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1985" yWindow="-15" windowWidth="12030" windowHeight="10035" tabRatio="845" activeTab="11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2016 Data" sheetId="66" state="hidden" r:id="rId53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E13" i="72" l="1"/>
  <c r="H13" i="1"/>
  <c r="H13" i="5"/>
  <c r="E13" i="5" s="1"/>
  <c r="H13" i="6"/>
  <c r="E13" i="6" s="1"/>
  <c r="H13" i="7"/>
  <c r="E13" i="7" s="1"/>
  <c r="H13" i="9"/>
  <c r="E13" i="9" s="1"/>
  <c r="H13" i="8" l="1"/>
  <c r="E13" i="1"/>
  <c r="E13" i="8" s="1"/>
  <c r="E13" i="74" s="1"/>
  <c r="K15" i="24"/>
  <c r="L15" i="24"/>
  <c r="M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C13" i="9" s="1"/>
  <c r="E13" i="59"/>
  <c r="D13" i="9" s="1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57" l="1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8"/>
  <c r="G13" i="74" s="1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Q14" i="24"/>
  <c r="B28" i="68"/>
  <c r="C28" i="68"/>
  <c r="D28" i="68"/>
  <c r="E28" i="68"/>
  <c r="F28" i="68"/>
  <c r="B29" i="68"/>
  <c r="C29" i="68"/>
  <c r="D29" i="68"/>
  <c r="E29" i="68"/>
  <c r="F29" i="68"/>
  <c r="C13" i="8" l="1"/>
  <c r="C13" i="74" s="1"/>
  <c r="L13" i="5"/>
  <c r="D13" i="8"/>
  <c r="D13" i="74" s="1"/>
  <c r="L13" i="1"/>
  <c r="L13" i="7"/>
  <c r="M13" i="9"/>
  <c r="F13" i="5"/>
  <c r="J13" i="8"/>
  <c r="J13" i="74" s="1"/>
  <c r="M13" i="6"/>
  <c r="M13" i="1"/>
  <c r="F13" i="6"/>
  <c r="F13" i="1"/>
  <c r="M13" i="5"/>
  <c r="K13" i="8"/>
  <c r="K13" i="74" s="1"/>
  <c r="L13" i="6"/>
  <c r="F13" i="9"/>
  <c r="F13" i="7"/>
  <c r="M13" i="7"/>
  <c r="L13" i="9"/>
  <c r="I13" i="8"/>
  <c r="I13" i="74" s="1"/>
  <c r="O7" i="24"/>
  <c r="N7" i="24"/>
  <c r="M7" i="24"/>
  <c r="L7" i="24"/>
  <c r="K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4" i="66"/>
  <c r="H42" i="63" s="1"/>
  <c r="S60" i="66"/>
  <c r="H42" i="59" s="1"/>
  <c r="S56" i="66"/>
  <c r="H42" i="55" s="1"/>
  <c r="S52" i="66"/>
  <c r="H42" i="51" s="1"/>
  <c r="S48" i="66"/>
  <c r="H42" i="47" s="1"/>
  <c r="S44" i="66"/>
  <c r="H42" i="43" s="1"/>
  <c r="S40" i="66"/>
  <c r="H42" i="39" s="1"/>
  <c r="S36" i="66"/>
  <c r="H42" i="28" s="1"/>
  <c r="S65" i="66"/>
  <c r="H42" i="64" s="1"/>
  <c r="R65" i="66"/>
  <c r="H41" i="64" s="1"/>
  <c r="R64" i="66"/>
  <c r="H41" i="63" s="1"/>
  <c r="S63" i="66"/>
  <c r="H42" i="62" s="1"/>
  <c r="R63" i="66"/>
  <c r="H41" i="62" s="1"/>
  <c r="S62" i="66"/>
  <c r="H42" i="61" s="1"/>
  <c r="R62" i="66"/>
  <c r="H41" i="61" s="1"/>
  <c r="S61" i="66"/>
  <c r="H42" i="60" s="1"/>
  <c r="R61" i="66"/>
  <c r="H41" i="60" s="1"/>
  <c r="R60" i="66"/>
  <c r="H41" i="59" s="1"/>
  <c r="S59" i="66"/>
  <c r="H42" i="58" s="1"/>
  <c r="R59" i="66"/>
  <c r="H41" i="58" s="1"/>
  <c r="S58" i="66"/>
  <c r="H42" i="57" s="1"/>
  <c r="R58" i="66"/>
  <c r="H41" i="57" s="1"/>
  <c r="S57" i="66"/>
  <c r="H42" i="56" s="1"/>
  <c r="R57" i="66"/>
  <c r="H41" i="56" s="1"/>
  <c r="R56" i="66"/>
  <c r="H41" i="55" s="1"/>
  <c r="S55" i="66"/>
  <c r="H42" i="54" s="1"/>
  <c r="R55" i="66"/>
  <c r="H41" i="54" s="1"/>
  <c r="S54" i="66"/>
  <c r="H42" i="53" s="1"/>
  <c r="R54" i="66"/>
  <c r="H41" i="53" s="1"/>
  <c r="S53" i="66"/>
  <c r="H42" i="52" s="1"/>
  <c r="R53" i="66"/>
  <c r="H41" i="52" s="1"/>
  <c r="R52" i="66"/>
  <c r="H41" i="51" s="1"/>
  <c r="S51" i="66"/>
  <c r="H42" i="50" s="1"/>
  <c r="R51" i="66"/>
  <c r="H41" i="50" s="1"/>
  <c r="S50" i="66"/>
  <c r="H42" i="49" s="1"/>
  <c r="R50" i="66"/>
  <c r="H41" i="49" s="1"/>
  <c r="S49" i="66"/>
  <c r="H42" i="48" s="1"/>
  <c r="R49" i="66"/>
  <c r="H41" i="48" s="1"/>
  <c r="R48" i="66"/>
  <c r="H41" i="47" s="1"/>
  <c r="S47" i="66"/>
  <c r="H42" i="46" s="1"/>
  <c r="R47" i="66"/>
  <c r="H41" i="46" s="1"/>
  <c r="S46" i="66"/>
  <c r="H42" i="45" s="1"/>
  <c r="R46" i="66"/>
  <c r="H41" i="45" s="1"/>
  <c r="S45" i="66"/>
  <c r="H42" i="44" s="1"/>
  <c r="R45" i="66"/>
  <c r="H41" i="44" s="1"/>
  <c r="R44" i="66"/>
  <c r="H41" i="43" s="1"/>
  <c r="S43" i="66"/>
  <c r="H42" i="42" s="1"/>
  <c r="R43" i="66"/>
  <c r="H41" i="42" s="1"/>
  <c r="S42" i="66"/>
  <c r="H42" i="41" s="1"/>
  <c r="R42" i="66"/>
  <c r="H41" i="41" s="1"/>
  <c r="S41" i="66"/>
  <c r="H42" i="40" s="1"/>
  <c r="R41" i="66"/>
  <c r="H41" i="40" s="1"/>
  <c r="R40" i="66"/>
  <c r="H41" i="39" s="1"/>
  <c r="S39" i="66"/>
  <c r="H42" i="38" s="1"/>
  <c r="R39" i="66"/>
  <c r="H41" i="38" s="1"/>
  <c r="S38" i="66"/>
  <c r="H42" i="37" s="1"/>
  <c r="R38" i="66"/>
  <c r="H41" i="37" s="1"/>
  <c r="S37" i="66"/>
  <c r="H42" i="36" s="1"/>
  <c r="R37" i="66"/>
  <c r="H41" i="36" s="1"/>
  <c r="R36" i="66"/>
  <c r="H41" i="28" s="1"/>
  <c r="H46" i="9" l="1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15" i="9" s="1"/>
  <c r="H24" i="59"/>
  <c r="H24" i="9" s="1"/>
  <c r="H16" i="59"/>
  <c r="H16" i="9" s="1"/>
  <c r="H22" i="59"/>
  <c r="H22" i="9" s="1"/>
  <c r="H12" i="59"/>
  <c r="H12" i="9" s="1"/>
  <c r="H23" i="59"/>
  <c r="H23" i="9" s="1"/>
  <c r="H28" i="59"/>
  <c r="H28" i="9" s="1"/>
  <c r="H18" i="59"/>
  <c r="H18" i="9" s="1"/>
  <c r="H26" i="59"/>
  <c r="H26" i="9" s="1"/>
  <c r="H27" i="59"/>
  <c r="H27" i="9" s="1"/>
  <c r="H25" i="59"/>
  <c r="H25" i="9" s="1"/>
  <c r="H11" i="59"/>
  <c r="H11" i="9" s="1"/>
  <c r="H17" i="59"/>
  <c r="H17" i="9" s="1"/>
  <c r="H14" i="59"/>
  <c r="H14" i="9" s="1"/>
  <c r="H21" i="59"/>
  <c r="H21" i="9" s="1"/>
  <c r="H29" i="59"/>
  <c r="H29" i="9" s="1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30" i="62" l="1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2" i="1"/>
  <c r="G11" i="1"/>
  <c r="H31" i="60" l="1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G14" i="64" s="1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M11" i="63" l="1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K41" i="59"/>
  <c r="J42" i="59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F18" i="59"/>
  <c r="F17" i="59"/>
  <c r="F16" i="59"/>
  <c r="F15" i="59"/>
  <c r="F14" i="59"/>
  <c r="F12" i="59"/>
  <c r="F11" i="59"/>
  <c r="E29" i="59"/>
  <c r="E28" i="59"/>
  <c r="E27" i="59"/>
  <c r="E26" i="59"/>
  <c r="E25" i="59"/>
  <c r="E24" i="59"/>
  <c r="E23" i="59"/>
  <c r="E22" i="59"/>
  <c r="E21" i="59"/>
  <c r="E18" i="59"/>
  <c r="D18" i="9" s="1"/>
  <c r="E17" i="59"/>
  <c r="D17" i="9" s="1"/>
  <c r="E16" i="59"/>
  <c r="D16" i="9" s="1"/>
  <c r="E15" i="59"/>
  <c r="D15" i="9" s="1"/>
  <c r="E14" i="59"/>
  <c r="D14" i="9" s="1"/>
  <c r="E12" i="59"/>
  <c r="D12" i="9" s="1"/>
  <c r="E11" i="59"/>
  <c r="D11" i="9" s="1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G25" i="60" l="1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60" l="1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G31" i="60" l="1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F46" i="9" s="1"/>
  <c r="G41" i="59"/>
  <c r="F45" i="9" s="1"/>
  <c r="M29" i="59"/>
  <c r="G29" i="59"/>
  <c r="F29" i="9" s="1"/>
  <c r="L28" i="59"/>
  <c r="M28" i="59"/>
  <c r="G28" i="59"/>
  <c r="F28" i="9" s="1"/>
  <c r="M27" i="59"/>
  <c r="G27" i="59"/>
  <c r="F27" i="9" s="1"/>
  <c r="L26" i="59"/>
  <c r="M26" i="59"/>
  <c r="G26" i="59"/>
  <c r="F26" i="9" s="1"/>
  <c r="M25" i="59"/>
  <c r="G25" i="59"/>
  <c r="F25" i="9" s="1"/>
  <c r="L24" i="59"/>
  <c r="M24" i="59"/>
  <c r="G24" i="59"/>
  <c r="F24" i="9" s="1"/>
  <c r="M23" i="59"/>
  <c r="G23" i="59"/>
  <c r="F23" i="9" s="1"/>
  <c r="L22" i="59"/>
  <c r="M22" i="59"/>
  <c r="G22" i="59"/>
  <c r="F22" i="9" s="1"/>
  <c r="K30" i="59"/>
  <c r="J30" i="59"/>
  <c r="M21" i="59"/>
  <c r="F30" i="59"/>
  <c r="E30" i="59"/>
  <c r="D30" i="59"/>
  <c r="C30" i="59"/>
  <c r="L18" i="59"/>
  <c r="M18" i="59"/>
  <c r="G18" i="59"/>
  <c r="F18" i="9" s="1"/>
  <c r="M17" i="59"/>
  <c r="G17" i="59"/>
  <c r="F17" i="9" s="1"/>
  <c r="L16" i="59"/>
  <c r="M16" i="59"/>
  <c r="G16" i="59"/>
  <c r="F16" i="9" s="1"/>
  <c r="M15" i="59"/>
  <c r="G15" i="59"/>
  <c r="F15" i="9" s="1"/>
  <c r="L14" i="59"/>
  <c r="M14" i="59"/>
  <c r="G14" i="59"/>
  <c r="F14" i="9" s="1"/>
  <c r="M12" i="59"/>
  <c r="G12" i="59"/>
  <c r="F12" i="9" s="1"/>
  <c r="K19" i="59"/>
  <c r="J19" i="59"/>
  <c r="M11" i="59"/>
  <c r="F19" i="59"/>
  <c r="E19" i="59"/>
  <c r="D19" i="59"/>
  <c r="C19" i="59"/>
  <c r="F31" i="59" l="1"/>
  <c r="C31" i="59"/>
  <c r="D31" i="59"/>
  <c r="J31" i="59"/>
  <c r="E31" i="59"/>
  <c r="K31" i="59"/>
  <c r="L11" i="59"/>
  <c r="I19" i="59"/>
  <c r="G11" i="59"/>
  <c r="G21" i="59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G17" i="58" l="1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G29" i="45" s="1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M11" i="46" l="1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L23" i="43" s="1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14" i="43" l="1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18" i="28"/>
  <c r="K18" i="1" s="1"/>
  <c r="K17" i="28"/>
  <c r="K17" i="1" s="1"/>
  <c r="K16" i="28"/>
  <c r="K16" i="1" s="1"/>
  <c r="K15" i="28"/>
  <c r="K15" i="1" s="1"/>
  <c r="K14" i="28"/>
  <c r="K14" i="1" s="1"/>
  <c r="K12" i="28"/>
  <c r="K12" i="1" s="1"/>
  <c r="K11" i="28"/>
  <c r="K11" i="1" s="1"/>
  <c r="J29" i="28"/>
  <c r="J29" i="1" s="1"/>
  <c r="J28" i="28"/>
  <c r="J28" i="1" s="1"/>
  <c r="J27" i="28"/>
  <c r="J27" i="1" s="1"/>
  <c r="J25" i="28"/>
  <c r="J25" i="1" s="1"/>
  <c r="J24" i="28"/>
  <c r="J24" i="1" s="1"/>
  <c r="J23" i="28"/>
  <c r="J23" i="1" s="1"/>
  <c r="J22" i="28"/>
  <c r="J22" i="1" s="1"/>
  <c r="J21" i="28"/>
  <c r="J21" i="1" s="1"/>
  <c r="J18" i="28"/>
  <c r="J18" i="1" s="1"/>
  <c r="J17" i="28"/>
  <c r="J17" i="1" s="1"/>
  <c r="J16" i="28"/>
  <c r="J16" i="1" s="1"/>
  <c r="J15" i="28"/>
  <c r="J15" i="1" s="1"/>
  <c r="J14" i="28"/>
  <c r="J14" i="1" s="1"/>
  <c r="J12" i="28"/>
  <c r="J12" i="1" s="1"/>
  <c r="J11" i="28"/>
  <c r="J11" i="1" s="1"/>
  <c r="D21" i="28"/>
  <c r="C21" i="28"/>
  <c r="I29" i="28"/>
  <c r="I29" i="1" s="1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18" i="28"/>
  <c r="I18" i="1" s="1"/>
  <c r="I17" i="28"/>
  <c r="I17" i="1" s="1"/>
  <c r="I16" i="28"/>
  <c r="I16" i="1" s="1"/>
  <c r="I15" i="28"/>
  <c r="I15" i="1" s="1"/>
  <c r="I14" i="28"/>
  <c r="I14" i="1" s="1"/>
  <c r="I12" i="28"/>
  <c r="I12" i="1" s="1"/>
  <c r="I12" i="8" s="1"/>
  <c r="I11" i="28"/>
  <c r="I11" i="1" s="1"/>
  <c r="F29" i="28"/>
  <c r="C29" i="1" s="1"/>
  <c r="E29" i="28"/>
  <c r="D29" i="1" s="1"/>
  <c r="E21" i="28"/>
  <c r="D21" i="1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E17" i="28"/>
  <c r="D17" i="1" s="1"/>
  <c r="D17" i="28"/>
  <c r="C25" i="28"/>
  <c r="G29" i="28"/>
  <c r="F29" i="1" s="1"/>
  <c r="F14" i="28"/>
  <c r="C14" i="1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C21" i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28"/>
  <c r="C27" i="28"/>
  <c r="G14" i="28"/>
  <c r="F14" i="1" s="1"/>
  <c r="L19" i="28"/>
  <c r="I31" i="28"/>
  <c r="F17" i="28"/>
  <c r="C17" i="1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28"/>
  <c r="C26" i="28"/>
  <c r="L31" i="28"/>
  <c r="G17" i="28"/>
  <c r="F17" i="1" s="1"/>
  <c r="F11" i="28"/>
  <c r="C11" i="1" s="1"/>
  <c r="C11" i="28"/>
  <c r="I33" i="28"/>
  <c r="E27" i="28" l="1"/>
  <c r="D27" i="1" s="1"/>
  <c r="D27" i="28"/>
  <c r="C28" i="28"/>
  <c r="G11" i="28"/>
  <c r="F11" i="1" s="1"/>
  <c r="F25" i="28"/>
  <c r="C18" i="28"/>
  <c r="G25" i="28" l="1"/>
  <c r="F25" i="1" s="1"/>
  <c r="C25" i="1"/>
  <c r="E26" i="28"/>
  <c r="D26" i="1" s="1"/>
  <c r="D26" i="28"/>
  <c r="C23" i="28"/>
  <c r="F27" i="28"/>
  <c r="G27" i="28" l="1"/>
  <c r="F27" i="1" s="1"/>
  <c r="C27" i="1"/>
  <c r="E18" i="28"/>
  <c r="D18" i="1" s="1"/>
  <c r="D18" i="28"/>
  <c r="C22" i="28"/>
  <c r="C12" i="28"/>
  <c r="F26" i="28"/>
  <c r="G26" i="28" l="1"/>
  <c r="F26" i="1" s="1"/>
  <c r="C26" i="1"/>
  <c r="C16" i="28"/>
  <c r="E28" i="28"/>
  <c r="D28" i="1" s="1"/>
  <c r="D28" i="28"/>
  <c r="C15" i="28"/>
  <c r="C24" i="28"/>
  <c r="C30" i="28" s="1"/>
  <c r="F18" i="28"/>
  <c r="E44" i="8"/>
  <c r="E41" i="74" s="1"/>
  <c r="G18" i="28" l="1"/>
  <c r="F18" i="1" s="1"/>
  <c r="C18" i="1"/>
  <c r="C19" i="28"/>
  <c r="C31" i="28" s="1"/>
  <c r="E23" i="28"/>
  <c r="D23" i="1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C28" i="1"/>
  <c r="E12" i="28"/>
  <c r="D12" i="1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C23" i="1"/>
  <c r="E22" i="28"/>
  <c r="D22" i="1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H5" i="24"/>
  <c r="H4" i="24"/>
  <c r="O15" i="24"/>
  <c r="N15" i="24"/>
  <c r="Q12" i="24"/>
  <c r="Q13" i="24"/>
  <c r="Q6" i="24"/>
  <c r="Q5" i="24"/>
  <c r="Q4" i="24"/>
  <c r="X30" i="24"/>
  <c r="K41" i="9" s="1"/>
  <c r="X29" i="24"/>
  <c r="K42" i="9" s="1"/>
  <c r="X28" i="24"/>
  <c r="K43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6" i="28"/>
  <c r="D16" i="1" s="1"/>
  <c r="D16" i="28"/>
  <c r="F22" i="28"/>
  <c r="F44" i="9"/>
  <c r="C44" i="9"/>
  <c r="H7" i="24"/>
  <c r="Q7" i="24"/>
  <c r="Z7" i="24"/>
  <c r="W31" i="24"/>
  <c r="Y29" i="24"/>
  <c r="U31" i="24"/>
  <c r="Z15" i="24"/>
  <c r="V31" i="24"/>
  <c r="Z23" i="24"/>
  <c r="I44" i="7"/>
  <c r="Y30" i="24"/>
  <c r="Y28" i="24"/>
  <c r="Q15" i="24"/>
  <c r="J44" i="9"/>
  <c r="M43" i="9"/>
  <c r="M42" i="9"/>
  <c r="K44" i="9"/>
  <c r="M41" i="9"/>
  <c r="X31" i="24"/>
  <c r="L42" i="9"/>
  <c r="T31" i="24"/>
  <c r="I44" i="9"/>
  <c r="L43" i="9"/>
  <c r="L41" i="9"/>
  <c r="G22" i="28" l="1"/>
  <c r="F22" i="1" s="1"/>
  <c r="C22" i="1"/>
  <c r="E15" i="28"/>
  <c r="E24" i="28"/>
  <c r="D24" i="28"/>
  <c r="D30" i="28" s="1"/>
  <c r="D15" i="28"/>
  <c r="D19" i="28" s="1"/>
  <c r="F16" i="28"/>
  <c r="Y31" i="24"/>
  <c r="M44" i="9"/>
  <c r="L44" i="9"/>
  <c r="G16" i="28" l="1"/>
  <c r="F16" i="1" s="1"/>
  <c r="C16" i="1"/>
  <c r="E30" i="28"/>
  <c r="D24" i="1"/>
  <c r="E19" i="28"/>
  <c r="D15" i="1"/>
  <c r="D31" i="28"/>
  <c r="F15" i="28"/>
  <c r="C15" i="1" s="1"/>
  <c r="F24" i="28"/>
  <c r="C24" i="1" s="1"/>
  <c r="E31" i="28" l="1"/>
  <c r="F30" i="28"/>
  <c r="G24" i="28"/>
  <c r="F19" i="28"/>
  <c r="G15" i="28"/>
  <c r="F15" i="24"/>
  <c r="E15" i="24"/>
  <c r="D15" i="24"/>
  <c r="C15" i="24"/>
  <c r="B15" i="24"/>
  <c r="H14" i="24"/>
  <c r="H13" i="24"/>
  <c r="H12" i="24"/>
  <c r="G30" i="28" l="1"/>
  <c r="F24" i="1"/>
  <c r="G19" i="28"/>
  <c r="F15" i="1"/>
  <c r="F31" i="28"/>
  <c r="H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8"/>
  <c r="K27" i="74" s="1"/>
  <c r="J27" i="8"/>
  <c r="J27" i="74" s="1"/>
  <c r="M27" i="6"/>
  <c r="H27" i="8"/>
  <c r="H27" i="74" s="1"/>
  <c r="L27" i="9"/>
  <c r="X29" i="8"/>
  <c r="W29" i="8"/>
  <c r="M27" i="9"/>
  <c r="L27" i="7"/>
  <c r="L27" i="6"/>
  <c r="L27" i="5"/>
  <c r="I27" i="8"/>
  <c r="I27" i="74" s="1"/>
  <c r="M27" i="1"/>
  <c r="L27" i="1"/>
  <c r="G27" i="8"/>
  <c r="G27" i="74" s="1"/>
  <c r="F27" i="8"/>
  <c r="F27" i="74" s="1"/>
  <c r="D27" i="8"/>
  <c r="D27" i="74" s="1"/>
  <c r="C27" i="8"/>
  <c r="C27" i="74" s="1"/>
  <c r="M27" i="74" l="1"/>
  <c r="L27" i="74"/>
  <c r="M27" i="8"/>
  <c r="L27" i="8"/>
  <c r="D41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2" i="5"/>
  <c r="K42" i="6"/>
  <c r="K41" i="1"/>
  <c r="K41" i="6"/>
  <c r="K41" i="7"/>
  <c r="M41" i="7" s="1"/>
  <c r="K43" i="5"/>
  <c r="K43" i="7"/>
  <c r="K43" i="1"/>
  <c r="G29" i="24" l="1"/>
  <c r="G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P40" i="24"/>
  <c r="E41" i="9"/>
  <c r="E41" i="6"/>
  <c r="O41" i="24"/>
  <c r="N41" i="24"/>
  <c r="M41" i="24"/>
  <c r="L41" i="24"/>
  <c r="P39" i="24"/>
  <c r="P38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P29" i="24"/>
  <c r="H41" i="8" s="1"/>
  <c r="P30" i="24"/>
  <c r="H40" i="8" s="1"/>
  <c r="P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K31" i="24"/>
  <c r="L31" i="24"/>
  <c r="M31" i="24"/>
  <c r="N31" i="24"/>
  <c r="O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E42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K41" i="24"/>
  <c r="I42" i="8"/>
  <c r="G41" i="8" l="1"/>
  <c r="F40" i="8"/>
  <c r="F41" i="8"/>
  <c r="C15" i="8"/>
  <c r="C15" i="74" s="1"/>
  <c r="C40" i="8"/>
  <c r="C18" i="8"/>
  <c r="C18" i="74" s="1"/>
  <c r="E15" i="1"/>
  <c r="E19" i="1" s="1"/>
  <c r="H19" i="1"/>
  <c r="F12" i="8"/>
  <c r="F12" i="74" s="1"/>
  <c r="C12" i="74"/>
  <c r="I12" i="74"/>
  <c r="D12" i="8"/>
  <c r="D12" i="74" s="1"/>
  <c r="M26" i="6"/>
  <c r="M11" i="7"/>
  <c r="E28" i="1"/>
  <c r="E28" i="8" s="1"/>
  <c r="E28" i="74" s="1"/>
  <c r="E27" i="1"/>
  <c r="E27" i="8" s="1"/>
  <c r="E27" i="74" s="1"/>
  <c r="P41" i="24"/>
  <c r="M25" i="5"/>
  <c r="L29" i="1"/>
  <c r="M14" i="5"/>
  <c r="L18" i="6"/>
  <c r="M23" i="5"/>
  <c r="M15" i="1"/>
  <c r="M12" i="1"/>
  <c r="M12" i="9"/>
  <c r="L17" i="9"/>
  <c r="P31" i="24"/>
  <c r="L17" i="5"/>
  <c r="H44" i="6"/>
  <c r="M15" i="6"/>
  <c r="L23" i="9"/>
  <c r="D40" i="8"/>
  <c r="C41" i="8"/>
  <c r="D42" i="8"/>
  <c r="D41" i="8"/>
  <c r="C42" i="8"/>
  <c r="K16" i="8"/>
  <c r="K16" i="74" s="1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8"/>
  <c r="K21" i="74" s="1"/>
  <c r="I26" i="8"/>
  <c r="I26" i="74" s="1"/>
  <c r="J25" i="8"/>
  <c r="J25" i="74" s="1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8"/>
  <c r="K18" i="74" s="1"/>
  <c r="K30" i="6"/>
  <c r="K30" i="5"/>
  <c r="H30" i="5"/>
  <c r="L26" i="6"/>
  <c r="M26" i="5"/>
  <c r="K22" i="8"/>
  <c r="K22" i="74" s="1"/>
  <c r="M25" i="1"/>
  <c r="M22" i="5"/>
  <c r="M28" i="6"/>
  <c r="M29" i="7"/>
  <c r="M25" i="9"/>
  <c r="M24" i="7"/>
  <c r="M23" i="6"/>
  <c r="M21" i="6"/>
  <c r="K26" i="8"/>
  <c r="K26" i="74" s="1"/>
  <c r="M43" i="6"/>
  <c r="L23" i="7"/>
  <c r="I19" i="9"/>
  <c r="H26" i="8"/>
  <c r="H26" i="74" s="1"/>
  <c r="M42" i="7"/>
  <c r="L42" i="1"/>
  <c r="I28" i="8"/>
  <c r="I28" i="74" s="1"/>
  <c r="G22" i="8"/>
  <c r="G22" i="74" s="1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8"/>
  <c r="H18" i="74" s="1"/>
  <c r="H14" i="8"/>
  <c r="H14" i="74" s="1"/>
  <c r="L24" i="7"/>
  <c r="J30" i="7"/>
  <c r="D19" i="5"/>
  <c r="F11" i="8"/>
  <c r="F11" i="74" s="1"/>
  <c r="L41" i="8"/>
  <c r="H30" i="9"/>
  <c r="H19" i="5"/>
  <c r="H22" i="8"/>
  <c r="H22" i="74" s="1"/>
  <c r="G29" i="8"/>
  <c r="G29" i="74" s="1"/>
  <c r="D29" i="8"/>
  <c r="D29" i="74" s="1"/>
  <c r="D28" i="8"/>
  <c r="D28" i="74" s="1"/>
  <c r="J24" i="8"/>
  <c r="J24" i="74" s="1"/>
  <c r="G24" i="8"/>
  <c r="G24" i="74" s="1"/>
  <c r="F23" i="8"/>
  <c r="F23" i="74" s="1"/>
  <c r="C23" i="8"/>
  <c r="C23" i="74" s="1"/>
  <c r="J22" i="8"/>
  <c r="J22" i="74" s="1"/>
  <c r="F22" i="8"/>
  <c r="F22" i="74" s="1"/>
  <c r="C22" i="8"/>
  <c r="C22" i="74" s="1"/>
  <c r="J21" i="8"/>
  <c r="J21" i="74" s="1"/>
  <c r="H29" i="8"/>
  <c r="H29" i="74" s="1"/>
  <c r="J17" i="8"/>
  <c r="J17" i="74" s="1"/>
  <c r="F17" i="8"/>
  <c r="F17" i="74" s="1"/>
  <c r="F16" i="8"/>
  <c r="F16" i="74" s="1"/>
  <c r="D16" i="8"/>
  <c r="D16" i="74" s="1"/>
  <c r="F15" i="8"/>
  <c r="F15" i="74" s="1"/>
  <c r="F14" i="8"/>
  <c r="F14" i="74" s="1"/>
  <c r="F24" i="8"/>
  <c r="F24" i="74" s="1"/>
  <c r="L29" i="7"/>
  <c r="F30" i="7"/>
  <c r="H43" i="8"/>
  <c r="L28" i="1"/>
  <c r="L23" i="1"/>
  <c r="H44" i="5"/>
  <c r="L41" i="6"/>
  <c r="C19" i="7"/>
  <c r="L11" i="9"/>
  <c r="I14" i="8"/>
  <c r="I14" i="74" s="1"/>
  <c r="C44" i="7"/>
  <c r="C44" i="5"/>
  <c r="L43" i="1"/>
  <c r="K19" i="9"/>
  <c r="E29" i="1"/>
  <c r="E29" i="8" s="1"/>
  <c r="E29" i="74" s="1"/>
  <c r="L28" i="5"/>
  <c r="H44" i="7"/>
  <c r="K19" i="6"/>
  <c r="L42" i="7"/>
  <c r="K19" i="1"/>
  <c r="M19" i="1" s="1"/>
  <c r="K12" i="8"/>
  <c r="K12" i="74" s="1"/>
  <c r="K23" i="8"/>
  <c r="K23" i="74" s="1"/>
  <c r="K15" i="8"/>
  <c r="K15" i="74" s="1"/>
  <c r="G19" i="6"/>
  <c r="D15" i="8"/>
  <c r="D15" i="74" s="1"/>
  <c r="M14" i="6"/>
  <c r="M16" i="9"/>
  <c r="M18" i="9"/>
  <c r="D23" i="8"/>
  <c r="D23" i="74" s="1"/>
  <c r="F30" i="6"/>
  <c r="C30" i="6"/>
  <c r="C14" i="8"/>
  <c r="C14" i="74" s="1"/>
  <c r="I24" i="8"/>
  <c r="I24" i="74" s="1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8"/>
  <c r="K28" i="74" s="1"/>
  <c r="M11" i="9"/>
  <c r="M15" i="5"/>
  <c r="M12" i="5"/>
  <c r="M11" i="6"/>
  <c r="E22" i="8"/>
  <c r="E22" i="74" s="1"/>
  <c r="H19" i="6"/>
  <c r="J44" i="7"/>
  <c r="L15" i="6"/>
  <c r="L15" i="1"/>
  <c r="H24" i="8"/>
  <c r="H24" i="74" s="1"/>
  <c r="M26" i="1"/>
  <c r="I19" i="6"/>
  <c r="M22" i="6"/>
  <c r="H12" i="8"/>
  <c r="H12" i="74" s="1"/>
  <c r="K11" i="8"/>
  <c r="K11" i="74" s="1"/>
  <c r="H30" i="7"/>
  <c r="M41" i="5"/>
  <c r="L22" i="7"/>
  <c r="M14" i="1"/>
  <c r="C28" i="8"/>
  <c r="C28" i="74" s="1"/>
  <c r="G26" i="8"/>
  <c r="G26" i="74" s="1"/>
  <c r="C29" i="8"/>
  <c r="C29" i="74" s="1"/>
  <c r="M24" i="1"/>
  <c r="G23" i="8"/>
  <c r="G23" i="74" s="1"/>
  <c r="I21" i="8"/>
  <c r="I21" i="74" s="1"/>
  <c r="H25" i="8"/>
  <c r="H25" i="74" s="1"/>
  <c r="H23" i="8"/>
  <c r="H23" i="74" s="1"/>
  <c r="C21" i="8"/>
  <c r="C21" i="74" s="1"/>
  <c r="G16" i="8"/>
  <c r="G16" i="74" s="1"/>
  <c r="H16" i="8"/>
  <c r="H16" i="74" s="1"/>
  <c r="J14" i="8"/>
  <c r="J14" i="74" s="1"/>
  <c r="J12" i="8"/>
  <c r="J12" i="74" s="1"/>
  <c r="G12" i="8"/>
  <c r="G12" i="74" s="1"/>
  <c r="J11" i="8"/>
  <c r="J11" i="74" s="1"/>
  <c r="C11" i="8"/>
  <c r="C11" i="74" s="1"/>
  <c r="L41" i="5"/>
  <c r="M28" i="5"/>
  <c r="E16" i="8"/>
  <c r="E16" i="74" s="1"/>
  <c r="M24" i="6"/>
  <c r="H21" i="8"/>
  <c r="H21" i="74" s="1"/>
  <c r="H17" i="8"/>
  <c r="H17" i="74" s="1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8"/>
  <c r="J15" i="74" s="1"/>
  <c r="L22" i="9"/>
  <c r="K17" i="8"/>
  <c r="K17" i="74" s="1"/>
  <c r="G15" i="8"/>
  <c r="G15" i="74" s="1"/>
  <c r="D19" i="6"/>
  <c r="D30" i="5"/>
  <c r="D30" i="6"/>
  <c r="D19" i="7"/>
  <c r="D30" i="9"/>
  <c r="L14" i="6"/>
  <c r="I30" i="7"/>
  <c r="I19" i="5"/>
  <c r="L23" i="5"/>
  <c r="L11" i="5"/>
  <c r="I17" i="8"/>
  <c r="I17" i="74" s="1"/>
  <c r="I29" i="8"/>
  <c r="I29" i="74" s="1"/>
  <c r="F30" i="1"/>
  <c r="F28" i="8"/>
  <c r="F28" i="74" s="1"/>
  <c r="F26" i="8"/>
  <c r="F26" i="74" s="1"/>
  <c r="F21" i="8"/>
  <c r="F21" i="74" s="1"/>
  <c r="F25" i="8"/>
  <c r="F25" i="74" s="1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8"/>
  <c r="H15" i="74" s="1"/>
  <c r="E21" i="6"/>
  <c r="E30" i="6" s="1"/>
  <c r="F29" i="8"/>
  <c r="F29" i="74" s="1"/>
  <c r="D25" i="8"/>
  <c r="D25" i="74" s="1"/>
  <c r="E25" i="8"/>
  <c r="E25" i="74" s="1"/>
  <c r="D18" i="8"/>
  <c r="D18" i="74" s="1"/>
  <c r="F18" i="8"/>
  <c r="F18" i="74" s="1"/>
  <c r="C17" i="8"/>
  <c r="C17" i="74" s="1"/>
  <c r="E17" i="6"/>
  <c r="E17" i="8" s="1"/>
  <c r="E17" i="74" s="1"/>
  <c r="E12" i="8"/>
  <c r="E12" i="74" s="1"/>
  <c r="E19" i="7"/>
  <c r="M26" i="7"/>
  <c r="M25" i="6"/>
  <c r="M22" i="9"/>
  <c r="E11" i="9"/>
  <c r="E11" i="8" s="1"/>
  <c r="E11" i="74" s="1"/>
  <c r="L16" i="5"/>
  <c r="C30" i="1"/>
  <c r="M16" i="5"/>
  <c r="D22" i="8"/>
  <c r="D22" i="74" s="1"/>
  <c r="I25" i="8"/>
  <c r="I25" i="74" s="1"/>
  <c r="J19" i="6"/>
  <c r="M29" i="5"/>
  <c r="M17" i="7"/>
  <c r="D11" i="8"/>
  <c r="D11" i="74" s="1"/>
  <c r="J23" i="8"/>
  <c r="J23" i="74" s="1"/>
  <c r="H11" i="8"/>
  <c r="H11" i="74" s="1"/>
  <c r="H19" i="74" s="1"/>
  <c r="L12" i="9"/>
  <c r="F30" i="5"/>
  <c r="G28" i="8"/>
  <c r="G28" i="74" s="1"/>
  <c r="J26" i="8"/>
  <c r="J26" i="74" s="1"/>
  <c r="D26" i="8"/>
  <c r="D26" i="74" s="1"/>
  <c r="C24" i="8"/>
  <c r="C24" i="74" s="1"/>
  <c r="D17" i="8"/>
  <c r="D17" i="74" s="1"/>
  <c r="G14" i="8"/>
  <c r="G14" i="74" s="1"/>
  <c r="G11" i="8"/>
  <c r="G11" i="74" s="1"/>
  <c r="L25" i="5"/>
  <c r="I22" i="8"/>
  <c r="I22" i="74" s="1"/>
  <c r="E24" i="8"/>
  <c r="E24" i="74" s="1"/>
  <c r="L11" i="6"/>
  <c r="L11" i="7"/>
  <c r="H44" i="9"/>
  <c r="L14" i="9"/>
  <c r="G44" i="9"/>
  <c r="K25" i="8"/>
  <c r="K25" i="74" s="1"/>
  <c r="K19" i="5"/>
  <c r="K30" i="9"/>
  <c r="L15" i="7"/>
  <c r="E18" i="8"/>
  <c r="E18" i="74" s="1"/>
  <c r="F19" i="1"/>
  <c r="J28" i="8"/>
  <c r="J28" i="74" s="1"/>
  <c r="L24" i="9"/>
  <c r="J30" i="9"/>
  <c r="I30" i="5"/>
  <c r="G25" i="8"/>
  <c r="G25" i="74" s="1"/>
  <c r="C25" i="8"/>
  <c r="C25" i="74" s="1"/>
  <c r="D24" i="8"/>
  <c r="D24" i="74" s="1"/>
  <c r="G21" i="8"/>
  <c r="G21" i="74" s="1"/>
  <c r="G18" i="8"/>
  <c r="G18" i="74" s="1"/>
  <c r="C16" i="8"/>
  <c r="C16" i="74" s="1"/>
  <c r="D14" i="8"/>
  <c r="D14" i="74" s="1"/>
  <c r="L43" i="5"/>
  <c r="L16" i="7"/>
  <c r="L29" i="9"/>
  <c r="M26" i="9"/>
  <c r="K14" i="8"/>
  <c r="K14" i="74" s="1"/>
  <c r="K24" i="8"/>
  <c r="K24" i="74" s="1"/>
  <c r="K29" i="8"/>
  <c r="K29" i="74" s="1"/>
  <c r="I30" i="6"/>
  <c r="C26" i="8"/>
  <c r="C26" i="74" s="1"/>
  <c r="J30" i="1"/>
  <c r="J30" i="5"/>
  <c r="J30" i="6"/>
  <c r="J16" i="8"/>
  <c r="J16" i="74" s="1"/>
  <c r="L26" i="1"/>
  <c r="J29" i="8"/>
  <c r="J29" i="74" s="1"/>
  <c r="J18" i="8"/>
  <c r="J18" i="74" s="1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8"/>
  <c r="I23" i="74" s="1"/>
  <c r="L24" i="6"/>
  <c r="L21" i="7"/>
  <c r="L25" i="9"/>
  <c r="M14" i="7"/>
  <c r="M11" i="1"/>
  <c r="L17" i="6"/>
  <c r="I15" i="8"/>
  <c r="I15" i="74" s="1"/>
  <c r="I18" i="8"/>
  <c r="I18" i="74" s="1"/>
  <c r="M17" i="1"/>
  <c r="I11" i="8"/>
  <c r="I11" i="74" s="1"/>
  <c r="L15" i="9"/>
  <c r="L12" i="7"/>
  <c r="I16" i="8"/>
  <c r="I16" i="74" s="1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8"/>
  <c r="E23" i="74" s="1"/>
  <c r="E26" i="8"/>
  <c r="E26" i="74" s="1"/>
  <c r="E30" i="9"/>
  <c r="E15" i="8"/>
  <c r="E15" i="74" s="1"/>
  <c r="E14" i="8"/>
  <c r="E14" i="74" s="1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8"/>
  <c r="G17" i="74" s="1"/>
  <c r="G30" i="9"/>
  <c r="D21" i="8"/>
  <c r="D21" i="74" s="1"/>
  <c r="D19" i="1"/>
  <c r="E19" i="74" l="1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H28" i="8"/>
  <c r="E44" i="1"/>
  <c r="E21" i="8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G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<sst xmlns="http://schemas.openxmlformats.org/spreadsheetml/2006/main" count="3665" uniqueCount="230">
  <si>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</si>
  <si>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</si>
  <si>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</si>
  <si>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</si>
  <si>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</si>
  <si>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</si>
  <si>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</si>
  <si>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</si>
  <si>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</si>
  <si>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</si>
  <si>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</si>
  <si>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</si>
  <si>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</si>
  <si>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</si>
  <si>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</si>
  <si>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</si>
  <si>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</si>
  <si>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</si>
  <si>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</si>
  <si>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</si>
  <si>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</si>
  <si>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</si>
  <si>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</si>
  <si>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</si>
  <si>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</si>
  <si>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</si>
  <si>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</si>
  <si>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</si>
  <si>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</si>
  <si>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</si>
  <si>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</si>
  <si>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</si>
  <si>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</si>
  <si>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</si>
  <si>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</si>
  <si>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</si>
  <si>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</si>
  <si>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</si>
  <si>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</si>
  <si>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</si>
  <si>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</si>
  <si>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</si>
  <si>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</si>
  <si>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</si>
  <si>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</si>
  <si>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</si>
  <si>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</si>
  <si>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</si>
  <si>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</si>
  <si>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</si>
  <si>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</si>
  <si>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</si>
  <si>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</si>
  <si>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</si>
  <si>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</si>
  <si>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</si>
  <si>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</si>
  <si>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</si>
  <si>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</si>
  <si>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</si>
  <si>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</si>
  <si>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</si>
  <si>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</si>
  <si>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</si>
  <si>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</si>
  <si>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</si>
  <si>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</si>
  <si>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</si>
  <si>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</si>
  <si>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</si>
  <si>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</si>
  <si>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</si>
  <si>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</si>
  <si>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</si>
  <si>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</si>
  <si>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</si>
  <si>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</si>
  <si>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</si>
  <si>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</si>
  <si>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</si>
  <si>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</si>
  <si>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</si>
  <si>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</si>
  <si>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</si>
  <si>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</si>
  <si>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</si>
  <si>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</si>
  <si>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</si>
  <si>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</si>
  <si>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</si>
  <si>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</si>
  <si>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</si>
  <si>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</si>
  <si>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</si>
  <si>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</si>
  <si>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</si>
  <si>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</si>
  <si>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</si>
  <si>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</si>
  <si>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</si>
  <si>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</si>
  <si>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</si>
  <si>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</si>
  <si>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</si>
  <si>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</si>
  <si>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</si>
  <si>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</si>
  <si>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</si>
  <si>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</si>
  <si>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</si>
  <si>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</si>
  <si>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</si>
  <si>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</si>
  <si>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</si>
  <si>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</si>
  <si>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</si>
  <si>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</si>
  <si>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</si>
  <si>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</si>
  <si>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</si>
  <si>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</si>
  <si>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</si>
  <si>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</si>
  <si>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</si>
  <si>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</si>
  <si>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</si>
  <si>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</si>
  <si>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</si>
  <si>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</si>
  <si>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</si>
  <si>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</si>
  <si>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</si>
  <si>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</si>
  <si>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</si>
  <si>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</si>
  <si>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</si>
  <si>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</si>
  <si>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</si>
  <si>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</si>
  <si>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</si>
  <si>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</si>
  <si>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</si>
  <si>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</si>
  <si>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</si>
  <si>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</si>
  <si>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</si>
  <si>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</si>
  <si>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</si>
  <si>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</si>
  <si>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</si>
  <si>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</si>
  <si>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</si>
  <si>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</si>
  <si>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</si>
  <si>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</si>
  <si>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</si>
  <si>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</si>
  <si>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</si>
  <si>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</si>
  <si>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</si>
  <si>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</si>
  <si>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</si>
  <si>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</si>
  <si>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</si>
  <si>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</si>
  <si>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</si>
  <si>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</si>
  <si>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</si>
  <si>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</si>
  <si>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</si>
  <si>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</si>
  <si>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</si>
  <si>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</si>
  <si>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</si>
  <si>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</si>
  <si>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</si>
  <si>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</si>
  <si>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</si>
  <si>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</si>
  <si>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</si>
  <si>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</si>
  <si>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</si>
  <si>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</si>
  <si>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</si>
  <si>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</si>
  <si>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</si>
  <si>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</si>
  <si>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</si>
  <si>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</si>
  <si>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</si>
  <si>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</si>
  <si>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</si>
  <si>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</si>
  <si>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</si>
  <si>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</si>
  <si>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</si>
  <si>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</si>
  <si>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</si>
  <si>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</si>
  <si>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</si>
  <si>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</si>
  <si>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</si>
  <si>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</si>
  <si>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</si>
  <si>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</si>
  <si>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</si>
  <si>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</si>
  <si>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</si>
  <si>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</si>
  <si>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</si>
  <si>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</si>
  <si>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</si>
  <si>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</si>
  <si>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</si>
  <si>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</si>
  <si>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</si>
  <si>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</si>
  <si>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</si>
  <si>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</si>
  <si>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</si>
  <si>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</si>
  <si>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</si>
  <si>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</si>
  <si>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</si>
  <si>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>04/01/17</t>
  </si>
  <si>
    <t>04/08/17</t>
  </si>
  <si>
    <t>03/25/17</t>
  </si>
  <si>
    <t>Week Ending 04/15/17</t>
  </si>
  <si>
    <t>04/15/17</t>
  </si>
  <si>
    <t xml:space="preserve"> 04/15/17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</si>
</sst>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0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2" fillId="0" borderId="0"/>
    <xf numFmtId="0" fontId="27" fillId="0" borderId="0">
      <alignment vertical="top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0" fillId="0" borderId="5" xfId="0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5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4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7" fillId="0" borderId="0" xfId="0" applyFont="1" applyAlignment="1">
      <alignment horizontal="left"/>
    </xf>
    <xf numFmtId="0" fontId="15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4" fillId="2" borderId="15" xfId="0" applyNumberFormat="1" applyFont="1" applyFill="1" applyBorder="1" applyAlignment="1">
      <alignment horizontal="center"/>
    </xf>
    <xf numFmtId="1" fontId="14" fillId="2" borderId="32" xfId="0" applyNumberFormat="1" applyFont="1" applyFill="1" applyBorder="1" applyAlignment="1">
      <alignment horizontal="center"/>
    </xf>
    <xf numFmtId="1" fontId="14" fillId="2" borderId="33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right"/>
    </xf>
    <xf numFmtId="9" fontId="13" fillId="2" borderId="34" xfId="0" applyNumberFormat="1" applyFont="1" applyFill="1" applyBorder="1" applyAlignment="1">
      <alignment horizontal="right"/>
    </xf>
    <xf numFmtId="1" fontId="13" fillId="2" borderId="35" xfId="0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1" fontId="13" fillId="3" borderId="20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9" fontId="18" fillId="2" borderId="1" xfId="0" applyNumberFormat="1" applyFont="1" applyFill="1" applyBorder="1" applyAlignment="1">
      <alignment horizontal="right"/>
    </xf>
    <xf numFmtId="9" fontId="18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1" fontId="13" fillId="2" borderId="22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8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4" fillId="0" borderId="6" xfId="0" quotePrefix="1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4" fillId="0" borderId="6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" fontId="14" fillId="0" borderId="67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1" fontId="14" fillId="2" borderId="70" xfId="0" applyNumberFormat="1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42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4" fillId="0" borderId="25" xfId="0" applyFont="1" applyBorder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0" borderId="26" xfId="0" applyFont="1" applyBorder="1"/>
    <xf numFmtId="0" fontId="13" fillId="0" borderId="0" xfId="0" applyFont="1" applyAlignment="1">
      <alignment horizontal="left"/>
    </xf>
    <xf numFmtId="0" fontId="13" fillId="0" borderId="41" xfId="0" applyFont="1" applyBorder="1"/>
    <xf numFmtId="0" fontId="13" fillId="0" borderId="41" xfId="0" applyFont="1" applyBorder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4" xfId="0" applyFont="1" applyBorder="1"/>
    <xf numFmtId="0" fontId="14" fillId="0" borderId="4" xfId="0" applyFont="1" applyBorder="1"/>
    <xf numFmtId="3" fontId="13" fillId="6" borderId="0" xfId="0" applyNumberFormat="1" applyFont="1" applyFill="1"/>
    <xf numFmtId="3" fontId="20" fillId="6" borderId="0" xfId="0" applyNumberFormat="1" applyFont="1" applyFill="1" applyAlignment="1">
      <alignment vertical="top"/>
    </xf>
    <xf numFmtId="3" fontId="14" fillId="0" borderId="45" xfId="0" applyNumberFormat="1" applyFont="1" applyBorder="1" applyAlignment="1">
      <alignment horizontal="right"/>
    </xf>
    <xf numFmtId="3" fontId="13" fillId="6" borderId="57" xfId="0" applyNumberFormat="1" applyFont="1" applyFill="1" applyBorder="1"/>
    <xf numFmtId="3" fontId="13" fillId="6" borderId="58" xfId="0" applyNumberFormat="1" applyFont="1" applyFill="1" applyBorder="1"/>
    <xf numFmtId="3" fontId="20" fillId="6" borderId="59" xfId="0" applyNumberFormat="1" applyFont="1" applyFill="1" applyBorder="1" applyAlignment="1">
      <alignment vertical="top"/>
    </xf>
    <xf numFmtId="3" fontId="14" fillId="0" borderId="49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3" fontId="21" fillId="0" borderId="0" xfId="0" applyNumberFormat="1" applyFont="1" applyAlignment="1">
      <alignment vertical="top"/>
    </xf>
    <xf numFmtId="3" fontId="13" fillId="0" borderId="0" xfId="0" applyNumberFormat="1" applyFont="1"/>
    <xf numFmtId="3" fontId="14" fillId="0" borderId="0" xfId="0" applyNumberFormat="1" applyFont="1" applyFill="1" applyBorder="1"/>
    <xf numFmtId="0" fontId="14" fillId="0" borderId="58" xfId="0" applyFont="1" applyBorder="1" applyAlignment="1">
      <alignment horizontal="right"/>
    </xf>
    <xf numFmtId="0" fontId="21" fillId="0" borderId="58" xfId="0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 vertical="top"/>
    </xf>
    <xf numFmtId="0" fontId="13" fillId="0" borderId="50" xfId="0" applyFont="1" applyBorder="1" applyAlignment="1">
      <alignment horizontal="right"/>
    </xf>
    <xf numFmtId="1" fontId="13" fillId="5" borderId="50" xfId="0" applyNumberFormat="1" applyFont="1" applyFill="1" applyBorder="1" applyAlignment="1">
      <alignment horizontal="right"/>
    </xf>
    <xf numFmtId="1" fontId="14" fillId="5" borderId="65" xfId="0" applyNumberFormat="1" applyFont="1" applyFill="1" applyBorder="1" applyAlignment="1">
      <alignment horizontal="right"/>
    </xf>
    <xf numFmtId="1" fontId="14" fillId="0" borderId="62" xfId="0" applyNumberFormat="1" applyFont="1" applyBorder="1" applyAlignment="1">
      <alignment horizontal="right"/>
    </xf>
    <xf numFmtId="1" fontId="13" fillId="0" borderId="0" xfId="0" applyNumberFormat="1" applyFont="1"/>
    <xf numFmtId="1" fontId="14" fillId="0" borderId="4" xfId="0" applyNumberFormat="1" applyFont="1" applyBorder="1"/>
    <xf numFmtId="1" fontId="14" fillId="5" borderId="24" xfId="0" applyNumberFormat="1" applyFont="1" applyFill="1" applyBorder="1" applyAlignment="1">
      <alignment horizontal="right"/>
    </xf>
    <xf numFmtId="1" fontId="14" fillId="0" borderId="63" xfId="0" applyNumberFormat="1" applyFont="1" applyBorder="1" applyAlignment="1">
      <alignment horizontal="right"/>
    </xf>
    <xf numFmtId="1" fontId="14" fillId="0" borderId="25" xfId="0" applyNumberFormat="1" applyFont="1" applyBorder="1"/>
    <xf numFmtId="1" fontId="14" fillId="5" borderId="22" xfId="0" applyNumberFormat="1" applyFont="1" applyFill="1" applyBorder="1" applyAlignment="1">
      <alignment horizontal="right"/>
    </xf>
    <xf numFmtId="1" fontId="14" fillId="0" borderId="59" xfId="0" applyNumberFormat="1" applyFont="1" applyBorder="1" applyAlignment="1">
      <alignment horizontal="right"/>
    </xf>
    <xf numFmtId="1" fontId="14" fillId="0" borderId="1" xfId="0" applyNumberFormat="1" applyFont="1" applyBorder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/>
    <xf numFmtId="1" fontId="13" fillId="7" borderId="50" xfId="0" applyNumberFormat="1" applyFont="1" applyFill="1" applyBorder="1" applyAlignment="1">
      <alignment horizontal="right"/>
    </xf>
    <xf numFmtId="1" fontId="14" fillId="0" borderId="65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22" xfId="0" applyNumberFormat="1" applyFont="1" applyFill="1" applyBorder="1" applyAlignment="1">
      <alignment horizontal="right"/>
    </xf>
    <xf numFmtId="0" fontId="13" fillId="0" borderId="62" xfId="0" applyFont="1" applyBorder="1" applyAlignment="1">
      <alignment horizontal="right"/>
    </xf>
    <xf numFmtId="1" fontId="13" fillId="5" borderId="61" xfId="0" applyNumberFormat="1" applyFont="1" applyFill="1" applyBorder="1" applyAlignment="1">
      <alignment horizontal="right"/>
    </xf>
    <xf numFmtId="1" fontId="13" fillId="5" borderId="72" xfId="0" applyNumberFormat="1" applyFont="1" applyFill="1" applyBorder="1" applyAlignment="1">
      <alignment horizontal="right"/>
    </xf>
    <xf numFmtId="1" fontId="13" fillId="5" borderId="26" xfId="0" applyNumberFormat="1" applyFont="1" applyFill="1" applyBorder="1" applyAlignment="1">
      <alignment horizontal="right"/>
    </xf>
    <xf numFmtId="1" fontId="13" fillId="5" borderId="0" xfId="0" applyNumberFormat="1" applyFont="1" applyFill="1" applyBorder="1" applyAlignment="1">
      <alignment horizontal="right"/>
    </xf>
    <xf numFmtId="1" fontId="13" fillId="5" borderId="57" xfId="0" applyNumberFormat="1" applyFont="1" applyFill="1" applyBorder="1" applyAlignment="1">
      <alignment horizontal="right"/>
    </xf>
    <xf numFmtId="1" fontId="13" fillId="5" borderId="58" xfId="0" applyNumberFormat="1" applyFont="1" applyFill="1" applyBorder="1" applyAlignment="1">
      <alignment horizontal="right"/>
    </xf>
    <xf numFmtId="0" fontId="14" fillId="0" borderId="60" xfId="0" applyFont="1" applyBorder="1"/>
    <xf numFmtId="0" fontId="14" fillId="0" borderId="57" xfId="0" applyFont="1" applyBorder="1"/>
    <xf numFmtId="0" fontId="13" fillId="0" borderId="61" xfId="0" applyFont="1" applyBorder="1" applyAlignment="1">
      <alignment horizontal="right"/>
    </xf>
    <xf numFmtId="0" fontId="13" fillId="0" borderId="73" xfId="0" applyFont="1" applyBorder="1" applyAlignment="1">
      <alignment horizontal="right"/>
    </xf>
    <xf numFmtId="0" fontId="13" fillId="0" borderId="7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64" xfId="0" applyFont="1" applyBorder="1" applyAlignment="1">
      <alignment horizontal="right"/>
    </xf>
    <xf numFmtId="3" fontId="14" fillId="0" borderId="25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0" borderId="57" xfId="0" applyFont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0" borderId="2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0" fillId="8" borderId="58" xfId="0" applyNumberFormat="1" applyFont="1" applyFill="1" applyBorder="1" applyAlignment="1">
      <alignment vertical="top"/>
    </xf>
    <xf numFmtId="3" fontId="22" fillId="0" borderId="65" xfId="0" applyNumberFormat="1" applyFont="1" applyBorder="1" applyAlignment="1">
      <alignment vertical="top"/>
    </xf>
    <xf numFmtId="3" fontId="22" fillId="0" borderId="24" xfId="0" applyNumberFormat="1" applyFont="1" applyBorder="1" applyAlignment="1">
      <alignment vertical="top"/>
    </xf>
    <xf numFmtId="3" fontId="22" fillId="0" borderId="22" xfId="0" applyNumberFormat="1" applyFont="1" applyBorder="1" applyAlignment="1">
      <alignment vertical="top"/>
    </xf>
    <xf numFmtId="3" fontId="20" fillId="8" borderId="0" xfId="0" applyNumberFormat="1" applyFont="1" applyFill="1" applyBorder="1" applyAlignment="1">
      <alignment vertical="top"/>
    </xf>
    <xf numFmtId="3" fontId="20" fillId="8" borderId="61" xfId="0" applyNumberFormat="1" applyFont="1" applyFill="1" applyBorder="1" applyAlignment="1">
      <alignment vertical="top"/>
    </xf>
    <xf numFmtId="3" fontId="20" fillId="8" borderId="72" xfId="0" applyNumberFormat="1" applyFont="1" applyFill="1" applyBorder="1" applyAlignment="1">
      <alignment vertical="top"/>
    </xf>
    <xf numFmtId="3" fontId="20" fillId="8" borderId="26" xfId="0" applyNumberFormat="1" applyFont="1" applyFill="1" applyBorder="1" applyAlignment="1">
      <alignment vertical="top"/>
    </xf>
    <xf numFmtId="3" fontId="20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3" fillId="3" borderId="21" xfId="0" applyFont="1" applyFill="1" applyBorder="1"/>
    <xf numFmtId="1" fontId="13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7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1" fontId="14" fillId="0" borderId="0" xfId="0" applyNumberFormat="1" applyFont="1" applyAlignment="1" applyProtection="1"/>
    <xf numFmtId="0" fontId="14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5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1" fontId="14" fillId="0" borderId="27" xfId="0" applyNumberFormat="1" applyFont="1" applyBorder="1" applyAlignment="1" applyProtection="1">
      <alignment horizontal="center"/>
    </xf>
    <xf numFmtId="0" fontId="14" fillId="0" borderId="3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1" fontId="14" fillId="0" borderId="4" xfId="0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 applyProtection="1">
      <alignment horizontal="center"/>
    </xf>
    <xf numFmtId="1" fontId="14" fillId="2" borderId="15" xfId="0" applyNumberFormat="1" applyFont="1" applyFill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4" fillId="0" borderId="24" xfId="0" applyFont="1" applyBorder="1" applyAlignment="1" applyProtection="1">
      <alignment horizontal="center"/>
    </xf>
    <xf numFmtId="1" fontId="14" fillId="0" borderId="28" xfId="0" applyNumberFormat="1" applyFont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6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1" fontId="14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4" fillId="0" borderId="6" xfId="0" quotePrefix="1" applyNumberFormat="1" applyFont="1" applyBorder="1" applyAlignment="1" applyProtection="1">
      <alignment horizontal="center"/>
    </xf>
    <xf numFmtId="49" fontId="14" fillId="0" borderId="29" xfId="0" applyNumberFormat="1" applyFont="1" applyBorder="1" applyAlignment="1" applyProtection="1">
      <alignment horizontal="center"/>
    </xf>
    <xf numFmtId="165" fontId="14" fillId="0" borderId="7" xfId="0" applyNumberFormat="1" applyFont="1" applyBorder="1" applyAlignment="1" applyProtection="1">
      <alignment horizontal="center"/>
    </xf>
    <xf numFmtId="165" fontId="14" fillId="0" borderId="6" xfId="0" quotePrefix="1" applyNumberFormat="1" applyFont="1" applyFill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49" fontId="14" fillId="0" borderId="6" xfId="0" applyNumberFormat="1" applyFont="1" applyBorder="1" applyAlignment="1" applyProtection="1">
      <alignment horizontal="center"/>
    </xf>
    <xf numFmtId="1" fontId="14" fillId="0" borderId="7" xfId="0" applyNumberFormat="1" applyFont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1" fontId="14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4" fillId="0" borderId="8" xfId="0" applyFont="1" applyBorder="1" applyProtection="1"/>
    <xf numFmtId="0" fontId="14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3" fillId="2" borderId="22" xfId="0" applyFont="1" applyFill="1" applyBorder="1" applyAlignment="1" applyProtection="1">
      <alignment horizontal="center"/>
    </xf>
    <xf numFmtId="1" fontId="13" fillId="2" borderId="35" xfId="0" applyNumberFormat="1" applyFont="1" applyFill="1" applyBorder="1" applyAlignment="1" applyProtection="1">
      <alignment horizontal="center"/>
    </xf>
    <xf numFmtId="0" fontId="14" fillId="0" borderId="9" xfId="0" applyFont="1" applyBorder="1" applyProtection="1"/>
    <xf numFmtId="1" fontId="13" fillId="2" borderId="34" xfId="0" applyNumberFormat="1" applyFont="1" applyFill="1" applyBorder="1" applyAlignment="1" applyProtection="1">
      <alignment horizontal="center"/>
    </xf>
    <xf numFmtId="0" fontId="15" fillId="2" borderId="10" xfId="0" applyFont="1" applyFill="1" applyBorder="1" applyProtection="1"/>
    <xf numFmtId="0" fontId="14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4" fillId="2" borderId="39" xfId="0" applyFont="1" applyFill="1" applyBorder="1" applyAlignment="1" applyProtection="1">
      <alignment horizontal="center"/>
    </xf>
    <xf numFmtId="9" fontId="13" fillId="2" borderId="22" xfId="0" applyNumberFormat="1" applyFont="1" applyFill="1" applyBorder="1" applyAlignment="1" applyProtection="1">
      <alignment horizontal="center"/>
    </xf>
    <xf numFmtId="9" fontId="13" fillId="2" borderId="34" xfId="0" applyNumberFormat="1" applyFon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13" fillId="3" borderId="20" xfId="0" applyNumberFormat="1" applyFont="1" applyFill="1" applyBorder="1" applyAlignment="1" applyProtection="1">
      <alignment horizontal="center"/>
    </xf>
    <xf numFmtId="0" fontId="14" fillId="0" borderId="19" xfId="0" applyFont="1" applyBorder="1" applyProtection="1"/>
    <xf numFmtId="0" fontId="15" fillId="2" borderId="13" xfId="0" applyFont="1" applyFill="1" applyBorder="1" applyProtection="1"/>
    <xf numFmtId="0" fontId="14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4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4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3" fillId="0" borderId="52" xfId="0" applyNumberFormat="1" applyFont="1" applyBorder="1" applyAlignment="1" applyProtection="1">
      <alignment horizontal="center"/>
    </xf>
    <xf numFmtId="0" fontId="15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5" fillId="4" borderId="5" xfId="0" applyNumberFormat="1" applyFont="1" applyFill="1" applyBorder="1" applyAlignment="1" applyProtection="1">
      <alignment horizontal="center"/>
    </xf>
    <xf numFmtId="1" fontId="14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3" fillId="2" borderId="1" xfId="0" applyNumberFormat="1" applyFont="1" applyFill="1" applyBorder="1" applyAlignment="1" applyProtection="1">
      <alignment horizontal="right"/>
    </xf>
    <xf numFmtId="9" fontId="13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5" fillId="4" borderId="2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1" fontId="14" fillId="0" borderId="0" xfId="0" applyNumberFormat="1" applyFont="1" applyAlignment="1"/>
    <xf numFmtId="0" fontId="0" fillId="0" borderId="0" xfId="0" applyAlignment="1">
      <alignment horizontal="center"/>
    </xf>
    <xf numFmtId="1" fontId="13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3" fillId="2" borderId="24" xfId="0" applyNumberFormat="1" applyFont="1" applyFill="1" applyBorder="1" applyAlignment="1">
      <alignment horizontal="center"/>
    </xf>
    <xf numFmtId="164" fontId="13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3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3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/>
    </xf>
    <xf numFmtId="0" fontId="14" fillId="0" borderId="14" xfId="0" applyFont="1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4" fillId="0" borderId="14" xfId="0" applyFont="1" applyFill="1" applyBorder="1" applyAlignment="1" applyProtection="1">
      <alignment horizontal="center"/>
    </xf>
    <xf numFmtId="164" fontId="13" fillId="2" borderId="24" xfId="0" applyNumberFormat="1" applyFont="1" applyFill="1" applyBorder="1" applyAlignment="1" applyProtection="1">
      <alignment horizontal="center"/>
    </xf>
    <xf numFmtId="164" fontId="13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2" fillId="3" borderId="18" xfId="9" applyFill="1" applyBorder="1"/>
    <xf numFmtId="0" fontId="12" fillId="3" borderId="20" xfId="9" applyFill="1" applyBorder="1"/>
    <xf numFmtId="0" fontId="12" fillId="3" borderId="20" xfId="9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1" fontId="12" fillId="3" borderId="20" xfId="9" applyNumberFormat="1" applyFill="1" applyBorder="1" applyAlignment="1">
      <alignment horizontal="center"/>
    </xf>
    <xf numFmtId="0" fontId="12" fillId="3" borderId="15" xfId="9" applyFill="1" applyBorder="1"/>
    <xf numFmtId="0" fontId="12" fillId="0" borderId="0" xfId="9"/>
    <xf numFmtId="0" fontId="12" fillId="3" borderId="21" xfId="9" applyFill="1" applyBorder="1"/>
    <xf numFmtId="1" fontId="12" fillId="0" borderId="0" xfId="9" applyNumberFormat="1"/>
    <xf numFmtId="0" fontId="12" fillId="0" borderId="0" xfId="9" applyAlignment="1">
      <alignment horizontal="center"/>
    </xf>
    <xf numFmtId="1" fontId="12" fillId="0" borderId="0" xfId="9" applyNumberFormat="1" applyFont="1" applyAlignment="1">
      <alignment horizontal="center"/>
    </xf>
    <xf numFmtId="1" fontId="12" fillId="0" borderId="0" xfId="9" applyNumberFormat="1" applyAlignment="1">
      <alignment horizontal="center"/>
    </xf>
    <xf numFmtId="0" fontId="17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1" fontId="14" fillId="0" borderId="0" xfId="9" applyNumberFormat="1" applyFont="1" applyAlignment="1"/>
    <xf numFmtId="0" fontId="14" fillId="0" borderId="0" xfId="9" applyFont="1" applyAlignment="1">
      <alignment horizontal="center"/>
    </xf>
    <xf numFmtId="0" fontId="19" fillId="0" borderId="0" xfId="9" applyFont="1" applyAlignment="1">
      <alignment horizontal="left"/>
    </xf>
    <xf numFmtId="0" fontId="12" fillId="3" borderId="17" xfId="9" applyFill="1" applyBorder="1"/>
    <xf numFmtId="0" fontId="12" fillId="3" borderId="14" xfId="9" applyFill="1" applyBorder="1"/>
    <xf numFmtId="0" fontId="12" fillId="3" borderId="14" xfId="9" applyFill="1" applyBorder="1" applyAlignment="1">
      <alignment horizontal="center"/>
    </xf>
    <xf numFmtId="1" fontId="12" fillId="3" borderId="14" xfId="9" applyNumberFormat="1" applyFont="1" applyFill="1" applyBorder="1" applyAlignment="1">
      <alignment horizontal="center"/>
    </xf>
    <xf numFmtId="1" fontId="12" fillId="3" borderId="14" xfId="9" applyNumberFormat="1" applyFill="1" applyBorder="1" applyAlignment="1">
      <alignment horizontal="center"/>
    </xf>
    <xf numFmtId="0" fontId="12" fillId="3" borderId="16" xfId="9" applyFill="1" applyBorder="1"/>
    <xf numFmtId="0" fontId="15" fillId="0" borderId="2" xfId="9" applyFont="1" applyBorder="1" applyAlignment="1">
      <alignment horizontal="center"/>
    </xf>
    <xf numFmtId="0" fontId="14" fillId="0" borderId="81" xfId="9" applyFont="1" applyBorder="1" applyAlignment="1">
      <alignment horizontal="center"/>
    </xf>
    <xf numFmtId="0" fontId="14" fillId="0" borderId="3" xfId="9" applyFont="1" applyBorder="1" applyAlignment="1">
      <alignment horizontal="center"/>
    </xf>
    <xf numFmtId="0" fontId="14" fillId="2" borderId="3" xfId="9" applyFont="1" applyFill="1" applyBorder="1" applyAlignment="1">
      <alignment horizontal="center"/>
    </xf>
    <xf numFmtId="1" fontId="14" fillId="2" borderId="15" xfId="9" applyNumberFormat="1" applyFont="1" applyFill="1" applyBorder="1" applyAlignment="1">
      <alignment horizontal="center"/>
    </xf>
    <xf numFmtId="0" fontId="15" fillId="0" borderId="23" xfId="9" applyFont="1" applyBorder="1" applyAlignment="1">
      <alignment horizontal="center"/>
    </xf>
    <xf numFmtId="0" fontId="14" fillId="0" borderId="24" xfId="9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4" fillId="0" borderId="85" xfId="9" applyFont="1" applyFill="1" applyBorder="1" applyAlignment="1">
      <alignment horizontal="center"/>
    </xf>
    <xf numFmtId="0" fontId="14" fillId="0" borderId="25" xfId="9" applyFont="1" applyFill="1" applyBorder="1" applyAlignment="1">
      <alignment horizontal="center"/>
    </xf>
    <xf numFmtId="0" fontId="14" fillId="2" borderId="0" xfId="9" applyFont="1" applyFill="1" applyBorder="1" applyAlignment="1">
      <alignment horizontal="center"/>
    </xf>
    <xf numFmtId="1" fontId="14" fillId="2" borderId="32" xfId="9" applyNumberFormat="1" applyFont="1" applyFill="1" applyBorder="1" applyAlignment="1">
      <alignment horizontal="center"/>
    </xf>
    <xf numFmtId="0" fontId="12" fillId="0" borderId="5" xfId="9" applyBorder="1"/>
    <xf numFmtId="165" fontId="14" fillId="0" borderId="6" xfId="9" quotePrefix="1" applyNumberFormat="1" applyFont="1" applyBorder="1" applyAlignment="1">
      <alignment horizontal="center"/>
    </xf>
    <xf numFmtId="165" fontId="14" fillId="0" borderId="67" xfId="9" quotePrefix="1" applyNumberFormat="1" applyFont="1" applyBorder="1" applyAlignment="1">
      <alignment horizontal="center"/>
    </xf>
    <xf numFmtId="1" fontId="14" fillId="0" borderId="86" xfId="9" applyNumberFormat="1" applyFont="1" applyBorder="1" applyAlignment="1">
      <alignment horizontal="center"/>
    </xf>
    <xf numFmtId="1" fontId="14" fillId="0" borderId="7" xfId="9" applyNumberFormat="1" applyFont="1" applyBorder="1" applyAlignment="1">
      <alignment horizontal="center"/>
    </xf>
    <xf numFmtId="0" fontId="14" fillId="2" borderId="7" xfId="9" applyFont="1" applyFill="1" applyBorder="1" applyAlignment="1">
      <alignment horizontal="center"/>
    </xf>
    <xf numFmtId="1" fontId="14" fillId="2" borderId="33" xfId="9" applyNumberFormat="1" applyFont="1" applyFill="1" applyBorder="1" applyAlignment="1">
      <alignment horizontal="center"/>
    </xf>
    <xf numFmtId="0" fontId="14" fillId="0" borderId="8" xfId="9" applyFont="1" applyBorder="1"/>
    <xf numFmtId="0" fontId="12" fillId="0" borderId="1" xfId="9" applyBorder="1" applyAlignment="1">
      <alignment horizontal="center"/>
    </xf>
    <xf numFmtId="0" fontId="12" fillId="0" borderId="57" xfId="9" applyBorder="1" applyAlignment="1">
      <alignment horizontal="center"/>
    </xf>
    <xf numFmtId="0" fontId="12" fillId="0" borderId="71" xfId="9" applyBorder="1" applyAlignment="1">
      <alignment horizontal="center"/>
    </xf>
    <xf numFmtId="0" fontId="13" fillId="2" borderId="1" xfId="9" applyFont="1" applyFill="1" applyBorder="1" applyAlignment="1">
      <alignment horizontal="center"/>
    </xf>
    <xf numFmtId="1" fontId="13" fillId="2" borderId="35" xfId="9" applyNumberFormat="1" applyFont="1" applyFill="1" applyBorder="1" applyAlignment="1">
      <alignment horizontal="center"/>
    </xf>
    <xf numFmtId="0" fontId="14" fillId="0" borderId="9" xfId="9" applyFont="1" applyBorder="1"/>
    <xf numFmtId="1" fontId="13" fillId="2" borderId="34" xfId="9" applyNumberFormat="1" applyFont="1" applyFill="1" applyBorder="1" applyAlignment="1">
      <alignment horizontal="center"/>
    </xf>
    <xf numFmtId="0" fontId="15" fillId="2" borderId="10" xfId="9" applyFont="1" applyFill="1" applyBorder="1"/>
    <xf numFmtId="0" fontId="12" fillId="2" borderId="11" xfId="9" applyFill="1" applyBorder="1" applyAlignment="1">
      <alignment horizontal="center"/>
    </xf>
    <xf numFmtId="0" fontId="12" fillId="2" borderId="83" xfId="9" applyFill="1" applyBorder="1" applyAlignment="1">
      <alignment horizontal="center"/>
    </xf>
    <xf numFmtId="0" fontId="12" fillId="2" borderId="70" xfId="9" applyFill="1" applyBorder="1" applyAlignment="1">
      <alignment horizontal="center"/>
    </xf>
    <xf numFmtId="9" fontId="13" fillId="2" borderId="1" xfId="9" applyNumberFormat="1" applyFont="1" applyFill="1" applyBorder="1" applyAlignment="1">
      <alignment horizontal="right"/>
    </xf>
    <xf numFmtId="9" fontId="13" fillId="2" borderId="34" xfId="9" applyNumberFormat="1" applyFont="1" applyFill="1" applyBorder="1" applyAlignment="1">
      <alignment horizontal="right"/>
    </xf>
    <xf numFmtId="0" fontId="13" fillId="3" borderId="20" xfId="9" applyFont="1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0" fontId="12" fillId="0" borderId="79" xfId="9" applyBorder="1" applyAlignment="1">
      <alignment horizontal="center"/>
    </xf>
    <xf numFmtId="0" fontId="14" fillId="0" borderId="19" xfId="9" applyFont="1" applyBorder="1"/>
    <xf numFmtId="0" fontId="12" fillId="0" borderId="82" xfId="9" applyBorder="1" applyAlignment="1">
      <alignment horizontal="center"/>
    </xf>
    <xf numFmtId="0" fontId="15" fillId="2" borderId="13" xfId="9" applyFont="1" applyFill="1" applyBorder="1"/>
    <xf numFmtId="0" fontId="12" fillId="2" borderId="12" xfId="9" applyFill="1" applyBorder="1" applyAlignment="1">
      <alignment horizontal="center"/>
    </xf>
    <xf numFmtId="0" fontId="12" fillId="2" borderId="61" xfId="9" applyFill="1" applyBorder="1" applyAlignment="1">
      <alignment horizontal="center"/>
    </xf>
    <xf numFmtId="0" fontId="12" fillId="2" borderId="82" xfId="9" applyFill="1" applyBorder="1" applyAlignment="1">
      <alignment horizontal="center"/>
    </xf>
    <xf numFmtId="0" fontId="12" fillId="3" borderId="69" xfId="9" applyFill="1" applyBorder="1"/>
    <xf numFmtId="0" fontId="12" fillId="3" borderId="68" xfId="9" applyFill="1" applyBorder="1"/>
    <xf numFmtId="0" fontId="14" fillId="2" borderId="53" xfId="9" applyFont="1" applyFill="1" applyBorder="1" applyAlignment="1">
      <alignment horizontal="left"/>
    </xf>
    <xf numFmtId="0" fontId="12" fillId="2" borderId="54" xfId="9" applyFill="1" applyBorder="1" applyAlignment="1">
      <alignment horizontal="center"/>
    </xf>
    <xf numFmtId="1" fontId="12" fillId="2" borderId="54" xfId="9" applyNumberFormat="1" applyFont="1" applyFill="1" applyBorder="1" applyAlignment="1">
      <alignment horizontal="center"/>
    </xf>
    <xf numFmtId="1" fontId="12" fillId="2" borderId="55" xfId="9" applyNumberFormat="1" applyFill="1" applyBorder="1" applyAlignment="1">
      <alignment horizontal="center"/>
    </xf>
    <xf numFmtId="0" fontId="12" fillId="0" borderId="0" xfId="9" applyAlignment="1">
      <alignment horizontal="left"/>
    </xf>
    <xf numFmtId="0" fontId="12" fillId="0" borderId="0" xfId="9" applyAlignment="1">
      <alignment horizontal="right"/>
    </xf>
    <xf numFmtId="1" fontId="16" fillId="0" borderId="0" xfId="9" applyNumberFormat="1" applyFont="1" applyAlignment="1">
      <alignment horizontal="center"/>
    </xf>
    <xf numFmtId="0" fontId="15" fillId="4" borderId="3" xfId="9" applyFont="1" applyFill="1" applyBorder="1" applyAlignment="1">
      <alignment horizontal="center"/>
    </xf>
    <xf numFmtId="0" fontId="14" fillId="0" borderId="14" xfId="9" applyFont="1" applyBorder="1" applyAlignment="1">
      <alignment horizontal="center"/>
    </xf>
    <xf numFmtId="0" fontId="14" fillId="2" borderId="4" xfId="9" applyFont="1" applyFill="1" applyBorder="1" applyAlignment="1">
      <alignment horizontal="center"/>
    </xf>
    <xf numFmtId="0" fontId="15" fillId="4" borderId="24" xfId="9" applyFont="1" applyFill="1" applyBorder="1" applyAlignment="1">
      <alignment horizontal="center"/>
    </xf>
    <xf numFmtId="0" fontId="15" fillId="4" borderId="7" xfId="9" applyFont="1" applyFill="1" applyBorder="1" applyAlignment="1">
      <alignment horizontal="center"/>
    </xf>
    <xf numFmtId="166" fontId="14" fillId="2" borderId="7" xfId="9" applyNumberFormat="1" applyFont="1" applyFill="1" applyBorder="1" applyAlignment="1">
      <alignment horizontal="center"/>
    </xf>
    <xf numFmtId="0" fontId="12" fillId="3" borderId="21" xfId="9" applyFill="1" applyBorder="1" applyProtection="1"/>
    <xf numFmtId="0" fontId="14" fillId="0" borderId="55" xfId="9" applyFont="1" applyBorder="1" applyAlignment="1" applyProtection="1">
      <alignment horizontal="left"/>
    </xf>
    <xf numFmtId="1" fontId="12" fillId="0" borderId="52" xfId="9" applyNumberFormat="1" applyBorder="1" applyAlignment="1" applyProtection="1">
      <alignment horizontal="center"/>
    </xf>
    <xf numFmtId="0" fontId="12" fillId="0" borderId="52" xfId="9" applyBorder="1" applyAlignment="1" applyProtection="1">
      <alignment horizontal="center"/>
    </xf>
    <xf numFmtId="1" fontId="12" fillId="0" borderId="53" xfId="9" applyNumberFormat="1" applyBorder="1" applyAlignment="1" applyProtection="1">
      <alignment horizontal="center"/>
    </xf>
    <xf numFmtId="0" fontId="12" fillId="0" borderId="82" xfId="9" applyBorder="1" applyAlignment="1" applyProtection="1">
      <alignment horizontal="center"/>
    </xf>
    <xf numFmtId="0" fontId="12" fillId="3" borderId="16" xfId="9" applyFill="1" applyBorder="1" applyProtection="1"/>
    <xf numFmtId="0" fontId="12" fillId="0" borderId="0" xfId="9" applyProtection="1"/>
    <xf numFmtId="0" fontId="12" fillId="0" borderId="52" xfId="9" applyBorder="1" applyAlignment="1">
      <alignment horizontal="center"/>
    </xf>
    <xf numFmtId="1" fontId="12" fillId="0" borderId="52" xfId="9" applyNumberFormat="1" applyFont="1" applyBorder="1" applyAlignment="1">
      <alignment horizontal="center"/>
    </xf>
    <xf numFmtId="0" fontId="12" fillId="0" borderId="70" xfId="9" applyBorder="1" applyAlignment="1">
      <alignment horizontal="center"/>
    </xf>
    <xf numFmtId="0" fontId="12" fillId="3" borderId="32" xfId="9" applyFill="1" applyBorder="1"/>
    <xf numFmtId="0" fontId="14" fillId="0" borderId="88" xfId="9" applyFont="1" applyBorder="1" applyAlignment="1">
      <alignment horizontal="center"/>
    </xf>
    <xf numFmtId="165" fontId="14" fillId="0" borderId="89" xfId="9" quotePrefix="1" applyNumberFormat="1" applyFont="1" applyBorder="1" applyAlignment="1">
      <alignment horizontal="center"/>
    </xf>
    <xf numFmtId="0" fontId="12" fillId="0" borderId="90" xfId="9" applyBorder="1" applyAlignment="1">
      <alignment horizontal="center"/>
    </xf>
    <xf numFmtId="0" fontId="12" fillId="2" borderId="91" xfId="9" applyFill="1" applyBorder="1" applyAlignment="1">
      <alignment horizontal="center"/>
    </xf>
    <xf numFmtId="0" fontId="12" fillId="3" borderId="87" xfId="9" applyFill="1" applyBorder="1" applyAlignment="1">
      <alignment horizontal="center"/>
    </xf>
    <xf numFmtId="0" fontId="12" fillId="2" borderId="92" xfId="9" applyFill="1" applyBorder="1" applyAlignment="1">
      <alignment horizontal="center"/>
    </xf>
    <xf numFmtId="0" fontId="14" fillId="0" borderId="28" xfId="9" applyFont="1" applyBorder="1" applyAlignment="1">
      <alignment horizontal="center"/>
    </xf>
    <xf numFmtId="1" fontId="14" fillId="0" borderId="29" xfId="9" applyNumberFormat="1" applyFont="1" applyBorder="1" applyAlignment="1">
      <alignment horizontal="center"/>
    </xf>
    <xf numFmtId="0" fontId="14" fillId="0" borderId="93" xfId="9" applyFont="1" applyFill="1" applyBorder="1" applyAlignment="1">
      <alignment horizontal="center"/>
    </xf>
    <xf numFmtId="0" fontId="14" fillId="0" borderId="27" xfId="9" applyFont="1" applyFill="1" applyBorder="1" applyAlignment="1">
      <alignment horizontal="center"/>
    </xf>
    <xf numFmtId="0" fontId="12" fillId="0" borderId="53" xfId="9" applyBorder="1" applyAlignment="1">
      <alignment horizontal="center"/>
    </xf>
    <xf numFmtId="0" fontId="14" fillId="0" borderId="85" xfId="9" applyFont="1" applyBorder="1" applyAlignment="1">
      <alignment horizontal="center"/>
    </xf>
    <xf numFmtId="165" fontId="14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14" fontId="16" fillId="0" borderId="0" xfId="0" applyNumberFormat="1" applyFont="1" applyFill="1" applyAlignment="1">
      <alignment horizontal="center"/>
    </xf>
    <xf numFmtId="14" fontId="16" fillId="10" borderId="94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4" fillId="2" borderId="4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166" fontId="14" fillId="2" borderId="6" xfId="0" applyNumberFormat="1" applyFont="1" applyFill="1" applyBorder="1" applyAlignment="1" applyProtection="1">
      <alignment horizontal="center"/>
    </xf>
    <xf numFmtId="1" fontId="18" fillId="2" borderId="1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164" fontId="13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2" fillId="0" borderId="52" xfId="9" applyBorder="1" applyAlignment="1">
      <alignment horizontal="center" vertical="center"/>
    </xf>
    <xf numFmtId="0" fontId="14" fillId="0" borderId="75" xfId="0" applyFont="1" applyFill="1" applyBorder="1" applyAlignment="1">
      <alignment horizontal="center"/>
    </xf>
    <xf numFmtId="0" fontId="14" fillId="2" borderId="85" xfId="0" applyFont="1" applyFill="1" applyBorder="1" applyAlignment="1">
      <alignment horizontal="center"/>
    </xf>
    <xf numFmtId="166" fontId="14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2" fillId="0" borderId="57" xfId="9" applyNumberFormat="1" applyBorder="1" applyAlignment="1">
      <alignment horizontal="center"/>
    </xf>
    <xf numFmtId="167" fontId="12" fillId="2" borderId="83" xfId="9" applyNumberFormat="1" applyFill="1" applyBorder="1" applyAlignment="1">
      <alignment horizontal="center"/>
    </xf>
    <xf numFmtId="167" fontId="12" fillId="3" borderId="20" xfId="9" applyNumberFormat="1" applyFill="1" applyBorder="1" applyAlignment="1">
      <alignment horizontal="center"/>
    </xf>
    <xf numFmtId="167" fontId="12" fillId="2" borderId="61" xfId="9" applyNumberFormat="1" applyFill="1" applyBorder="1" applyAlignment="1">
      <alignment horizontal="center"/>
    </xf>
    <xf numFmtId="167" fontId="12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2" fillId="0" borderId="53" xfId="9" applyNumberFormat="1" applyBorder="1" applyAlignment="1" applyProtection="1">
      <alignment horizontal="center"/>
    </xf>
    <xf numFmtId="167" fontId="12" fillId="0" borderId="53" xfId="9" applyNumberFormat="1" applyFont="1" applyBorder="1" applyAlignment="1">
      <alignment horizontal="center"/>
    </xf>
    <xf numFmtId="0" fontId="14" fillId="2" borderId="81" xfId="0" applyFont="1" applyFill="1" applyBorder="1" applyAlignment="1" applyProtection="1">
      <alignment horizontal="center"/>
    </xf>
    <xf numFmtId="166" fontId="14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4" fillId="0" borderId="79" xfId="0" applyFont="1" applyBorder="1" applyAlignment="1" applyProtection="1">
      <alignment horizontal="center"/>
    </xf>
    <xf numFmtId="0" fontId="14" fillId="0" borderId="71" xfId="0" applyFont="1" applyBorder="1" applyAlignment="1" applyProtection="1">
      <alignment horizontal="center"/>
    </xf>
    <xf numFmtId="0" fontId="28" fillId="0" borderId="0" xfId="0" applyFont="1"/>
    <xf numFmtId="0" fontId="13" fillId="0" borderId="1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/>
    </xf>
    <xf numFmtId="0" fontId="14" fillId="0" borderId="0" xfId="0" applyFont="1" applyFill="1" applyAlignment="1">
      <alignment horizontal="left"/>
    </xf>
    <xf numFmtId="167" fontId="20" fillId="0" borderId="78" xfId="1" applyNumberFormat="1" applyBorder="1" applyAlignment="1">
      <alignment horizontal="center"/>
    </xf>
    <xf numFmtId="167" fontId="20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 vertical="top"/>
    </xf>
    <xf numFmtId="0" fontId="14" fillId="0" borderId="0" xfId="0" applyFont="1" applyAlignment="1" applyProtection="1">
      <alignment horizontal="left" vertical="top"/>
    </xf>
    <xf numFmtId="167" fontId="20" fillId="0" borderId="60" xfId="1" applyNumberFormat="1" applyBorder="1" applyAlignment="1">
      <alignment horizontal="center"/>
    </xf>
    <xf numFmtId="167" fontId="20" fillId="0" borderId="38" xfId="1" applyNumberFormat="1" applyBorder="1" applyAlignment="1">
      <alignment horizontal="center"/>
    </xf>
    <xf numFmtId="167" fontId="20" fillId="0" borderId="30" xfId="1" applyNumberFormat="1" applyBorder="1" applyAlignment="1">
      <alignment horizontal="center"/>
    </xf>
    <xf numFmtId="167" fontId="20" fillId="0" borderId="28" xfId="1" applyNumberFormat="1" applyBorder="1" applyAlignment="1">
      <alignment horizontal="center"/>
    </xf>
    <xf numFmtId="167" fontId="20" fillId="0" borderId="37" xfId="1" applyNumberForma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0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0" fontId="6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1" fillId="0" borderId="0" xfId="0" applyFont="1"/>
    <xf numFmtId="0" fontId="0" fillId="11" borderId="0" xfId="0" applyFill="1"/>
    <xf numFmtId="0" fontId="3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3" fillId="9" borderId="0" xfId="0" applyFont="1" applyFill="1" applyAlignment="1">
      <alignment horizontal="right"/>
    </xf>
    <xf numFmtId="3" fontId="20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0" fillId="0" borderId="0" xfId="0" applyFont="1" applyAlignment="1" applyProtection="1">
      <alignment horizontal="left"/>
    </xf>
    <xf numFmtId="0" fontId="33" fillId="0" borderId="0" xfId="0" applyFont="1"/>
    <xf numFmtId="3" fontId="12" fillId="0" borderId="57" xfId="9" applyNumberFormat="1" applyBorder="1" applyAlignment="1">
      <alignment horizontal="center"/>
    </xf>
    <xf numFmtId="3" fontId="12" fillId="0" borderId="1" xfId="9" applyNumberFormat="1" applyBorder="1" applyAlignment="1">
      <alignment horizontal="center"/>
    </xf>
    <xf numFmtId="3" fontId="12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4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3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4" fillId="0" borderId="1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3" fillId="0" borderId="22" xfId="0" applyNumberFormat="1" applyFont="1" applyBorder="1" applyAlignment="1" applyProtection="1">
      <alignment horizontal="center"/>
    </xf>
    <xf numFmtId="3" fontId="14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left"/>
    </xf>
    <xf numFmtId="167" fontId="1" fillId="0" borderId="57" xfId="9" applyNumberFormat="1" applyFont="1" applyBorder="1" applyAlignment="1">
      <alignment horizontal="center"/>
    </xf>
    <xf numFmtId="1" fontId="13" fillId="0" borderId="30" xfId="0" applyNumberFormat="1" applyFont="1" applyBorder="1" applyAlignment="1">
      <alignment horizontal="center"/>
    </xf>
    <xf numFmtId="167" fontId="13" fillId="0" borderId="30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 vertical="top"/>
    </xf>
    <xf numFmtId="3" fontId="20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13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4" fillId="10" borderId="78" xfId="9" applyFont="1" applyFill="1" applyBorder="1" applyAlignment="1">
      <alignment horizontal="center"/>
    </xf>
    <xf numFmtId="0" fontId="14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workbookViewId="0">
      <selection activeCell="M34" sqref="M34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211</v>
      </c>
    </row>
    <row r="2" spans="1:13" ht="15" x14ac:dyDescent="0.25">
      <c r="A2" s="555" t="s">
        <v>223</v>
      </c>
    </row>
    <row r="3" spans="1:13" x14ac:dyDescent="0.2">
      <c r="A3" s="113" t="s">
        <v>205</v>
      </c>
    </row>
    <row r="4" spans="1:13" x14ac:dyDescent="0.2">
      <c r="A4" s="463"/>
      <c r="B4" s="471" t="s">
        <v>206</v>
      </c>
      <c r="C4" s="471" t="s">
        <v>207</v>
      </c>
      <c r="D4" s="471" t="s">
        <v>208</v>
      </c>
      <c r="E4" s="471" t="s">
        <v>210</v>
      </c>
      <c r="F4" s="463"/>
      <c r="G4" s="471" t="s">
        <v>4</v>
      </c>
      <c r="H4" s="471" t="s">
        <v>4</v>
      </c>
      <c r="I4" s="471" t="s">
        <v>4</v>
      </c>
      <c r="J4" s="463"/>
      <c r="K4" s="576" t="s">
        <v>212</v>
      </c>
      <c r="L4" s="562"/>
      <c r="M4" s="463"/>
    </row>
    <row r="5" spans="1:13" x14ac:dyDescent="0.2">
      <c r="A5" s="463" t="s">
        <v>84</v>
      </c>
      <c r="B5" s="471" t="s">
        <v>18</v>
      </c>
      <c r="C5" s="471" t="s">
        <v>18</v>
      </c>
      <c r="D5" s="471" t="s">
        <v>209</v>
      </c>
      <c r="E5" s="471" t="s">
        <v>209</v>
      </c>
      <c r="F5" s="463"/>
      <c r="G5" s="463">
        <v>2017</v>
      </c>
      <c r="H5" s="463">
        <v>2016</v>
      </c>
      <c r="I5" s="463">
        <v>2015</v>
      </c>
      <c r="J5" s="463"/>
      <c r="K5" s="565" t="s">
        <v>221</v>
      </c>
      <c r="L5" s="564" t="s">
        <v>212</v>
      </c>
      <c r="M5" s="463"/>
    </row>
    <row r="6" spans="1:13" x14ac:dyDescent="0.2">
      <c r="A6" s="463">
        <v>11</v>
      </c>
      <c r="B6" s="560"/>
      <c r="C6" s="560"/>
      <c r="D6" s="560"/>
      <c r="E6" s="560"/>
      <c r="F6" s="463"/>
      <c r="G6" s="560"/>
      <c r="H6" s="560"/>
      <c r="I6" s="560"/>
      <c r="J6" s="463"/>
      <c r="K6" s="565" t="s">
        <v>213</v>
      </c>
      <c r="L6" s="566"/>
      <c r="M6" s="463"/>
    </row>
    <row r="7" spans="1:13" x14ac:dyDescent="0.2">
      <c r="A7" s="463">
        <v>12</v>
      </c>
      <c r="B7" s="560"/>
      <c r="C7" s="560"/>
      <c r="D7" s="560"/>
      <c r="E7" s="560"/>
      <c r="F7" s="463"/>
      <c r="G7" s="560"/>
      <c r="H7" s="560">
        <v>3</v>
      </c>
      <c r="I7" s="560"/>
      <c r="J7" s="463"/>
      <c r="K7" s="565" t="s">
        <v>214</v>
      </c>
      <c r="L7" s="566">
        <v>1</v>
      </c>
      <c r="M7" s="463"/>
    </row>
    <row r="8" spans="1:13" x14ac:dyDescent="0.2">
      <c r="A8" s="463">
        <v>13</v>
      </c>
      <c r="B8" s="560"/>
      <c r="C8" s="560"/>
      <c r="D8" s="560"/>
      <c r="E8" s="560"/>
      <c r="F8" s="463"/>
      <c r="G8" s="560"/>
      <c r="H8" s="560"/>
      <c r="I8" s="560"/>
      <c r="J8" s="463"/>
      <c r="K8" s="565" t="s">
        <v>215</v>
      </c>
      <c r="L8" s="566"/>
      <c r="M8" s="463"/>
    </row>
    <row r="9" spans="1:13" x14ac:dyDescent="0.2">
      <c r="A9" s="463">
        <v>14</v>
      </c>
      <c r="B9" s="560"/>
      <c r="C9" s="560"/>
      <c r="D9" s="560"/>
      <c r="E9" s="560"/>
      <c r="F9" s="463"/>
      <c r="G9" s="327">
        <v>1</v>
      </c>
      <c r="H9" s="560"/>
      <c r="I9" s="560"/>
      <c r="J9" s="463"/>
      <c r="K9" s="565" t="s">
        <v>216</v>
      </c>
      <c r="L9" s="566"/>
      <c r="M9" s="463"/>
    </row>
    <row r="10" spans="1:13" x14ac:dyDescent="0.2">
      <c r="A10" s="463">
        <v>15</v>
      </c>
      <c r="B10" s="560"/>
      <c r="C10" s="560"/>
      <c r="D10" s="560"/>
      <c r="E10" s="560"/>
      <c r="F10" s="463"/>
      <c r="H10" s="560"/>
      <c r="I10" s="560"/>
      <c r="J10" s="463"/>
      <c r="K10" s="567" t="s">
        <v>217</v>
      </c>
      <c r="L10" s="568">
        <v>1</v>
      </c>
      <c r="M10" s="463"/>
    </row>
    <row r="11" spans="1:13" x14ac:dyDescent="0.2">
      <c r="A11" s="463">
        <v>16</v>
      </c>
      <c r="B11" s="560">
        <v>1</v>
      </c>
      <c r="C11" s="560"/>
      <c r="D11" s="560"/>
      <c r="E11" s="560"/>
      <c r="F11" s="463"/>
      <c r="G11" s="327">
        <v>2</v>
      </c>
      <c r="H11" s="560"/>
      <c r="I11" s="560"/>
      <c r="J11" s="463"/>
      <c r="K11" s="575" t="s">
        <v>220</v>
      </c>
      <c r="L11" s="562"/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63"/>
      <c r="L12" s="564" t="s">
        <v>222</v>
      </c>
      <c r="M12" s="463"/>
    </row>
    <row r="13" spans="1:13" x14ac:dyDescent="0.2">
      <c r="A13" s="463">
        <v>21</v>
      </c>
      <c r="B13" s="560"/>
      <c r="C13" s="560"/>
      <c r="D13" s="560"/>
      <c r="E13" s="560"/>
      <c r="F13" s="463"/>
      <c r="G13" s="560"/>
      <c r="H13" s="560"/>
      <c r="J13" s="463"/>
      <c r="K13" s="565" t="s">
        <v>218</v>
      </c>
      <c r="L13" s="566">
        <v>1</v>
      </c>
      <c r="M13" s="463"/>
    </row>
    <row r="14" spans="1:13" x14ac:dyDescent="0.2">
      <c r="A14" s="463">
        <v>22</v>
      </c>
      <c r="B14" s="560"/>
      <c r="C14" s="560"/>
      <c r="D14" s="560"/>
      <c r="E14" s="560"/>
      <c r="F14" s="463"/>
      <c r="G14" s="560"/>
      <c r="H14" s="560"/>
      <c r="J14" s="463"/>
      <c r="K14" s="565" t="s">
        <v>212</v>
      </c>
      <c r="L14" s="566">
        <v>1</v>
      </c>
      <c r="M14" s="463"/>
    </row>
    <row r="15" spans="1:13" x14ac:dyDescent="0.2">
      <c r="A15" s="463">
        <v>23</v>
      </c>
      <c r="B15" s="560"/>
      <c r="C15" s="560"/>
      <c r="D15" s="560"/>
      <c r="E15" s="560"/>
      <c r="F15" s="463"/>
      <c r="G15" s="560">
        <v>2</v>
      </c>
      <c r="H15" s="560"/>
      <c r="J15" s="463"/>
      <c r="K15" s="563"/>
      <c r="L15" s="574"/>
      <c r="M15" s="463"/>
    </row>
    <row r="16" spans="1:13" x14ac:dyDescent="0.2">
      <c r="A16" s="463">
        <v>24</v>
      </c>
      <c r="B16" s="560"/>
      <c r="C16" s="560"/>
      <c r="D16" s="560"/>
      <c r="E16" s="560"/>
      <c r="F16" s="463"/>
      <c r="G16" s="560"/>
      <c r="H16" s="560"/>
      <c r="J16" s="463"/>
      <c r="K16" s="565" t="s">
        <v>163</v>
      </c>
      <c r="L16" s="566"/>
      <c r="M16" s="463"/>
    </row>
    <row r="17" spans="1:16" x14ac:dyDescent="0.2">
      <c r="A17" s="463">
        <v>25</v>
      </c>
      <c r="B17" s="560"/>
      <c r="C17" s="560"/>
      <c r="D17" s="560"/>
      <c r="E17" s="560"/>
      <c r="F17" s="463"/>
      <c r="G17" s="560"/>
      <c r="H17" s="560">
        <v>2</v>
      </c>
      <c r="I17" s="560"/>
      <c r="J17" s="463"/>
      <c r="K17" s="565" t="s">
        <v>219</v>
      </c>
      <c r="L17" s="566">
        <v>1</v>
      </c>
      <c r="M17" s="463"/>
    </row>
    <row r="18" spans="1:16" x14ac:dyDescent="0.2">
      <c r="A18" s="463">
        <v>26</v>
      </c>
      <c r="B18" s="560"/>
      <c r="C18" s="560"/>
      <c r="D18" s="560"/>
      <c r="E18" s="560">
        <v>1</v>
      </c>
      <c r="F18" s="463"/>
      <c r="G18" s="560">
        <v>1</v>
      </c>
      <c r="H18" s="560">
        <v>1</v>
      </c>
      <c r="I18" s="560"/>
      <c r="J18" s="463"/>
      <c r="K18" s="563"/>
      <c r="L18" s="574"/>
      <c r="M18" s="463"/>
    </row>
    <row r="19" spans="1:16" x14ac:dyDescent="0.2">
      <c r="A19" s="463"/>
      <c r="B19" s="463"/>
      <c r="C19" s="463"/>
      <c r="D19" s="540"/>
      <c r="E19" s="463"/>
      <c r="F19" s="463"/>
      <c r="G19" s="463"/>
      <c r="H19" s="463"/>
      <c r="I19" s="463"/>
      <c r="J19" s="463"/>
      <c r="K19" s="565" t="s">
        <v>200</v>
      </c>
      <c r="L19" s="566">
        <v>5</v>
      </c>
      <c r="M19" s="463"/>
    </row>
    <row r="20" spans="1:16" x14ac:dyDescent="0.2">
      <c r="A20" s="463">
        <v>31</v>
      </c>
      <c r="B20" s="560"/>
      <c r="C20" s="560"/>
      <c r="D20" s="560"/>
      <c r="E20" s="560"/>
      <c r="F20" s="463"/>
      <c r="G20" s="560"/>
      <c r="H20" s="560">
        <v>1</v>
      </c>
      <c r="I20" s="560"/>
      <c r="J20" s="463"/>
      <c r="K20" s="565" t="s">
        <v>199</v>
      </c>
      <c r="L20" s="566">
        <v>1</v>
      </c>
      <c r="M20" s="463"/>
    </row>
    <row r="21" spans="1:16" x14ac:dyDescent="0.2">
      <c r="A21" s="463">
        <v>32</v>
      </c>
      <c r="B21" s="560"/>
      <c r="C21" s="560"/>
      <c r="D21" s="560"/>
      <c r="E21" s="560"/>
      <c r="F21" s="463"/>
      <c r="G21" s="560"/>
      <c r="H21" s="560"/>
      <c r="I21" s="560"/>
      <c r="J21" s="463"/>
      <c r="K21" s="567" t="s">
        <v>201</v>
      </c>
      <c r="L21" s="568">
        <v>1</v>
      </c>
      <c r="M21" s="463"/>
    </row>
    <row r="22" spans="1:16" x14ac:dyDescent="0.2">
      <c r="A22" s="463">
        <v>33</v>
      </c>
      <c r="B22" s="560"/>
      <c r="C22" s="560"/>
      <c r="D22" s="560"/>
      <c r="E22" s="560"/>
      <c r="F22" s="463"/>
      <c r="G22" s="327">
        <v>1</v>
      </c>
      <c r="H22" s="560"/>
      <c r="I22" s="560"/>
      <c r="J22" s="463"/>
      <c r="K22" s="463"/>
      <c r="L22" s="463"/>
      <c r="M22" s="463"/>
    </row>
    <row r="23" spans="1:16" x14ac:dyDescent="0.2">
      <c r="A23" s="463">
        <v>34</v>
      </c>
      <c r="B23" s="560"/>
      <c r="C23" s="560"/>
      <c r="D23" s="560"/>
      <c r="E23" s="560"/>
      <c r="F23" s="463"/>
      <c r="I23" s="327">
        <v>1</v>
      </c>
      <c r="J23" s="463"/>
      <c r="K23" s="463"/>
      <c r="L23" s="463"/>
      <c r="M23" s="463"/>
    </row>
    <row r="24" spans="1:16" x14ac:dyDescent="0.2">
      <c r="A24" s="463">
        <v>35</v>
      </c>
      <c r="B24" s="560"/>
      <c r="C24" s="560"/>
      <c r="D24" s="560"/>
      <c r="E24" s="560"/>
      <c r="F24" s="463"/>
      <c r="G24" s="327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60"/>
      <c r="C25" s="560"/>
      <c r="D25" s="560"/>
      <c r="E25" s="560"/>
      <c r="F25" s="463"/>
      <c r="G25" s="560"/>
      <c r="H25" s="560"/>
      <c r="I25" s="560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60"/>
      <c r="C27" s="560"/>
      <c r="D27" s="560"/>
      <c r="E27" s="560"/>
      <c r="F27" s="463"/>
      <c r="G27" s="560"/>
      <c r="I27" s="560"/>
      <c r="J27" s="463"/>
      <c r="K27" s="463"/>
      <c r="L27" s="463"/>
      <c r="M27" s="463"/>
    </row>
    <row r="28" spans="1:16" x14ac:dyDescent="0.2">
      <c r="A28" s="463">
        <v>42</v>
      </c>
      <c r="B28" s="560"/>
      <c r="C28" s="560"/>
      <c r="D28" s="560">
        <v>1</v>
      </c>
      <c r="E28" s="560"/>
      <c r="F28" s="463"/>
      <c r="G28" s="560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60"/>
      <c r="C29" s="560"/>
      <c r="D29" s="560"/>
      <c r="E29" s="560"/>
      <c r="F29" s="463"/>
      <c r="G29" s="560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60"/>
      <c r="C30" s="560"/>
      <c r="D30" s="560"/>
      <c r="E30" s="560">
        <v>1</v>
      </c>
      <c r="F30" s="463"/>
      <c r="G30" s="560">
        <v>1</v>
      </c>
      <c r="H30" s="327">
        <v>1</v>
      </c>
      <c r="J30" s="463"/>
      <c r="K30" s="463"/>
      <c r="L30" s="463"/>
      <c r="M30" s="463"/>
    </row>
    <row r="31" spans="1:16" x14ac:dyDescent="0.2">
      <c r="A31" s="463">
        <v>45</v>
      </c>
      <c r="B31" s="560"/>
      <c r="C31" s="560"/>
      <c r="D31" s="560"/>
      <c r="E31" s="560"/>
      <c r="F31" s="463"/>
      <c r="G31" s="560"/>
      <c r="I31" s="327">
        <v>1</v>
      </c>
      <c r="J31" s="463"/>
      <c r="K31" s="463"/>
      <c r="L31" s="463"/>
      <c r="M31" s="463"/>
    </row>
    <row r="32" spans="1:16" x14ac:dyDescent="0.2">
      <c r="A32" s="463">
        <v>46</v>
      </c>
      <c r="B32" s="560"/>
      <c r="C32" s="560"/>
      <c r="D32" s="560"/>
      <c r="E32" s="560"/>
      <c r="F32" s="463"/>
      <c r="G32" s="560"/>
      <c r="H32" s="560"/>
      <c r="I32" s="560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60"/>
      <c r="C34" s="560"/>
      <c r="D34" s="560"/>
      <c r="E34" s="560"/>
      <c r="F34" s="463"/>
      <c r="G34" s="560"/>
      <c r="H34" s="560">
        <v>1</v>
      </c>
      <c r="I34" s="560"/>
      <c r="J34" s="463"/>
      <c r="K34" s="463"/>
      <c r="L34" s="463"/>
      <c r="M34" s="463"/>
    </row>
    <row r="35" spans="1:13" x14ac:dyDescent="0.2">
      <c r="A35" s="463">
        <v>52</v>
      </c>
      <c r="B35" s="560"/>
      <c r="C35" s="560"/>
      <c r="D35" s="560">
        <v>2</v>
      </c>
      <c r="E35" s="560"/>
      <c r="F35" s="463"/>
      <c r="G35" s="327">
        <v>3</v>
      </c>
      <c r="H35" s="560">
        <v>1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60"/>
      <c r="C36" s="560"/>
      <c r="D36" s="560"/>
      <c r="E36" s="560"/>
      <c r="F36" s="463"/>
      <c r="G36" s="327">
        <v>1</v>
      </c>
      <c r="H36" s="560"/>
      <c r="J36" s="463"/>
      <c r="K36" s="463"/>
      <c r="L36" s="463"/>
      <c r="M36" s="463"/>
    </row>
    <row r="37" spans="1:13" x14ac:dyDescent="0.2">
      <c r="A37" s="463">
        <v>54</v>
      </c>
      <c r="B37" s="560"/>
      <c r="C37" s="560"/>
      <c r="D37" s="560"/>
      <c r="E37" s="560"/>
      <c r="F37" s="463"/>
      <c r="H37" s="560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60"/>
      <c r="C38" s="560">
        <v>1</v>
      </c>
      <c r="D38" s="560"/>
      <c r="E38" s="560"/>
      <c r="F38" s="463"/>
      <c r="G38" s="327">
        <v>1</v>
      </c>
      <c r="H38" s="560"/>
      <c r="J38" s="463"/>
      <c r="K38" s="463"/>
      <c r="L38" s="463"/>
      <c r="M38" s="463"/>
    </row>
    <row r="39" spans="1:13" x14ac:dyDescent="0.2">
      <c r="A39" s="463">
        <v>56</v>
      </c>
      <c r="B39" s="560"/>
      <c r="C39" s="560"/>
      <c r="D39" s="560"/>
      <c r="E39" s="560"/>
      <c r="F39" s="463"/>
      <c r="G39" s="327">
        <v>2</v>
      </c>
      <c r="H39" s="560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</row>
    <row r="42" spans="1:13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P3" sqref="P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>
        <v>18</v>
      </c>
      <c r="C3">
        <v>3</v>
      </c>
      <c r="E3">
        <v>1</v>
      </c>
      <c r="F3">
        <v>1</v>
      </c>
      <c r="G3">
        <v>13</v>
      </c>
      <c r="H3">
        <v>25</v>
      </c>
      <c r="I3">
        <v>7</v>
      </c>
      <c r="J3">
        <v>3</v>
      </c>
      <c r="K3">
        <v>1</v>
      </c>
      <c r="N3">
        <v>16</v>
      </c>
      <c r="O3">
        <v>1</v>
      </c>
      <c r="P3">
        <v>13</v>
      </c>
      <c r="Q3">
        <v>1</v>
      </c>
      <c r="R3" s="464"/>
    </row>
    <row r="4" spans="1:18" x14ac:dyDescent="0.2">
      <c r="A4" s="463">
        <v>2</v>
      </c>
      <c r="B4">
        <v>15</v>
      </c>
      <c r="C4">
        <v>4</v>
      </c>
      <c r="D4">
        <v>1</v>
      </c>
      <c r="E4">
        <v>5</v>
      </c>
      <c r="G4">
        <v>46</v>
      </c>
      <c r="H4">
        <v>21</v>
      </c>
      <c r="I4">
        <v>21</v>
      </c>
      <c r="J4">
        <v>4</v>
      </c>
      <c r="K4">
        <v>1</v>
      </c>
      <c r="L4">
        <v>7</v>
      </c>
      <c r="M4">
        <v>1</v>
      </c>
      <c r="N4">
        <v>2</v>
      </c>
      <c r="P4">
        <v>20</v>
      </c>
      <c r="Q4">
        <v>5</v>
      </c>
      <c r="R4" s="464"/>
    </row>
    <row r="5" spans="1:18" x14ac:dyDescent="0.2">
      <c r="A5" s="463">
        <v>3</v>
      </c>
      <c r="B5">
        <v>21</v>
      </c>
      <c r="C5">
        <v>5</v>
      </c>
      <c r="D5">
        <v>5</v>
      </c>
      <c r="E5">
        <v>6</v>
      </c>
      <c r="F5">
        <v>1</v>
      </c>
      <c r="G5">
        <v>18</v>
      </c>
      <c r="H5">
        <v>16</v>
      </c>
      <c r="I5">
        <v>12</v>
      </c>
      <c r="J5">
        <v>6</v>
      </c>
      <c r="K5">
        <v>4</v>
      </c>
      <c r="L5">
        <v>2</v>
      </c>
      <c r="N5">
        <v>21</v>
      </c>
      <c r="P5">
        <v>19</v>
      </c>
      <c r="Q5">
        <v>3</v>
      </c>
      <c r="R5" s="464"/>
    </row>
    <row r="6" spans="1:18" x14ac:dyDescent="0.2">
      <c r="A6" s="463">
        <v>4</v>
      </c>
      <c r="B6">
        <v>6</v>
      </c>
      <c r="C6">
        <v>2</v>
      </c>
      <c r="D6">
        <v>4</v>
      </c>
      <c r="E6">
        <v>2</v>
      </c>
      <c r="F6">
        <v>1</v>
      </c>
      <c r="G6">
        <v>19</v>
      </c>
      <c r="H6">
        <v>16</v>
      </c>
      <c r="I6">
        <v>8</v>
      </c>
      <c r="J6">
        <v>1</v>
      </c>
      <c r="K6">
        <v>2</v>
      </c>
      <c r="L6">
        <v>1</v>
      </c>
      <c r="M6">
        <v>1</v>
      </c>
      <c r="N6">
        <v>24</v>
      </c>
      <c r="O6">
        <v>1</v>
      </c>
      <c r="P6">
        <v>55</v>
      </c>
      <c r="Q6">
        <v>2</v>
      </c>
      <c r="R6" s="464"/>
    </row>
    <row r="7" spans="1:18" x14ac:dyDescent="0.2">
      <c r="A7" s="463">
        <v>5</v>
      </c>
      <c r="B7">
        <v>9</v>
      </c>
      <c r="C7">
        <v>3</v>
      </c>
      <c r="D7">
        <v>3</v>
      </c>
      <c r="E7">
        <v>5</v>
      </c>
      <c r="F7">
        <v>1</v>
      </c>
      <c r="G7">
        <v>25</v>
      </c>
      <c r="H7">
        <v>14</v>
      </c>
      <c r="I7">
        <v>4</v>
      </c>
      <c r="J7">
        <v>1</v>
      </c>
      <c r="K7">
        <v>5</v>
      </c>
      <c r="L7">
        <v>2</v>
      </c>
      <c r="M7">
        <v>2</v>
      </c>
      <c r="N7">
        <v>20</v>
      </c>
      <c r="P7">
        <v>29</v>
      </c>
      <c r="Q7">
        <v>3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37</v>
      </c>
      <c r="D13" s="464"/>
    </row>
    <row r="14" spans="1:18" x14ac:dyDescent="0.2">
      <c r="A14" s="463">
        <v>2</v>
      </c>
      <c r="B14" s="327">
        <v>14</v>
      </c>
      <c r="C14" s="327">
        <v>16</v>
      </c>
      <c r="D14" s="464"/>
    </row>
    <row r="15" spans="1:18" x14ac:dyDescent="0.2">
      <c r="A15" s="463">
        <v>3</v>
      </c>
      <c r="B15" s="327">
        <v>47</v>
      </c>
      <c r="C15" s="327">
        <v>54</v>
      </c>
      <c r="D15" s="464"/>
    </row>
    <row r="16" spans="1:18" x14ac:dyDescent="0.2">
      <c r="A16" s="463">
        <v>4</v>
      </c>
      <c r="B16" s="327"/>
      <c r="C16" s="327">
        <v>28</v>
      </c>
      <c r="D16" s="464"/>
    </row>
    <row r="17" spans="1:4" x14ac:dyDescent="0.2">
      <c r="A17" s="463">
        <v>5</v>
      </c>
      <c r="B17" s="327">
        <v>12</v>
      </c>
      <c r="C17" s="327">
        <v>41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B11" sqref="B11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">
      <c r="A6" s="463">
        <v>53</v>
      </c>
      <c r="B6" s="327">
        <v>13</v>
      </c>
      <c r="C6" s="327">
        <v>6</v>
      </c>
      <c r="D6" s="327">
        <v>15</v>
      </c>
      <c r="E6" s="327">
        <v>13</v>
      </c>
      <c r="F6" s="540"/>
      <c r="G6" s="327">
        <v>42</v>
      </c>
      <c r="H6" s="540"/>
      <c r="I6" s="327">
        <v>167</v>
      </c>
      <c r="J6" s="540"/>
      <c r="K6" s="327">
        <v>179</v>
      </c>
      <c r="L6" s="540"/>
      <c r="M6" s="327">
        <v>169</v>
      </c>
      <c r="N6" s="538"/>
      <c r="O6" s="538"/>
      <c r="P6" s="538"/>
      <c r="Q6" s="538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3</v>
      </c>
      <c r="G11">
        <v>1</v>
      </c>
      <c r="H11">
        <v>3</v>
      </c>
      <c r="I11">
        <v>2</v>
      </c>
      <c r="J11">
        <v>1</v>
      </c>
      <c r="L11">
        <v>1</v>
      </c>
      <c r="N11">
        <v>2</v>
      </c>
      <c r="P11">
        <v>3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G14">
        <v>2</v>
      </c>
      <c r="H14">
        <v>2</v>
      </c>
      <c r="I14">
        <v>1</v>
      </c>
      <c r="R14" s="464"/>
    </row>
    <row r="15" spans="1:18" x14ac:dyDescent="0.2">
      <c r="A15" s="463">
        <v>5</v>
      </c>
      <c r="G15">
        <v>5</v>
      </c>
      <c r="I15">
        <v>2</v>
      </c>
      <c r="N15">
        <v>2</v>
      </c>
      <c r="P15">
        <v>1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2</v>
      </c>
      <c r="H17" s="463">
        <f t="shared" si="0"/>
        <v>2</v>
      </c>
      <c r="I17" s="463">
        <f t="shared" si="0"/>
        <v>1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3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8</v>
      </c>
      <c r="H18" s="463">
        <f t="shared" si="1"/>
        <v>5</v>
      </c>
      <c r="I18" s="463">
        <f t="shared" si="1"/>
        <v>5</v>
      </c>
      <c r="J18" s="463">
        <f t="shared" si="1"/>
        <v>1</v>
      </c>
      <c r="K18" s="463">
        <f t="shared" si="1"/>
        <v>0</v>
      </c>
      <c r="L18" s="463">
        <f t="shared" si="1"/>
        <v>1</v>
      </c>
      <c r="M18" s="463">
        <f t="shared" si="1"/>
        <v>0</v>
      </c>
      <c r="N18" s="463">
        <f t="shared" si="1"/>
        <v>4</v>
      </c>
      <c r="O18" s="463">
        <f t="shared" si="1"/>
        <v>0</v>
      </c>
      <c r="P18" s="463">
        <f t="shared" si="1"/>
        <v>4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B22">
        <v>2</v>
      </c>
      <c r="C22">
        <v>1</v>
      </c>
      <c r="E22">
        <v>1</v>
      </c>
      <c r="G22">
        <v>3</v>
      </c>
      <c r="H22">
        <v>2</v>
      </c>
      <c r="I22">
        <v>1</v>
      </c>
      <c r="N22">
        <v>3</v>
      </c>
      <c r="P22">
        <v>3</v>
      </c>
      <c r="R22" s="464"/>
    </row>
    <row r="23" spans="1:18" x14ac:dyDescent="0.2">
      <c r="A23" s="463">
        <v>2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G25">
        <v>1</v>
      </c>
      <c r="K25">
        <v>1</v>
      </c>
      <c r="R25" s="464"/>
    </row>
    <row r="26" spans="1:18" x14ac:dyDescent="0.2">
      <c r="A26" s="463">
        <v>5</v>
      </c>
      <c r="G26">
        <v>2</v>
      </c>
      <c r="I26">
        <v>1</v>
      </c>
      <c r="K26">
        <v>2</v>
      </c>
      <c r="N26">
        <v>4</v>
      </c>
      <c r="P26">
        <v>1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1</v>
      </c>
      <c r="H28" s="463">
        <f t="shared" si="2"/>
        <v>0</v>
      </c>
      <c r="I28" s="463">
        <f t="shared" si="2"/>
        <v>0</v>
      </c>
      <c r="J28" s="463">
        <f t="shared" si="2"/>
        <v>0</v>
      </c>
      <c r="K28" s="463">
        <f t="shared" si="2"/>
        <v>1</v>
      </c>
      <c r="L28" s="463">
        <f t="shared" si="2"/>
        <v>0</v>
      </c>
      <c r="M28" s="463">
        <f t="shared" si="2"/>
        <v>0</v>
      </c>
      <c r="N28" s="463">
        <f t="shared" si="2"/>
        <v>0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2</v>
      </c>
      <c r="C29" s="463">
        <f t="shared" ref="C29:Q29" si="3">SUM(C22:C26)</f>
        <v>1</v>
      </c>
      <c r="D29" s="463">
        <f t="shared" si="3"/>
        <v>0</v>
      </c>
      <c r="E29" s="463">
        <f t="shared" si="3"/>
        <v>1</v>
      </c>
      <c r="F29" s="463">
        <f t="shared" si="3"/>
        <v>0</v>
      </c>
      <c r="G29" s="463">
        <f t="shared" si="3"/>
        <v>6</v>
      </c>
      <c r="H29" s="463">
        <f t="shared" si="3"/>
        <v>2</v>
      </c>
      <c r="I29" s="463">
        <f t="shared" si="3"/>
        <v>2</v>
      </c>
      <c r="J29" s="463">
        <f t="shared" si="3"/>
        <v>0</v>
      </c>
      <c r="K29" s="463">
        <f t="shared" si="3"/>
        <v>3</v>
      </c>
      <c r="L29" s="463">
        <f t="shared" si="3"/>
        <v>0</v>
      </c>
      <c r="M29" s="463">
        <f t="shared" si="3"/>
        <v>0</v>
      </c>
      <c r="N29" s="463">
        <f t="shared" si="3"/>
        <v>7</v>
      </c>
      <c r="O29" s="463">
        <f t="shared" si="3"/>
        <v>0</v>
      </c>
      <c r="P29" s="463">
        <f t="shared" si="3"/>
        <v>4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5</v>
      </c>
      <c r="C33">
        <v>1</v>
      </c>
      <c r="E33">
        <v>3</v>
      </c>
      <c r="G33">
        <v>10</v>
      </c>
      <c r="H33">
        <v>11</v>
      </c>
      <c r="I33">
        <v>8</v>
      </c>
      <c r="J33">
        <v>3</v>
      </c>
      <c r="K33">
        <v>2</v>
      </c>
      <c r="L33">
        <v>1</v>
      </c>
      <c r="N33">
        <v>7</v>
      </c>
      <c r="P33">
        <v>9</v>
      </c>
      <c r="R33" s="464"/>
    </row>
    <row r="34" spans="1:18" x14ac:dyDescent="0.2">
      <c r="A34" s="463">
        <v>2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G36">
        <v>7</v>
      </c>
      <c r="H36">
        <v>4</v>
      </c>
      <c r="I36">
        <v>1</v>
      </c>
      <c r="K36">
        <v>1</v>
      </c>
      <c r="N36">
        <v>1</v>
      </c>
      <c r="P36">
        <v>1</v>
      </c>
      <c r="R36" s="464"/>
    </row>
    <row r="37" spans="1:18" x14ac:dyDescent="0.2">
      <c r="A37" s="463">
        <v>5</v>
      </c>
      <c r="B37">
        <v>2</v>
      </c>
      <c r="G37">
        <v>9</v>
      </c>
      <c r="H37">
        <v>2</v>
      </c>
      <c r="I37">
        <v>4</v>
      </c>
      <c r="K37">
        <v>2</v>
      </c>
      <c r="N37">
        <v>12</v>
      </c>
      <c r="P37">
        <v>7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0</v>
      </c>
      <c r="G39" s="463">
        <f t="shared" si="4"/>
        <v>7</v>
      </c>
      <c r="H39" s="463">
        <f t="shared" si="4"/>
        <v>4</v>
      </c>
      <c r="I39" s="463">
        <f t="shared" si="4"/>
        <v>1</v>
      </c>
      <c r="J39" s="463">
        <f t="shared" si="4"/>
        <v>0</v>
      </c>
      <c r="K39" s="463">
        <f t="shared" si="4"/>
        <v>1</v>
      </c>
      <c r="L39" s="463">
        <f t="shared" si="4"/>
        <v>0</v>
      </c>
      <c r="M39" s="463">
        <f t="shared" si="4"/>
        <v>0</v>
      </c>
      <c r="N39" s="463">
        <f t="shared" si="4"/>
        <v>1</v>
      </c>
      <c r="O39" s="463">
        <f t="shared" si="4"/>
        <v>0</v>
      </c>
      <c r="P39" s="463">
        <f t="shared" si="4"/>
        <v>1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7</v>
      </c>
      <c r="C40" s="463">
        <f t="shared" ref="C40:Q40" si="5">SUM(C33:C37)</f>
        <v>1</v>
      </c>
      <c r="D40" s="463">
        <f t="shared" si="5"/>
        <v>0</v>
      </c>
      <c r="E40" s="463">
        <f t="shared" si="5"/>
        <v>3</v>
      </c>
      <c r="F40" s="463">
        <f t="shared" si="5"/>
        <v>0</v>
      </c>
      <c r="G40" s="463">
        <f t="shared" si="5"/>
        <v>26</v>
      </c>
      <c r="H40" s="463">
        <f t="shared" si="5"/>
        <v>17</v>
      </c>
      <c r="I40" s="463">
        <f t="shared" si="5"/>
        <v>13</v>
      </c>
      <c r="J40" s="463">
        <f t="shared" si="5"/>
        <v>3</v>
      </c>
      <c r="K40" s="463">
        <f t="shared" si="5"/>
        <v>5</v>
      </c>
      <c r="L40" s="463">
        <f t="shared" si="5"/>
        <v>1</v>
      </c>
      <c r="M40" s="463">
        <f t="shared" si="5"/>
        <v>0</v>
      </c>
      <c r="N40" s="463">
        <f t="shared" si="5"/>
        <v>20</v>
      </c>
      <c r="O40" s="463">
        <f t="shared" si="5"/>
        <v>0</v>
      </c>
      <c r="P40" s="463">
        <f t="shared" si="5"/>
        <v>17</v>
      </c>
      <c r="Q40" s="463">
        <f t="shared" si="5"/>
        <v>0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11</v>
      </c>
      <c r="E44">
        <v>1</v>
      </c>
      <c r="G44">
        <v>8</v>
      </c>
      <c r="H44">
        <v>11</v>
      </c>
      <c r="I44">
        <v>1</v>
      </c>
      <c r="J44">
        <v>3</v>
      </c>
      <c r="N44">
        <v>13</v>
      </c>
      <c r="P44">
        <v>8</v>
      </c>
      <c r="R44" s="464"/>
    </row>
    <row r="45" spans="1:18" x14ac:dyDescent="0.2">
      <c r="A45" s="463">
        <v>2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F47">
        <v>1</v>
      </c>
      <c r="G47">
        <v>2</v>
      </c>
      <c r="H47">
        <v>2</v>
      </c>
      <c r="I47">
        <v>1</v>
      </c>
      <c r="K47">
        <v>1</v>
      </c>
      <c r="N47">
        <v>6</v>
      </c>
      <c r="Q47">
        <v>1</v>
      </c>
      <c r="R47" s="464"/>
    </row>
    <row r="48" spans="1:18" x14ac:dyDescent="0.2">
      <c r="A48" s="463">
        <v>5</v>
      </c>
      <c r="B48">
        <v>4</v>
      </c>
      <c r="C48">
        <v>1</v>
      </c>
      <c r="F48">
        <v>1</v>
      </c>
      <c r="G48">
        <v>11</v>
      </c>
      <c r="H48">
        <v>2</v>
      </c>
      <c r="I48">
        <v>3</v>
      </c>
      <c r="K48">
        <v>3</v>
      </c>
      <c r="M48">
        <v>2</v>
      </c>
      <c r="N48">
        <v>3</v>
      </c>
      <c r="P48">
        <v>17</v>
      </c>
      <c r="Q48">
        <v>1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1</v>
      </c>
      <c r="G50" s="463">
        <f t="shared" si="6"/>
        <v>2</v>
      </c>
      <c r="H50" s="463">
        <f t="shared" si="6"/>
        <v>2</v>
      </c>
      <c r="I50" s="463">
        <f t="shared" si="6"/>
        <v>1</v>
      </c>
      <c r="J50" s="463">
        <f t="shared" si="6"/>
        <v>0</v>
      </c>
      <c r="K50" s="463">
        <f t="shared" si="6"/>
        <v>1</v>
      </c>
      <c r="L50" s="463">
        <f t="shared" si="6"/>
        <v>0</v>
      </c>
      <c r="M50" s="463">
        <f t="shared" si="6"/>
        <v>0</v>
      </c>
      <c r="N50" s="463">
        <f t="shared" si="6"/>
        <v>6</v>
      </c>
      <c r="O50" s="463">
        <f t="shared" si="6"/>
        <v>0</v>
      </c>
      <c r="P50" s="463">
        <f t="shared" si="6"/>
        <v>0</v>
      </c>
      <c r="Q50" s="463">
        <f t="shared" si="6"/>
        <v>1</v>
      </c>
      <c r="R50" s="464"/>
    </row>
    <row r="51" spans="1:19" hidden="1" x14ac:dyDescent="0.2">
      <c r="A51" s="463"/>
      <c r="B51" s="463">
        <f>SUM(B44:B48)</f>
        <v>15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1</v>
      </c>
      <c r="F51" s="463">
        <f t="shared" si="7"/>
        <v>2</v>
      </c>
      <c r="G51" s="463">
        <f t="shared" si="7"/>
        <v>21</v>
      </c>
      <c r="H51" s="463">
        <f t="shared" si="7"/>
        <v>15</v>
      </c>
      <c r="I51" s="463">
        <f t="shared" si="7"/>
        <v>5</v>
      </c>
      <c r="J51" s="463">
        <f t="shared" si="7"/>
        <v>3</v>
      </c>
      <c r="K51" s="463">
        <f t="shared" si="7"/>
        <v>4</v>
      </c>
      <c r="L51" s="463">
        <f t="shared" si="7"/>
        <v>0</v>
      </c>
      <c r="M51" s="463">
        <f t="shared" si="7"/>
        <v>2</v>
      </c>
      <c r="N51" s="463">
        <f t="shared" si="7"/>
        <v>22</v>
      </c>
      <c r="O51" s="463">
        <f t="shared" si="7"/>
        <v>0</v>
      </c>
      <c r="P51" s="463">
        <f t="shared" si="7"/>
        <v>25</v>
      </c>
      <c r="Q51" s="463">
        <f t="shared" si="7"/>
        <v>2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>
        <v>30</v>
      </c>
      <c r="C55">
        <v>5</v>
      </c>
      <c r="D55"/>
      <c r="E55">
        <v>8</v>
      </c>
      <c r="F55">
        <v>1</v>
      </c>
      <c r="G55">
        <v>42</v>
      </c>
      <c r="H55">
        <v>40</v>
      </c>
      <c r="I55">
        <v>12</v>
      </c>
      <c r="J55">
        <v>9</v>
      </c>
      <c r="K55">
        <v>11</v>
      </c>
      <c r="L55">
        <v>1</v>
      </c>
      <c r="M55"/>
      <c r="N55">
        <v>53</v>
      </c>
      <c r="O55">
        <v>1</v>
      </c>
      <c r="P55">
        <v>35</v>
      </c>
      <c r="Q55">
        <v>1</v>
      </c>
      <c r="R55" s="529"/>
      <c r="S55"/>
    </row>
    <row r="56" spans="1:19" x14ac:dyDescent="0.2">
      <c r="A56" s="463">
        <v>2</v>
      </c>
      <c r="B56">
        <v>1</v>
      </c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F58">
        <v>2</v>
      </c>
      <c r="G58">
        <v>16</v>
      </c>
      <c r="H58">
        <v>9</v>
      </c>
      <c r="I58">
        <v>4</v>
      </c>
      <c r="K58">
        <v>2</v>
      </c>
      <c r="N58">
        <v>10</v>
      </c>
      <c r="P58">
        <v>1</v>
      </c>
      <c r="Q58">
        <v>1</v>
      </c>
      <c r="R58" s="464"/>
    </row>
    <row r="59" spans="1:19" x14ac:dyDescent="0.2">
      <c r="A59" s="463">
        <v>5</v>
      </c>
      <c r="B59">
        <v>12</v>
      </c>
      <c r="C59">
        <v>1</v>
      </c>
      <c r="D59">
        <v>1</v>
      </c>
      <c r="E59">
        <v>2</v>
      </c>
      <c r="F59">
        <v>1</v>
      </c>
      <c r="G59">
        <v>39</v>
      </c>
      <c r="H59">
        <v>16</v>
      </c>
      <c r="I59">
        <v>13</v>
      </c>
      <c r="J59">
        <v>3</v>
      </c>
      <c r="K59">
        <v>6</v>
      </c>
      <c r="M59">
        <v>2</v>
      </c>
      <c r="N59">
        <v>25</v>
      </c>
      <c r="P59">
        <v>48</v>
      </c>
      <c r="Q59">
        <v>2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2</v>
      </c>
      <c r="G61" s="463">
        <f t="shared" si="8"/>
        <v>16</v>
      </c>
      <c r="H61" s="463">
        <f t="shared" si="8"/>
        <v>9</v>
      </c>
      <c r="I61" s="463">
        <f t="shared" si="8"/>
        <v>4</v>
      </c>
      <c r="J61" s="463">
        <f t="shared" si="8"/>
        <v>0</v>
      </c>
      <c r="K61" s="463">
        <f t="shared" si="8"/>
        <v>2</v>
      </c>
      <c r="L61" s="463">
        <f t="shared" si="8"/>
        <v>0</v>
      </c>
      <c r="M61" s="463">
        <f t="shared" si="8"/>
        <v>0</v>
      </c>
      <c r="N61" s="463">
        <f t="shared" si="8"/>
        <v>10</v>
      </c>
      <c r="O61" s="463">
        <f t="shared" si="8"/>
        <v>0</v>
      </c>
      <c r="P61" s="463">
        <f t="shared" si="8"/>
        <v>1</v>
      </c>
      <c r="Q61" s="463">
        <f t="shared" si="8"/>
        <v>1</v>
      </c>
      <c r="R61" s="464"/>
    </row>
    <row r="62" spans="1:19" hidden="1" x14ac:dyDescent="0.2">
      <c r="A62" s="463"/>
      <c r="B62" s="463">
        <f>SUM(B55:B59)</f>
        <v>43</v>
      </c>
      <c r="C62" s="463">
        <f t="shared" ref="C62:Q62" si="9">SUM(C55:C59)</f>
        <v>6</v>
      </c>
      <c r="D62" s="463">
        <f t="shared" si="9"/>
        <v>1</v>
      </c>
      <c r="E62" s="463">
        <f t="shared" si="9"/>
        <v>10</v>
      </c>
      <c r="F62" s="463">
        <f t="shared" si="9"/>
        <v>4</v>
      </c>
      <c r="G62" s="463">
        <f t="shared" si="9"/>
        <v>97</v>
      </c>
      <c r="H62" s="463">
        <f t="shared" si="9"/>
        <v>65</v>
      </c>
      <c r="I62" s="463">
        <f t="shared" si="9"/>
        <v>29</v>
      </c>
      <c r="J62" s="463">
        <f t="shared" si="9"/>
        <v>12</v>
      </c>
      <c r="K62" s="463">
        <f t="shared" si="9"/>
        <v>19</v>
      </c>
      <c r="L62" s="463">
        <f t="shared" si="9"/>
        <v>1</v>
      </c>
      <c r="M62" s="463">
        <f t="shared" si="9"/>
        <v>2</v>
      </c>
      <c r="N62" s="463">
        <f t="shared" si="9"/>
        <v>88</v>
      </c>
      <c r="O62" s="463">
        <f t="shared" si="9"/>
        <v>1</v>
      </c>
      <c r="P62" s="463">
        <f t="shared" si="9"/>
        <v>84</v>
      </c>
      <c r="Q62" s="463">
        <f t="shared" si="9"/>
        <v>4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>
        <v>31</v>
      </c>
      <c r="C66">
        <v>7</v>
      </c>
      <c r="D66">
        <v>4</v>
      </c>
      <c r="E66">
        <v>3</v>
      </c>
      <c r="F66">
        <v>1</v>
      </c>
      <c r="G66">
        <v>63</v>
      </c>
      <c r="H66">
        <v>26</v>
      </c>
      <c r="I66">
        <v>20</v>
      </c>
      <c r="J66">
        <v>6</v>
      </c>
      <c r="K66">
        <v>2</v>
      </c>
      <c r="M66">
        <v>1</v>
      </c>
      <c r="N66">
        <v>56</v>
      </c>
      <c r="O66">
        <v>4</v>
      </c>
      <c r="P66">
        <v>38</v>
      </c>
      <c r="Q66">
        <v>7</v>
      </c>
      <c r="R66" s="464"/>
    </row>
    <row r="67" spans="1:18" x14ac:dyDescent="0.2">
      <c r="A67" s="463">
        <v>2</v>
      </c>
      <c r="I67">
        <v>1</v>
      </c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>
        <v>1</v>
      </c>
      <c r="G69">
        <v>15</v>
      </c>
      <c r="H69">
        <v>6</v>
      </c>
      <c r="I69">
        <v>3</v>
      </c>
      <c r="J69">
        <v>2</v>
      </c>
      <c r="K69">
        <v>1</v>
      </c>
      <c r="N69">
        <v>4</v>
      </c>
      <c r="P69">
        <v>3</v>
      </c>
      <c r="R69" s="464"/>
    </row>
    <row r="70" spans="1:18" x14ac:dyDescent="0.2">
      <c r="A70" s="463">
        <v>5</v>
      </c>
      <c r="B70">
        <v>10</v>
      </c>
      <c r="C70">
        <v>5</v>
      </c>
      <c r="D70">
        <v>1</v>
      </c>
      <c r="E70">
        <v>4</v>
      </c>
      <c r="G70">
        <v>33</v>
      </c>
      <c r="H70">
        <v>24</v>
      </c>
      <c r="I70">
        <v>13</v>
      </c>
      <c r="J70">
        <v>2</v>
      </c>
      <c r="K70">
        <v>10</v>
      </c>
      <c r="L70">
        <v>2</v>
      </c>
      <c r="N70">
        <v>32</v>
      </c>
      <c r="P70">
        <v>54</v>
      </c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1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15</v>
      </c>
      <c r="H72" s="463">
        <f t="shared" si="10"/>
        <v>6</v>
      </c>
      <c r="I72" s="463">
        <f t="shared" si="10"/>
        <v>4</v>
      </c>
      <c r="J72" s="463">
        <f t="shared" si="10"/>
        <v>2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4</v>
      </c>
      <c r="O72" s="463">
        <f t="shared" si="10"/>
        <v>0</v>
      </c>
      <c r="P72" s="463">
        <f t="shared" si="10"/>
        <v>3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42</v>
      </c>
      <c r="C73" s="463">
        <f t="shared" ref="C73:Q73" si="11">SUM(C66:C70)</f>
        <v>12</v>
      </c>
      <c r="D73" s="463">
        <f t="shared" si="11"/>
        <v>5</v>
      </c>
      <c r="E73" s="463">
        <f t="shared" si="11"/>
        <v>7</v>
      </c>
      <c r="F73" s="463">
        <f t="shared" si="11"/>
        <v>1</v>
      </c>
      <c r="G73" s="463">
        <f t="shared" si="11"/>
        <v>111</v>
      </c>
      <c r="H73" s="463">
        <f t="shared" si="11"/>
        <v>56</v>
      </c>
      <c r="I73" s="463">
        <f t="shared" si="11"/>
        <v>37</v>
      </c>
      <c r="J73" s="463">
        <f t="shared" si="11"/>
        <v>10</v>
      </c>
      <c r="K73" s="463">
        <f t="shared" si="11"/>
        <v>13</v>
      </c>
      <c r="L73" s="463">
        <f t="shared" si="11"/>
        <v>2</v>
      </c>
      <c r="M73" s="463">
        <f t="shared" si="11"/>
        <v>1</v>
      </c>
      <c r="N73" s="463">
        <f t="shared" si="11"/>
        <v>92</v>
      </c>
      <c r="O73" s="463">
        <f t="shared" si="11"/>
        <v>4</v>
      </c>
      <c r="P73" s="463">
        <f t="shared" si="11"/>
        <v>95</v>
      </c>
      <c r="Q73" s="463">
        <f t="shared" si="11"/>
        <v>7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>
        <v>19</v>
      </c>
      <c r="C77">
        <v>2</v>
      </c>
      <c r="D77">
        <v>1</v>
      </c>
      <c r="E77">
        <v>2</v>
      </c>
      <c r="G77">
        <v>46</v>
      </c>
      <c r="H77">
        <v>19</v>
      </c>
      <c r="I77">
        <v>10</v>
      </c>
      <c r="J77">
        <v>5</v>
      </c>
      <c r="K77">
        <v>5</v>
      </c>
      <c r="M77">
        <v>1</v>
      </c>
      <c r="N77">
        <v>36</v>
      </c>
      <c r="P77">
        <v>53</v>
      </c>
      <c r="Q77">
        <v>4</v>
      </c>
      <c r="R77" s="464"/>
    </row>
    <row r="78" spans="1:18" x14ac:dyDescent="0.2">
      <c r="A78" s="463">
        <v>2</v>
      </c>
      <c r="I78">
        <v>1</v>
      </c>
      <c r="N78">
        <v>1</v>
      </c>
      <c r="R78" s="464"/>
    </row>
    <row r="79" spans="1:18" x14ac:dyDescent="0.2">
      <c r="A79" s="463">
        <v>3</v>
      </c>
      <c r="R79" s="464"/>
    </row>
    <row r="80" spans="1:18" x14ac:dyDescent="0.2">
      <c r="A80" s="463">
        <v>4</v>
      </c>
      <c r="B80">
        <v>1</v>
      </c>
      <c r="C80">
        <v>1</v>
      </c>
      <c r="G80">
        <v>4</v>
      </c>
      <c r="H80">
        <v>5</v>
      </c>
      <c r="I80">
        <v>5</v>
      </c>
      <c r="J80">
        <v>1</v>
      </c>
      <c r="N80">
        <v>11</v>
      </c>
      <c r="Q80">
        <v>1</v>
      </c>
      <c r="R80" s="464"/>
    </row>
    <row r="81" spans="1:18" x14ac:dyDescent="0.2">
      <c r="A81" s="463">
        <v>5</v>
      </c>
      <c r="B81">
        <v>6</v>
      </c>
      <c r="C81">
        <v>2</v>
      </c>
      <c r="D81">
        <v>3</v>
      </c>
      <c r="E81">
        <v>3</v>
      </c>
      <c r="F81">
        <v>1</v>
      </c>
      <c r="G81">
        <v>22</v>
      </c>
      <c r="H81">
        <v>15</v>
      </c>
      <c r="I81">
        <v>8</v>
      </c>
      <c r="J81">
        <v>1</v>
      </c>
      <c r="K81">
        <v>4</v>
      </c>
      <c r="N81">
        <v>29</v>
      </c>
      <c r="O81">
        <v>3</v>
      </c>
      <c r="P81">
        <v>73</v>
      </c>
      <c r="Q81">
        <v>3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1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5</v>
      </c>
      <c r="I83" s="463">
        <f t="shared" si="12"/>
        <v>6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12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26</v>
      </c>
      <c r="C84" s="463">
        <f t="shared" ref="C84:N84" si="13">SUM(C77:C81)</f>
        <v>5</v>
      </c>
      <c r="D84" s="463">
        <f t="shared" si="13"/>
        <v>4</v>
      </c>
      <c r="E84" s="463">
        <f t="shared" si="13"/>
        <v>5</v>
      </c>
      <c r="F84" s="463">
        <f t="shared" si="13"/>
        <v>1</v>
      </c>
      <c r="G84" s="463">
        <f t="shared" si="13"/>
        <v>72</v>
      </c>
      <c r="H84" s="463">
        <f t="shared" si="13"/>
        <v>39</v>
      </c>
      <c r="I84" s="463">
        <f t="shared" si="13"/>
        <v>24</v>
      </c>
      <c r="J84" s="463">
        <f t="shared" si="13"/>
        <v>7</v>
      </c>
      <c r="K84" s="463">
        <f t="shared" si="13"/>
        <v>9</v>
      </c>
      <c r="L84" s="463">
        <f t="shared" si="13"/>
        <v>0</v>
      </c>
      <c r="M84" s="463">
        <f t="shared" si="13"/>
        <v>1</v>
      </c>
      <c r="N84" s="463">
        <f t="shared" si="13"/>
        <v>77</v>
      </c>
      <c r="O84" s="463">
        <f>SUM(O77:O81)</f>
        <v>3</v>
      </c>
      <c r="P84" s="463">
        <f>SUM(P77:P81)</f>
        <v>126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abSelected="1"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0</v>
      </c>
      <c r="G11" s="263">
        <f>'West Chatham'!G11+Downtown!G11+Central!G11+Southside!G11+Islands!G11</f>
        <v>4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11</v>
      </c>
      <c r="J11" s="263">
        <f>'West Chatham'!J11+Downtown!J11+Central!J11+Southside!J11+Islands!J11</f>
        <v>15</v>
      </c>
      <c r="K11" s="266">
        <f>'West Chatham'!K11+Downtown!K11+Central!K11+Southside!K11+Islands!K11</f>
        <v>8</v>
      </c>
      <c r="L11" s="267">
        <f t="shared" ref="L11:L18" si="0">I11-J11</f>
        <v>-4</v>
      </c>
      <c r="M11" s="268">
        <f t="shared" ref="M11:M18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202</v>
      </c>
      <c r="C12" s="262">
        <f>'West Chatham'!C12+Downtown!C12+Central!C12+Southside!C12+Islands!C12</f>
        <v>0</v>
      </c>
      <c r="D12" s="263">
        <f>'West Chatham'!D12+Downtown!D12+Central!D12+Southside!D12+Islands!D12</f>
        <v>3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4</v>
      </c>
      <c r="G12" s="263">
        <f>'West Chatham'!G12+Downtown!G12+Central!G12+Southside!G12+Islands!G12</f>
        <v>4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12</v>
      </c>
      <c r="J12" s="263">
        <f>'West Chatham'!J12+Downtown!J12+Central!J12+Southside!J12+Islands!J12</f>
        <v>15</v>
      </c>
      <c r="K12" s="266">
        <f>'West Chatham'!K12+Downtown!K12+Central!K12+Southside!K12+Islands!K12</f>
        <v>14</v>
      </c>
      <c r="L12" s="267">
        <f t="shared" si="0"/>
        <v>-3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204</v>
      </c>
      <c r="C13" s="262">
        <f>'West Chatham'!C13+Downtown!C13+Central!C13+Southside!C13+Islands!C13</f>
        <v>1</v>
      </c>
      <c r="D13" s="263">
        <f>'West Chatham'!D13+Downtown!D13+Central!D13+Southside!D13+Islands!D13</f>
        <v>1</v>
      </c>
      <c r="E13" s="266">
        <f>'West Chatham'!E13+Downtown!E13+Central!E13+Southside!E13+Islands!E13</f>
        <v>1.4</v>
      </c>
      <c r="F13" s="265">
        <f>'West Chatham'!F13+Downtown!F13+Central!F13+Southside!F13+Islands!F13</f>
        <v>7</v>
      </c>
      <c r="G13" s="263">
        <f>'West Chatham'!G13+Downtown!G13+Central!G13+Southside!G13+Islands!G13</f>
        <v>2</v>
      </c>
      <c r="H13" s="266">
        <f>'West Chatham'!H13+Downtown!H13+Central!H13+Southside!H13+Islands!H13</f>
        <v>5.6</v>
      </c>
      <c r="I13" s="265">
        <f>'West Chatham'!I13+Downtown!I13+Central!I13+Southside!I13+Islands!I13</f>
        <v>18</v>
      </c>
      <c r="J13" s="263">
        <f>'West Chatham'!J13+Downtown!J13+Central!J13+Southside!J13+Islands!J13</f>
        <v>13</v>
      </c>
      <c r="K13" s="266">
        <f>'West Chatham'!K13+Downtown!K13+Central!K13+Southside!K13+Islands!K13</f>
        <v>5</v>
      </c>
      <c r="L13" s="267">
        <f t="shared" ref="L13" si="6">I13-J13</f>
        <v>5</v>
      </c>
      <c r="M13" s="270">
        <f t="shared" ref="M13" si="7">I13-K13</f>
        <v>13</v>
      </c>
      <c r="N13" s="231"/>
    </row>
    <row r="14" spans="1:27" x14ac:dyDescent="0.2">
      <c r="A14" s="226"/>
      <c r="B14" s="269" t="s">
        <v>29</v>
      </c>
      <c r="C14" s="262">
        <f>'West Chatham'!C14+Downtown!C14+Central!C14+Southside!C14+Islands!C14</f>
        <v>2</v>
      </c>
      <c r="D14" s="263">
        <f>'West Chatham'!D14+Downtown!D14+Central!D14+Southside!D14+Islands!D14</f>
        <v>3</v>
      </c>
      <c r="E14" s="266">
        <f>'West Chatham'!E14+Downtown!E14+Central!E14+Southside!E14+Islands!E14</f>
        <v>1.7021857923497266</v>
      </c>
      <c r="F14" s="265">
        <f>'West Chatham'!F14+Downtown!F14+Central!F14+Southside!F14+Islands!F14</f>
        <v>8</v>
      </c>
      <c r="G14" s="263">
        <f>'West Chatham'!G14+Downtown!G14+Central!G14+Southside!G14+Islands!G14</f>
        <v>13</v>
      </c>
      <c r="H14" s="266">
        <f>'West Chatham'!H14+Downtown!H14+Central!H14+Southside!H14+Islands!H14</f>
        <v>6.8087431693989062</v>
      </c>
      <c r="I14" s="265">
        <f>'West Chatham'!I14+Downtown!I14+Central!I14+Southside!I14+Islands!I14</f>
        <v>33</v>
      </c>
      <c r="J14" s="263">
        <f>'West Chatham'!J14+Downtown!J14+Central!J14+Southside!J14+Islands!J14</f>
        <v>22</v>
      </c>
      <c r="K14" s="266">
        <f>'West Chatham'!K14+Downtown!K14+Central!K14+Southside!K14+Islands!K14</f>
        <v>18</v>
      </c>
      <c r="L14" s="267">
        <f t="shared" si="0"/>
        <v>11</v>
      </c>
      <c r="M14" s="270">
        <f t="shared" si="1"/>
        <v>15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'West Chatham'!C15+Downtown!C15+Central!C15+Southside!C15+Islands!C15</f>
        <v>3</v>
      </c>
      <c r="D15" s="263">
        <f>'West Chatham'!D15+Downtown!D15+Central!D15+Southside!D15+Islands!D15</f>
        <v>4</v>
      </c>
      <c r="E15" s="266">
        <f>'West Chatham'!E15+Downtown!E15+Central!E15+Southside!E15+Islands!E15</f>
        <v>7.5737704918032787</v>
      </c>
      <c r="F15" s="265">
        <f>'West Chatham'!F15+Downtown!F15+Central!F15+Southside!F15+Islands!F15</f>
        <v>15</v>
      </c>
      <c r="G15" s="263">
        <f>'West Chatham'!G15+Downtown!G15+Central!G15+Southside!G15+Islands!G15</f>
        <v>14</v>
      </c>
      <c r="H15" s="266">
        <f>'West Chatham'!H15+Downtown!H15+Central!H15+Southside!H15+Islands!H15</f>
        <v>30.295081967213115</v>
      </c>
      <c r="I15" s="265">
        <f>'West Chatham'!I15+Downtown!I15+Central!I15+Southside!I15+Islands!I15</f>
        <v>62</v>
      </c>
      <c r="J15" s="263">
        <f>'West Chatham'!J15+Downtown!J15+Central!J15+Southside!J15+Islands!J15</f>
        <v>107</v>
      </c>
      <c r="K15" s="266">
        <f>'West Chatham'!K15+Downtown!K15+Central!K15+Southside!K15+Islands!K15</f>
        <v>82</v>
      </c>
      <c r="L15" s="267">
        <f t="shared" si="0"/>
        <v>-45</v>
      </c>
      <c r="M15" s="270">
        <f t="shared" si="1"/>
        <v>-20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'West Chatham'!C16+Downtown!C16+Central!C16+Southside!C16+Islands!C16</f>
        <v>0</v>
      </c>
      <c r="D16" s="263">
        <f>'West Chatham'!D16+Downtown!D16+Central!D16+Southside!D16+Islands!D16</f>
        <v>0</v>
      </c>
      <c r="E16" s="266">
        <f>'West Chatham'!E16+Downtown!E16+Central!E16+Southside!E16+Islands!E16</f>
        <v>0.93715846994535523</v>
      </c>
      <c r="F16" s="265">
        <f>'West Chatham'!F16+Downtown!F16+Central!F16+Southside!F16+Islands!F16</f>
        <v>0</v>
      </c>
      <c r="G16" s="263">
        <f>'West Chatham'!G16+Downtown!G16+Central!G16+Southside!G16+Islands!G16</f>
        <v>2</v>
      </c>
      <c r="H16" s="266">
        <f>'West Chatham'!H16+Downtown!H16+Central!H16+Southside!H16+Islands!H16</f>
        <v>3.7486338797814209</v>
      </c>
      <c r="I16" s="265">
        <f>'West Chatham'!I16+Downtown!I16+Central!I16+Southside!I16+Islands!I16</f>
        <v>6</v>
      </c>
      <c r="J16" s="263">
        <f>'West Chatham'!J16+Downtown!J16+Central!J16+Southside!J16+Islands!J16</f>
        <v>11</v>
      </c>
      <c r="K16" s="266">
        <f>'West Chatham'!K16+Downtown!K16+Central!K16+Southside!K16+Islands!K16</f>
        <v>15</v>
      </c>
      <c r="L16" s="267">
        <f t="shared" si="0"/>
        <v>-5</v>
      </c>
      <c r="M16" s="270">
        <f t="shared" si="1"/>
        <v>-9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'West Chatham'!C17+Downtown!C17+Central!C17+Southside!C17+Islands!C17</f>
        <v>5</v>
      </c>
      <c r="D17" s="263">
        <f>'West Chatham'!D17+Downtown!D17+Central!D17+Southside!D17+Islands!D17</f>
        <v>8</v>
      </c>
      <c r="E17" s="266">
        <f>'West Chatham'!E17+Downtown!E17+Central!E17+Southside!E17+Islands!E17</f>
        <v>5.3551912568306008</v>
      </c>
      <c r="F17" s="265">
        <f>'West Chatham'!F17+Downtown!F17+Central!F17+Southside!F17+Islands!F17</f>
        <v>22</v>
      </c>
      <c r="G17" s="263">
        <f>'West Chatham'!G17+Downtown!G17+Central!G17+Southside!G17+Islands!G17</f>
        <v>19</v>
      </c>
      <c r="H17" s="266">
        <f>'West Chatham'!H17+Downtown!H17+Central!H17+Southside!H17+Islands!H17</f>
        <v>21.420765027322403</v>
      </c>
      <c r="I17" s="265">
        <f>'West Chatham'!I17+Downtown!I17+Central!I17+Southside!I17+Islands!I17</f>
        <v>82</v>
      </c>
      <c r="J17" s="263">
        <f>'West Chatham'!J17+Downtown!J17+Central!J17+Southside!J17+Islands!J17</f>
        <v>82</v>
      </c>
      <c r="K17" s="266">
        <f>'West Chatham'!K17+Downtown!K17+Central!K17+Southside!K17+Islands!K17</f>
        <v>69</v>
      </c>
      <c r="L17" s="267">
        <f t="shared" si="0"/>
        <v>0</v>
      </c>
      <c r="M17" s="270">
        <f t="shared" si="1"/>
        <v>13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'West Chatham'!C18+Downtown!C18+Central!C18+Southside!C18+Islands!C18</f>
        <v>8</v>
      </c>
      <c r="D18" s="263">
        <f>'West Chatham'!D18+Downtown!D18+Central!D18+Southside!D18+Islands!D18</f>
        <v>6</v>
      </c>
      <c r="E18" s="266">
        <f>'West Chatham'!E18+Downtown!E18+Central!E18+Southside!E18+Islands!E18</f>
        <v>4.972677595628415</v>
      </c>
      <c r="F18" s="265">
        <f>'West Chatham'!F18+Downtown!F18+Central!F18+Southside!F18+Islands!F18</f>
        <v>23</v>
      </c>
      <c r="G18" s="263">
        <f>'West Chatham'!G18+Downtown!G18+Central!G18+Southside!G18+Islands!G18</f>
        <v>15</v>
      </c>
      <c r="H18" s="266">
        <f>'West Chatham'!H18+Downtown!H18+Central!H18+Southside!H18+Islands!H18</f>
        <v>19.89071038251366</v>
      </c>
      <c r="I18" s="265">
        <f>'West Chatham'!I18+Downtown!I18+Central!I18+Southside!I18+Islands!I18</f>
        <v>66</v>
      </c>
      <c r="J18" s="263">
        <f>'West Chatham'!J18+Downtown!J18+Central!J18+Southside!J18+Islands!J18</f>
        <v>70</v>
      </c>
      <c r="K18" s="266">
        <f>'West Chatham'!K18+Downtown!K18+Central!K18+Southside!K18+Islands!K18</f>
        <v>36</v>
      </c>
      <c r="L18" s="267">
        <f t="shared" si="0"/>
        <v>-4</v>
      </c>
      <c r="M18" s="270">
        <f t="shared" si="1"/>
        <v>30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19</v>
      </c>
      <c r="D19" s="273">
        <f t="shared" ref="D19:K19" si="10">SUM(D11:D18)</f>
        <v>25</v>
      </c>
      <c r="E19" s="274">
        <f t="shared" si="10"/>
        <v>23.853551912568307</v>
      </c>
      <c r="F19" s="561">
        <f t="shared" si="10"/>
        <v>79</v>
      </c>
      <c r="G19" s="273">
        <f t="shared" si="10"/>
        <v>73</v>
      </c>
      <c r="H19" s="274">
        <f t="shared" si="10"/>
        <v>95.414207650273227</v>
      </c>
      <c r="I19" s="275">
        <f t="shared" si="10"/>
        <v>290</v>
      </c>
      <c r="J19" s="273">
        <f t="shared" si="10"/>
        <v>335</v>
      </c>
      <c r="K19" s="274">
        <f t="shared" si="10"/>
        <v>247</v>
      </c>
      <c r="L19" s="276">
        <f>(I19-J19)/J19</f>
        <v>-0.13432835820895522</v>
      </c>
      <c r="M19" s="277">
        <f>(I19-K19)/K19</f>
        <v>0.17408906882591094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'West Chatham'!C21+Downtown!C21+Central!C21+Southside!C21+Islands!C21</f>
        <v>6</v>
      </c>
      <c r="D21" s="263">
        <f>'West Chatham'!D21+Downtown!D21+Central!D21+Southside!D21+Islands!D21</f>
        <v>5</v>
      </c>
      <c r="E21" s="266">
        <f>'West Chatham'!E21+Downtown!E21+Central!E21+Southside!E21+Islands!E21</f>
        <v>6.7513661202185791</v>
      </c>
      <c r="F21" s="265">
        <f>'West Chatham'!F21+Downtown!F21+Central!F21+Southside!F21+Islands!F21</f>
        <v>11</v>
      </c>
      <c r="G21" s="263">
        <f>'West Chatham'!G21+Downtown!G21+Central!G21+Southside!G21+Islands!G21</f>
        <v>17</v>
      </c>
      <c r="H21" s="266">
        <f>'West Chatham'!H21+Downtown!H21+Central!H21+Southside!H21+Islands!H21</f>
        <v>27.005464480874316</v>
      </c>
      <c r="I21" s="265">
        <f>'West Chatham'!I21+Downtown!I21+Central!I21+Southside!I21+Islands!I21</f>
        <v>52</v>
      </c>
      <c r="J21" s="263">
        <f>'West Chatham'!J21+Downtown!J21+Central!J21+Southside!J21+Islands!J21</f>
        <v>85</v>
      </c>
      <c r="K21" s="266">
        <f>'West Chatham'!K21+Downtown!K21+Central!K21+Southside!K21+Islands!K21</f>
        <v>72</v>
      </c>
      <c r="L21" s="267">
        <f>I21-J21</f>
        <v>-33</v>
      </c>
      <c r="M21" s="270">
        <f>I21-K21</f>
        <v>-20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'West Chatham'!C22+Downtown!C22+Central!C22+Southside!C22+Islands!C22</f>
        <v>14</v>
      </c>
      <c r="D22" s="263">
        <f>'West Chatham'!D22+Downtown!D22+Central!D22+Southside!D22+Islands!D22</f>
        <v>24</v>
      </c>
      <c r="E22" s="266">
        <f>'West Chatham'!E22+Downtown!E22+Central!E22+Southside!E22+Islands!E22</f>
        <v>28.745901639344261</v>
      </c>
      <c r="F22" s="265">
        <f>'West Chatham'!F22+Downtown!F22+Central!F22+Southside!F22+Islands!F22</f>
        <v>75</v>
      </c>
      <c r="G22" s="263">
        <f>'West Chatham'!G22+Downtown!G22+Central!G22+Southside!G22+Islands!G22</f>
        <v>83</v>
      </c>
      <c r="H22" s="266">
        <f>'West Chatham'!H22+Downtown!H22+Central!H22+Southside!H22+Islands!H22</f>
        <v>114.98360655737704</v>
      </c>
      <c r="I22" s="265">
        <f>'West Chatham'!I22+Downtown!I22+Central!I22+Southside!I22+Islands!I22</f>
        <v>309</v>
      </c>
      <c r="J22" s="263">
        <f>'West Chatham'!J22+Downtown!J22+Central!J22+Southside!J22+Islands!J22</f>
        <v>371</v>
      </c>
      <c r="K22" s="266">
        <f>'West Chatham'!K22+Downtown!K22+Central!K22+Southside!K22+Islands!K22</f>
        <v>350</v>
      </c>
      <c r="L22" s="267">
        <f t="shared" ref="L22:L29" si="11">I22-J22</f>
        <v>-62</v>
      </c>
      <c r="M22" s="270">
        <f t="shared" ref="M22:M28" si="12">I22-K22</f>
        <v>-41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'West Chatham'!C23+Downtown!C23+Central!C23+Southside!C23+Islands!C23</f>
        <v>2</v>
      </c>
      <c r="D23" s="263">
        <f>'West Chatham'!D23+Downtown!D23+Central!D23+Southside!D23+Islands!D23</f>
        <v>2</v>
      </c>
      <c r="E23" s="266">
        <f>'West Chatham'!E23+Downtown!E23+Central!E23+Southside!E23+Islands!E23</f>
        <v>2.1420765027322406</v>
      </c>
      <c r="F23" s="265">
        <f>'West Chatham'!F23+Downtown!F23+Central!F23+Southside!F23+Islands!F23</f>
        <v>7</v>
      </c>
      <c r="G23" s="263">
        <f>'West Chatham'!G23+Downtown!G23+Central!G23+Southside!G23+Islands!G23</f>
        <v>12</v>
      </c>
      <c r="H23" s="266">
        <f>'West Chatham'!H23+Downtown!H23+Central!H23+Southside!H23+Islands!H23</f>
        <v>8.5683060109289624</v>
      </c>
      <c r="I23" s="265">
        <f>'West Chatham'!I23+Downtown!I23+Central!I23+Southside!I23+Islands!I23</f>
        <v>32</v>
      </c>
      <c r="J23" s="263">
        <f>'West Chatham'!J23+Downtown!J23+Central!J23+Southside!J23+Islands!J23</f>
        <v>28</v>
      </c>
      <c r="K23" s="266">
        <f>'West Chatham'!K23+Downtown!K23+Central!K23+Southside!K23+Islands!K23</f>
        <v>29</v>
      </c>
      <c r="L23" s="267">
        <f t="shared" si="11"/>
        <v>4</v>
      </c>
      <c r="M23" s="270">
        <f t="shared" si="12"/>
        <v>3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'West Chatham'!C24+Downtown!C24+Central!C24+Southside!C24+Islands!C24</f>
        <v>39</v>
      </c>
      <c r="D24" s="263">
        <f>'West Chatham'!D24+Downtown!D24+Central!D24+Southside!D24+Islands!D24</f>
        <v>23</v>
      </c>
      <c r="E24" s="266">
        <f>'West Chatham'!E24+Downtown!E24+Central!E24+Southside!E24+Islands!E24</f>
        <v>31.461748633879779</v>
      </c>
      <c r="F24" s="265">
        <f>'West Chatham'!F24+Downtown!F24+Central!F24+Southside!F24+Islands!F24</f>
        <v>127</v>
      </c>
      <c r="G24" s="263">
        <f>'West Chatham'!G24+Downtown!G24+Central!G24+Southside!G24+Islands!G24</f>
        <v>136</v>
      </c>
      <c r="H24" s="266">
        <f>'West Chatham'!H24+Downtown!H24+Central!H24+Southside!H24+Islands!H24</f>
        <v>125.84699453551912</v>
      </c>
      <c r="I24" s="265">
        <f>'West Chatham'!I24+Downtown!I24+Central!I24+Southside!I24+Islands!I24</f>
        <v>506</v>
      </c>
      <c r="J24" s="263">
        <f>'West Chatham'!J24+Downtown!J24+Central!J24+Southside!J24+Islands!J24</f>
        <v>489</v>
      </c>
      <c r="K24" s="266">
        <f>'West Chatham'!K24+Downtown!K24+Central!K24+Southside!K24+Islands!K24</f>
        <v>494</v>
      </c>
      <c r="L24" s="267">
        <f t="shared" si="11"/>
        <v>17</v>
      </c>
      <c r="M24" s="270">
        <f t="shared" si="12"/>
        <v>12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'West Chatham'!C25+Downtown!C25+Central!C25+Southside!C25+Islands!C25</f>
        <v>40</v>
      </c>
      <c r="D25" s="263">
        <f>'West Chatham'!D25+Downtown!D25+Central!D25+Southside!D25+Islands!D25</f>
        <v>34</v>
      </c>
      <c r="E25" s="266">
        <f>'West Chatham'!E25+Downtown!E25+Central!E25+Southside!E25+Islands!E25</f>
        <v>39.035519125683059</v>
      </c>
      <c r="F25" s="265">
        <f>'West Chatham'!F25+Downtown!F25+Central!F25+Southside!F25+Islands!F25</f>
        <v>140</v>
      </c>
      <c r="G25" s="263">
        <f>'West Chatham'!G25+Downtown!G25+Central!G25+Southside!G25+Islands!G25</f>
        <v>121</v>
      </c>
      <c r="H25" s="266">
        <f>'West Chatham'!H25+Downtown!H25+Central!H25+Southside!H25+Islands!H25</f>
        <v>156.14207650273224</v>
      </c>
      <c r="I25" s="265">
        <f>'West Chatham'!I25+Downtown!I25+Central!I25+Southside!I25+Islands!I25</f>
        <v>578</v>
      </c>
      <c r="J25" s="263">
        <f>'West Chatham'!J25+Downtown!J25+Central!J25+Southside!J25+Islands!J25</f>
        <v>588</v>
      </c>
      <c r="K25" s="266">
        <f>'West Chatham'!K25+Downtown!K25+Central!K25+Southside!K25+Islands!K25</f>
        <v>486</v>
      </c>
      <c r="L25" s="267">
        <f t="shared" si="11"/>
        <v>-10</v>
      </c>
      <c r="M25" s="270">
        <f t="shared" si="12"/>
        <v>92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'West Chatham'!C26+Downtown!C26+Central!C26+Southside!C26+Islands!C26</f>
        <v>17</v>
      </c>
      <c r="D26" s="263">
        <f>'West Chatham'!D26+Downtown!D26+Central!D26+Southside!D26+Islands!D26</f>
        <v>18</v>
      </c>
      <c r="E26" s="266">
        <f>'West Chatham'!E26+Downtown!E26+Central!E26+Southside!E26+Islands!E26</f>
        <v>16.352459016393443</v>
      </c>
      <c r="F26" s="265">
        <f>'West Chatham'!F26+Downtown!F26+Central!F26+Southside!F26+Islands!F26</f>
        <v>67</v>
      </c>
      <c r="G26" s="263">
        <f>'West Chatham'!G26+Downtown!G26+Central!G26+Southside!G26+Islands!G26</f>
        <v>52</v>
      </c>
      <c r="H26" s="266">
        <f>'West Chatham'!H26+Downtown!H26+Central!H26+Southside!H26+Islands!H26</f>
        <v>65.409836065573771</v>
      </c>
      <c r="I26" s="265">
        <f>'West Chatham'!I26+Downtown!I26+Central!I26+Southside!I26+Islands!I26</f>
        <v>221</v>
      </c>
      <c r="J26" s="263">
        <f>'West Chatham'!J26+Downtown!J26+Central!J26+Southside!J26+Islands!J26</f>
        <v>191</v>
      </c>
      <c r="K26" s="266">
        <f>'West Chatham'!K26+Downtown!K26+Central!K26+Southside!K26+Islands!K26</f>
        <v>190</v>
      </c>
      <c r="L26" s="267">
        <f t="shared" si="11"/>
        <v>30</v>
      </c>
      <c r="M26" s="270">
        <f t="shared" si="12"/>
        <v>31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'West Chatham'!C27+Downtown!C27+Central!C27+Southside!C27+Islands!C27</f>
        <v>23</v>
      </c>
      <c r="D27" s="263">
        <f>'West Chatham'!D27+Downtown!D27+Central!D27+Southside!D27+Islands!D27</f>
        <v>16</v>
      </c>
      <c r="E27" s="266">
        <f>'West Chatham'!E27+Downtown!E27+Central!E27+Southside!E27+Islands!E27</f>
        <v>23.486338797814206</v>
      </c>
      <c r="F27" s="265">
        <f>'West Chatham'!F27+Downtown!F27+Central!F27+Southside!F27+Islands!F27</f>
        <v>78</v>
      </c>
      <c r="G27" s="263">
        <f>'West Chatham'!G27+Downtown!G27+Central!G27+Southside!G27+Islands!G27</f>
        <v>92</v>
      </c>
      <c r="H27" s="266">
        <f>'West Chatham'!H27+Downtown!H27+Central!H27+Southside!H27+Islands!H27</f>
        <v>93.945355191256823</v>
      </c>
      <c r="I27" s="265">
        <f>'West Chatham'!I27+Downtown!I27+Central!I27+Southside!I27+Islands!I27</f>
        <v>303</v>
      </c>
      <c r="J27" s="263">
        <f>'West Chatham'!J27+Downtown!J27+Central!J27+Southside!J27+Islands!J27</f>
        <v>328</v>
      </c>
      <c r="K27" s="266">
        <f>'West Chatham'!K27+Downtown!K27+Central!K27+Southside!K27+Islands!K27</f>
        <v>281</v>
      </c>
      <c r="L27" s="267">
        <f>I27-J27</f>
        <v>-25</v>
      </c>
      <c r="M27" s="270">
        <f>I27-K27</f>
        <v>22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'West Chatham'!C28+Downtown!C28+Central!C28+Southside!C28+Islands!C28</f>
        <v>2</v>
      </c>
      <c r="D28" s="263">
        <f>'West Chatham'!D28+Downtown!D28+Central!D28+Southside!D28+Islands!D28</f>
        <v>5</v>
      </c>
      <c r="E28" s="266">
        <f>'West Chatham'!E28+Downtown!E28+Central!E28+Southside!E28+Islands!E28</f>
        <v>3.1557377049180326</v>
      </c>
      <c r="F28" s="265">
        <f>'West Chatham'!F28+Downtown!F28+Central!F28+Southside!F28+Islands!F28</f>
        <v>15</v>
      </c>
      <c r="G28" s="263">
        <f>'West Chatham'!G28+Downtown!G28+Central!G28+Southside!G28+Islands!G28</f>
        <v>13</v>
      </c>
      <c r="H28" s="266">
        <f>'West Chatham'!H28+Downtown!H28+Central!H28+Southside!H28+Islands!H28</f>
        <v>12.622950819672131</v>
      </c>
      <c r="I28" s="265">
        <f>'West Chatham'!I28+Downtown!I28+Central!I28+Southside!I28+Islands!I28</f>
        <v>57</v>
      </c>
      <c r="J28" s="263">
        <f>'West Chatham'!J28+Downtown!J28+Central!J28+Southside!J28+Islands!J28</f>
        <v>44</v>
      </c>
      <c r="K28" s="266">
        <f>'West Chatham'!K28+Downtown!K28+Central!K28+Southside!K28+Islands!K28</f>
        <v>45</v>
      </c>
      <c r="L28" s="267">
        <f t="shared" si="11"/>
        <v>13</v>
      </c>
      <c r="M28" s="270">
        <f t="shared" si="12"/>
        <v>12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'West Chatham'!C29+Downtown!C29+Central!C29+Southside!C29+Islands!C29</f>
        <v>15</v>
      </c>
      <c r="D29" s="263">
        <f>'West Chatham'!D29+Downtown!D29+Central!D29+Southside!D29+Islands!D29</f>
        <v>18</v>
      </c>
      <c r="E29" s="266">
        <f>'West Chatham'!E29+Downtown!E29+Central!E29+Southside!E29+Islands!E29</f>
        <v>18.360655737704921</v>
      </c>
      <c r="F29" s="265">
        <f>'West Chatham'!F29+Downtown!F29+Central!F29+Southside!F29+Islands!F29</f>
        <v>63</v>
      </c>
      <c r="G29" s="263">
        <f>'West Chatham'!G29+Downtown!G29+Central!G29+Southside!G29+Islands!G29</f>
        <v>69</v>
      </c>
      <c r="H29" s="266">
        <f>'West Chatham'!H29+Downtown!H29+Central!H29+Southside!H29+Islands!H29</f>
        <v>73.442622950819683</v>
      </c>
      <c r="I29" s="265">
        <f>'West Chatham'!I29+Downtown!I29+Central!I29+Southside!I29+Islands!I29</f>
        <v>249</v>
      </c>
      <c r="J29" s="263">
        <f>'West Chatham'!J29+Downtown!J29+Central!J29+Southside!J29+Islands!J29</f>
        <v>269</v>
      </c>
      <c r="K29" s="266">
        <f>'West Chatham'!K29+Downtown!K29+Central!K29+Southside!K29+Islands!K29</f>
        <v>253</v>
      </c>
      <c r="L29" s="267">
        <f t="shared" si="11"/>
        <v>-20</v>
      </c>
      <c r="M29" s="270">
        <f>I29-K29</f>
        <v>-4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158</v>
      </c>
      <c r="D30" s="285">
        <f t="shared" si="15"/>
        <v>145</v>
      </c>
      <c r="E30" s="286">
        <f t="shared" si="15"/>
        <v>169.49180327868854</v>
      </c>
      <c r="F30" s="287">
        <f t="shared" si="15"/>
        <v>583</v>
      </c>
      <c r="G30" s="285">
        <f t="shared" si="15"/>
        <v>595</v>
      </c>
      <c r="H30" s="286">
        <f t="shared" si="15"/>
        <v>677.96721311475414</v>
      </c>
      <c r="I30" s="287">
        <f t="shared" si="15"/>
        <v>2307</v>
      </c>
      <c r="J30" s="285">
        <f t="shared" si="15"/>
        <v>2393</v>
      </c>
      <c r="K30" s="286">
        <f t="shared" si="15"/>
        <v>2200</v>
      </c>
      <c r="L30" s="276">
        <f>(I30-J30)/J30</f>
        <v>-3.5938152946092768E-2</v>
      </c>
      <c r="M30" s="277">
        <f>(I30-K30)/K30</f>
        <v>4.8636363636363637E-2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177</v>
      </c>
      <c r="D31" s="273">
        <f t="shared" ref="D31:K31" si="16">D30+D19</f>
        <v>170</v>
      </c>
      <c r="E31" s="274">
        <f>E30+E19</f>
        <v>193.34535519125683</v>
      </c>
      <c r="F31" s="275">
        <f t="shared" si="16"/>
        <v>662</v>
      </c>
      <c r="G31" s="273">
        <f t="shared" si="16"/>
        <v>668</v>
      </c>
      <c r="H31" s="274">
        <f t="shared" si="16"/>
        <v>773.38142076502731</v>
      </c>
      <c r="I31" s="275">
        <f t="shared" si="16"/>
        <v>2597</v>
      </c>
      <c r="J31" s="273">
        <f t="shared" si="16"/>
        <v>2728</v>
      </c>
      <c r="K31" s="274">
        <f t="shared" si="16"/>
        <v>2447</v>
      </c>
      <c r="L31" s="276">
        <f>(I31-J31)/J31</f>
        <v>-4.8020527859237536E-2</v>
      </c>
      <c r="M31" s="277">
        <f>(I31-K31)/K31</f>
        <v>6.1299550469963222E-2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-131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203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228</v>
      </c>
      <c r="D39" s="250" t="s">
        <v>225</v>
      </c>
      <c r="E39" s="251" t="s">
        <v>185</v>
      </c>
      <c r="F39" s="252" t="s">
        <v>229</v>
      </c>
      <c r="G39" s="253">
        <v>42812</v>
      </c>
      <c r="H39" s="251" t="s">
        <v>185</v>
      </c>
      <c r="I39" s="254">
        <v>2017</v>
      </c>
      <c r="J39" s="304">
        <v>2016</v>
      </c>
      <c r="K39" s="304">
        <v>2015</v>
      </c>
      <c r="L39" s="504" t="s">
        <v>186</v>
      </c>
      <c r="M39" s="50" t="s">
        <v>187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496</v>
      </c>
      <c r="D40" s="307">
        <f>'West Chatham'!D41+Downtown!D41+Central!D41+Southside!D41+Islands!D41</f>
        <v>489</v>
      </c>
      <c r="E40" s="352">
        <f>'West Chatham'!E41+Downtown!E41+Central!E41+Southside!E41+Islands!E41</f>
        <v>568.43835616438355</v>
      </c>
      <c r="F40" s="354">
        <f>'West Chatham'!F41+Downtown!F41+Central!F41+Southside!F41+Islands!F41</f>
        <v>1983</v>
      </c>
      <c r="G40" s="263">
        <f>'West Chatham'!G41+Downtown!G41+Central!G41+Southside!G41+Islands!G41</f>
        <v>2014</v>
      </c>
      <c r="H40" s="266">
        <f>+'Calls for service'!P30</f>
        <v>2273.7534246575342</v>
      </c>
      <c r="I40" s="308">
        <f>+'Calls for service'!Z22</f>
        <v>7685</v>
      </c>
      <c r="J40" s="307">
        <f>+'Calls for service'!Z14</f>
        <v>8068</v>
      </c>
      <c r="K40" s="266">
        <f>+'Calls for service'!Y30</f>
        <v>7900.9999999999991</v>
      </c>
      <c r="L40" s="309">
        <f>+I40-J40</f>
        <v>-383</v>
      </c>
      <c r="M40" s="268">
        <f>+I40-K40</f>
        <v>-215.99999999999909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1275</v>
      </c>
      <c r="D41" s="307">
        <f>'West Chatham'!D42+Downtown!D42+Central!D42+Southside!D42+Islands!D42</f>
        <v>1246</v>
      </c>
      <c r="E41" s="352">
        <f>'West Chatham'!E42+Downtown!E42+Central!E42+Southside!E42+Islands!E42</f>
        <v>1323.3643835616435</v>
      </c>
      <c r="F41" s="355">
        <f>'West Chatham'!F42+Downtown!F42+Central!F42+Southside!F42+Islands!F42</f>
        <v>5011</v>
      </c>
      <c r="G41" s="263">
        <f>'West Chatham'!G42+Downtown!G42+Central!G42+Southside!G42+Islands!G42</f>
        <v>4972</v>
      </c>
      <c r="H41" s="266">
        <f>+'Calls for service'!P29</f>
        <v>5293.4575342465741</v>
      </c>
      <c r="I41" s="308">
        <f>+'Calls for service'!Z21</f>
        <v>18232</v>
      </c>
      <c r="J41" s="307">
        <f>+'Calls for service'!Z13</f>
        <v>18953</v>
      </c>
      <c r="K41" s="266">
        <f>+'Calls for service'!Y29</f>
        <v>18748.333333333336</v>
      </c>
      <c r="L41" s="309">
        <f>+I41-J41</f>
        <v>-721</v>
      </c>
      <c r="M41" s="270">
        <f>+I41-K41</f>
        <v>-516.33333333333576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1321</v>
      </c>
      <c r="D42" s="307">
        <f>'West Chatham'!D43+Downtown!D43+Central!D43+Southside!D43+Islands!D43</f>
        <v>1327</v>
      </c>
      <c r="E42" s="352">
        <f>'West Chatham'!E43+Downtown!E43+Central!E43+Southside!E43+Islands!E43</f>
        <v>1406.6164383561645</v>
      </c>
      <c r="F42" s="356">
        <f>'West Chatham'!F43+Downtown!F43+Central!F43+Southside!F43+Islands!F43</f>
        <v>5252</v>
      </c>
      <c r="G42" s="263">
        <f>'West Chatham'!G43+Downtown!G43+Central!G43+Southside!G43+Islands!G43</f>
        <v>5055</v>
      </c>
      <c r="H42" s="266">
        <f>+'Calls for service'!P28</f>
        <v>5626.465753424658</v>
      </c>
      <c r="I42" s="308">
        <f>+'Calls for service'!Z20</f>
        <v>18955</v>
      </c>
      <c r="J42" s="307">
        <f>+'Calls for service'!Z12</f>
        <v>19894</v>
      </c>
      <c r="K42" s="266">
        <f>+'Calls for service'!Y28</f>
        <v>19585</v>
      </c>
      <c r="L42" s="309">
        <f>+I42-J42</f>
        <v>-939</v>
      </c>
      <c r="M42" s="270">
        <f>+I42-K42</f>
        <v>-630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3092</v>
      </c>
      <c r="D43" s="310">
        <f t="shared" ref="D43:K43" si="17">SUM(D40:D42)</f>
        <v>3062</v>
      </c>
      <c r="E43" s="353">
        <f t="shared" si="17"/>
        <v>3298.4191780821916</v>
      </c>
      <c r="F43" s="357">
        <f t="shared" si="17"/>
        <v>12246</v>
      </c>
      <c r="G43" s="310">
        <f t="shared" si="17"/>
        <v>12041</v>
      </c>
      <c r="H43" s="274">
        <f t="shared" si="17"/>
        <v>13193.676712328766</v>
      </c>
      <c r="I43" s="311">
        <f t="shared" si="17"/>
        <v>44872</v>
      </c>
      <c r="J43" s="310">
        <f t="shared" si="17"/>
        <v>46915</v>
      </c>
      <c r="K43" s="274">
        <f t="shared" si="17"/>
        <v>46234.333333333336</v>
      </c>
      <c r="L43" s="350">
        <f>+(I43-J43)/J43</f>
        <v>-4.3546840029841202E-2</v>
      </c>
      <c r="M43" s="351">
        <f>+(I43-K43)/K43</f>
        <v>-2.9465837076343027E-2</v>
      </c>
      <c r="N43" s="18"/>
    </row>
    <row r="44" spans="1:14" x14ac:dyDescent="0.2">
      <c r="A44" s="19"/>
      <c r="B44" s="343" t="s">
        <v>78</v>
      </c>
      <c r="C44" s="298">
        <f>'West Chatham'!C45+Downtown!C45+Central!C45+Southside!C45+Islands!C45</f>
        <v>27</v>
      </c>
      <c r="D44" s="298">
        <f>'West Chatham'!D45+Downtown!D45+Central!D45+Southside!D45+Islands!D45</f>
        <v>13</v>
      </c>
      <c r="E44" s="341">
        <f>'West Chatham'!E45+Downtown!E45+Central!E45+Southside!E45+Islands!E45</f>
        <v>20.980821917808221</v>
      </c>
      <c r="F44" s="347">
        <f>'West Chatham'!F45+Downtown!F45+Central!F45+Southside!F45+Islands!F45</f>
        <v>72</v>
      </c>
      <c r="G44" s="298">
        <f>'West Chatham'!G45+Downtown!G45+Central!G45+Southside!G45+Islands!G45</f>
        <v>73</v>
      </c>
      <c r="H44" s="341">
        <f>'West Chatham'!H45+Downtown!H45+Central!H45+Southside!H45+Islands!H45</f>
        <v>83.923287671232885</v>
      </c>
      <c r="I44" s="336">
        <f>'West Chatham'!I45+Downtown!I45+Central!I45+Southside!I45+Islands!I45</f>
        <v>331</v>
      </c>
      <c r="J44" s="298">
        <f>'West Chatham'!J45+Downtown!J45+Central!J45+Southside!J45+Islands!J45</f>
        <v>455</v>
      </c>
      <c r="K44" s="342">
        <f>'West Chatham'!K45+Downtown!K45+Central!K45+Southside!K45+Islands!K45</f>
        <v>151</v>
      </c>
      <c r="L44" s="336">
        <f>I44-J44</f>
        <v>-124</v>
      </c>
      <c r="M44" s="333">
        <f>I44-K44</f>
        <v>180</v>
      </c>
      <c r="N44" s="216"/>
    </row>
    <row r="45" spans="1:14" ht="13.5" thickBot="1" x14ac:dyDescent="0.25">
      <c r="A45" s="19"/>
      <c r="B45" s="344" t="s">
        <v>79</v>
      </c>
      <c r="C45" s="298">
        <f>'West Chatham'!C46+Downtown!C46+Central!C46+Southside!C46+Islands!C46</f>
        <v>79</v>
      </c>
      <c r="D45" s="298">
        <f>'West Chatham'!D46+Downtown!D46+Central!D46+Southside!D46+Islands!D46</f>
        <v>135</v>
      </c>
      <c r="E45" s="341">
        <f>'West Chatham'!E46+Downtown!E46+Central!E46+Southside!E46+Islands!E46</f>
        <v>67.31506849315069</v>
      </c>
      <c r="F45" s="348">
        <f>'West Chatham'!F46+Downtown!F46+Central!F46+Southside!F46+Islands!F46</f>
        <v>361</v>
      </c>
      <c r="G45" s="298">
        <f>'West Chatham'!G46+Downtown!G46+Central!G46+Southside!G46+Islands!G46</f>
        <v>176</v>
      </c>
      <c r="H45" s="341">
        <f>'West Chatham'!H46+Downtown!H46+Central!H46+Southside!H46+Islands!H46</f>
        <v>269.26027397260276</v>
      </c>
      <c r="I45" s="348">
        <f>'West Chatham'!I46+Downtown!I46+Central!I46+Southside!I46+Islands!I46</f>
        <v>921</v>
      </c>
      <c r="J45" s="298">
        <f>'West Chatham'!J46+Downtown!J46+Central!J46+Southside!J46+Islands!J46</f>
        <v>1059</v>
      </c>
      <c r="K45" s="342">
        <f>'West Chatham'!K46+Downtown!K46+Central!K46+Southside!K46+Islands!K46</f>
        <v>810</v>
      </c>
      <c r="L45" s="348">
        <f>I45-J45</f>
        <v>-138</v>
      </c>
      <c r="M45" s="300">
        <f>I45-K45</f>
        <v>111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6" type="noConversion"/>
  <conditionalFormatting sqref="L32:M32 M46">
    <cfRule type="cellIs" dxfId="142" priority="9" stopIfTrue="1" operator="greaterThan">
      <formula>0</formula>
    </cfRule>
  </conditionalFormatting>
  <conditionalFormatting sqref="C11:C12 C21:C29 C14:C18">
    <cfRule type="cellIs" dxfId="141" priority="12" stopIfTrue="1" operator="greaterThan">
      <formula>E11+P11</formula>
    </cfRule>
    <cfRule type="cellIs" dxfId="140" priority="13" stopIfTrue="1" operator="lessThan">
      <formula>E11-P11</formula>
    </cfRule>
  </conditionalFormatting>
  <conditionalFormatting sqref="F11:F12 F21:F29 F14:F18">
    <cfRule type="cellIs" dxfId="139" priority="14" stopIfTrue="1" operator="greaterThan">
      <formula>H11+Q11</formula>
    </cfRule>
    <cfRule type="cellIs" dxfId="138" priority="15" stopIfTrue="1" operator="lessThan">
      <formula>H11-Q11</formula>
    </cfRule>
  </conditionalFormatting>
  <conditionalFormatting sqref="I11:I12 I21:I29 I14:I18">
    <cfRule type="cellIs" dxfId="137" priority="16" stopIfTrue="1" operator="greaterThan">
      <formula>J11+R11</formula>
    </cfRule>
    <cfRule type="cellIs" dxfId="136" priority="17" stopIfTrue="1" operator="lessThan">
      <formula>J11-R11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0</v>
      </c>
      <c r="H11" s="516">
        <v>0.38251366120218577</v>
      </c>
      <c r="I11" s="509">
        <f>Unincorporated!F55</f>
        <v>1</v>
      </c>
      <c r="J11" s="263">
        <f>Unincorporated!F66</f>
        <v>1</v>
      </c>
      <c r="K11" s="263">
        <f>Unincorporated!F77</f>
        <v>0</v>
      </c>
      <c r="L11" s="316">
        <f>+(I11-J11)</f>
        <v>0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1</v>
      </c>
      <c r="K12" s="263">
        <f>Unincorporated!M77</f>
        <v>1</v>
      </c>
      <c r="L12" s="316">
        <f>I12-J12</f>
        <v>-1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4</v>
      </c>
      <c r="K13" s="263">
        <f>Unincorporated!D77</f>
        <v>1</v>
      </c>
      <c r="L13" s="316">
        <f>+(I13-J13)</f>
        <v>-4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0</v>
      </c>
      <c r="H14" s="517">
        <v>1.6065573770491803</v>
      </c>
      <c r="I14" s="510">
        <f>Unincorporated!Q55</f>
        <v>1</v>
      </c>
      <c r="J14" s="263">
        <f>Unincorporated!Q66</f>
        <v>7</v>
      </c>
      <c r="K14" s="263">
        <f>Unincorporated!Q77</f>
        <v>4</v>
      </c>
      <c r="L14" s="316">
        <f>+(I14-J14)</f>
        <v>-6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4</v>
      </c>
      <c r="K15" s="263">
        <f>Unincorporated!O77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Unincorporated!E22</f>
        <v>1</v>
      </c>
      <c r="E16" s="505">
        <f t="shared" si="2"/>
        <v>0.43989071038251365</v>
      </c>
      <c r="F16" s="265">
        <f>Unincorporated!E33</f>
        <v>3</v>
      </c>
      <c r="G16" s="513">
        <f>Unincorporated!E44</f>
        <v>1</v>
      </c>
      <c r="H16" s="517">
        <v>1.7595628415300546</v>
      </c>
      <c r="I16" s="510">
        <f>Unincorporated!E55</f>
        <v>8</v>
      </c>
      <c r="J16" s="263">
        <f>Unincorporated!E66</f>
        <v>3</v>
      </c>
      <c r="K16" s="263">
        <f>Unincorporated!E77</f>
        <v>2</v>
      </c>
      <c r="L16" s="316">
        <f>+(I16-J16)</f>
        <v>5</v>
      </c>
      <c r="M16" s="270">
        <f t="shared" si="0"/>
        <v>6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1</v>
      </c>
      <c r="D17" s="262">
        <f>Unincorporated!J22</f>
        <v>0</v>
      </c>
      <c r="E17" s="505">
        <f t="shared" si="2"/>
        <v>0.51639344262295084</v>
      </c>
      <c r="F17" s="265">
        <f>Unincorporated!J33</f>
        <v>3</v>
      </c>
      <c r="G17" s="513">
        <f>Unincorporated!J44</f>
        <v>3</v>
      </c>
      <c r="H17" s="517">
        <v>2.0655737704918034</v>
      </c>
      <c r="I17" s="510">
        <f>Unincorporated!J55</f>
        <v>9</v>
      </c>
      <c r="J17" s="263">
        <f>Unincorporated!J66</f>
        <v>6</v>
      </c>
      <c r="K17" s="263">
        <f>Unincorporated!J77</f>
        <v>5</v>
      </c>
      <c r="L17" s="316">
        <f>I17-J17</f>
        <v>3</v>
      </c>
      <c r="M17" s="270">
        <f t="shared" si="0"/>
        <v>4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1.9316939890710383</v>
      </c>
      <c r="F18" s="272">
        <f t="shared" si="5"/>
        <v>6</v>
      </c>
      <c r="G18" s="273">
        <f t="shared" si="5"/>
        <v>4</v>
      </c>
      <c r="H18" s="506">
        <f>SUM(H11:H17)</f>
        <v>7.7267759562841531</v>
      </c>
      <c r="I18" s="273">
        <f t="shared" si="5"/>
        <v>20</v>
      </c>
      <c r="J18" s="273">
        <f t="shared" si="5"/>
        <v>26</v>
      </c>
      <c r="K18" s="273">
        <f t="shared" si="5"/>
        <v>13</v>
      </c>
      <c r="L18" s="318">
        <f>(I18-J18)/J18</f>
        <v>-0.23076923076923078</v>
      </c>
      <c r="M18" s="319">
        <f>(I18-K18)/K18</f>
        <v>0.53846153846153844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Unincorporated!C22</f>
        <v>1</v>
      </c>
      <c r="E20" s="505">
        <f t="shared" ref="E20:E27" si="6">H20/4</f>
        <v>0.45901639344262296</v>
      </c>
      <c r="F20" s="265">
        <f>Unincorporated!C33</f>
        <v>1</v>
      </c>
      <c r="G20" s="263">
        <f>Unincorporated!C44</f>
        <v>0</v>
      </c>
      <c r="H20" s="519">
        <v>1.8360655737704918</v>
      </c>
      <c r="I20" s="265">
        <f>Unincorporated!C55</f>
        <v>5</v>
      </c>
      <c r="J20" s="263">
        <f>Unincorporated!C66</f>
        <v>7</v>
      </c>
      <c r="K20" s="263">
        <f>Unincorporated!C77</f>
        <v>2</v>
      </c>
      <c r="L20" s="316">
        <f>I20-J20</f>
        <v>-2</v>
      </c>
      <c r="M20" s="270">
        <f>I20-K20</f>
        <v>3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2</v>
      </c>
      <c r="D21" s="262">
        <f>Unincorporated!N22</f>
        <v>3</v>
      </c>
      <c r="E21" s="505">
        <f t="shared" si="6"/>
        <v>3.5956284153005464</v>
      </c>
      <c r="F21" s="265">
        <f>Unincorporated!N33</f>
        <v>7</v>
      </c>
      <c r="G21" s="263">
        <f>Unincorporated!N44</f>
        <v>13</v>
      </c>
      <c r="H21" s="505">
        <v>14.382513661202186</v>
      </c>
      <c r="I21" s="265">
        <f>Unincorporated!N55</f>
        <v>53</v>
      </c>
      <c r="J21" s="263">
        <f>Unincorporated!N66</f>
        <v>56</v>
      </c>
      <c r="K21" s="263">
        <f>Unincorporated!N77</f>
        <v>36</v>
      </c>
      <c r="L21" s="316">
        <f t="shared" ref="L21:L27" si="8">+(I21-J21)</f>
        <v>-3</v>
      </c>
      <c r="M21" s="270">
        <f t="shared" ref="M21:M27" si="9">I21-K21</f>
        <v>17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1</v>
      </c>
      <c r="D22" s="262">
        <f>Unincorporated!L22</f>
        <v>0</v>
      </c>
      <c r="E22" s="505">
        <f>H22/4</f>
        <v>0.13387978142076504</v>
      </c>
      <c r="F22" s="265">
        <f>Unincorporated!L33</f>
        <v>1</v>
      </c>
      <c r="G22" s="263">
        <f>Unincorporated!L44</f>
        <v>0</v>
      </c>
      <c r="H22" s="505">
        <v>0.53551912568306015</v>
      </c>
      <c r="I22" s="265">
        <f>Unincorporated!L55</f>
        <v>1</v>
      </c>
      <c r="J22" s="263">
        <f>Unincorporated!L66</f>
        <v>0</v>
      </c>
      <c r="K22" s="263">
        <f>Unincorporated!L77</f>
        <v>0</v>
      </c>
      <c r="L22" s="316">
        <f t="shared" si="8"/>
        <v>1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3</v>
      </c>
      <c r="D23" s="262">
        <f>Unincorporated!P22</f>
        <v>3</v>
      </c>
      <c r="E23" s="505">
        <f t="shared" si="6"/>
        <v>2.5628415300546448</v>
      </c>
      <c r="F23" s="265">
        <f>Unincorporated!P33</f>
        <v>9</v>
      </c>
      <c r="G23" s="263">
        <f>Unincorporated!P44</f>
        <v>8</v>
      </c>
      <c r="H23" s="505">
        <v>10.251366120218579</v>
      </c>
      <c r="I23" s="265">
        <f>Unincorporated!P55</f>
        <v>35</v>
      </c>
      <c r="J23" s="263">
        <f>Unincorporated!P66</f>
        <v>38</v>
      </c>
      <c r="K23" s="263">
        <f>Unincorporated!Q77</f>
        <v>4</v>
      </c>
      <c r="L23" s="316">
        <f t="shared" si="8"/>
        <v>-3</v>
      </c>
      <c r="M23" s="270">
        <f t="shared" si="9"/>
        <v>31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1</v>
      </c>
      <c r="D24" s="262">
        <f>Unincorporated!G22</f>
        <v>3</v>
      </c>
      <c r="E24" s="505">
        <f>H24/4</f>
        <v>4.0163934426229506</v>
      </c>
      <c r="F24" s="265">
        <f>Unincorporated!G33</f>
        <v>10</v>
      </c>
      <c r="G24" s="263">
        <f>Unincorporated!G44</f>
        <v>8</v>
      </c>
      <c r="H24" s="505">
        <v>16.065573770491802</v>
      </c>
      <c r="I24" s="265">
        <f>Unincorporated!G55</f>
        <v>42</v>
      </c>
      <c r="J24" s="263">
        <f>Unincorporated!G66</f>
        <v>63</v>
      </c>
      <c r="K24" s="263">
        <f>Unincorporated!G77</f>
        <v>46</v>
      </c>
      <c r="L24" s="316">
        <f t="shared" si="8"/>
        <v>-21</v>
      </c>
      <c r="M24" s="270">
        <f t="shared" si="9"/>
        <v>-4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2</v>
      </c>
      <c r="D25" s="262">
        <f>Unincorporated!I22</f>
        <v>1</v>
      </c>
      <c r="E25" s="505">
        <f t="shared" si="6"/>
        <v>1.1092896174863389</v>
      </c>
      <c r="F25" s="265">
        <f>Unincorporated!I33</f>
        <v>8</v>
      </c>
      <c r="G25" s="263">
        <f>Unincorporated!I44</f>
        <v>1</v>
      </c>
      <c r="H25" s="505">
        <v>4.4371584699453557</v>
      </c>
      <c r="I25" s="265">
        <f>Unincorporated!I55</f>
        <v>12</v>
      </c>
      <c r="J25" s="263">
        <f>Unincorporated!I66</f>
        <v>20</v>
      </c>
      <c r="K25" s="263">
        <f>Unincorporated!I77</f>
        <v>10</v>
      </c>
      <c r="L25" s="316">
        <f t="shared" si="8"/>
        <v>-8</v>
      </c>
      <c r="M25" s="270">
        <f t="shared" si="9"/>
        <v>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3</v>
      </c>
      <c r="D26" s="262">
        <f>Unincorporated!H22</f>
        <v>2</v>
      </c>
      <c r="E26" s="505">
        <f t="shared" si="6"/>
        <v>1.9316939890710381</v>
      </c>
      <c r="F26" s="265">
        <f>Unincorporated!H33</f>
        <v>11</v>
      </c>
      <c r="G26" s="263">
        <f>Unincorporated!H44</f>
        <v>11</v>
      </c>
      <c r="H26" s="505">
        <v>7.7267759562841523</v>
      </c>
      <c r="I26" s="265">
        <f>Unincorporated!H55</f>
        <v>40</v>
      </c>
      <c r="J26" s="263">
        <f>Unincorporated!H66</f>
        <v>26</v>
      </c>
      <c r="K26" s="263">
        <f>Unincorporated!H77</f>
        <v>19</v>
      </c>
      <c r="L26" s="316">
        <f>+(I26-J26)</f>
        <v>14</v>
      </c>
      <c r="M26" s="270">
        <f>I26-K26</f>
        <v>21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0</v>
      </c>
      <c r="D27" s="262">
        <f>Unincorporated!K22</f>
        <v>0</v>
      </c>
      <c r="E27" s="505">
        <f t="shared" si="6"/>
        <v>0.45901639344262296</v>
      </c>
      <c r="F27" s="265">
        <f>Unincorporated!K33</f>
        <v>2</v>
      </c>
      <c r="G27" s="263">
        <f>Unincorporated!K44</f>
        <v>0</v>
      </c>
      <c r="H27" s="505">
        <v>1.8360655737704918</v>
      </c>
      <c r="I27" s="265">
        <f>Unincorporated!K55</f>
        <v>11</v>
      </c>
      <c r="J27" s="263">
        <f>Unincorporated!K66</f>
        <v>2</v>
      </c>
      <c r="K27" s="263">
        <f>Unincorporated!K77</f>
        <v>5</v>
      </c>
      <c r="L27" s="316">
        <f t="shared" si="8"/>
        <v>9</v>
      </c>
      <c r="M27" s="270">
        <f t="shared" si="9"/>
        <v>6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3</v>
      </c>
      <c r="D28" s="262">
        <f>Unincorporated!B22</f>
        <v>2</v>
      </c>
      <c r="E28" s="505">
        <f>H28/4</f>
        <v>2.1038251366120218</v>
      </c>
      <c r="F28" s="265">
        <f>Unincorporated!B33</f>
        <v>5</v>
      </c>
      <c r="G28" s="263">
        <f>Unincorporated!B44</f>
        <v>11</v>
      </c>
      <c r="H28" s="505">
        <v>8.415300546448087</v>
      </c>
      <c r="I28" s="265">
        <f>Unincorporated!B55</f>
        <v>30</v>
      </c>
      <c r="J28" s="263">
        <f>Unincorporated!B66</f>
        <v>31</v>
      </c>
      <c r="K28" s="263">
        <f>Unincorporated!B77</f>
        <v>19</v>
      </c>
      <c r="L28" s="316">
        <f>I28-J28</f>
        <v>-1</v>
      </c>
      <c r="M28" s="270">
        <f>I28-K28</f>
        <v>11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15</v>
      </c>
      <c r="D29" s="285">
        <f t="shared" si="10"/>
        <v>15</v>
      </c>
      <c r="E29" s="507">
        <f t="shared" si="10"/>
        <v>16.37158469945355</v>
      </c>
      <c r="F29" s="284">
        <f t="shared" si="10"/>
        <v>54</v>
      </c>
      <c r="G29" s="285">
        <f t="shared" si="10"/>
        <v>52</v>
      </c>
      <c r="H29" s="507">
        <f t="shared" si="10"/>
        <v>65.486338797814199</v>
      </c>
      <c r="I29" s="287">
        <f t="shared" si="10"/>
        <v>229</v>
      </c>
      <c r="J29" s="285">
        <f t="shared" si="10"/>
        <v>243</v>
      </c>
      <c r="K29" s="321">
        <f t="shared" si="10"/>
        <v>141</v>
      </c>
      <c r="L29" s="318">
        <f>(I29-J29)/J29</f>
        <v>-5.7613168724279837E-2</v>
      </c>
      <c r="M29" s="319">
        <f>(I29-K29)/K29</f>
        <v>0.62411347517730498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16</v>
      </c>
      <c r="D30" s="273">
        <f>D29+D18</f>
        <v>16</v>
      </c>
      <c r="E30" s="508">
        <f>E18+E29</f>
        <v>18.303278688524589</v>
      </c>
      <c r="F30" s="272">
        <f>F29+F18</f>
        <v>60</v>
      </c>
      <c r="G30" s="273">
        <f>G29+G18</f>
        <v>56</v>
      </c>
      <c r="H30" s="508">
        <f>H18+H29</f>
        <v>73.213114754098356</v>
      </c>
      <c r="I30" s="275">
        <f>I29+I18</f>
        <v>249</v>
      </c>
      <c r="J30" s="273">
        <f>J29+J18</f>
        <v>269</v>
      </c>
      <c r="K30" s="310">
        <f>K29+K18</f>
        <v>154</v>
      </c>
      <c r="L30" s="318">
        <f>(I30-J30)/J30</f>
        <v>-7.434944237918216E-2</v>
      </c>
      <c r="M30" s="319">
        <f>(I30-K30)/K30</f>
        <v>0.61688311688311692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-20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1</v>
      </c>
      <c r="H11" s="516">
        <v>7.650273224043716E-2</v>
      </c>
      <c r="I11" s="509">
        <f>Unincorporated!F59</f>
        <v>1</v>
      </c>
      <c r="J11" s="263">
        <f>Unincorporated!F70</f>
        <v>0</v>
      </c>
      <c r="K11" s="263">
        <f>Unincorporated!F81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2</v>
      </c>
      <c r="H12" s="517">
        <v>0.15300546448087432</v>
      </c>
      <c r="I12" s="510">
        <f>Unincorporated!M59</f>
        <v>2</v>
      </c>
      <c r="J12" s="263">
        <f>Unincorporated!M70</f>
        <v>0</v>
      </c>
      <c r="K12" s="263">
        <f>Unincorporated!M81</f>
        <v>0</v>
      </c>
      <c r="L12" s="316">
        <f>I12-J12</f>
        <v>2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1</v>
      </c>
      <c r="J13" s="263">
        <f>Unincorporated!D70</f>
        <v>1</v>
      </c>
      <c r="K13" s="263">
        <f>Unincorporated!D81</f>
        <v>3</v>
      </c>
      <c r="L13" s="316">
        <f>+(I13-J13)</f>
        <v>0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1</v>
      </c>
      <c r="H14" s="517">
        <v>0.45901639344262296</v>
      </c>
      <c r="I14" s="510">
        <f>Unincorporated!Q59</f>
        <v>2</v>
      </c>
      <c r="J14" s="263">
        <f>Unincorporated!Q70</f>
        <v>0</v>
      </c>
      <c r="K14" s="263">
        <f>Unincorporated!Q81</f>
        <v>3</v>
      </c>
      <c r="L14" s="316">
        <f>+(I14-J14)</f>
        <v>2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3</v>
      </c>
      <c r="L15" s="316">
        <f>+(I15-J15)</f>
        <v>0</v>
      </c>
      <c r="M15" s="270">
        <f t="shared" si="0"/>
        <v>-3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0</v>
      </c>
      <c r="G16" s="513">
        <f>Unincorporated!E48</f>
        <v>0</v>
      </c>
      <c r="H16" s="517">
        <v>1.4535519125683061</v>
      </c>
      <c r="I16" s="510">
        <f>Unincorporated!E59</f>
        <v>2</v>
      </c>
      <c r="J16" s="263">
        <f>Unincorporated!E70</f>
        <v>4</v>
      </c>
      <c r="K16" s="263">
        <f>Unincorporated!E81</f>
        <v>3</v>
      </c>
      <c r="L16" s="316">
        <f>+(I16-J16)</f>
        <v>-2</v>
      </c>
      <c r="M16" s="270">
        <f t="shared" si="0"/>
        <v>-1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Unincorporated!J26</f>
        <v>0</v>
      </c>
      <c r="E17" s="505">
        <f t="shared" si="2"/>
        <v>0.21038251366120217</v>
      </c>
      <c r="F17" s="265">
        <f>Unincorporated!J37</f>
        <v>0</v>
      </c>
      <c r="G17" s="513">
        <f>Unincorporated!J48</f>
        <v>0</v>
      </c>
      <c r="H17" s="517">
        <v>0.84153005464480868</v>
      </c>
      <c r="I17" s="510">
        <f>Unincorporated!J59</f>
        <v>3</v>
      </c>
      <c r="J17" s="263">
        <f>Unincorporated!J70</f>
        <v>2</v>
      </c>
      <c r="K17" s="263">
        <f>Unincorporated!J81</f>
        <v>1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0</v>
      </c>
      <c r="G18" s="273">
        <f t="shared" si="5"/>
        <v>4</v>
      </c>
      <c r="H18" s="506">
        <f>SUM(H11:H17)</f>
        <v>3.1366120218579234</v>
      </c>
      <c r="I18" s="273">
        <f t="shared" si="5"/>
        <v>11</v>
      </c>
      <c r="J18" s="273">
        <f t="shared" si="5"/>
        <v>7</v>
      </c>
      <c r="K18" s="273">
        <f t="shared" si="5"/>
        <v>14</v>
      </c>
      <c r="L18" s="318">
        <f>(I18-J18)/J18</f>
        <v>0.5714285714285714</v>
      </c>
      <c r="M18" s="319">
        <f>(I18-K18)/K18</f>
        <v>-0.21428571428571427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1</v>
      </c>
      <c r="H20" s="519">
        <v>0.76502732240437155</v>
      </c>
      <c r="I20" s="265">
        <f>Unincorporated!C59</f>
        <v>1</v>
      </c>
      <c r="J20" s="263">
        <f>Unincorporated!C70</f>
        <v>5</v>
      </c>
      <c r="K20" s="263">
        <f>Unincorporated!C81</f>
        <v>2</v>
      </c>
      <c r="L20" s="316">
        <f>I20-J20</f>
        <v>-4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2</v>
      </c>
      <c r="D21" s="512">
        <f>Unincorporated!N26</f>
        <v>4</v>
      </c>
      <c r="E21" s="505">
        <f t="shared" si="6"/>
        <v>2.5819672131147544</v>
      </c>
      <c r="F21" s="265">
        <f>Unincorporated!N37</f>
        <v>12</v>
      </c>
      <c r="G21" s="263">
        <f>Unincorporated!N48</f>
        <v>3</v>
      </c>
      <c r="H21" s="505">
        <v>10.327868852459018</v>
      </c>
      <c r="I21" s="265">
        <f>Unincorporated!N59</f>
        <v>25</v>
      </c>
      <c r="J21" s="263">
        <f>Unincorporated!N70</f>
        <v>32</v>
      </c>
      <c r="K21" s="263">
        <f>Unincorporated!N81</f>
        <v>29</v>
      </c>
      <c r="L21" s="316">
        <f t="shared" ref="L21:L27" si="8">+(I21-J21)</f>
        <v>-7</v>
      </c>
      <c r="M21" s="270">
        <f t="shared" ref="M21:M27" si="9">I21-K21</f>
        <v>-4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2</v>
      </c>
      <c r="K22" s="263">
        <f>Unincorporated!L81</f>
        <v>0</v>
      </c>
      <c r="L22" s="316">
        <f t="shared" si="8"/>
        <v>-2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Unincorporated!P26</f>
        <v>1</v>
      </c>
      <c r="E23" s="505">
        <f t="shared" si="6"/>
        <v>3.4234972677595628</v>
      </c>
      <c r="F23" s="265">
        <f>Unincorporated!P37</f>
        <v>7</v>
      </c>
      <c r="G23" s="263">
        <f>Unincorporated!P48</f>
        <v>17</v>
      </c>
      <c r="H23" s="505">
        <v>13.693989071038251</v>
      </c>
      <c r="I23" s="265">
        <f>Unincorporated!P59</f>
        <v>48</v>
      </c>
      <c r="J23" s="263">
        <f>Unincorporated!P70</f>
        <v>54</v>
      </c>
      <c r="K23" s="263">
        <f>Unincorporated!Q81</f>
        <v>3</v>
      </c>
      <c r="L23" s="316">
        <f t="shared" si="8"/>
        <v>-6</v>
      </c>
      <c r="M23" s="270">
        <f t="shared" si="9"/>
        <v>45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5</v>
      </c>
      <c r="D24" s="512">
        <f>Unincorporated!G26</f>
        <v>2</v>
      </c>
      <c r="E24" s="505">
        <f>H24/4</f>
        <v>2.0655737704918034</v>
      </c>
      <c r="F24" s="265">
        <f>Unincorporated!G37</f>
        <v>9</v>
      </c>
      <c r="G24" s="263">
        <f>Unincorporated!G48</f>
        <v>11</v>
      </c>
      <c r="H24" s="505">
        <v>8.2622950819672134</v>
      </c>
      <c r="I24" s="265">
        <f>Unincorporated!G59</f>
        <v>39</v>
      </c>
      <c r="J24" s="263">
        <f>Unincorporated!G70</f>
        <v>33</v>
      </c>
      <c r="K24" s="263">
        <f>Unincorporated!G81</f>
        <v>22</v>
      </c>
      <c r="L24" s="316">
        <f t="shared" si="8"/>
        <v>6</v>
      </c>
      <c r="M24" s="270">
        <f t="shared" si="9"/>
        <v>17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2</v>
      </c>
      <c r="D25" s="512">
        <f>Unincorporated!I26</f>
        <v>1</v>
      </c>
      <c r="E25" s="505">
        <f t="shared" si="6"/>
        <v>1.1475409836065573</v>
      </c>
      <c r="F25" s="265">
        <f>Unincorporated!I37</f>
        <v>4</v>
      </c>
      <c r="G25" s="263">
        <f>Unincorporated!I48</f>
        <v>3</v>
      </c>
      <c r="H25" s="505">
        <v>4.5901639344262293</v>
      </c>
      <c r="I25" s="265">
        <f>Unincorporated!I59</f>
        <v>13</v>
      </c>
      <c r="J25" s="263">
        <f>Unincorporated!I70</f>
        <v>13</v>
      </c>
      <c r="K25" s="263">
        <f>Unincorporated!I81</f>
        <v>8</v>
      </c>
      <c r="L25" s="316">
        <f t="shared" si="8"/>
        <v>0</v>
      </c>
      <c r="M25" s="270">
        <f t="shared" si="9"/>
        <v>5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0</v>
      </c>
      <c r="D26" s="512">
        <f>Unincorporated!H26</f>
        <v>0</v>
      </c>
      <c r="E26" s="505">
        <f t="shared" si="6"/>
        <v>1.4535519125683061</v>
      </c>
      <c r="F26" s="265">
        <f>Unincorporated!H37</f>
        <v>2</v>
      </c>
      <c r="G26" s="263">
        <f>Unincorporated!H48</f>
        <v>2</v>
      </c>
      <c r="H26" s="505">
        <v>5.8142076502732243</v>
      </c>
      <c r="I26" s="265">
        <f>Unincorporated!H59</f>
        <v>16</v>
      </c>
      <c r="J26" s="263">
        <f>Unincorporated!H70</f>
        <v>24</v>
      </c>
      <c r="K26" s="263">
        <f>Unincorporated!H81</f>
        <v>15</v>
      </c>
      <c r="L26" s="316">
        <f>+(I26-J26)</f>
        <v>-8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Unincorporated!K26</f>
        <v>2</v>
      </c>
      <c r="E27" s="505">
        <f t="shared" si="6"/>
        <v>0.42076502732240434</v>
      </c>
      <c r="F27" s="265">
        <f>Unincorporated!K37</f>
        <v>2</v>
      </c>
      <c r="G27" s="263">
        <f>Unincorporated!K48</f>
        <v>3</v>
      </c>
      <c r="H27" s="505">
        <v>1.6830601092896174</v>
      </c>
      <c r="I27" s="265">
        <f>Unincorporated!K59</f>
        <v>6</v>
      </c>
      <c r="J27" s="263">
        <f>Unincorporated!K70</f>
        <v>10</v>
      </c>
      <c r="K27" s="263">
        <f>Unincorporated!K81</f>
        <v>4</v>
      </c>
      <c r="L27" s="316">
        <f t="shared" si="8"/>
        <v>-4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Unincorporated!B26</f>
        <v>0</v>
      </c>
      <c r="E28" s="505">
        <f>H28/4</f>
        <v>0.76502732240437155</v>
      </c>
      <c r="F28" s="265">
        <f>Unincorporated!B37</f>
        <v>2</v>
      </c>
      <c r="G28" s="263">
        <f>Unincorporated!B48</f>
        <v>4</v>
      </c>
      <c r="H28" s="505">
        <v>3.0601092896174862</v>
      </c>
      <c r="I28" s="265">
        <f>Unincorporated!B59</f>
        <v>12</v>
      </c>
      <c r="J28" s="263">
        <f>Unincorporated!B70</f>
        <v>10</v>
      </c>
      <c r="K28" s="263">
        <f>Unincorporated!B81</f>
        <v>6</v>
      </c>
      <c r="L28" s="316">
        <f>I28-J28</f>
        <v>2</v>
      </c>
      <c r="M28" s="270">
        <f>I28-K28</f>
        <v>6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10</v>
      </c>
      <c r="D29" s="285">
        <f t="shared" si="10"/>
        <v>10</v>
      </c>
      <c r="E29" s="507">
        <f t="shared" si="10"/>
        <v>12.16393442622951</v>
      </c>
      <c r="F29" s="284">
        <f t="shared" si="10"/>
        <v>38</v>
      </c>
      <c r="G29" s="285">
        <f t="shared" si="10"/>
        <v>44</v>
      </c>
      <c r="H29" s="507">
        <f t="shared" si="10"/>
        <v>48.655737704918039</v>
      </c>
      <c r="I29" s="287">
        <f t="shared" si="10"/>
        <v>160</v>
      </c>
      <c r="J29" s="285">
        <f t="shared" si="10"/>
        <v>183</v>
      </c>
      <c r="K29" s="321">
        <f t="shared" si="10"/>
        <v>89</v>
      </c>
      <c r="L29" s="318">
        <f>(I29-J29)/J29</f>
        <v>-0.12568306010928962</v>
      </c>
      <c r="M29" s="319">
        <f>(I29-K29)/K29</f>
        <v>0.797752808988764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10</v>
      </c>
      <c r="D30" s="273">
        <f>D29+D18</f>
        <v>10</v>
      </c>
      <c r="E30" s="508">
        <f>E18+E29</f>
        <v>12.94808743169399</v>
      </c>
      <c r="F30" s="272">
        <f>F29+F18</f>
        <v>38</v>
      </c>
      <c r="G30" s="273">
        <f>G29+G18</f>
        <v>48</v>
      </c>
      <c r="H30" s="508">
        <f>H18+H29</f>
        <v>51.79234972677596</v>
      </c>
      <c r="I30" s="275">
        <f>I29+I18</f>
        <v>171</v>
      </c>
      <c r="J30" s="273">
        <f>J29+J18</f>
        <v>190</v>
      </c>
      <c r="K30" s="310">
        <f>K29+K18</f>
        <v>103</v>
      </c>
      <c r="L30" s="318">
        <f>(I30-J30)/J30</f>
        <v>-0.1</v>
      </c>
      <c r="M30" s="319">
        <f>(I30-K30)/K30</f>
        <v>0.66019417475728159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-19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0</v>
      </c>
      <c r="G11" s="513">
        <f>Unincorporated!F50</f>
        <v>1</v>
      </c>
      <c r="H11" s="516">
        <v>0</v>
      </c>
      <c r="I11" s="509">
        <f>Unincorporated!F61</f>
        <v>2</v>
      </c>
      <c r="J11" s="263">
        <f>Unincorporated!F72</f>
        <v>0</v>
      </c>
      <c r="K11" s="263">
        <f>Unincorporated!F83</f>
        <v>0</v>
      </c>
      <c r="L11" s="316">
        <f>+(I11-J11)</f>
        <v>2</v>
      </c>
      <c r="M11" s="268">
        <f t="shared" ref="M11:M17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1</v>
      </c>
      <c r="H14" s="517">
        <v>7.650273224043716E-2</v>
      </c>
      <c r="I14" s="510">
        <f>Unincorporated!Q61</f>
        <v>1</v>
      </c>
      <c r="J14" s="263">
        <f>Unincorporated!Q72</f>
        <v>0</v>
      </c>
      <c r="K14" s="263">
        <f>Unincorporated!Q83</f>
        <v>0</v>
      </c>
      <c r="L14" s="316">
        <f>+(I14-J14)</f>
        <v>1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2</v>
      </c>
      <c r="K17" s="263">
        <f>Unincorporated!J83</f>
        <v>1</v>
      </c>
      <c r="L17" s="316">
        <f>I17-J17</f>
        <v>-2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2</v>
      </c>
      <c r="H18" s="506">
        <f>SUM(H11:H17)</f>
        <v>0.22950819672131148</v>
      </c>
      <c r="I18" s="273">
        <f t="shared" si="5"/>
        <v>3</v>
      </c>
      <c r="J18" s="273">
        <f t="shared" si="5"/>
        <v>2</v>
      </c>
      <c r="K18" s="273">
        <f t="shared" si="5"/>
        <v>1</v>
      </c>
      <c r="L18" s="318">
        <f>(I18-J18)/J18</f>
        <v>0.5</v>
      </c>
      <c r="M18" s="319">
        <f>(I18-K18)/K18</f>
        <v>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0</v>
      </c>
      <c r="E21" s="505">
        <f t="shared" si="6"/>
        <v>0.49726775956284153</v>
      </c>
      <c r="F21" s="265">
        <f>Unincorporated!N39</f>
        <v>1</v>
      </c>
      <c r="G21" s="263">
        <f>Unincorporated!N50</f>
        <v>6</v>
      </c>
      <c r="H21" s="505">
        <v>1.9890710382513661</v>
      </c>
      <c r="I21" s="265">
        <f>Unincorporated!N61</f>
        <v>10</v>
      </c>
      <c r="J21" s="263">
        <f>Unincorporated!N72</f>
        <v>4</v>
      </c>
      <c r="K21" s="263">
        <f>Unincorporated!N83</f>
        <v>12</v>
      </c>
      <c r="L21" s="316">
        <f t="shared" ref="L21:L27" si="8">+(I21-J21)</f>
        <v>6</v>
      </c>
      <c r="M21" s="270">
        <f t="shared" ref="M21:M27" si="9">I21-K21</f>
        <v>-2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1</v>
      </c>
      <c r="G23" s="263">
        <f>Unincorporated!P50</f>
        <v>0</v>
      </c>
      <c r="H23" s="505">
        <v>0.45901639344262296</v>
      </c>
      <c r="I23" s="265">
        <f>Unincorporated!P61</f>
        <v>1</v>
      </c>
      <c r="J23" s="263">
        <f>Unincorporated!P72</f>
        <v>3</v>
      </c>
      <c r="K23" s="263">
        <f>Unincorporated!P83</f>
        <v>0</v>
      </c>
      <c r="L23" s="316">
        <f t="shared" si="8"/>
        <v>-2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2</v>
      </c>
      <c r="D24" s="512">
        <f>Unincorporated!G28</f>
        <v>1</v>
      </c>
      <c r="E24" s="505">
        <f>H24/4</f>
        <v>0.99453551912568305</v>
      </c>
      <c r="F24" s="265">
        <f>Unincorporated!G39</f>
        <v>7</v>
      </c>
      <c r="G24" s="263">
        <f>Unincorporated!G50</f>
        <v>2</v>
      </c>
      <c r="H24" s="505">
        <v>3.9781420765027322</v>
      </c>
      <c r="I24" s="265">
        <f>Unincorporated!G61</f>
        <v>16</v>
      </c>
      <c r="J24" s="263">
        <f>Unincorporated!G72</f>
        <v>15</v>
      </c>
      <c r="K24" s="263">
        <f>Unincorporated!G83</f>
        <v>4</v>
      </c>
      <c r="L24" s="316">
        <f t="shared" si="8"/>
        <v>1</v>
      </c>
      <c r="M24" s="270">
        <f t="shared" si="9"/>
        <v>12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1</v>
      </c>
      <c r="D25" s="512">
        <f>Unincorporated!I28</f>
        <v>0</v>
      </c>
      <c r="E25" s="505">
        <f t="shared" si="6"/>
        <v>0.51639344262295084</v>
      </c>
      <c r="F25" s="265">
        <f>Unincorporated!I39</f>
        <v>1</v>
      </c>
      <c r="G25" s="263">
        <f>Unincorporated!I50</f>
        <v>1</v>
      </c>
      <c r="H25" s="505">
        <v>2.0655737704918034</v>
      </c>
      <c r="I25" s="265">
        <f>Unincorporated!I61</f>
        <v>4</v>
      </c>
      <c r="J25" s="263">
        <f>Unincorporated!I72</f>
        <v>4</v>
      </c>
      <c r="K25" s="263">
        <f>Unincorporated!I83</f>
        <v>6</v>
      </c>
      <c r="L25" s="316">
        <f t="shared" si="8"/>
        <v>0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2</v>
      </c>
      <c r="D26" s="512">
        <f>Unincorporated!H28</f>
        <v>0</v>
      </c>
      <c r="E26" s="505">
        <f t="shared" si="6"/>
        <v>0.40163934426229508</v>
      </c>
      <c r="F26" s="265">
        <f>Unincorporated!H39</f>
        <v>4</v>
      </c>
      <c r="G26" s="263">
        <f>Unincorporated!H50</f>
        <v>2</v>
      </c>
      <c r="H26" s="505">
        <v>1.6065573770491803</v>
      </c>
      <c r="I26" s="265">
        <f>Unincorporated!H61</f>
        <v>9</v>
      </c>
      <c r="J26" s="263">
        <f>Unincorporated!H72</f>
        <v>6</v>
      </c>
      <c r="K26" s="263">
        <f>Unincorporated!H83</f>
        <v>5</v>
      </c>
      <c r="L26" s="316">
        <f>+(I26-J26)</f>
        <v>3</v>
      </c>
      <c r="M26" s="270">
        <f>I26-K26</f>
        <v>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1</v>
      </c>
      <c r="E27" s="505">
        <f t="shared" si="6"/>
        <v>5.737704918032787E-2</v>
      </c>
      <c r="F27" s="265">
        <f>Unincorporated!K39</f>
        <v>1</v>
      </c>
      <c r="G27" s="263">
        <f>Unincorporated!K50</f>
        <v>1</v>
      </c>
      <c r="H27" s="505">
        <v>0.22950819672131148</v>
      </c>
      <c r="I27" s="265">
        <f>Unincorporated!K61</f>
        <v>2</v>
      </c>
      <c r="J27" s="263">
        <f>Unincorporated!K72</f>
        <v>1</v>
      </c>
      <c r="K27" s="263">
        <f>Unincorporated!K83</f>
        <v>0</v>
      </c>
      <c r="L27" s="316">
        <f t="shared" si="8"/>
        <v>1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0</v>
      </c>
      <c r="H28" s="505">
        <v>0.68852459016393441</v>
      </c>
      <c r="I28" s="265">
        <f>Unincorporated!B61</f>
        <v>1</v>
      </c>
      <c r="J28" s="263">
        <f>Unincorporated!B72</f>
        <v>1</v>
      </c>
      <c r="K28" s="263">
        <f>Unincorporated!B83</f>
        <v>1</v>
      </c>
      <c r="L28" s="316">
        <f>I28-J28</f>
        <v>0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5</v>
      </c>
      <c r="D29" s="285">
        <f t="shared" si="10"/>
        <v>2</v>
      </c>
      <c r="E29" s="507">
        <f t="shared" si="10"/>
        <v>2.7923497267759565</v>
      </c>
      <c r="F29" s="284">
        <f t="shared" si="10"/>
        <v>15</v>
      </c>
      <c r="G29" s="285">
        <f t="shared" si="10"/>
        <v>12</v>
      </c>
      <c r="H29" s="507">
        <f t="shared" si="10"/>
        <v>11.169398907103826</v>
      </c>
      <c r="I29" s="287">
        <f t="shared" si="10"/>
        <v>43</v>
      </c>
      <c r="J29" s="285">
        <f t="shared" si="10"/>
        <v>34</v>
      </c>
      <c r="K29" s="321">
        <f t="shared" si="10"/>
        <v>29</v>
      </c>
      <c r="L29" s="318">
        <f>(I29-J29)/J29</f>
        <v>0.26470588235294118</v>
      </c>
      <c r="M29" s="319">
        <f>(I29-K29)/K29</f>
        <v>0.48275862068965519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5</v>
      </c>
      <c r="D30" s="273">
        <f>D29+D18</f>
        <v>2</v>
      </c>
      <c r="E30" s="508">
        <f>E18+E29</f>
        <v>2.8497267759562845</v>
      </c>
      <c r="F30" s="272">
        <f>F29+F18</f>
        <v>15</v>
      </c>
      <c r="G30" s="273">
        <f>G29+G18</f>
        <v>14</v>
      </c>
      <c r="H30" s="508">
        <f>H18+H29</f>
        <v>11.398907103825138</v>
      </c>
      <c r="I30" s="275">
        <f>I29+I18</f>
        <v>46</v>
      </c>
      <c r="J30" s="273">
        <f>J29+J18</f>
        <v>36</v>
      </c>
      <c r="K30" s="310">
        <f>K29+K18</f>
        <v>30</v>
      </c>
      <c r="L30" s="318">
        <f>(I30-J30)/J30</f>
        <v>0.27777777777777779</v>
      </c>
      <c r="M30" s="319">
        <f>(I30-K30)/K30</f>
        <v>0.53333333333333333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10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0</v>
      </c>
      <c r="G11" s="513">
        <f>Unincorporated!F51</f>
        <v>2</v>
      </c>
      <c r="H11" s="522">
        <f>'County West'!H11+'County Islands'!H11+'County Other'!H11</f>
        <v>0.45901639344262291</v>
      </c>
      <c r="I11" s="509">
        <f>Unincorporated!F62</f>
        <v>4</v>
      </c>
      <c r="J11" s="263">
        <f>Unincorporated!F73</f>
        <v>1</v>
      </c>
      <c r="K11" s="263">
        <f>Unincorporated!F84</f>
        <v>1</v>
      </c>
      <c r="L11" s="316">
        <f>+(I11-J11)</f>
        <v>3</v>
      </c>
      <c r="M11" s="268">
        <f t="shared" ref="M11:M18" si="0">I11-K11</f>
        <v>3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202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2</v>
      </c>
      <c r="H12" s="523">
        <f>'County West'!H12+'County Islands'!H12+'County Other'!H12</f>
        <v>0.45901639344262296</v>
      </c>
      <c r="I12" s="510">
        <f>Unincorporated!M62</f>
        <v>2</v>
      </c>
      <c r="J12" s="263">
        <f>Unincorporated!M73</f>
        <v>1</v>
      </c>
      <c r="K12" s="263">
        <f>Unincorporated!M84</f>
        <v>1</v>
      </c>
      <c r="L12" s="316">
        <f>I12-J12</f>
        <v>1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204</v>
      </c>
      <c r="C13" s="569">
        <f>'New Rapes'!L16</f>
        <v>0</v>
      </c>
      <c r="D13" s="570">
        <f>'New Rapes'!L17</f>
        <v>1</v>
      </c>
      <c r="E13" s="505">
        <f>H13/4</f>
        <v>0.26849315068493151</v>
      </c>
      <c r="F13" s="571">
        <f>'New Rapes'!L13</f>
        <v>1</v>
      </c>
      <c r="G13" s="572">
        <f>'New Rapes'!L14</f>
        <v>1</v>
      </c>
      <c r="H13" s="579">
        <v>1.0739726027397261</v>
      </c>
      <c r="I13" s="573">
        <f>'New Rapes'!L19</f>
        <v>5</v>
      </c>
      <c r="J13" s="559">
        <f>'New Rapes'!L20</f>
        <v>1</v>
      </c>
      <c r="K13" s="559">
        <f>'New Rapes'!L21</f>
        <v>1</v>
      </c>
      <c r="L13" s="316">
        <f>I13-J13</f>
        <v>4</v>
      </c>
      <c r="M13" s="270">
        <f t="shared" ref="M13" si="2">I13-K13</f>
        <v>4</v>
      </c>
      <c r="N13" s="231"/>
    </row>
    <row r="14" spans="1:21" x14ac:dyDescent="0.2">
      <c r="A14" s="226"/>
      <c r="B14" s="269" t="s">
        <v>29</v>
      </c>
      <c r="C14" s="262">
        <f>Unincorporated!D18</f>
        <v>0</v>
      </c>
      <c r="D14" s="512">
        <f>Unincorporated!D29</f>
        <v>0</v>
      </c>
      <c r="E14" s="505">
        <f t="shared" ref="E14:E18" si="3">H14/4</f>
        <v>0.22950819672131145</v>
      </c>
      <c r="F14" s="265">
        <f>Unincorporated!D40</f>
        <v>0</v>
      </c>
      <c r="G14" s="513">
        <f>Unincorporated!D51</f>
        <v>0</v>
      </c>
      <c r="H14" s="524">
        <f>'County West'!H13+'County Islands'!H13+'County Other'!H13</f>
        <v>0.91803278688524581</v>
      </c>
      <c r="I14" s="510">
        <f>Unincorporated!D62</f>
        <v>1</v>
      </c>
      <c r="J14" s="263">
        <f>Unincorporated!D73</f>
        <v>5</v>
      </c>
      <c r="K14" s="263">
        <f>Unincorporated!D84</f>
        <v>4</v>
      </c>
      <c r="L14" s="316">
        <f>+(I14-J14)</f>
        <v>-4</v>
      </c>
      <c r="M14" s="270">
        <f t="shared" si="0"/>
        <v>-3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Unincorporated!Q18</f>
        <v>0</v>
      </c>
      <c r="D15" s="512">
        <f>Unincorporated!Q29</f>
        <v>0</v>
      </c>
      <c r="E15" s="505">
        <f>H15/4</f>
        <v>0.53551912568306015</v>
      </c>
      <c r="F15" s="265">
        <f>Unincorporated!Q40</f>
        <v>0</v>
      </c>
      <c r="G15" s="513">
        <f>Unincorporated!Q51</f>
        <v>2</v>
      </c>
      <c r="H15" s="525">
        <f>'County West'!H14+'County Islands'!H14+'County Other'!H14</f>
        <v>2.1420765027322406</v>
      </c>
      <c r="I15" s="510">
        <f>Unincorporated!Q62</f>
        <v>4</v>
      </c>
      <c r="J15" s="263">
        <f>Unincorporated!Q73</f>
        <v>7</v>
      </c>
      <c r="K15" s="263">
        <f>Unincorporated!Q84</f>
        <v>0</v>
      </c>
      <c r="L15" s="316">
        <f>+(I15-J15)</f>
        <v>-3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Unincorporated!O18</f>
        <v>0</v>
      </c>
      <c r="D16" s="512">
        <f>Unincorporated!O29</f>
        <v>0</v>
      </c>
      <c r="E16" s="505">
        <f t="shared" si="3"/>
        <v>0.21038251366120217</v>
      </c>
      <c r="F16" s="265">
        <f>Unincorporated!O40</f>
        <v>0</v>
      </c>
      <c r="G16" s="513">
        <f>Unincorporated!O51</f>
        <v>0</v>
      </c>
      <c r="H16" s="524">
        <f>'County West'!H15+'County Islands'!H15+'County Other'!H15</f>
        <v>0.84153005464480868</v>
      </c>
      <c r="I16" s="510">
        <f>Unincorporated!O62</f>
        <v>1</v>
      </c>
      <c r="J16" s="263">
        <f>Unincorporated!O73</f>
        <v>4</v>
      </c>
      <c r="K16" s="263">
        <f>Unincorporated!O84</f>
        <v>3</v>
      </c>
      <c r="L16" s="316">
        <f>+(I16-J16)</f>
        <v>-3</v>
      </c>
      <c r="M16" s="270">
        <f t="shared" si="0"/>
        <v>-2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Unincorporated!E18</f>
        <v>0</v>
      </c>
      <c r="D17" s="512">
        <f>Unincorporated!E29</f>
        <v>1</v>
      </c>
      <c r="E17" s="505">
        <f t="shared" si="3"/>
        <v>0.80327868852459017</v>
      </c>
      <c r="F17" s="265">
        <f>Unincorporated!E40</f>
        <v>3</v>
      </c>
      <c r="G17" s="513">
        <f>Unincorporated!E51</f>
        <v>1</v>
      </c>
      <c r="H17" s="524">
        <f>'County West'!H16+'County Islands'!H16+'County Other'!H16</f>
        <v>3.2131147540983607</v>
      </c>
      <c r="I17" s="510">
        <f>Unincorporated!E62</f>
        <v>10</v>
      </c>
      <c r="J17" s="263">
        <f>Unincorporated!E73</f>
        <v>7</v>
      </c>
      <c r="K17" s="263">
        <f>Unincorporated!E84</f>
        <v>5</v>
      </c>
      <c r="L17" s="316">
        <f>+(I17-J17)</f>
        <v>3</v>
      </c>
      <c r="M17" s="270">
        <f t="shared" si="0"/>
        <v>5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Unincorporated!J29</f>
        <v>0</v>
      </c>
      <c r="E18" s="505">
        <f t="shared" si="3"/>
        <v>0.76502732240437166</v>
      </c>
      <c r="F18" s="265">
        <f>Unincorporated!J40</f>
        <v>3</v>
      </c>
      <c r="G18" s="513">
        <f>Unincorporated!J51</f>
        <v>3</v>
      </c>
      <c r="H18" s="526">
        <f>'County West'!H17+'County Islands'!H17+'County Other'!H17</f>
        <v>3.0601092896174866</v>
      </c>
      <c r="I18" s="510">
        <f>Unincorporated!J62</f>
        <v>12</v>
      </c>
      <c r="J18" s="263">
        <f>Unincorporated!J73</f>
        <v>10</v>
      </c>
      <c r="K18" s="263">
        <f>Unincorporated!J84</f>
        <v>7</v>
      </c>
      <c r="L18" s="316">
        <f>I18-J18</f>
        <v>2</v>
      </c>
      <c r="M18" s="270">
        <f t="shared" si="0"/>
        <v>5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0</v>
      </c>
      <c r="D19" s="273">
        <f t="shared" si="6"/>
        <v>2</v>
      </c>
      <c r="E19" s="506">
        <f>SUM(E11:E18)</f>
        <v>3.0417171944007784</v>
      </c>
      <c r="F19" s="272">
        <f t="shared" si="6"/>
        <v>7</v>
      </c>
      <c r="G19" s="273">
        <f t="shared" si="6"/>
        <v>11</v>
      </c>
      <c r="H19" s="506">
        <f>SUM(H11:H18)</f>
        <v>12.166868777603113</v>
      </c>
      <c r="I19" s="273">
        <f t="shared" si="6"/>
        <v>39</v>
      </c>
      <c r="J19" s="273">
        <f t="shared" si="6"/>
        <v>36</v>
      </c>
      <c r="K19" s="273">
        <f t="shared" si="6"/>
        <v>22</v>
      </c>
      <c r="L19" s="318">
        <f>(I19-J19)/J19</f>
        <v>8.3333333333333329E-2</v>
      </c>
      <c r="M19" s="319">
        <f>(I19-K19)/K19</f>
        <v>0.77272727272727271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Unincorporated!C18</f>
        <v>0</v>
      </c>
      <c r="D21" s="512">
        <f>Unincorporated!C29</f>
        <v>1</v>
      </c>
      <c r="E21" s="505">
        <f t="shared" ref="E21:E28" si="7">H21/4</f>
        <v>0.66939890710382521</v>
      </c>
      <c r="F21" s="265">
        <f>Unincorporated!C40</f>
        <v>1</v>
      </c>
      <c r="G21" s="263">
        <f>Unincorporated!C51</f>
        <v>1</v>
      </c>
      <c r="H21" s="524">
        <f>'County West'!H20+'County Islands'!H20+'County Other'!H20</f>
        <v>2.6775956284153009</v>
      </c>
      <c r="I21" s="265">
        <f>Unincorporated!C62</f>
        <v>6</v>
      </c>
      <c r="J21" s="263">
        <f>Unincorporated!C73</f>
        <v>12</v>
      </c>
      <c r="K21" s="263">
        <f>Unincorporated!C84</f>
        <v>5</v>
      </c>
      <c r="L21" s="316">
        <f>I21-J21</f>
        <v>-6</v>
      </c>
      <c r="M21" s="270">
        <f>I21-K21</f>
        <v>1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Unincorporated!N18</f>
        <v>4</v>
      </c>
      <c r="D22" s="512">
        <f>Unincorporated!N29</f>
        <v>7</v>
      </c>
      <c r="E22" s="505">
        <f t="shared" si="7"/>
        <v>6.6748633879781423</v>
      </c>
      <c r="F22" s="265">
        <f>Unincorporated!N40</f>
        <v>20</v>
      </c>
      <c r="G22" s="263">
        <f>Unincorporated!N51</f>
        <v>22</v>
      </c>
      <c r="H22" s="524">
        <f>'County West'!H21+'County Islands'!H21+'County Other'!H21</f>
        <v>26.699453551912569</v>
      </c>
      <c r="I22" s="265">
        <f>Unincorporated!N62</f>
        <v>88</v>
      </c>
      <c r="J22" s="263">
        <f>Unincorporated!N73</f>
        <v>92</v>
      </c>
      <c r="K22" s="263">
        <f>Unincorporated!N84</f>
        <v>77</v>
      </c>
      <c r="L22" s="316">
        <f t="shared" ref="L22:L28" si="9">+(I22-J22)</f>
        <v>-4</v>
      </c>
      <c r="M22" s="270">
        <f t="shared" ref="M22:M28" si="10">I22-K22</f>
        <v>11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Unincorporated!L18</f>
        <v>1</v>
      </c>
      <c r="D23" s="512">
        <f>Unincorporated!L29</f>
        <v>0</v>
      </c>
      <c r="E23" s="505">
        <f>H23/4</f>
        <v>0.26775956284153007</v>
      </c>
      <c r="F23" s="265">
        <f>Unincorporated!L40</f>
        <v>1</v>
      </c>
      <c r="G23" s="263">
        <f>Unincorporated!L51</f>
        <v>0</v>
      </c>
      <c r="H23" s="524">
        <f>'County West'!H22+'County Islands'!H22+'County Other'!H22</f>
        <v>1.0710382513661203</v>
      </c>
      <c r="I23" s="265">
        <f>Unincorporated!L62</f>
        <v>1</v>
      </c>
      <c r="J23" s="263">
        <f>Unincorporated!L73</f>
        <v>2</v>
      </c>
      <c r="K23" s="263">
        <f>Unincorporated!L84</f>
        <v>0</v>
      </c>
      <c r="L23" s="316">
        <f t="shared" si="9"/>
        <v>-1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Unincorporated!P18</f>
        <v>4</v>
      </c>
      <c r="D24" s="512">
        <f>Unincorporated!P29</f>
        <v>4</v>
      </c>
      <c r="E24" s="505">
        <f t="shared" si="7"/>
        <v>6.1010928961748636</v>
      </c>
      <c r="F24" s="265">
        <f>Unincorporated!P40</f>
        <v>17</v>
      </c>
      <c r="G24" s="263">
        <f>Unincorporated!P51</f>
        <v>25</v>
      </c>
      <c r="H24" s="524">
        <f>'County West'!H23+'County Islands'!H23+'County Other'!H23</f>
        <v>24.404371584699454</v>
      </c>
      <c r="I24" s="265">
        <f>Unincorporated!P62</f>
        <v>84</v>
      </c>
      <c r="J24" s="263">
        <f>Unincorporated!P73</f>
        <v>95</v>
      </c>
      <c r="K24" s="263">
        <f>Unincorporated!P84</f>
        <v>126</v>
      </c>
      <c r="L24" s="316">
        <f t="shared" si="9"/>
        <v>-11</v>
      </c>
      <c r="M24" s="270">
        <f t="shared" si="10"/>
        <v>-42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Unincorporated!G18</f>
        <v>8</v>
      </c>
      <c r="D25" s="512">
        <f>Unincorporated!G29</f>
        <v>6</v>
      </c>
      <c r="E25" s="505">
        <f>H25/4</f>
        <v>7.0765027322404368</v>
      </c>
      <c r="F25" s="265">
        <f>Unincorporated!G40</f>
        <v>26</v>
      </c>
      <c r="G25" s="263">
        <f>Unincorporated!G51</f>
        <v>21</v>
      </c>
      <c r="H25" s="524">
        <f>'County West'!H24+'County Islands'!H24+'County Other'!H24</f>
        <v>28.306010928961747</v>
      </c>
      <c r="I25" s="265">
        <f>Unincorporated!G62</f>
        <v>97</v>
      </c>
      <c r="J25" s="263">
        <f>Unincorporated!G73</f>
        <v>111</v>
      </c>
      <c r="K25" s="263">
        <f>Unincorporated!G84</f>
        <v>72</v>
      </c>
      <c r="L25" s="316">
        <f t="shared" si="9"/>
        <v>-14</v>
      </c>
      <c r="M25" s="270">
        <f t="shared" si="10"/>
        <v>25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Unincorporated!I18</f>
        <v>5</v>
      </c>
      <c r="D26" s="512">
        <f>Unincorporated!I29</f>
        <v>2</v>
      </c>
      <c r="E26" s="505">
        <f t="shared" si="7"/>
        <v>2.7732240437158469</v>
      </c>
      <c r="F26" s="265">
        <f>Unincorporated!I40</f>
        <v>13</v>
      </c>
      <c r="G26" s="263">
        <f>Unincorporated!I51</f>
        <v>5</v>
      </c>
      <c r="H26" s="524">
        <f>'County West'!H25+'County Islands'!H25+'County Other'!H25</f>
        <v>11.092896174863387</v>
      </c>
      <c r="I26" s="265">
        <f>Unincorporated!I62</f>
        <v>29</v>
      </c>
      <c r="J26" s="263">
        <f>Unincorporated!I73</f>
        <v>37</v>
      </c>
      <c r="K26" s="263">
        <f>Unincorporated!I84</f>
        <v>24</v>
      </c>
      <c r="L26" s="316">
        <f t="shared" si="9"/>
        <v>-8</v>
      </c>
      <c r="M26" s="270">
        <f t="shared" si="10"/>
        <v>5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Unincorporated!H18</f>
        <v>5</v>
      </c>
      <c r="D27" s="512">
        <f>Unincorporated!H29</f>
        <v>2</v>
      </c>
      <c r="E27" s="505">
        <f t="shared" si="7"/>
        <v>3.7868852459016389</v>
      </c>
      <c r="F27" s="265">
        <f>Unincorporated!H40</f>
        <v>17</v>
      </c>
      <c r="G27" s="263">
        <f>Unincorporated!H51</f>
        <v>15</v>
      </c>
      <c r="H27" s="524">
        <f>'County West'!H26+'County Islands'!H26+'County Other'!H26</f>
        <v>15.147540983606556</v>
      </c>
      <c r="I27" s="265">
        <f>Unincorporated!H62</f>
        <v>65</v>
      </c>
      <c r="J27" s="263">
        <f>Unincorporated!H73</f>
        <v>56</v>
      </c>
      <c r="K27" s="263">
        <f>Unincorporated!H84</f>
        <v>39</v>
      </c>
      <c r="L27" s="316">
        <f>+(I27-J27)</f>
        <v>9</v>
      </c>
      <c r="M27" s="270">
        <f>I27-K27</f>
        <v>26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Unincorporated!K18</f>
        <v>0</v>
      </c>
      <c r="D28" s="512">
        <f>Unincorporated!K29</f>
        <v>3</v>
      </c>
      <c r="E28" s="505">
        <f t="shared" si="7"/>
        <v>0.93715846994535512</v>
      </c>
      <c r="F28" s="265">
        <f>Unincorporated!K40</f>
        <v>5</v>
      </c>
      <c r="G28" s="263">
        <f>Unincorporated!K51</f>
        <v>4</v>
      </c>
      <c r="H28" s="524">
        <f>'County West'!H27+'County Islands'!H27+'County Other'!H27</f>
        <v>3.7486338797814205</v>
      </c>
      <c r="I28" s="265">
        <f>Unincorporated!K62</f>
        <v>19</v>
      </c>
      <c r="J28" s="263">
        <f>Unincorporated!K73</f>
        <v>13</v>
      </c>
      <c r="K28" s="263">
        <f>Unincorporated!K84</f>
        <v>9</v>
      </c>
      <c r="L28" s="316">
        <f t="shared" si="9"/>
        <v>6</v>
      </c>
      <c r="M28" s="270">
        <f t="shared" si="10"/>
        <v>10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Unincorporated!B18</f>
        <v>3</v>
      </c>
      <c r="D29" s="512">
        <f>Unincorporated!B29</f>
        <v>2</v>
      </c>
      <c r="E29" s="505">
        <f>H29/4</f>
        <v>3.040983606557377</v>
      </c>
      <c r="F29" s="265">
        <f>Unincorporated!B40</f>
        <v>7</v>
      </c>
      <c r="G29" s="263">
        <f>Unincorporated!B51</f>
        <v>15</v>
      </c>
      <c r="H29" s="524">
        <f>'County West'!H28+'County Islands'!H28+'County Other'!H28</f>
        <v>12.163934426229508</v>
      </c>
      <c r="I29" s="265">
        <f>Unincorporated!B62</f>
        <v>43</v>
      </c>
      <c r="J29" s="263">
        <f>Unincorporated!B73</f>
        <v>42</v>
      </c>
      <c r="K29" s="263">
        <f>Unincorporated!B84</f>
        <v>26</v>
      </c>
      <c r="L29" s="316">
        <f>I29-J29</f>
        <v>1</v>
      </c>
      <c r="M29" s="270">
        <f>I29-K29</f>
        <v>17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30</v>
      </c>
      <c r="D30" s="285">
        <f t="shared" si="11"/>
        <v>27</v>
      </c>
      <c r="E30" s="507">
        <f t="shared" si="11"/>
        <v>31.327868852459016</v>
      </c>
      <c r="F30" s="284">
        <f t="shared" si="11"/>
        <v>107</v>
      </c>
      <c r="G30" s="285">
        <f t="shared" si="11"/>
        <v>108</v>
      </c>
      <c r="H30" s="507">
        <f t="shared" si="11"/>
        <v>125.31147540983606</v>
      </c>
      <c r="I30" s="287">
        <f t="shared" si="11"/>
        <v>432</v>
      </c>
      <c r="J30" s="285">
        <f t="shared" si="11"/>
        <v>460</v>
      </c>
      <c r="K30" s="321">
        <f t="shared" si="11"/>
        <v>378</v>
      </c>
      <c r="L30" s="318">
        <f>(I30-J30)/J30</f>
        <v>-6.0869565217391307E-2</v>
      </c>
      <c r="M30" s="319">
        <f>(I30-K30)/K30</f>
        <v>0.14285714285714285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30</v>
      </c>
      <c r="D31" s="273">
        <f>D30+D19</f>
        <v>29</v>
      </c>
      <c r="E31" s="508">
        <f>E19+E30</f>
        <v>34.369586046859794</v>
      </c>
      <c r="F31" s="272">
        <f>F30+F19</f>
        <v>114</v>
      </c>
      <c r="G31" s="273">
        <f>G30+G19</f>
        <v>119</v>
      </c>
      <c r="H31" s="508">
        <f>H19+H30</f>
        <v>137.47834418743918</v>
      </c>
      <c r="I31" s="275">
        <f>I30+I19</f>
        <v>471</v>
      </c>
      <c r="J31" s="273">
        <f>J30+J19</f>
        <v>496</v>
      </c>
      <c r="K31" s="310">
        <f>K30+K19</f>
        <v>400</v>
      </c>
      <c r="L31" s="318">
        <f>(I31-J31)/J31</f>
        <v>-5.040322580645161E-2</v>
      </c>
      <c r="M31" s="319">
        <f>(I31-K31)/K31</f>
        <v>0.17749999999999999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-25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203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225</v>
      </c>
      <c r="E40" s="251" t="s">
        <v>185</v>
      </c>
      <c r="F40" s="250" t="s">
        <v>228</v>
      </c>
      <c r="G40" s="253">
        <v>42812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19"/>
      <c r="B41" s="343" t="s">
        <v>78</v>
      </c>
      <c r="C41" s="299">
        <f>Unincorporated!B5</f>
        <v>0</v>
      </c>
      <c r="D41" s="299">
        <f>Unincorporated!C5</f>
        <v>0</v>
      </c>
      <c r="E41" s="548">
        <f>H41/4</f>
        <v>0</v>
      </c>
      <c r="F41" s="354">
        <f>SUM(Unincorporated!B5:E5)</f>
        <v>0</v>
      </c>
      <c r="G41" s="298">
        <f>Unincorporated!G5</f>
        <v>0</v>
      </c>
      <c r="H41" s="548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79</v>
      </c>
      <c r="C42" s="299">
        <f>Unincorporated!B6</f>
        <v>13</v>
      </c>
      <c r="D42" s="299">
        <f>Unincorporated!C6</f>
        <v>6</v>
      </c>
      <c r="E42" s="548">
        <f>H42/4</f>
        <v>11.265000000000001</v>
      </c>
      <c r="F42" s="481">
        <f>SUM(Unincorporated!B6:E6)</f>
        <v>47</v>
      </c>
      <c r="G42" s="298">
        <f>Unincorporated!G6</f>
        <v>42</v>
      </c>
      <c r="H42" s="548">
        <v>45.06</v>
      </c>
      <c r="I42" s="481">
        <f>Unincorporated!I6</f>
        <v>167</v>
      </c>
      <c r="J42" s="341">
        <f>Unincorporated!K6</f>
        <v>179</v>
      </c>
      <c r="K42" s="473">
        <f>Unincorporated!M6</f>
        <v>169</v>
      </c>
      <c r="L42" s="480">
        <f>I42-J42</f>
        <v>-12</v>
      </c>
      <c r="M42" s="300">
        <f>I42-K42</f>
        <v>-2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10" priority="2" stopIfTrue="1" operator="greaterThan">
      <formula>0</formula>
    </cfRule>
  </conditionalFormatting>
  <conditionalFormatting sqref="C11:C18 C21:C29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8 F21:F29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1:I29 I11:I12 I14:I18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3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0</v>
      </c>
      <c r="G11" s="263">
        <f>'Total Jurisdiction'!G11-'County Total'!G11</f>
        <v>2</v>
      </c>
      <c r="H11" s="534">
        <f>'Total Jurisdiction'!H11-'County Total'!H11</f>
        <v>3.3661202185792352</v>
      </c>
      <c r="I11" s="265">
        <f>'Total Jurisdiction'!I11-'County Total'!I11</f>
        <v>7</v>
      </c>
      <c r="J11" s="263">
        <f>'Total Jurisdiction'!J11-'County Total'!J11</f>
        <v>14</v>
      </c>
      <c r="K11" s="266">
        <f>'Total Jurisdiction'!K11-'County Total'!K11</f>
        <v>7</v>
      </c>
      <c r="L11" s="267">
        <f t="shared" ref="L11:L18" si="0">I11-J11</f>
        <v>-7</v>
      </c>
      <c r="M11" s="268">
        <f t="shared" ref="M11:M18" si="1">I11-K11</f>
        <v>0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202</v>
      </c>
      <c r="C12" s="262">
        <f>'Total Jurisdiction'!C12-'County Total'!C12</f>
        <v>0</v>
      </c>
      <c r="D12" s="263">
        <f>'Total Jurisdiction'!D12-'County Total'!D12</f>
        <v>3</v>
      </c>
      <c r="E12" s="536">
        <f>'Total Jurisdiction'!E12-'County Total'!E12</f>
        <v>0.84153005464480868</v>
      </c>
      <c r="F12" s="265">
        <f>'Total Jurisdiction'!F12-'County Total'!F12</f>
        <v>4</v>
      </c>
      <c r="G12" s="263">
        <f>'Total Jurisdiction'!G12-'County Total'!G12</f>
        <v>2</v>
      </c>
      <c r="H12" s="535">
        <f>'Total Jurisdiction'!H12-'County Total'!H12</f>
        <v>3.3661202185792347</v>
      </c>
      <c r="I12" s="265">
        <f>'Total Jurisdiction'!I12-'County Total'!I12</f>
        <v>10</v>
      </c>
      <c r="J12" s="263">
        <f>'Total Jurisdiction'!J12-'County Total'!J12</f>
        <v>14</v>
      </c>
      <c r="K12" s="266">
        <f>'Total Jurisdiction'!K12-'County Total'!K12</f>
        <v>13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204</v>
      </c>
      <c r="C13" s="262">
        <f>'Total Jurisdiction'!C13-'County Total'!C13</f>
        <v>1</v>
      </c>
      <c r="D13" s="263">
        <f>'Total Jurisdiction'!D13-'County Total'!D13</f>
        <v>0</v>
      </c>
      <c r="E13" s="536">
        <f>'Total Jurisdiction'!E13-'County Total'!E13</f>
        <v>1.1315068493150684</v>
      </c>
      <c r="F13" s="265">
        <f>'Total Jurisdiction'!F13-'County Total'!F13</f>
        <v>6</v>
      </c>
      <c r="G13" s="263">
        <f>'Total Jurisdiction'!G13-'County Total'!G13</f>
        <v>1</v>
      </c>
      <c r="H13" s="578">
        <v>4.5260273972602736</v>
      </c>
      <c r="I13" s="265">
        <f>'Total Jurisdiction'!I13-'County Total'!I13</f>
        <v>13</v>
      </c>
      <c r="J13" s="263">
        <f>'Total Jurisdiction'!J13-'County Total'!J13</f>
        <v>12</v>
      </c>
      <c r="K13" s="266">
        <f>'Total Jurisdiction'!K13-'County Total'!K13</f>
        <v>4</v>
      </c>
      <c r="L13" s="267">
        <f t="shared" ref="L13" si="6">I13-J13</f>
        <v>1</v>
      </c>
      <c r="M13" s="270">
        <f t="shared" ref="M13" si="7">I13-K13</f>
        <v>9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2</v>
      </c>
      <c r="D14" s="263">
        <f>'Total Jurisdiction'!D14-'County Total'!D14</f>
        <v>3</v>
      </c>
      <c r="E14" s="535">
        <f>'Total Jurisdiction'!E14-'County Total'!E14</f>
        <v>1.472677595628415</v>
      </c>
      <c r="F14" s="265">
        <f>'Total Jurisdiction'!F14-'County Total'!F14</f>
        <v>8</v>
      </c>
      <c r="G14" s="263">
        <f>'Total Jurisdiction'!G14-'County Total'!G14</f>
        <v>13</v>
      </c>
      <c r="H14" s="535">
        <f>'Total Jurisdiction'!H14-'County Total'!H14</f>
        <v>5.8907103825136602</v>
      </c>
      <c r="I14" s="265">
        <f>'Total Jurisdiction'!I14-'County Total'!I14</f>
        <v>32</v>
      </c>
      <c r="J14" s="263">
        <f>'Total Jurisdiction'!J14-'County Total'!J14</f>
        <v>17</v>
      </c>
      <c r="K14" s="266">
        <f>'Total Jurisdiction'!K14-'County Total'!K14</f>
        <v>14</v>
      </c>
      <c r="L14" s="267">
        <f t="shared" si="0"/>
        <v>15</v>
      </c>
      <c r="M14" s="270">
        <f t="shared" si="1"/>
        <v>18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3</v>
      </c>
      <c r="D15" s="263">
        <f>'Total Jurisdiction'!D15-'County Total'!D15</f>
        <v>4</v>
      </c>
      <c r="E15" s="535">
        <f>'Total Jurisdiction'!E15-'County Total'!E15</f>
        <v>7.0382513661202184</v>
      </c>
      <c r="F15" s="265">
        <f>'Total Jurisdiction'!F15-'County Total'!F15</f>
        <v>15</v>
      </c>
      <c r="G15" s="263">
        <f>'Total Jurisdiction'!G15-'County Total'!G15</f>
        <v>12</v>
      </c>
      <c r="H15" s="535">
        <f>'Total Jurisdiction'!H15-'County Total'!H15</f>
        <v>28.153005464480874</v>
      </c>
      <c r="I15" s="265">
        <f>'Total Jurisdiction'!I15-'County Total'!I15</f>
        <v>58</v>
      </c>
      <c r="J15" s="263">
        <f>'Total Jurisdiction'!J15-'County Total'!J15</f>
        <v>100</v>
      </c>
      <c r="K15" s="266">
        <f>'Total Jurisdiction'!K15-'County Total'!K15</f>
        <v>82</v>
      </c>
      <c r="L15" s="267">
        <f t="shared" si="0"/>
        <v>-42</v>
      </c>
      <c r="M15" s="270">
        <f t="shared" si="1"/>
        <v>-24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5">
        <f>'Total Jurisdiction'!E16-'County Total'!E16</f>
        <v>0.72677595628415304</v>
      </c>
      <c r="F16" s="265">
        <f>'Total Jurisdiction'!F16-'County Total'!F16</f>
        <v>0</v>
      </c>
      <c r="G16" s="263">
        <f>'Total Jurisdiction'!G16-'County Total'!G16</f>
        <v>2</v>
      </c>
      <c r="H16" s="535">
        <f>'Total Jurisdiction'!H16-'County Total'!H16</f>
        <v>2.9071038251366121</v>
      </c>
      <c r="I16" s="265">
        <f>'Total Jurisdiction'!I16-'County Total'!I16</f>
        <v>5</v>
      </c>
      <c r="J16" s="263">
        <f>'Total Jurisdiction'!J16-'County Total'!J16</f>
        <v>7</v>
      </c>
      <c r="K16" s="266">
        <f>'Total Jurisdiction'!K16-'County Total'!K16</f>
        <v>12</v>
      </c>
      <c r="L16" s="267">
        <f t="shared" si="0"/>
        <v>-2</v>
      </c>
      <c r="M16" s="270">
        <f t="shared" si="1"/>
        <v>-7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5</v>
      </c>
      <c r="D17" s="263">
        <f>'Total Jurisdiction'!D17-'County Total'!D17</f>
        <v>7</v>
      </c>
      <c r="E17" s="535">
        <f>'Total Jurisdiction'!E17-'County Total'!E17</f>
        <v>4.5519125683060109</v>
      </c>
      <c r="F17" s="265">
        <f>'Total Jurisdiction'!F17-'County Total'!F17</f>
        <v>19</v>
      </c>
      <c r="G17" s="263">
        <f>'Total Jurisdiction'!G17-'County Total'!G17</f>
        <v>18</v>
      </c>
      <c r="H17" s="535">
        <f>'Total Jurisdiction'!H17-'County Total'!H17</f>
        <v>18.207650273224044</v>
      </c>
      <c r="I17" s="265">
        <f>'Total Jurisdiction'!I17-'County Total'!I17</f>
        <v>72</v>
      </c>
      <c r="J17" s="263">
        <f>'Total Jurisdiction'!J17-'County Total'!J17</f>
        <v>75</v>
      </c>
      <c r="K17" s="266">
        <f>'Total Jurisdiction'!K17-'County Total'!K17</f>
        <v>64</v>
      </c>
      <c r="L17" s="267">
        <f t="shared" si="0"/>
        <v>-3</v>
      </c>
      <c r="M17" s="270">
        <f t="shared" si="1"/>
        <v>8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8</v>
      </c>
      <c r="D18" s="263">
        <f>'Total Jurisdiction'!D18-'County Total'!D18</f>
        <v>6</v>
      </c>
      <c r="E18" s="535">
        <f>'Total Jurisdiction'!E18-'County Total'!E18</f>
        <v>4.2076502732240435</v>
      </c>
      <c r="F18" s="265">
        <f>'Total Jurisdiction'!F18-'County Total'!F18</f>
        <v>20</v>
      </c>
      <c r="G18" s="263">
        <f>'Total Jurisdiction'!G18-'County Total'!G18</f>
        <v>12</v>
      </c>
      <c r="H18" s="535">
        <f>'Total Jurisdiction'!H18-'County Total'!H18</f>
        <v>16.830601092896174</v>
      </c>
      <c r="I18" s="265">
        <f>'Total Jurisdiction'!I18-'County Total'!I18</f>
        <v>54</v>
      </c>
      <c r="J18" s="263">
        <f>'Total Jurisdiction'!J18-'County Total'!J18</f>
        <v>60</v>
      </c>
      <c r="K18" s="266">
        <f>'Total Jurisdiction'!K18-'County Total'!K18</f>
        <v>29</v>
      </c>
      <c r="L18" s="267">
        <f t="shared" si="0"/>
        <v>-6</v>
      </c>
      <c r="M18" s="270">
        <f t="shared" si="1"/>
        <v>25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19</v>
      </c>
      <c r="D19" s="273">
        <f t="shared" ref="D19:K19" si="10">SUM(D11:D18)</f>
        <v>23</v>
      </c>
      <c r="E19" s="274">
        <f t="shared" si="10"/>
        <v>20.811834718167525</v>
      </c>
      <c r="F19" s="275">
        <f t="shared" si="10"/>
        <v>72</v>
      </c>
      <c r="G19" s="273">
        <f t="shared" si="10"/>
        <v>62</v>
      </c>
      <c r="H19" s="274">
        <f t="shared" si="10"/>
        <v>83.247338872670099</v>
      </c>
      <c r="I19" s="275">
        <f t="shared" si="10"/>
        <v>251</v>
      </c>
      <c r="J19" s="273">
        <f t="shared" si="10"/>
        <v>299</v>
      </c>
      <c r="K19" s="274">
        <f t="shared" si="10"/>
        <v>225</v>
      </c>
      <c r="L19" s="276">
        <f>(I19-J19)/J19</f>
        <v>-0.16053511705685619</v>
      </c>
      <c r="M19" s="277">
        <f>(I19-K19)/K19</f>
        <v>0.11555555555555555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6</v>
      </c>
      <c r="D21" s="263">
        <f>'Total Jurisdiction'!D21-'County Total'!D21</f>
        <v>4</v>
      </c>
      <c r="E21" s="534">
        <f>'Total Jurisdiction'!E21-'County Total'!E21</f>
        <v>6.081967213114754</v>
      </c>
      <c r="F21" s="265">
        <f>'Total Jurisdiction'!F21-'County Total'!F21</f>
        <v>10</v>
      </c>
      <c r="G21" s="263">
        <f>'Total Jurisdiction'!G21-'County Total'!G21</f>
        <v>16</v>
      </c>
      <c r="H21" s="534">
        <f>'Total Jurisdiction'!H21-'County Total'!H21</f>
        <v>24.327868852459016</v>
      </c>
      <c r="I21" s="265">
        <f>'Total Jurisdiction'!I21-'County Total'!I21</f>
        <v>46</v>
      </c>
      <c r="J21" s="263">
        <f>'Total Jurisdiction'!J21-'County Total'!J21</f>
        <v>73</v>
      </c>
      <c r="K21" s="266">
        <f>'Total Jurisdiction'!K21-'County Total'!K21</f>
        <v>67</v>
      </c>
      <c r="L21" s="267">
        <f>I21-J21</f>
        <v>-27</v>
      </c>
      <c r="M21" s="270">
        <f>I21-K21</f>
        <v>-21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10</v>
      </c>
      <c r="D22" s="263">
        <f>'Total Jurisdiction'!D22-'County Total'!D22</f>
        <v>17</v>
      </c>
      <c r="E22" s="536">
        <f>'Total Jurisdiction'!E22-'County Total'!E22</f>
        <v>22.071038251366119</v>
      </c>
      <c r="F22" s="265">
        <f>'Total Jurisdiction'!F22-'County Total'!F22</f>
        <v>55</v>
      </c>
      <c r="G22" s="263">
        <f>'Total Jurisdiction'!G22-'County Total'!G22</f>
        <v>61</v>
      </c>
      <c r="H22" s="535">
        <f>'Total Jurisdiction'!H22-'County Total'!H22</f>
        <v>88.284153005464475</v>
      </c>
      <c r="I22" s="265">
        <f>'Total Jurisdiction'!I22-'County Total'!I22</f>
        <v>221</v>
      </c>
      <c r="J22" s="263">
        <f>'Total Jurisdiction'!J22-'County Total'!J22</f>
        <v>279</v>
      </c>
      <c r="K22" s="266">
        <f>'Total Jurisdiction'!K22-'County Total'!K22</f>
        <v>273</v>
      </c>
      <c r="L22" s="267">
        <f t="shared" ref="L22:L29" si="11">I22-J22</f>
        <v>-58</v>
      </c>
      <c r="M22" s="270">
        <f t="shared" ref="M22:M28" si="12">I22-K22</f>
        <v>-52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1</v>
      </c>
      <c r="D23" s="263">
        <f>'Total Jurisdiction'!D23-'County Total'!D23</f>
        <v>2</v>
      </c>
      <c r="E23" s="535">
        <f>'Total Jurisdiction'!E23-'County Total'!E23</f>
        <v>1.8743169398907105</v>
      </c>
      <c r="F23" s="265">
        <f>'Total Jurisdiction'!F23-'County Total'!F23</f>
        <v>6</v>
      </c>
      <c r="G23" s="263">
        <f>'Total Jurisdiction'!G23-'County Total'!G23</f>
        <v>12</v>
      </c>
      <c r="H23" s="535">
        <f>'Total Jurisdiction'!H23-'County Total'!H23</f>
        <v>7.4972677595628419</v>
      </c>
      <c r="I23" s="265">
        <f>'Total Jurisdiction'!I23-'County Total'!I23</f>
        <v>31</v>
      </c>
      <c r="J23" s="263">
        <f>'Total Jurisdiction'!J23-'County Total'!J23</f>
        <v>26</v>
      </c>
      <c r="K23" s="266">
        <f>'Total Jurisdiction'!K23-'County Total'!K23</f>
        <v>29</v>
      </c>
      <c r="L23" s="267">
        <f t="shared" si="11"/>
        <v>5</v>
      </c>
      <c r="M23" s="270">
        <f t="shared" si="12"/>
        <v>2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35</v>
      </c>
      <c r="D24" s="263">
        <f>'Total Jurisdiction'!D24-'County Total'!D24</f>
        <v>19</v>
      </c>
      <c r="E24" s="535">
        <f>'Total Jurisdiction'!E24-'County Total'!E24</f>
        <v>25.360655737704917</v>
      </c>
      <c r="F24" s="265">
        <f>'Total Jurisdiction'!F24-'County Total'!F24</f>
        <v>110</v>
      </c>
      <c r="G24" s="263">
        <f>'Total Jurisdiction'!G24-'County Total'!G24</f>
        <v>111</v>
      </c>
      <c r="H24" s="535">
        <f>'Total Jurisdiction'!H24-'County Total'!H24</f>
        <v>101.44262295081967</v>
      </c>
      <c r="I24" s="265">
        <f>'Total Jurisdiction'!I24-'County Total'!I24</f>
        <v>422</v>
      </c>
      <c r="J24" s="263">
        <f>'Total Jurisdiction'!J24-'County Total'!J24</f>
        <v>394</v>
      </c>
      <c r="K24" s="266">
        <f>'Total Jurisdiction'!K24-'County Total'!K24</f>
        <v>368</v>
      </c>
      <c r="L24" s="267">
        <f t="shared" si="11"/>
        <v>28</v>
      </c>
      <c r="M24" s="270">
        <f t="shared" si="12"/>
        <v>54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32</v>
      </c>
      <c r="D25" s="263">
        <f>'Total Jurisdiction'!D25-'County Total'!D25</f>
        <v>28</v>
      </c>
      <c r="E25" s="535">
        <f>'Total Jurisdiction'!E25-'County Total'!E25</f>
        <v>31.959016393442624</v>
      </c>
      <c r="F25" s="265">
        <f>'Total Jurisdiction'!F25-'County Total'!F25</f>
        <v>114</v>
      </c>
      <c r="G25" s="263">
        <f>'Total Jurisdiction'!G25-'County Total'!G25</f>
        <v>100</v>
      </c>
      <c r="H25" s="535">
        <f>'Total Jurisdiction'!H25-'County Total'!H25</f>
        <v>127.8360655737705</v>
      </c>
      <c r="I25" s="265">
        <f>'Total Jurisdiction'!I25-'County Total'!I25</f>
        <v>481</v>
      </c>
      <c r="J25" s="263">
        <f>'Total Jurisdiction'!J25-'County Total'!J25</f>
        <v>477</v>
      </c>
      <c r="K25" s="266">
        <f>'Total Jurisdiction'!K25-'County Total'!K25</f>
        <v>414</v>
      </c>
      <c r="L25" s="267">
        <f t="shared" si="11"/>
        <v>4</v>
      </c>
      <c r="M25" s="270">
        <f t="shared" si="12"/>
        <v>67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12</v>
      </c>
      <c r="D26" s="263">
        <f>'Total Jurisdiction'!D26-'County Total'!D26</f>
        <v>16</v>
      </c>
      <c r="E26" s="535">
        <f>'Total Jurisdiction'!E26-'County Total'!E26</f>
        <v>13.579234972677597</v>
      </c>
      <c r="F26" s="265">
        <f>'Total Jurisdiction'!F26-'County Total'!F26</f>
        <v>54</v>
      </c>
      <c r="G26" s="263">
        <f>'Total Jurisdiction'!G26-'County Total'!G26</f>
        <v>47</v>
      </c>
      <c r="H26" s="535">
        <f>'Total Jurisdiction'!H26-'County Total'!H26</f>
        <v>54.316939890710387</v>
      </c>
      <c r="I26" s="265">
        <f>'Total Jurisdiction'!I26-'County Total'!I26</f>
        <v>192</v>
      </c>
      <c r="J26" s="263">
        <f>'Total Jurisdiction'!J26-'County Total'!J26</f>
        <v>154</v>
      </c>
      <c r="K26" s="266">
        <f>'Total Jurisdiction'!K26-'County Total'!K26</f>
        <v>166</v>
      </c>
      <c r="L26" s="267">
        <f t="shared" si="11"/>
        <v>38</v>
      </c>
      <c r="M26" s="270">
        <f t="shared" si="12"/>
        <v>26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18</v>
      </c>
      <c r="D27" s="263">
        <f>'Total Jurisdiction'!D27-'County Total'!D27</f>
        <v>14</v>
      </c>
      <c r="E27" s="535">
        <f>'Total Jurisdiction'!E27-'County Total'!E27</f>
        <v>19.699453551912566</v>
      </c>
      <c r="F27" s="265">
        <f>'Total Jurisdiction'!F27-'County Total'!F27</f>
        <v>61</v>
      </c>
      <c r="G27" s="263">
        <f>'Total Jurisdiction'!G27-'County Total'!G27</f>
        <v>77</v>
      </c>
      <c r="H27" s="535">
        <f>'Total Jurisdiction'!H27-'County Total'!H27</f>
        <v>78.797814207650262</v>
      </c>
      <c r="I27" s="265">
        <f>'Total Jurisdiction'!I27-'County Total'!I27</f>
        <v>238</v>
      </c>
      <c r="J27" s="263">
        <f>'Total Jurisdiction'!J27-'County Total'!J27</f>
        <v>272</v>
      </c>
      <c r="K27" s="266">
        <f>'Total Jurisdiction'!K27-'County Total'!K27</f>
        <v>242</v>
      </c>
      <c r="L27" s="267">
        <f>I27-J27</f>
        <v>-34</v>
      </c>
      <c r="M27" s="270">
        <f>I27-K27</f>
        <v>-4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2</v>
      </c>
      <c r="D28" s="263">
        <f>'Total Jurisdiction'!D28-'County Total'!D28</f>
        <v>2</v>
      </c>
      <c r="E28" s="535">
        <f>'Total Jurisdiction'!E28-'County Total'!E28</f>
        <v>2.2185792349726774</v>
      </c>
      <c r="F28" s="265">
        <f>'Total Jurisdiction'!F28-'County Total'!F28</f>
        <v>10</v>
      </c>
      <c r="G28" s="263">
        <f>'Total Jurisdiction'!G28-'County Total'!G28</f>
        <v>9</v>
      </c>
      <c r="H28" s="535">
        <f>'Total Jurisdiction'!H28-'County Total'!H28</f>
        <v>8.8743169398907096</v>
      </c>
      <c r="I28" s="265">
        <f>'Total Jurisdiction'!I28-'County Total'!I28</f>
        <v>38</v>
      </c>
      <c r="J28" s="263">
        <f>'Total Jurisdiction'!J28-'County Total'!J28</f>
        <v>31</v>
      </c>
      <c r="K28" s="266">
        <f>'Total Jurisdiction'!K28-'County Total'!K28</f>
        <v>36</v>
      </c>
      <c r="L28" s="267">
        <f t="shared" si="11"/>
        <v>7</v>
      </c>
      <c r="M28" s="270">
        <f t="shared" si="12"/>
        <v>2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12</v>
      </c>
      <c r="D29" s="263">
        <f>'Total Jurisdiction'!D29-'County Total'!D29</f>
        <v>16</v>
      </c>
      <c r="E29" s="535">
        <f>'Total Jurisdiction'!E29-'County Total'!E29</f>
        <v>15.319672131147543</v>
      </c>
      <c r="F29" s="265">
        <f>'Total Jurisdiction'!F29-'County Total'!F29</f>
        <v>56</v>
      </c>
      <c r="G29" s="263">
        <f>'Total Jurisdiction'!G29-'County Total'!G29</f>
        <v>54</v>
      </c>
      <c r="H29" s="535">
        <f>'Total Jurisdiction'!H29-'County Total'!H29</f>
        <v>61.278688524590173</v>
      </c>
      <c r="I29" s="265">
        <f>'Total Jurisdiction'!I29-'County Total'!I29</f>
        <v>206</v>
      </c>
      <c r="J29" s="263">
        <f>'Total Jurisdiction'!J29-'County Total'!J29</f>
        <v>227</v>
      </c>
      <c r="K29" s="266">
        <f>'Total Jurisdiction'!K29-'County Total'!K29</f>
        <v>227</v>
      </c>
      <c r="L29" s="267">
        <f t="shared" si="11"/>
        <v>-21</v>
      </c>
      <c r="M29" s="270">
        <f>I29-K29</f>
        <v>-21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128</v>
      </c>
      <c r="D30" s="285">
        <f t="shared" si="15"/>
        <v>118</v>
      </c>
      <c r="E30" s="286">
        <f t="shared" si="15"/>
        <v>138.16393442622953</v>
      </c>
      <c r="F30" s="287">
        <f t="shared" si="15"/>
        <v>476</v>
      </c>
      <c r="G30" s="285">
        <f t="shared" si="15"/>
        <v>487</v>
      </c>
      <c r="H30" s="286">
        <f t="shared" si="15"/>
        <v>552.65573770491812</v>
      </c>
      <c r="I30" s="287">
        <f t="shared" si="15"/>
        <v>1875</v>
      </c>
      <c r="J30" s="285">
        <f t="shared" si="15"/>
        <v>1933</v>
      </c>
      <c r="K30" s="286">
        <f t="shared" si="15"/>
        <v>1822</v>
      </c>
      <c r="L30" s="276">
        <f>(I30-J30)/J30</f>
        <v>-3.0005173305742368E-2</v>
      </c>
      <c r="M30" s="277">
        <f>(I30-K30)/K30</f>
        <v>2.9088913282107574E-2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147</v>
      </c>
      <c r="D31" s="273">
        <f t="shared" ref="D31:K31" si="16">D30+D19</f>
        <v>141</v>
      </c>
      <c r="E31" s="274">
        <f t="shared" si="16"/>
        <v>158.97576914439705</v>
      </c>
      <c r="F31" s="275">
        <f t="shared" si="16"/>
        <v>548</v>
      </c>
      <c r="G31" s="273">
        <f t="shared" si="16"/>
        <v>549</v>
      </c>
      <c r="H31" s="274">
        <f t="shared" si="16"/>
        <v>635.90307657758819</v>
      </c>
      <c r="I31" s="275">
        <f t="shared" si="16"/>
        <v>2126</v>
      </c>
      <c r="J31" s="273">
        <f t="shared" si="16"/>
        <v>2232</v>
      </c>
      <c r="K31" s="274">
        <f t="shared" si="16"/>
        <v>2047</v>
      </c>
      <c r="L31" s="276">
        <f>(I31-J31)/J31</f>
        <v>-4.7491039426523295E-2</v>
      </c>
      <c r="M31" s="277">
        <f>(I31-K31)/K31</f>
        <v>3.8593063019052271E-2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-106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203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228</v>
      </c>
      <c r="D40" s="250" t="s">
        <v>225</v>
      </c>
      <c r="E40" s="251" t="s">
        <v>185</v>
      </c>
      <c r="F40" s="250" t="s">
        <v>228</v>
      </c>
      <c r="G40" s="253">
        <v>42812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27" x14ac:dyDescent="0.2">
      <c r="A41" s="19"/>
      <c r="B41" s="343" t="s">
        <v>78</v>
      </c>
      <c r="C41" s="299">
        <f>'Total Jurisdiction'!C44-'County Total'!C41</f>
        <v>27</v>
      </c>
      <c r="D41" s="299">
        <f>'Total Jurisdiction'!D44-'County Total'!D41</f>
        <v>13</v>
      </c>
      <c r="E41" s="548">
        <f>'Total Jurisdiction'!E44-'County Total'!E41</f>
        <v>20.980821917808221</v>
      </c>
      <c r="F41" s="354">
        <f>'Total Jurisdiction'!F44-'County Total'!F41</f>
        <v>72</v>
      </c>
      <c r="G41" s="298">
        <f>'Total Jurisdiction'!G44-'County Total'!G41</f>
        <v>73</v>
      </c>
      <c r="H41" s="548">
        <f>'Total Jurisdiction'!H44-'County Total'!H41</f>
        <v>83.923287671232885</v>
      </c>
      <c r="I41" s="549">
        <f>'Total Jurisdiction'!I44-'County Total'!I41</f>
        <v>331</v>
      </c>
      <c r="J41" s="488">
        <f>'Total Jurisdiction'!J44-'County Total'!J41</f>
        <v>455</v>
      </c>
      <c r="K41" s="551">
        <f>'Total Jurisdiction'!K44-'County Total'!K41</f>
        <v>151</v>
      </c>
      <c r="L41" s="332">
        <f>I41-J41</f>
        <v>-124</v>
      </c>
      <c r="M41" s="333">
        <f>I41-K41</f>
        <v>180</v>
      </c>
      <c r="N41" s="216"/>
    </row>
    <row r="42" spans="1:27" ht="13.5" thickBot="1" x14ac:dyDescent="0.25">
      <c r="A42" s="19"/>
      <c r="B42" s="344" t="s">
        <v>79</v>
      </c>
      <c r="C42" s="299">
        <f>'Total Jurisdiction'!C45-'County Total'!C42</f>
        <v>66</v>
      </c>
      <c r="D42" s="299">
        <f>'Total Jurisdiction'!D45-'County Total'!D42</f>
        <v>129</v>
      </c>
      <c r="E42" s="548">
        <f>'Total Jurisdiction'!E45-'County Total'!E42</f>
        <v>56.05006849315069</v>
      </c>
      <c r="F42" s="481">
        <f>'Total Jurisdiction'!F45-'County Total'!F42</f>
        <v>314</v>
      </c>
      <c r="G42" s="298">
        <f>'Total Jurisdiction'!G45-'County Total'!G42</f>
        <v>134</v>
      </c>
      <c r="H42" s="548">
        <f>'Total Jurisdiction'!H45-'County Total'!H42</f>
        <v>224.20027397260276</v>
      </c>
      <c r="I42" s="550">
        <f>'Total Jurisdiction'!I45-'County Total'!I42</f>
        <v>754</v>
      </c>
      <c r="J42" s="490">
        <f>'Total Jurisdiction'!J45-'County Total'!J42</f>
        <v>880</v>
      </c>
      <c r="K42" s="552">
        <f>'Total Jurisdiction'!K45-'County Total'!K42</f>
        <v>641</v>
      </c>
      <c r="L42" s="480">
        <f>I42-J42</f>
        <v>-126</v>
      </c>
      <c r="M42" s="300">
        <f>I42-K42</f>
        <v>113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02" priority="2" stopIfTrue="1" operator="greaterThan">
      <formula>0</formula>
    </cfRule>
  </conditionalFormatting>
  <conditionalFormatting sqref="C21:C29 C11:C12 C14:C1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21:F29 F12 F14:F1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1:I29 I11:I12 I14:I18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3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1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202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3</v>
      </c>
      <c r="K12" s="263">
        <f>'Beat 11'!K12+'Beat 12'!K12+'Beat 13'!K12+'Beat 14'!K12+'Beat 15'!K12+'Beat 16'!K12</f>
        <v>2</v>
      </c>
      <c r="L12" s="316">
        <f>I12-J12</f>
        <v>-1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204</v>
      </c>
      <c r="C13" s="262">
        <f>'Beat 11'!F13+'Beat 12'!F13+'Beat 13'!F13+'Beat 14'!F13+'Beat 15'!F13+'Beat 16'!F13</f>
        <v>1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9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3</v>
      </c>
      <c r="J13" s="263">
        <f>'Beat 11'!J13+'Beat 12'!J13+'Beat 13'!J13+'Beat 14'!J13+'Beat 15'!J13+'Beat 16'!J13</f>
        <v>3</v>
      </c>
      <c r="K13" s="263">
        <f>'Beat 11'!K13+'Beat 12'!K13+'Beat 13'!K13+'Beat 14'!K13+'Beat 15'!K13+'Beat 16'!K13</f>
        <v>0</v>
      </c>
      <c r="L13" s="316">
        <f>I13-J13</f>
        <v>0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1</v>
      </c>
      <c r="G14" s="263">
        <f>'Previous 28 Days'!D3</f>
        <v>0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2</v>
      </c>
      <c r="J14" s="263">
        <f>'Beat 11'!J14+'Beat 12'!J14+'Beat 13'!J14+'Beat 14'!J14+'Beat 15'!J14+'Beat 16'!J14</f>
        <v>6</v>
      </c>
      <c r="K14" s="263">
        <f>'Beat 11'!K14+'Beat 12'!K14+'Beat 13'!K14+'Beat 14'!K14+'Beat 15'!K14+'Beat 16'!K14</f>
        <v>4</v>
      </c>
      <c r="L14" s="316">
        <f>+(I14-J14)</f>
        <v>-4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1</v>
      </c>
      <c r="E15" s="314">
        <f>H15/4</f>
        <v>0.76502732240437155</v>
      </c>
      <c r="F15" s="265">
        <f>'Beat 11'!G15+'Beat 12'!G15+'Beat 13'!G15+'Beat 14'!G15+'Beat 15'!G15+'Beat 16'!G15</f>
        <v>1</v>
      </c>
      <c r="G15" s="263">
        <f>'Previous 28 Days'!Q3</f>
        <v>1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4</v>
      </c>
      <c r="J15" s="263">
        <f>'Beat 11'!J15+'Beat 12'!J15+'Beat 13'!J15+'Beat 14'!J15+'Beat 15'!J15+'Beat 16'!J15</f>
        <v>8</v>
      </c>
      <c r="K15" s="263">
        <f>'Beat 11'!K15+'Beat 12'!K15+'Beat 13'!K15+'Beat 14'!K15+'Beat 15'!K15+'Beat 16'!K15</f>
        <v>6</v>
      </c>
      <c r="L15" s="316">
        <f>+(I15-J15)</f>
        <v>-4</v>
      </c>
      <c r="M15" s="270">
        <f t="shared" si="0"/>
        <v>-2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1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2</v>
      </c>
      <c r="L16" s="316">
        <f>+(I16-J16)</f>
        <v>-6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2</v>
      </c>
      <c r="E17" s="314">
        <f t="shared" si="3"/>
        <v>0.87978142076502741</v>
      </c>
      <c r="F17" s="265">
        <f>'Beat 11'!G17+'Beat 12'!G17+'Beat 13'!G17+'Beat 14'!G17+'Beat 15'!G17+'Beat 16'!G17</f>
        <v>4</v>
      </c>
      <c r="G17" s="263">
        <f>'Previous 28 Days'!E3</f>
        <v>1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13</v>
      </c>
      <c r="J17" s="263">
        <f>'Beat 11'!J17+'Beat 12'!J17+'Beat 13'!J17+'Beat 14'!J17+'Beat 15'!J17+'Beat 16'!J17</f>
        <v>12</v>
      </c>
      <c r="K17" s="263">
        <f>'Beat 11'!K17+'Beat 12'!K17+'Beat 13'!K17+'Beat 14'!K17+'Beat 15'!K17+'Beat 16'!K17</f>
        <v>8</v>
      </c>
      <c r="L17" s="316">
        <f>+(I17-J17)</f>
        <v>1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2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6</v>
      </c>
      <c r="G18" s="263">
        <f>'Previous 28 Days'!J3</f>
        <v>3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15</v>
      </c>
      <c r="J18" s="263">
        <f>'Beat 11'!J18+'Beat 12'!J18+'Beat 13'!J18+'Beat 14'!J18+'Beat 15'!J18+'Beat 16'!J18</f>
        <v>12</v>
      </c>
      <c r="K18" s="263">
        <f>'Beat 11'!K18+'Beat 12'!K18+'Beat 13'!K18+'Beat 14'!K18+'Beat 15'!K18+'Beat 16'!K18</f>
        <v>9</v>
      </c>
      <c r="L18" s="316">
        <f>I18-J18</f>
        <v>3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3</v>
      </c>
      <c r="D19" s="273">
        <f t="shared" si="6"/>
        <v>4</v>
      </c>
      <c r="E19" s="317">
        <f>SUM(E11:E18)</f>
        <v>3.9790328617411488</v>
      </c>
      <c r="F19" s="272">
        <f t="shared" si="6"/>
        <v>13</v>
      </c>
      <c r="G19" s="273">
        <f t="shared" si="6"/>
        <v>7</v>
      </c>
      <c r="H19" s="317">
        <f>SUM(H11:H18)</f>
        <v>15.916131446964595</v>
      </c>
      <c r="I19" s="275">
        <f t="shared" si="6"/>
        <v>43</v>
      </c>
      <c r="J19" s="273">
        <f t="shared" si="6"/>
        <v>53</v>
      </c>
      <c r="K19" s="310">
        <f t="shared" si="6"/>
        <v>31</v>
      </c>
      <c r="L19" s="318">
        <f>(I19-J19)/J19</f>
        <v>-0.18867924528301888</v>
      </c>
      <c r="M19" s="319">
        <f>(I19-K19)/K19</f>
        <v>0.38709677419354838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2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14</v>
      </c>
      <c r="J21" s="263">
        <f>'Beat 11'!J21+'Beat 12'!J21+'Beat 13'!J21+'Beat 14'!J21+'Beat 15'!J21+'Beat 16'!J21</f>
        <v>18</v>
      </c>
      <c r="K21" s="263">
        <f>'Beat 11'!K21+'Beat 12'!K21+'Beat 13'!K21+'Beat 14'!K21+'Beat 15'!K21+'Beat 16'!K21</f>
        <v>22</v>
      </c>
      <c r="L21" s="316">
        <f>I21-J21</f>
        <v>-4</v>
      </c>
      <c r="M21" s="270">
        <f>I21-K21</f>
        <v>-8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3</v>
      </c>
      <c r="D22" s="263">
        <f>'Beat 11'!E22+'Beat 12'!E22+'Beat 13'!E22+'Beat 14'!E22+'Beat 15'!E22+'Beat 16'!E22</f>
        <v>5</v>
      </c>
      <c r="E22" s="314">
        <f t="shared" si="7"/>
        <v>5.5655737704918025</v>
      </c>
      <c r="F22" s="265">
        <f>'Beat 11'!G22+'Beat 12'!G22+'Beat 13'!G22+'Beat 14'!G22+'Beat 15'!G22+'Beat 16'!G22</f>
        <v>13</v>
      </c>
      <c r="G22" s="263">
        <f>'Previous 28 Days'!N3</f>
        <v>16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79</v>
      </c>
      <c r="J22" s="263">
        <f>'Beat 11'!J22+'Beat 12'!J22+'Beat 13'!J22+'Beat 14'!J22+'Beat 15'!J22+'Beat 16'!J22</f>
        <v>89</v>
      </c>
      <c r="K22" s="263">
        <f>'Beat 11'!K22+'Beat 12'!K22+'Beat 13'!K22+'Beat 14'!K22+'Beat 15'!K22+'Beat 16'!K22</f>
        <v>71</v>
      </c>
      <c r="L22" s="316">
        <f t="shared" ref="L22:L28" si="9">+(I22-J22)</f>
        <v>-10</v>
      </c>
      <c r="M22" s="270">
        <f t="shared" ref="M22:M28" si="10">I22-K22</f>
        <v>8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1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1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2</v>
      </c>
      <c r="J23" s="263">
        <f>'Beat 11'!J23+'Beat 12'!J23+'Beat 13'!J23+'Beat 14'!J23+'Beat 15'!J23+'Beat 16'!J23</f>
        <v>2</v>
      </c>
      <c r="K23" s="263">
        <f>'Beat 11'!K23+'Beat 12'!K23+'Beat 13'!K23+'Beat 14'!K23+'Beat 15'!K23+'Beat 16'!K23</f>
        <v>2</v>
      </c>
      <c r="L23" s="316">
        <f t="shared" si="9"/>
        <v>0</v>
      </c>
      <c r="M23" s="270">
        <f t="shared" si="10"/>
        <v>0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3</v>
      </c>
      <c r="D24" s="263">
        <f>'Beat 11'!E24+'Beat 12'!E24+'Beat 13'!E24+'Beat 14'!E24+'Beat 15'!E24+'Beat 16'!E24</f>
        <v>5</v>
      </c>
      <c r="E24" s="314">
        <f t="shared" si="7"/>
        <v>3.4808743169398908</v>
      </c>
      <c r="F24" s="265">
        <f>'Beat 11'!G24+'Beat 12'!G24+'Beat 13'!G24+'Beat 14'!G24+'Beat 15'!G24+'Beat 16'!G24</f>
        <v>15</v>
      </c>
      <c r="G24" s="263">
        <f>'Previous 28 Days'!P3</f>
        <v>13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52</v>
      </c>
      <c r="J24" s="263">
        <f>'Beat 11'!J24+'Beat 12'!J24+'Beat 13'!J24+'Beat 14'!J24+'Beat 15'!J24+'Beat 16'!J24</f>
        <v>49</v>
      </c>
      <c r="K24" s="263">
        <f>'Beat 11'!K24+'Beat 12'!K24+'Beat 13'!K24+'Beat 14'!K24+'Beat 15'!K24+'Beat 16'!K24</f>
        <v>63</v>
      </c>
      <c r="L24" s="316">
        <f t="shared" si="9"/>
        <v>3</v>
      </c>
      <c r="M24" s="270">
        <f t="shared" si="10"/>
        <v>-11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2</v>
      </c>
      <c r="D25" s="263">
        <f>'Beat 11'!E25+'Beat 12'!E25+'Beat 13'!E25+'Beat 14'!E25+'Beat 15'!E25+'Beat 16'!E25</f>
        <v>4</v>
      </c>
      <c r="E25" s="314">
        <f>H25/4</f>
        <v>7.306010928961749</v>
      </c>
      <c r="F25" s="265">
        <f>'Beat 11'!G25+'Beat 12'!G25+'Beat 13'!G25+'Beat 14'!G25+'Beat 15'!G25+'Beat 16'!G25</f>
        <v>14</v>
      </c>
      <c r="G25" s="263">
        <f>'Previous 28 Days'!G3</f>
        <v>13</v>
      </c>
      <c r="H25" s="314">
        <f>'Beat 11'!H25+'Beat 12'!H25+'Beat 13'!H25+'Beat 14'!H25+'Beat 15'!H25+'Beat 16'!H25</f>
        <v>29.224043715846996</v>
      </c>
      <c r="I25" s="265">
        <f>'Beat 11'!I25+'Beat 12'!I25+'Beat 13'!I25+'Beat 14'!I25+'Beat 15'!I25+'Beat 16'!I25</f>
        <v>72</v>
      </c>
      <c r="J25" s="263">
        <f>'Beat 11'!J25+'Beat 12'!J25+'Beat 13'!J25+'Beat 14'!J25+'Beat 15'!J25+'Beat 16'!J25</f>
        <v>115</v>
      </c>
      <c r="K25" s="263">
        <f>'Beat 11'!K25+'Beat 12'!K25+'Beat 13'!K25+'Beat 14'!K25+'Beat 15'!K25+'Beat 16'!K25</f>
        <v>83</v>
      </c>
      <c r="L25" s="316">
        <f t="shared" si="9"/>
        <v>-43</v>
      </c>
      <c r="M25" s="270">
        <f t="shared" si="10"/>
        <v>-11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2</v>
      </c>
      <c r="E26" s="314">
        <f t="shared" si="7"/>
        <v>2.6010928961748636</v>
      </c>
      <c r="F26" s="265">
        <f>'Beat 11'!G26+'Beat 12'!G26+'Beat 13'!G26+'Beat 14'!G26+'Beat 15'!G26+'Beat 16'!G26</f>
        <v>13</v>
      </c>
      <c r="G26" s="263">
        <f>'Previous 28 Days'!I3</f>
        <v>7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35</v>
      </c>
      <c r="J26" s="263">
        <f>'Beat 11'!J26+'Beat 12'!J26+'Beat 13'!J26+'Beat 14'!J26+'Beat 15'!J26+'Beat 16'!J26</f>
        <v>38</v>
      </c>
      <c r="K26" s="263">
        <f>'Beat 11'!K26+'Beat 12'!K26+'Beat 13'!K26+'Beat 14'!K26+'Beat 15'!K26+'Beat 16'!K26</f>
        <v>32</v>
      </c>
      <c r="L26" s="316">
        <f t="shared" si="9"/>
        <v>-3</v>
      </c>
      <c r="M26" s="270">
        <f t="shared" si="10"/>
        <v>3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7</v>
      </c>
      <c r="D27" s="263">
        <f>'Beat 11'!E27+'Beat 12'!E27+'Beat 13'!E27+'Beat 14'!E27+'Beat 15'!E27+'Beat 16'!E27</f>
        <v>5</v>
      </c>
      <c r="E27" s="314">
        <f t="shared" si="7"/>
        <v>3.9590163934426235</v>
      </c>
      <c r="F27" s="265">
        <f>'Beat 11'!G27+'Beat 12'!G27+'Beat 13'!G27+'Beat 14'!G27+'Beat 15'!G27+'Beat 16'!G27</f>
        <v>24</v>
      </c>
      <c r="G27" s="263">
        <f>'Previous 28 Days'!H3</f>
        <v>25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75</v>
      </c>
      <c r="J27" s="263">
        <f>'Beat 11'!J27+'Beat 12'!J27+'Beat 13'!J27+'Beat 14'!J27+'Beat 15'!J27+'Beat 16'!J27</f>
        <v>51</v>
      </c>
      <c r="K27" s="263">
        <f>'Beat 11'!K27+'Beat 12'!K27+'Beat 13'!K27+'Beat 14'!K27+'Beat 15'!K27+'Beat 16'!K27</f>
        <v>48</v>
      </c>
      <c r="L27" s="316">
        <f>+(I27-J27)</f>
        <v>24</v>
      </c>
      <c r="M27" s="270">
        <f>I27-K27</f>
        <v>27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0</v>
      </c>
      <c r="D28" s="263">
        <f>'Beat 11'!E28+'Beat 12'!E28+'Beat 13'!E28+'Beat 14'!E28+'Beat 15'!E28+'Beat 16'!E28</f>
        <v>0</v>
      </c>
      <c r="E28" s="314">
        <f t="shared" si="7"/>
        <v>0.89890710382513661</v>
      </c>
      <c r="F28" s="265">
        <f>'Beat 11'!G28+'Beat 12'!G28+'Beat 13'!G28+'Beat 14'!G28+'Beat 15'!G28+'Beat 16'!G28</f>
        <v>3</v>
      </c>
      <c r="G28" s="263">
        <f>'Previous 28 Days'!K3</f>
        <v>1</v>
      </c>
      <c r="H28" s="314">
        <f>'Beat 11'!H28+'Beat 12'!H28+'Beat 13'!H28+'Beat 14'!H28+'Beat 15'!H28+'Beat 16'!H28</f>
        <v>3.5956284153005464</v>
      </c>
      <c r="I28" s="265">
        <f>'Beat 11'!I28+'Beat 12'!I28+'Beat 13'!I28+'Beat 14'!I28+'Beat 15'!I28+'Beat 16'!I28</f>
        <v>16</v>
      </c>
      <c r="J28" s="263">
        <f>'Beat 11'!J28+'Beat 12'!J28+'Beat 13'!J28+'Beat 14'!J28+'Beat 15'!J28+'Beat 16'!J28</f>
        <v>7</v>
      </c>
      <c r="K28" s="263">
        <f>'Beat 11'!K28+'Beat 12'!K28+'Beat 13'!K28+'Beat 14'!K28+'Beat 15'!K28+'Beat 16'!K28</f>
        <v>11</v>
      </c>
      <c r="L28" s="316">
        <f t="shared" si="9"/>
        <v>9</v>
      </c>
      <c r="M28" s="270">
        <f t="shared" si="10"/>
        <v>5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6</v>
      </c>
      <c r="D29" s="263">
        <f>'Beat 11'!E29+'Beat 12'!E29+'Beat 13'!E29+'Beat 14'!E29+'Beat 15'!E29+'Beat 16'!E29</f>
        <v>5</v>
      </c>
      <c r="E29" s="314">
        <f>H29/4</f>
        <v>4.0928961748633883</v>
      </c>
      <c r="F29" s="265">
        <f>'Beat 11'!G29+'Beat 12'!G29+'Beat 13'!G29+'Beat 14'!G29+'Beat 15'!G29+'Beat 16'!G29</f>
        <v>12</v>
      </c>
      <c r="G29" s="263">
        <f>'Previous 28 Days'!B3</f>
        <v>18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55</v>
      </c>
      <c r="J29" s="263">
        <f>'Beat 11'!J29+'Beat 12'!J29+'Beat 13'!J29+'Beat 14'!J29+'Beat 15'!J29+'Beat 16'!J29</f>
        <v>53</v>
      </c>
      <c r="K29" s="263">
        <f>'Beat 11'!K29+'Beat 12'!K29+'Beat 13'!K29+'Beat 14'!K29+'Beat 15'!K29+'Beat 16'!K29</f>
        <v>52</v>
      </c>
      <c r="L29" s="316">
        <f>I29-J29</f>
        <v>2</v>
      </c>
      <c r="M29" s="270">
        <f>I29-K29</f>
        <v>3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25</v>
      </c>
      <c r="D30" s="285">
        <f t="shared" si="11"/>
        <v>27</v>
      </c>
      <c r="E30" s="320">
        <f t="shared" si="11"/>
        <v>29.434426229508201</v>
      </c>
      <c r="F30" s="284">
        <f t="shared" si="11"/>
        <v>97</v>
      </c>
      <c r="G30" s="285">
        <f t="shared" si="11"/>
        <v>96</v>
      </c>
      <c r="H30" s="320">
        <f t="shared" si="11"/>
        <v>117.7377049180328</v>
      </c>
      <c r="I30" s="287">
        <f t="shared" si="11"/>
        <v>400</v>
      </c>
      <c r="J30" s="285">
        <f t="shared" si="11"/>
        <v>422</v>
      </c>
      <c r="K30" s="321">
        <f t="shared" si="11"/>
        <v>384</v>
      </c>
      <c r="L30" s="318">
        <f>(I30-J30)/J30</f>
        <v>-5.2132701421800945E-2</v>
      </c>
      <c r="M30" s="319">
        <f>(I30-K30)/K30</f>
        <v>4.1666666666666664E-2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28</v>
      </c>
      <c r="D31" s="273">
        <f>D30+D19</f>
        <v>31</v>
      </c>
      <c r="E31" s="322">
        <f>E19+E30</f>
        <v>33.413459091249351</v>
      </c>
      <c r="F31" s="272">
        <f>F30+F19</f>
        <v>110</v>
      </c>
      <c r="G31" s="273">
        <f>G30+G19</f>
        <v>103</v>
      </c>
      <c r="H31" s="322">
        <f>H19+H30</f>
        <v>133.6538363649974</v>
      </c>
      <c r="I31" s="275">
        <f>I30+I19</f>
        <v>443</v>
      </c>
      <c r="J31" s="273">
        <f>J30+J19</f>
        <v>475</v>
      </c>
      <c r="K31" s="310">
        <f>K30+K19</f>
        <v>415</v>
      </c>
      <c r="L31" s="318">
        <f>(I31-J31)/J31</f>
        <v>-6.7368421052631577E-2</v>
      </c>
      <c r="M31" s="319">
        <f>(I31-K31)/K31</f>
        <v>6.746987951807229E-2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-32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203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225</v>
      </c>
      <c r="E40" s="251" t="s">
        <v>185</v>
      </c>
      <c r="F40" s="250" t="s">
        <v>228</v>
      </c>
      <c r="G40" s="253">
        <v>42812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226"/>
      <c r="B41" s="261" t="s">
        <v>51</v>
      </c>
      <c r="C41" s="307">
        <f>+'Calls for service'!B6</f>
        <v>98</v>
      </c>
      <c r="D41" s="307">
        <f>+'Calls for service'!B14</f>
        <v>112</v>
      </c>
      <c r="E41" s="264">
        <f>+'Calls for service'!B30</f>
        <v>113.66849315068492</v>
      </c>
      <c r="F41" s="307">
        <f>+'Calls for service'!K6</f>
        <v>415</v>
      </c>
      <c r="G41" s="307">
        <f>+'Calls for service'!K14</f>
        <v>437</v>
      </c>
      <c r="H41" s="264">
        <f>+'Calls for service'!K30</f>
        <v>454.6739726027397</v>
      </c>
      <c r="I41" s="307">
        <f>+'Calls for service'!T22</f>
        <v>1632</v>
      </c>
      <c r="J41" s="307">
        <f>+'Calls for service'!T14</f>
        <v>1615</v>
      </c>
      <c r="K41" s="334">
        <f>+'Calls for service'!T30</f>
        <v>1606.3333333333333</v>
      </c>
      <c r="L41" s="477">
        <f>+I41-J41</f>
        <v>17</v>
      </c>
      <c r="M41" s="268">
        <f>+I41-K41</f>
        <v>25.666666666666742</v>
      </c>
      <c r="N41" s="231"/>
    </row>
    <row r="42" spans="1:14" x14ac:dyDescent="0.2">
      <c r="A42" s="226"/>
      <c r="B42" s="269" t="s">
        <v>52</v>
      </c>
      <c r="C42" s="307">
        <f>+'Calls for service'!B5</f>
        <v>296</v>
      </c>
      <c r="D42" s="307">
        <f>+'Calls for service'!B13</f>
        <v>287</v>
      </c>
      <c r="E42" s="266">
        <f>+'Calls for service'!B29</f>
        <v>281.80273972602737</v>
      </c>
      <c r="F42" s="307">
        <f>+'Calls for service'!K5</f>
        <v>1125</v>
      </c>
      <c r="G42" s="307">
        <f>+'Calls for service'!K13</f>
        <v>1055</v>
      </c>
      <c r="H42" s="266">
        <f>+'Calls for service'!K29</f>
        <v>1127.2109589041095</v>
      </c>
      <c r="I42" s="307">
        <f>+'Calls for service'!T21</f>
        <v>3984</v>
      </c>
      <c r="J42" s="307">
        <f>+'Calls for service'!T13</f>
        <v>4193</v>
      </c>
      <c r="K42" s="473">
        <f>+'Calls for service'!T29</f>
        <v>4064</v>
      </c>
      <c r="L42" s="478">
        <f>+I42-J42</f>
        <v>-209</v>
      </c>
      <c r="M42" s="270">
        <f>+I42-K42</f>
        <v>-80</v>
      </c>
      <c r="N42" s="231"/>
    </row>
    <row r="43" spans="1:14" x14ac:dyDescent="0.2">
      <c r="A43" s="226"/>
      <c r="B43" s="269" t="s">
        <v>53</v>
      </c>
      <c r="C43" s="307">
        <f>+'Calls for service'!B4</f>
        <v>298</v>
      </c>
      <c r="D43" s="307">
        <f>+'Calls for service'!B12</f>
        <v>288</v>
      </c>
      <c r="E43" s="266">
        <f>+'Calls for service'!B28</f>
        <v>294.15342465753423</v>
      </c>
      <c r="F43" s="307">
        <f>+'Calls for service'!K4</f>
        <v>1173</v>
      </c>
      <c r="G43" s="307">
        <f>+'Calls for service'!K12</f>
        <v>1122</v>
      </c>
      <c r="H43" s="266">
        <f>+'Calls for service'!K28</f>
        <v>1176.6136986301369</v>
      </c>
      <c r="I43" s="307">
        <f>+'Calls for service'!T20</f>
        <v>4095</v>
      </c>
      <c r="J43" s="307">
        <f>+'Calls for service'!T12</f>
        <v>4205</v>
      </c>
      <c r="K43" s="352">
        <f>+'Calls for service'!T28</f>
        <v>4119</v>
      </c>
      <c r="L43" s="478">
        <f>+I43-J43</f>
        <v>-110</v>
      </c>
      <c r="M43" s="270">
        <f>+I43-K43</f>
        <v>-24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692</v>
      </c>
      <c r="D44" s="310">
        <f>SUM(C41:C43)</f>
        <v>692</v>
      </c>
      <c r="E44" s="274">
        <f t="shared" ref="E44:K44" si="12">SUM(E41:E43)</f>
        <v>689.62465753424658</v>
      </c>
      <c r="F44" s="311">
        <f t="shared" si="12"/>
        <v>2713</v>
      </c>
      <c r="G44" s="310">
        <f t="shared" si="12"/>
        <v>2614</v>
      </c>
      <c r="H44" s="274">
        <f t="shared" si="12"/>
        <v>2758.4986301369863</v>
      </c>
      <c r="I44" s="311">
        <f t="shared" si="12"/>
        <v>9711</v>
      </c>
      <c r="J44" s="310">
        <f t="shared" si="12"/>
        <v>10013</v>
      </c>
      <c r="K44" s="353">
        <f t="shared" si="12"/>
        <v>9789.3333333333321</v>
      </c>
      <c r="L44" s="479">
        <f>+(I44-J44)/J44</f>
        <v>-3.0160790971736743E-2</v>
      </c>
      <c r="M44" s="351">
        <f>+(I44-K44)/K44</f>
        <v>-8.0019068373738903E-3</v>
      </c>
      <c r="N44" s="18"/>
    </row>
    <row r="45" spans="1:14" x14ac:dyDescent="0.2">
      <c r="A45" s="19"/>
      <c r="B45" s="343" t="s">
        <v>78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1</v>
      </c>
      <c r="G45" s="298">
        <f>'Previous 28 Days'!B13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2</v>
      </c>
      <c r="K45" s="473">
        <f>'Beat 11'!K41+'Beat 12'!K41+'Beat 13'!K41+'Beat 14'!K41+'Beat 15'!K41+'Beat 16'!K41</f>
        <v>1</v>
      </c>
      <c r="L45" s="332">
        <f>I45-J45</f>
        <v>-1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11'!F42+'Beat 12'!F42+'Beat 13'!F42+'Beat 14'!F42+'Beat 15'!F42+'Beat 16'!F42</f>
        <v>8</v>
      </c>
      <c r="D46" s="299">
        <f>'Beat 11'!E42+'Beat 12'!E42+'Beat 13'!E42+'Beat 14'!E42+'Beat 15'!E42+'Beat 16'!E42</f>
        <v>13</v>
      </c>
      <c r="E46" s="341">
        <f>H46/4</f>
        <v>9.3205479452054778</v>
      </c>
      <c r="F46" s="481">
        <f>'Beat 11'!G42+'Beat 12'!G42+'Beat 13'!G42+'Beat 14'!G42+'Beat 15'!G42+'Beat 16'!G42</f>
        <v>46</v>
      </c>
      <c r="G46" s="298">
        <f>'Previous 28 Days'!C13</f>
        <v>37</v>
      </c>
      <c r="H46" s="341">
        <f>'Beat 11'!H42+'Beat 12'!H42+'Beat 13'!H42+'Beat 14'!H42+'Beat 15'!H42+'Beat 16'!H42</f>
        <v>37.282191780821911</v>
      </c>
      <c r="I46" s="481">
        <f>'Beat 11'!I42+'Beat 12'!I42+'Beat 13'!I42+'Beat 14'!I42+'Beat 15'!I42+'Beat 16'!I42</f>
        <v>123</v>
      </c>
      <c r="J46" s="341">
        <f>'Beat 11'!J42+'Beat 12'!J42+'Beat 13'!J42+'Beat 14'!J42+'Beat 15'!J42+'Beat 16'!J42</f>
        <v>131</v>
      </c>
      <c r="K46" s="473">
        <f>'Beat 11'!K42+'Beat 12'!K42+'Beat 13'!K42+'Beat 14'!K42+'Beat 15'!K42+'Beat 16'!K42</f>
        <v>133</v>
      </c>
      <c r="L46" s="480">
        <f>I46-J46</f>
        <v>-8</v>
      </c>
      <c r="M46" s="300">
        <f>I46-K46</f>
        <v>-10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6" type="noConversion"/>
  <conditionalFormatting sqref="L32:M32 M47">
    <cfRule type="cellIs" dxfId="94" priority="12" stopIfTrue="1" operator="greaterThan">
      <formula>0</formula>
    </cfRule>
  </conditionalFormatting>
  <conditionalFormatting sqref="C11:C12 C21:C29 C14:C18">
    <cfRule type="cellIs" dxfId="93" priority="17" stopIfTrue="1" operator="greaterThan">
      <formula>E11+P11</formula>
    </cfRule>
    <cfRule type="cellIs" dxfId="92" priority="18" stopIfTrue="1" operator="lessThan">
      <formula>E11-P11</formula>
    </cfRule>
  </conditionalFormatting>
  <conditionalFormatting sqref="F21:F29 F11:F12 F14:F18">
    <cfRule type="cellIs" dxfId="91" priority="19" stopIfTrue="1" operator="greaterThan">
      <formula>H11+Q11</formula>
    </cfRule>
    <cfRule type="cellIs" dxfId="90" priority="20" stopIfTrue="1" operator="lessThan">
      <formula>H11-Q11</formula>
    </cfRule>
  </conditionalFormatting>
  <conditionalFormatting sqref="I21:I29 I11:I12 I14:I18">
    <cfRule type="cellIs" dxfId="89" priority="21" stopIfTrue="1" operator="greaterThan">
      <formula>J11+R11</formula>
    </cfRule>
    <cfRule type="cellIs" dxfId="88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Rapes'!E6</f>
        <v>0</v>
      </c>
      <c r="D13" s="557">
        <f>'New Rapes'!D6</f>
        <v>0</v>
      </c>
      <c r="E13" s="556">
        <f>'New Rapes'!C6</f>
        <v>0</v>
      </c>
      <c r="F13" s="556">
        <f>'New Rapes'!B6</f>
        <v>0</v>
      </c>
      <c r="G13" s="452">
        <f t="shared" si="2"/>
        <v>0</v>
      </c>
      <c r="H13" s="577">
        <v>7.6712328767123292E-2</v>
      </c>
      <c r="I13" s="558">
        <f>'New Rapes'!G6</f>
        <v>0</v>
      </c>
      <c r="J13" s="557">
        <f>'New Rapes'!H6</f>
        <v>0</v>
      </c>
      <c r="K13" s="557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25">
      <c r="A14" s="375"/>
      <c r="B14" s="406" t="s">
        <v>29</v>
      </c>
      <c r="C14" s="401">
        <f>'4 weeks ago'!D3</f>
        <v>1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1</v>
      </c>
      <c r="H14" s="491">
        <f>'2016 Data'!D36</f>
        <v>0.30601092896174864</v>
      </c>
      <c r="I14" s="403">
        <f>'YTD 2017'!D3</f>
        <v>1</v>
      </c>
      <c r="J14" s="401">
        <f>'YTD 2016'!D3</f>
        <v>1</v>
      </c>
      <c r="K14" s="401">
        <f>'YTD 2015'!D3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1</v>
      </c>
      <c r="F15" s="402">
        <f>'Last Week'!Q3</f>
        <v>0</v>
      </c>
      <c r="G15" s="452">
        <f t="shared" si="2"/>
        <v>1</v>
      </c>
      <c r="H15" s="491">
        <f>'2016 Data'!Q36</f>
        <v>0.22950819672131148</v>
      </c>
      <c r="I15" s="403">
        <f>'YTD 2017'!Q3</f>
        <v>1</v>
      </c>
      <c r="J15" s="401">
        <f>'YTD 2016'!Q3</f>
        <v>1</v>
      </c>
      <c r="K15" s="401">
        <f>'YTD 2015'!Q3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Data'!O36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Data'!E36</f>
        <v>7.650273224043716E-2</v>
      </c>
      <c r="I17" s="403">
        <f>'YTD 2017'!E3</f>
        <v>2</v>
      </c>
      <c r="J17" s="401">
        <f>'YTD 2016'!E3</f>
        <v>0</v>
      </c>
      <c r="K17" s="401">
        <f>'YTD 2015'!E3</f>
        <v>1</v>
      </c>
      <c r="L17" s="404">
        <f t="shared" si="0"/>
        <v>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1</v>
      </c>
      <c r="G18" s="452">
        <f t="shared" si="2"/>
        <v>1</v>
      </c>
      <c r="H18" s="491">
        <f>'2016 Data'!J36</f>
        <v>0.45901639344262296</v>
      </c>
      <c r="I18" s="403">
        <f>'YTD 2017'!J3</f>
        <v>3</v>
      </c>
      <c r="J18" s="401">
        <f>'YTD 2016'!J3</f>
        <v>2</v>
      </c>
      <c r="K18" s="401">
        <f>'YTD 2015'!J3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1</v>
      </c>
      <c r="D19" s="409">
        <f t="shared" si="5"/>
        <v>0</v>
      </c>
      <c r="E19" s="409">
        <f t="shared" si="5"/>
        <v>1</v>
      </c>
      <c r="F19" s="410">
        <f t="shared" si="5"/>
        <v>1</v>
      </c>
      <c r="G19" s="453">
        <f t="shared" si="5"/>
        <v>3</v>
      </c>
      <c r="H19" s="492">
        <f t="shared" si="5"/>
        <v>1.3007560446141178</v>
      </c>
      <c r="I19" s="411">
        <f t="shared" si="5"/>
        <v>7</v>
      </c>
      <c r="J19" s="409">
        <f t="shared" si="5"/>
        <v>5</v>
      </c>
      <c r="K19" s="409">
        <f t="shared" si="5"/>
        <v>3</v>
      </c>
      <c r="L19" s="412">
        <f>(I19-J19)/J19</f>
        <v>0.4</v>
      </c>
      <c r="M19" s="413">
        <f>(I19-K19)/K19</f>
        <v>1.3333333333333333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1</v>
      </c>
      <c r="G21" s="452">
        <f t="shared" ref="G21:G29" si="6">SUM(C21:F21)</f>
        <v>1</v>
      </c>
      <c r="H21" s="491">
        <f>'2016 Data'!C36</f>
        <v>0.38251366120218577</v>
      </c>
      <c r="I21" s="416">
        <f>'YTD 2017'!C3</f>
        <v>2</v>
      </c>
      <c r="J21" s="401">
        <f>'YTD 2016'!C3</f>
        <v>1</v>
      </c>
      <c r="K21" s="401">
        <f>'YTD 2015'!C3</f>
        <v>3</v>
      </c>
      <c r="L21" s="404">
        <f t="shared" ref="L21:L29" si="7">I21-J21</f>
        <v>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</f>
        <v>1</v>
      </c>
      <c r="D22" s="401">
        <f>'3 weeks ago'!N3</f>
        <v>0</v>
      </c>
      <c r="E22" s="402">
        <f>'Previous Week'!N3</f>
        <v>1</v>
      </c>
      <c r="F22" s="402">
        <f>'Last Week'!N3</f>
        <v>0</v>
      </c>
      <c r="G22" s="452">
        <f t="shared" si="6"/>
        <v>2</v>
      </c>
      <c r="H22" s="491">
        <f>'2016 Data'!N36</f>
        <v>1.0710382513661203</v>
      </c>
      <c r="I22" s="418">
        <f>'YTD 2017'!N3</f>
        <v>6</v>
      </c>
      <c r="J22" s="401">
        <f>'YTD 2016'!N3</f>
        <v>5</v>
      </c>
      <c r="K22" s="401">
        <f>'YTD 2015'!N3</f>
        <v>7</v>
      </c>
      <c r="L22" s="404">
        <f t="shared" si="7"/>
        <v>1</v>
      </c>
      <c r="M22" s="407">
        <f t="shared" ref="M22:M29" si="8">I22-K22</f>
        <v>-1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Data'!L36</f>
        <v>7.650273224043716E-2</v>
      </c>
      <c r="I23" s="418">
        <f>'YTD 2017'!L3</f>
        <v>0</v>
      </c>
      <c r="J23" s="401">
        <f>'YTD 2016'!L3</f>
        <v>0</v>
      </c>
      <c r="K23" s="401">
        <f>'YTD 2015'!L3</f>
        <v>0</v>
      </c>
      <c r="L23" s="404">
        <f t="shared" si="7"/>
        <v>0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Data'!P36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0</v>
      </c>
      <c r="L24" s="404">
        <f t="shared" si="7"/>
        <v>1</v>
      </c>
      <c r="M24" s="407">
        <f t="shared" si="8"/>
        <v>1</v>
      </c>
      <c r="N24" s="380"/>
    </row>
    <row r="25" spans="1:14" x14ac:dyDescent="0.25">
      <c r="A25" s="375"/>
      <c r="B25" s="406" t="s">
        <v>7</v>
      </c>
      <c r="C25" s="401">
        <f>'4 weeks ago'!G3</f>
        <v>0</v>
      </c>
      <c r="D25" s="401">
        <f>'3 weeks ago'!G3</f>
        <v>2</v>
      </c>
      <c r="E25" s="402">
        <f>'Previous Week'!G3</f>
        <v>1</v>
      </c>
      <c r="F25" s="402">
        <f>'Last Week'!G3</f>
        <v>0</v>
      </c>
      <c r="G25" s="452">
        <f t="shared" si="6"/>
        <v>3</v>
      </c>
      <c r="H25" s="491">
        <f>'2016 Data'!G36</f>
        <v>3.5956284153005464</v>
      </c>
      <c r="I25" s="418">
        <f>'YTD 2017'!G3</f>
        <v>14</v>
      </c>
      <c r="J25" s="401">
        <f>'YTD 2016'!G3</f>
        <v>10</v>
      </c>
      <c r="K25" s="401">
        <f>'YTD 2015'!G3</f>
        <v>7</v>
      </c>
      <c r="L25" s="404">
        <f t="shared" si="7"/>
        <v>4</v>
      </c>
      <c r="M25" s="407">
        <f t="shared" si="8"/>
        <v>7</v>
      </c>
      <c r="N25" s="380"/>
    </row>
    <row r="26" spans="1:14" x14ac:dyDescent="0.25">
      <c r="A26" s="375"/>
      <c r="B26" s="406" t="s">
        <v>68</v>
      </c>
      <c r="C26" s="401">
        <f>'4 weeks ago'!I3</f>
        <v>1</v>
      </c>
      <c r="D26" s="401">
        <f>'3 weeks ago'!I3</f>
        <v>1</v>
      </c>
      <c r="E26" s="402">
        <f>'Previous Week'!I3</f>
        <v>0</v>
      </c>
      <c r="F26" s="402">
        <f>'Last Week'!I3</f>
        <v>0</v>
      </c>
      <c r="G26" s="452">
        <f t="shared" si="6"/>
        <v>2</v>
      </c>
      <c r="H26" s="491">
        <f>'2016 Data'!I36</f>
        <v>1.9125683060109291</v>
      </c>
      <c r="I26" s="418">
        <f>'YTD 2017'!I3</f>
        <v>9</v>
      </c>
      <c r="J26" s="401">
        <f>'YTD 2016'!I3</f>
        <v>7</v>
      </c>
      <c r="K26" s="401">
        <f>'YTD 2015'!I3</f>
        <v>6</v>
      </c>
      <c r="L26" s="404">
        <f t="shared" si="7"/>
        <v>2</v>
      </c>
      <c r="M26" s="407">
        <f t="shared" si="8"/>
        <v>3</v>
      </c>
      <c r="N26" s="380"/>
    </row>
    <row r="27" spans="1:14" x14ac:dyDescent="0.25">
      <c r="A27" s="375"/>
      <c r="B27" s="406" t="s">
        <v>67</v>
      </c>
      <c r="C27" s="401">
        <f>'4 weeks ago'!H3</f>
        <v>1</v>
      </c>
      <c r="D27" s="401">
        <f>'3 weeks ago'!H3</f>
        <v>2</v>
      </c>
      <c r="E27" s="402">
        <f>'Previous Week'!H3</f>
        <v>1</v>
      </c>
      <c r="F27" s="402">
        <f>'Last Week'!H3</f>
        <v>1</v>
      </c>
      <c r="G27" s="452">
        <f t="shared" si="6"/>
        <v>5</v>
      </c>
      <c r="H27" s="491">
        <f>'2016 Data'!H36</f>
        <v>3.2896174863387979</v>
      </c>
      <c r="I27" s="418">
        <f>'YTD 2017'!H3</f>
        <v>19</v>
      </c>
      <c r="J27" s="401">
        <f>'YTD 2016'!H3</f>
        <v>13</v>
      </c>
      <c r="K27" s="401">
        <f>'YTD 2015'!H3</f>
        <v>15</v>
      </c>
      <c r="L27" s="404">
        <f>I27-J27</f>
        <v>6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Data'!K36</f>
        <v>0.68852459016393441</v>
      </c>
      <c r="I28" s="418">
        <f>'YTD 2017'!K3</f>
        <v>1</v>
      </c>
      <c r="J28" s="401">
        <f>'YTD 2016'!K3</f>
        <v>2</v>
      </c>
      <c r="K28" s="401">
        <f>'YTD 2015'!K3</f>
        <v>2</v>
      </c>
      <c r="L28" s="404">
        <f t="shared" si="7"/>
        <v>-1</v>
      </c>
      <c r="M28" s="407">
        <f t="shared" si="8"/>
        <v>-1</v>
      </c>
      <c r="N28" s="380"/>
    </row>
    <row r="29" spans="1:14" x14ac:dyDescent="0.25">
      <c r="A29" s="375"/>
      <c r="B29" s="406" t="s">
        <v>8</v>
      </c>
      <c r="C29" s="401">
        <f>'4 weeks ago'!B3</f>
        <v>0</v>
      </c>
      <c r="D29" s="401">
        <f>'3 weeks ago'!B3</f>
        <v>0</v>
      </c>
      <c r="E29" s="402">
        <f>'Previous Week'!B3</f>
        <v>2</v>
      </c>
      <c r="F29" s="402">
        <f>'Last Week'!B3</f>
        <v>1</v>
      </c>
      <c r="G29" s="452">
        <f t="shared" si="6"/>
        <v>3</v>
      </c>
      <c r="H29" s="491">
        <f>'2016 Data'!B36</f>
        <v>2.2185792349726778</v>
      </c>
      <c r="I29" s="418">
        <f>'YTD 2017'!B3</f>
        <v>11</v>
      </c>
      <c r="J29" s="401">
        <f>'YTD 2016'!B3</f>
        <v>7</v>
      </c>
      <c r="K29" s="401">
        <f>'YTD 2015'!B3</f>
        <v>7</v>
      </c>
      <c r="L29" s="404">
        <f t="shared" si="7"/>
        <v>4</v>
      </c>
      <c r="M29" s="407">
        <f t="shared" si="8"/>
        <v>4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3</v>
      </c>
      <c r="D30" s="420">
        <f t="shared" si="9"/>
        <v>5</v>
      </c>
      <c r="E30" s="420">
        <f t="shared" si="9"/>
        <v>5</v>
      </c>
      <c r="F30" s="421">
        <f t="shared" si="9"/>
        <v>3</v>
      </c>
      <c r="G30" s="455">
        <f t="shared" si="9"/>
        <v>16</v>
      </c>
      <c r="H30" s="494">
        <f t="shared" ref="H30:K30" si="10">SUM(H21:H29)</f>
        <v>13.464480874316941</v>
      </c>
      <c r="I30" s="422">
        <f t="shared" si="10"/>
        <v>63</v>
      </c>
      <c r="J30" s="420">
        <f t="shared" si="10"/>
        <v>45</v>
      </c>
      <c r="K30" s="420">
        <f t="shared" si="10"/>
        <v>47</v>
      </c>
      <c r="L30" s="412">
        <f>(I30-J30)/J30</f>
        <v>0.4</v>
      </c>
      <c r="M30" s="413">
        <f>(I30-K30)/K30</f>
        <v>0.34042553191489361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4</v>
      </c>
      <c r="D31" s="409">
        <f t="shared" si="11"/>
        <v>5</v>
      </c>
      <c r="E31" s="409">
        <f t="shared" si="11"/>
        <v>6</v>
      </c>
      <c r="F31" s="410">
        <f t="shared" si="11"/>
        <v>4</v>
      </c>
      <c r="G31" s="453">
        <f t="shared" si="11"/>
        <v>19</v>
      </c>
      <c r="H31" s="492">
        <f t="shared" si="11"/>
        <v>14.765236918931059</v>
      </c>
      <c r="I31" s="411">
        <f t="shared" si="11"/>
        <v>70</v>
      </c>
      <c r="J31" s="409">
        <f t="shared" si="11"/>
        <v>50</v>
      </c>
      <c r="K31" s="409">
        <f t="shared" si="11"/>
        <v>50</v>
      </c>
      <c r="L31" s="412">
        <f>(I31-J31)/J31</f>
        <v>0.4</v>
      </c>
      <c r="M31" s="413">
        <f>(I31-K31)/K31</f>
        <v>0.4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Data'!R36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</f>
        <v>0</v>
      </c>
      <c r="D42" s="447">
        <f>'3 weeks ago'!T3</f>
        <v>1</v>
      </c>
      <c r="E42" s="446">
        <f>'Previous Week'!T3</f>
        <v>1</v>
      </c>
      <c r="F42" s="460">
        <f>'Last Week'!T3</f>
        <v>1</v>
      </c>
      <c r="G42" s="452">
        <f t="shared" si="12"/>
        <v>3</v>
      </c>
      <c r="H42" s="502">
        <f>'2016 Data'!S36</f>
        <v>1.3808219178082191</v>
      </c>
      <c r="I42" s="448">
        <f>'YTD 2017'!T3</f>
        <v>7</v>
      </c>
      <c r="J42" s="446">
        <f>'YTD 2016'!T3</f>
        <v>4</v>
      </c>
      <c r="K42" s="446">
        <f>'YTD 2015'!T3</f>
        <v>11</v>
      </c>
      <c r="L42" s="412">
        <f>(I42-J42)/J42</f>
        <v>0.75</v>
      </c>
      <c r="M42" s="413">
        <f>(I42-K42)/K42</f>
        <v>-0.36363636363636365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7" priority="1" stopIfTrue="1" operator="greaterThan">
      <formula>0</formula>
    </cfRule>
  </conditionalFormatting>
  <conditionalFormatting sqref="L32:M32">
    <cfRule type="cellIs" dxfId="8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P14" sqref="P14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v>298</v>
      </c>
      <c r="C4" s="192">
        <v>200</v>
      </c>
      <c r="D4" s="192">
        <v>315</v>
      </c>
      <c r="E4" s="192">
        <v>271</v>
      </c>
      <c r="F4" s="192">
        <v>237</v>
      </c>
      <c r="G4" s="198"/>
      <c r="H4" s="185">
        <f>SUM(B4:G4)</f>
        <v>1321</v>
      </c>
      <c r="J4" s="134" t="s">
        <v>47</v>
      </c>
      <c r="K4" s="202">
        <v>1173</v>
      </c>
      <c r="L4" s="203">
        <v>878</v>
      </c>
      <c r="M4" s="203">
        <v>1079</v>
      </c>
      <c r="N4" s="203">
        <v>1024</v>
      </c>
      <c r="O4" s="203">
        <v>1098</v>
      </c>
      <c r="P4" s="198"/>
      <c r="Q4" s="185">
        <f>SUM(K4:O4)</f>
        <v>5252</v>
      </c>
      <c r="S4" s="178" t="s">
        <v>47</v>
      </c>
      <c r="T4" s="191">
        <v>4057</v>
      </c>
      <c r="U4" s="192">
        <v>3670</v>
      </c>
      <c r="V4" s="192">
        <v>4136</v>
      </c>
      <c r="W4" s="192">
        <v>3908</v>
      </c>
      <c r="X4" s="192">
        <v>4135</v>
      </c>
      <c r="Y4" s="198"/>
      <c r="Z4" s="185">
        <f>SUM(T4:X4)</f>
        <v>19906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v>296</v>
      </c>
      <c r="C5" s="194">
        <v>208</v>
      </c>
      <c r="D5" s="194">
        <v>280</v>
      </c>
      <c r="E5" s="194">
        <v>246</v>
      </c>
      <c r="F5" s="201">
        <v>245</v>
      </c>
      <c r="G5" s="199"/>
      <c r="H5" s="185">
        <f>SUM(B5:F5)</f>
        <v>1275</v>
      </c>
      <c r="J5" s="121" t="s">
        <v>44</v>
      </c>
      <c r="K5" s="204">
        <v>1125</v>
      </c>
      <c r="L5" s="201">
        <v>816</v>
      </c>
      <c r="M5" s="201">
        <v>994</v>
      </c>
      <c r="N5" s="201">
        <v>1030</v>
      </c>
      <c r="O5" s="201">
        <v>1046</v>
      </c>
      <c r="P5" s="199"/>
      <c r="Q5" s="185">
        <f>SUM(K5:O5)</f>
        <v>5011</v>
      </c>
      <c r="S5" s="124" t="s">
        <v>44</v>
      </c>
      <c r="T5" s="204">
        <v>4015</v>
      </c>
      <c r="U5" s="201">
        <v>3406</v>
      </c>
      <c r="V5" s="201">
        <v>3889</v>
      </c>
      <c r="W5" s="194">
        <v>4060</v>
      </c>
      <c r="X5" s="201">
        <v>3690</v>
      </c>
      <c r="Y5" s="199"/>
      <c r="Z5" s="185">
        <f>SUM(T5:Y5)</f>
        <v>19060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v>98</v>
      </c>
      <c r="C6" s="196">
        <v>108</v>
      </c>
      <c r="D6" s="196">
        <v>115</v>
      </c>
      <c r="E6" s="197">
        <v>85</v>
      </c>
      <c r="F6" s="196">
        <v>90</v>
      </c>
      <c r="G6" s="200"/>
      <c r="H6" s="186">
        <f>SUM(B6:G6)</f>
        <v>496</v>
      </c>
      <c r="J6" s="122" t="s">
        <v>51</v>
      </c>
      <c r="K6" s="205">
        <v>415</v>
      </c>
      <c r="L6" s="197">
        <v>409</v>
      </c>
      <c r="M6" s="197">
        <v>427</v>
      </c>
      <c r="N6" s="197">
        <v>337</v>
      </c>
      <c r="O6" s="197">
        <v>395</v>
      </c>
      <c r="P6" s="200"/>
      <c r="Q6" s="186">
        <f>SUM(K6:O6)</f>
        <v>1983</v>
      </c>
      <c r="S6" s="179" t="s">
        <v>51</v>
      </c>
      <c r="T6" s="195">
        <v>1572</v>
      </c>
      <c r="U6" s="197">
        <v>1683</v>
      </c>
      <c r="V6" s="196">
        <v>1801</v>
      </c>
      <c r="W6" s="197">
        <v>1441</v>
      </c>
      <c r="X6" s="196">
        <v>1453</v>
      </c>
      <c r="Y6" s="200"/>
      <c r="Z6" s="186">
        <f>SUM(T6:X6)</f>
        <v>7950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692</v>
      </c>
      <c r="C7" s="143">
        <f>SUM(C4:C6)</f>
        <v>516</v>
      </c>
      <c r="D7" s="143">
        <f>SUM(D4:D6)</f>
        <v>710</v>
      </c>
      <c r="E7" s="143">
        <f>SUM(E4:E6)</f>
        <v>602</v>
      </c>
      <c r="F7" s="143">
        <f>SUM(F4:F6)</f>
        <v>572</v>
      </c>
      <c r="G7" s="146"/>
      <c r="H7" s="142">
        <f>SUM(H4:H6)</f>
        <v>3092</v>
      </c>
      <c r="J7" s="77" t="s">
        <v>43</v>
      </c>
      <c r="K7" s="143">
        <f>SUM(K4:K6)</f>
        <v>2713</v>
      </c>
      <c r="L7" s="143">
        <f>SUM(L4:L6)</f>
        <v>2103</v>
      </c>
      <c r="M7" s="143">
        <f>SUM(M4:M6)</f>
        <v>2500</v>
      </c>
      <c r="N7" s="143">
        <f>SUM(N4:N6)</f>
        <v>2391</v>
      </c>
      <c r="O7" s="143">
        <f>SUM(O4:O6)</f>
        <v>2539</v>
      </c>
      <c r="P7" s="146"/>
      <c r="Q7" s="142">
        <f>SUM(Q4:Q6)</f>
        <v>12246</v>
      </c>
      <c r="S7" s="77" t="s">
        <v>43</v>
      </c>
      <c r="T7" s="143">
        <f>SUM(T4:T6)</f>
        <v>9644</v>
      </c>
      <c r="U7" s="143">
        <f>SUM(U4:U6)</f>
        <v>8759</v>
      </c>
      <c r="V7" s="143">
        <f>SUM(V4:V6)</f>
        <v>9826</v>
      </c>
      <c r="W7" s="143">
        <f>SUM(W4:W6)</f>
        <v>9409</v>
      </c>
      <c r="X7" s="143">
        <f>SUM(X4:X6)</f>
        <v>9278</v>
      </c>
      <c r="Y7" s="146"/>
      <c r="Z7" s="142">
        <f>SUM(Z4:Z6)</f>
        <v>46916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84" t="s">
        <v>22</v>
      </c>
      <c r="U10" s="585"/>
      <c r="V10" s="585"/>
      <c r="W10" s="585"/>
      <c r="X10" s="585"/>
      <c r="Y10" s="585"/>
      <c r="Z10" s="586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v>288</v>
      </c>
      <c r="C12" s="192">
        <v>226</v>
      </c>
      <c r="D12" s="192">
        <v>267</v>
      </c>
      <c r="E12" s="192">
        <v>246</v>
      </c>
      <c r="F12" s="192">
        <v>300</v>
      </c>
      <c r="G12" s="198"/>
      <c r="H12" s="185">
        <f>SUM(B12:F12)</f>
        <v>1327</v>
      </c>
      <c r="J12" s="134" t="s">
        <v>47</v>
      </c>
      <c r="K12" s="202">
        <v>1122</v>
      </c>
      <c r="L12" s="203">
        <v>947</v>
      </c>
      <c r="M12" s="203">
        <v>1014</v>
      </c>
      <c r="N12" s="203">
        <v>943</v>
      </c>
      <c r="O12" s="203">
        <v>1029</v>
      </c>
      <c r="P12" s="198"/>
      <c r="Q12" s="185">
        <f>SUM(K12:O12)</f>
        <v>5055</v>
      </c>
      <c r="S12" s="134" t="s">
        <v>47</v>
      </c>
      <c r="T12" s="202">
        <v>4205</v>
      </c>
      <c r="U12" s="192">
        <v>3487</v>
      </c>
      <c r="V12" s="192">
        <v>4137</v>
      </c>
      <c r="W12" s="192">
        <v>3740</v>
      </c>
      <c r="X12" s="203">
        <v>4325</v>
      </c>
      <c r="Y12" s="198"/>
      <c r="Z12" s="185">
        <f>SUM(T12:X12)</f>
        <v>19894</v>
      </c>
    </row>
    <row r="13" spans="1:40" x14ac:dyDescent="0.2">
      <c r="A13" s="121" t="s">
        <v>44</v>
      </c>
      <c r="B13" s="193">
        <v>287</v>
      </c>
      <c r="C13" s="194">
        <v>192</v>
      </c>
      <c r="D13" s="194">
        <v>256</v>
      </c>
      <c r="E13" s="194">
        <v>243</v>
      </c>
      <c r="F13" s="201">
        <v>268</v>
      </c>
      <c r="G13" s="199"/>
      <c r="H13" s="185">
        <f>SUM(B13:F13)</f>
        <v>1246</v>
      </c>
      <c r="J13" s="121" t="s">
        <v>44</v>
      </c>
      <c r="K13" s="204">
        <v>1055</v>
      </c>
      <c r="L13" s="201">
        <v>898</v>
      </c>
      <c r="M13" s="201">
        <v>976</v>
      </c>
      <c r="N13" s="201">
        <v>975</v>
      </c>
      <c r="O13" s="201">
        <v>1068</v>
      </c>
      <c r="P13" s="199"/>
      <c r="Q13" s="185">
        <f>SUM(K13:O13)</f>
        <v>4972</v>
      </c>
      <c r="S13" s="121" t="s">
        <v>44</v>
      </c>
      <c r="T13" s="204">
        <v>4193</v>
      </c>
      <c r="U13" s="194">
        <v>3216</v>
      </c>
      <c r="V13" s="194">
        <v>3768</v>
      </c>
      <c r="W13" s="194">
        <v>3877</v>
      </c>
      <c r="X13" s="194">
        <v>3899</v>
      </c>
      <c r="Y13" s="199"/>
      <c r="Z13" s="185">
        <f>SUM(T13:X13)</f>
        <v>18953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v>112</v>
      </c>
      <c r="C14" s="196">
        <v>92</v>
      </c>
      <c r="D14" s="196">
        <v>102</v>
      </c>
      <c r="E14" s="197">
        <v>82</v>
      </c>
      <c r="F14" s="196">
        <v>101</v>
      </c>
      <c r="G14" s="200"/>
      <c r="H14" s="186">
        <f>SUM(B14:F14)</f>
        <v>489</v>
      </c>
      <c r="J14" s="122" t="s">
        <v>51</v>
      </c>
      <c r="K14" s="205">
        <v>437</v>
      </c>
      <c r="L14" s="197">
        <v>431</v>
      </c>
      <c r="M14" s="197">
        <v>404</v>
      </c>
      <c r="N14" s="197">
        <v>368</v>
      </c>
      <c r="O14" s="197">
        <v>374</v>
      </c>
      <c r="P14" s="200"/>
      <c r="Q14" s="186">
        <f>SUM(K14:P14)</f>
        <v>2014</v>
      </c>
      <c r="S14" s="122" t="s">
        <v>51</v>
      </c>
      <c r="T14" s="195">
        <v>1615</v>
      </c>
      <c r="U14" s="196">
        <v>1707</v>
      </c>
      <c r="V14" s="196">
        <v>1912</v>
      </c>
      <c r="W14" s="197">
        <v>1371</v>
      </c>
      <c r="X14" s="197">
        <v>1463</v>
      </c>
      <c r="Y14" s="200"/>
      <c r="Z14" s="186">
        <f>SUM(T14:X14)</f>
        <v>8068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687</v>
      </c>
      <c r="C15" s="143">
        <f>SUM(C12:C14)</f>
        <v>510</v>
      </c>
      <c r="D15" s="143">
        <f>SUM(D12:D14)</f>
        <v>625</v>
      </c>
      <c r="E15" s="143">
        <f>SUM(E12:E14)</f>
        <v>571</v>
      </c>
      <c r="F15" s="143">
        <f>SUM(F12:F14)</f>
        <v>669</v>
      </c>
      <c r="G15" s="146"/>
      <c r="H15" s="142">
        <f>SUM(H12:H14)</f>
        <v>3062</v>
      </c>
      <c r="J15" s="77" t="s">
        <v>43</v>
      </c>
      <c r="K15" s="143">
        <f>SUM(K12:K14)</f>
        <v>2614</v>
      </c>
      <c r="L15" s="143">
        <f>SUM(L12:L14)</f>
        <v>2276</v>
      </c>
      <c r="M15" s="143">
        <f>SUM(M12:M14)</f>
        <v>2394</v>
      </c>
      <c r="N15" s="143">
        <f>SUM(N12:N14)</f>
        <v>2286</v>
      </c>
      <c r="O15" s="143">
        <f>SUM(O12:O14)</f>
        <v>2471</v>
      </c>
      <c r="P15" s="146"/>
      <c r="Q15" s="142">
        <f>SUM(Q12:Q14)</f>
        <v>12041</v>
      </c>
      <c r="S15" s="77" t="s">
        <v>43</v>
      </c>
      <c r="T15" s="143">
        <f>SUM(T12:T14)</f>
        <v>10013</v>
      </c>
      <c r="U15" s="143">
        <f>SUM(U12:U14)</f>
        <v>8410</v>
      </c>
      <c r="V15" s="143">
        <f>SUM(V12:V14)</f>
        <v>9817</v>
      </c>
      <c r="W15" s="143">
        <f>SUM(W12:W14)</f>
        <v>8988</v>
      </c>
      <c r="X15" s="143">
        <f>SUM(X12:X14)</f>
        <v>9687</v>
      </c>
      <c r="Y15" s="146"/>
      <c r="Z15" s="142">
        <f>SUM(Z12:Z14)</f>
        <v>46915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84" t="s">
        <v>22</v>
      </c>
      <c r="U18" s="585"/>
      <c r="V18" s="585"/>
      <c r="W18" s="585"/>
      <c r="X18" s="585"/>
      <c r="Y18" s="585"/>
      <c r="Z18" s="586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v>4095</v>
      </c>
      <c r="U20" s="203">
        <v>3381</v>
      </c>
      <c r="V20" s="203">
        <v>3811</v>
      </c>
      <c r="W20" s="203">
        <v>3706</v>
      </c>
      <c r="X20" s="203">
        <v>3962</v>
      </c>
      <c r="Y20" s="198"/>
      <c r="Z20" s="185">
        <f>SUM(T20:X20)</f>
        <v>18955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v>3984</v>
      </c>
      <c r="U21" s="201">
        <v>3074</v>
      </c>
      <c r="V21" s="201">
        <v>3599</v>
      </c>
      <c r="W21" s="201">
        <v>3776</v>
      </c>
      <c r="X21" s="201">
        <v>3799</v>
      </c>
      <c r="Y21" s="199"/>
      <c r="Z21" s="185">
        <f>SUM(T21:X21)</f>
        <v>18232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v>1632</v>
      </c>
      <c r="U22" s="197">
        <v>1657</v>
      </c>
      <c r="V22" s="197">
        <v>1552</v>
      </c>
      <c r="W22" s="197">
        <v>1377</v>
      </c>
      <c r="X22" s="197">
        <v>1467</v>
      </c>
      <c r="Y22" s="200"/>
      <c r="Z22" s="186">
        <f>SUM(T22:X22)</f>
        <v>7685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9711</v>
      </c>
      <c r="U23" s="143">
        <f>SUM(U20:U22)</f>
        <v>8112</v>
      </c>
      <c r="V23" s="143">
        <f>SUM(V20:V22)</f>
        <v>8962</v>
      </c>
      <c r="W23" s="143">
        <f>SUM(W20:W22)</f>
        <v>8859</v>
      </c>
      <c r="X23" s="143">
        <f>SUM(X20:X22)</f>
        <v>9228</v>
      </c>
      <c r="Y23" s="146"/>
      <c r="Z23" s="142">
        <f>SUM(Z20:Z22)</f>
        <v>44872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4119</v>
      </c>
      <c r="U28" s="173">
        <f t="shared" si="1"/>
        <v>3512.6666666666665</v>
      </c>
      <c r="V28" s="173">
        <f t="shared" si="1"/>
        <v>4028</v>
      </c>
      <c r="W28" s="173">
        <f t="shared" si="1"/>
        <v>3784.6666666666665</v>
      </c>
      <c r="X28" s="173">
        <f t="shared" si="1"/>
        <v>4140.666666666667</v>
      </c>
      <c r="Y28" s="154">
        <f>SUM(T28:X28)</f>
        <v>19585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4064</v>
      </c>
      <c r="U29" s="175">
        <f t="shared" si="1"/>
        <v>3232</v>
      </c>
      <c r="V29" s="175">
        <f t="shared" si="1"/>
        <v>3752</v>
      </c>
      <c r="W29" s="175">
        <f t="shared" si="1"/>
        <v>3904.3333333333335</v>
      </c>
      <c r="X29" s="175">
        <f t="shared" si="1"/>
        <v>3796</v>
      </c>
      <c r="Y29" s="158">
        <f>SUM(T29:X29)</f>
        <v>18748.333333333336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1606.3333333333333</v>
      </c>
      <c r="U30" s="177">
        <f t="shared" si="1"/>
        <v>1682.3333333333333</v>
      </c>
      <c r="V30" s="177">
        <f t="shared" si="1"/>
        <v>1755</v>
      </c>
      <c r="W30" s="177">
        <f t="shared" si="1"/>
        <v>1396.3333333333333</v>
      </c>
      <c r="X30" s="177">
        <f t="shared" si="1"/>
        <v>1461</v>
      </c>
      <c r="Y30" s="161">
        <f>SUM(T30:X30)</f>
        <v>7900.9999999999991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9789.3333333333339</v>
      </c>
      <c r="U31" s="164">
        <f t="shared" si="5"/>
        <v>8427</v>
      </c>
      <c r="V31" s="164">
        <f t="shared" si="5"/>
        <v>9535</v>
      </c>
      <c r="W31" s="164">
        <f t="shared" si="5"/>
        <v>9085.3333333333339</v>
      </c>
      <c r="X31" s="164">
        <f t="shared" si="5"/>
        <v>9397.6666666666679</v>
      </c>
      <c r="Y31" s="164">
        <f t="shared" si="5"/>
        <v>46234.333333333336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7">
        <f>'New Rapes'!E7</f>
        <v>0</v>
      </c>
      <c r="D13" s="557">
        <f>'New Rapes'!D7</f>
        <v>0</v>
      </c>
      <c r="E13" s="556">
        <f>'New Rapes'!C7</f>
        <v>0</v>
      </c>
      <c r="F13" s="556">
        <f>'New Rapes'!B7</f>
        <v>0</v>
      </c>
      <c r="G13" s="452">
        <f t="shared" ref="G13" si="3">SUM(C13:F13)</f>
        <v>0</v>
      </c>
      <c r="H13" s="577">
        <v>0.61369863013698633</v>
      </c>
      <c r="I13" s="558">
        <f>'New Rapes'!G7</f>
        <v>0</v>
      </c>
      <c r="J13" s="557">
        <f>'New Rapes'!H7</f>
        <v>3</v>
      </c>
      <c r="K13" s="557">
        <f>'New Rapes'!I7</f>
        <v>0</v>
      </c>
      <c r="L13" s="404">
        <f t="shared" si="0"/>
        <v>-3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Data'!D37</f>
        <v>0.30601092896174864</v>
      </c>
      <c r="I14" s="403">
        <f>'YTD 2017'!D4</f>
        <v>0</v>
      </c>
      <c r="J14" s="401">
        <f>'YTD 2016'!D4</f>
        <v>2</v>
      </c>
      <c r="K14" s="401">
        <f>'YTD 2015'!D4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Data'!Q37</f>
        <v>0.61202185792349728</v>
      </c>
      <c r="I15" s="403">
        <f>'YTD 2017'!Q4</f>
        <v>0</v>
      </c>
      <c r="J15" s="401">
        <f>'YTD 2016'!Q4</f>
        <v>3</v>
      </c>
      <c r="K15" s="401">
        <f>'YTD 2015'!Q4</f>
        <v>2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Data'!O37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2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2</v>
      </c>
      <c r="H17" s="491">
        <f>'2016 Data'!E37</f>
        <v>0.68852459016393441</v>
      </c>
      <c r="I17" s="403">
        <f>'YTD 2017'!E4</f>
        <v>4</v>
      </c>
      <c r="J17" s="401">
        <f>'YTD 2016'!E4</f>
        <v>1</v>
      </c>
      <c r="K17" s="401">
        <f>'YTD 2015'!E4</f>
        <v>0</v>
      </c>
      <c r="L17" s="404">
        <f t="shared" si="0"/>
        <v>3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1</v>
      </c>
      <c r="D18" s="401">
        <f>'3 weeks ago'!J4</f>
        <v>0</v>
      </c>
      <c r="E18" s="402">
        <f>'Previous Week'!J4</f>
        <v>0</v>
      </c>
      <c r="F18" s="402">
        <f>'Last Week'!J4</f>
        <v>0</v>
      </c>
      <c r="G18" s="452">
        <f t="shared" si="2"/>
        <v>1</v>
      </c>
      <c r="H18" s="491">
        <f>'2016 Data'!J37</f>
        <v>0.84153005464480868</v>
      </c>
      <c r="I18" s="403">
        <f>'YTD 2017'!J4</f>
        <v>4</v>
      </c>
      <c r="J18" s="401">
        <f>'YTD 2016'!J4</f>
        <v>2</v>
      </c>
      <c r="K18" s="401">
        <f>'YTD 2015'!J4</f>
        <v>2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3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3.5973051875140354</v>
      </c>
      <c r="I19" s="411">
        <f t="shared" si="4"/>
        <v>8</v>
      </c>
      <c r="J19" s="409">
        <f t="shared" si="4"/>
        <v>11</v>
      </c>
      <c r="K19" s="409">
        <f t="shared" si="4"/>
        <v>6</v>
      </c>
      <c r="L19" s="412">
        <f>(I19-J19)/J19</f>
        <v>-0.27272727272727271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Data'!C37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0</v>
      </c>
      <c r="D22" s="401">
        <f>'3 weeks ago'!N4</f>
        <v>0</v>
      </c>
      <c r="E22" s="402">
        <f>'Previous Week'!N4</f>
        <v>1</v>
      </c>
      <c r="F22" s="402">
        <f>'Last Week'!N4</f>
        <v>1</v>
      </c>
      <c r="G22" s="452">
        <f t="shared" si="5"/>
        <v>2</v>
      </c>
      <c r="H22" s="491">
        <f>'2016 Data'!N37</f>
        <v>7.1147540983606561</v>
      </c>
      <c r="I22" s="418">
        <f>'YTD 2017'!N4</f>
        <v>12</v>
      </c>
      <c r="J22" s="401">
        <f>'YTD 2016'!N4</f>
        <v>34</v>
      </c>
      <c r="K22" s="401">
        <f>'YTD 2015'!N4</f>
        <v>19</v>
      </c>
      <c r="L22" s="404">
        <f t="shared" si="6"/>
        <v>-22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Data'!L37</f>
        <v>0.30601092896174864</v>
      </c>
      <c r="I23" s="418">
        <f>'YTD 2017'!L4</f>
        <v>0</v>
      </c>
      <c r="J23" s="401">
        <f>'YTD 2016'!L4</f>
        <v>0</v>
      </c>
      <c r="K23" s="401">
        <f>'YTD 2015'!L4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1</v>
      </c>
      <c r="D24" s="401">
        <f>'3 weeks ago'!P4</f>
        <v>3</v>
      </c>
      <c r="E24" s="402">
        <f>'Previous Week'!P4</f>
        <v>1</v>
      </c>
      <c r="F24" s="402">
        <f>'Last Week'!P4</f>
        <v>1</v>
      </c>
      <c r="G24" s="452">
        <f t="shared" si="5"/>
        <v>6</v>
      </c>
      <c r="H24" s="491">
        <f>'2016 Data'!P37</f>
        <v>2.9071038251366121</v>
      </c>
      <c r="I24" s="418">
        <f>'YTD 2017'!P4</f>
        <v>10</v>
      </c>
      <c r="J24" s="401">
        <f>'YTD 2016'!P4</f>
        <v>13</v>
      </c>
      <c r="K24" s="401">
        <f>'YTD 2015'!P4</f>
        <v>8</v>
      </c>
      <c r="L24" s="404">
        <f t="shared" si="6"/>
        <v>-3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ago'!G4</f>
        <v>2</v>
      </c>
      <c r="D25" s="401">
        <f>'3 weeks ago'!G4</f>
        <v>2</v>
      </c>
      <c r="E25" s="402">
        <f>'Previous Week'!G4</f>
        <v>1</v>
      </c>
      <c r="F25" s="402">
        <f>'Last Week'!G4</f>
        <v>0</v>
      </c>
      <c r="G25" s="452">
        <f t="shared" si="5"/>
        <v>5</v>
      </c>
      <c r="H25" s="491">
        <f>'2016 Data'!G37</f>
        <v>8.5683060109289624</v>
      </c>
      <c r="I25" s="418">
        <f>'YTD 2017'!G4</f>
        <v>24</v>
      </c>
      <c r="J25" s="401">
        <f>'YTD 2016'!G4</f>
        <v>26</v>
      </c>
      <c r="K25" s="401">
        <f>'YTD 2015'!G4</f>
        <v>25</v>
      </c>
      <c r="L25" s="404">
        <f t="shared" si="6"/>
        <v>-2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ago'!I4</f>
        <v>0</v>
      </c>
      <c r="D26" s="401">
        <f>'3 weeks ago'!I4</f>
        <v>1</v>
      </c>
      <c r="E26" s="402">
        <f>'Previous Week'!I4</f>
        <v>0</v>
      </c>
      <c r="F26" s="402">
        <f>'Last Week'!I4</f>
        <v>1</v>
      </c>
      <c r="G26" s="452">
        <f t="shared" si="5"/>
        <v>2</v>
      </c>
      <c r="H26" s="491">
        <f>'2016 Data'!I37</f>
        <v>2.6010928961748636</v>
      </c>
      <c r="I26" s="418">
        <f>'YTD 2017'!I4</f>
        <v>4</v>
      </c>
      <c r="J26" s="401">
        <f>'YTD 2016'!I4</f>
        <v>7</v>
      </c>
      <c r="K26" s="401">
        <f>'YTD 2015'!I4</f>
        <v>6</v>
      </c>
      <c r="L26" s="404">
        <f t="shared" si="6"/>
        <v>-3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ago'!H4</f>
        <v>2</v>
      </c>
      <c r="D27" s="401">
        <f>'3 weeks ago'!H4</f>
        <v>3</v>
      </c>
      <c r="E27" s="402">
        <f>'Previous Week'!H4</f>
        <v>1</v>
      </c>
      <c r="F27" s="402">
        <f>'Last Week'!H4</f>
        <v>2</v>
      </c>
      <c r="G27" s="452">
        <f t="shared" si="5"/>
        <v>8</v>
      </c>
      <c r="H27" s="491">
        <f>'2016 Data'!H37</f>
        <v>2.6775956284153004</v>
      </c>
      <c r="I27" s="418">
        <f>'YTD 2017'!H4</f>
        <v>17</v>
      </c>
      <c r="J27" s="401">
        <f>'YTD 2016'!H4</f>
        <v>11</v>
      </c>
      <c r="K27" s="401">
        <f>'YTD 2015'!H4</f>
        <v>5</v>
      </c>
      <c r="L27" s="404">
        <f>I27-J27</f>
        <v>6</v>
      </c>
      <c r="M27" s="407">
        <f>I27-K27</f>
        <v>12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Data'!K37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2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ago'!B4</f>
        <v>0</v>
      </c>
      <c r="D29" s="401">
        <f>'3 weeks ago'!B4</f>
        <v>0</v>
      </c>
      <c r="E29" s="402">
        <f>'Previous Week'!B4</f>
        <v>0</v>
      </c>
      <c r="F29" s="402">
        <f>'Last Week'!B4</f>
        <v>2</v>
      </c>
      <c r="G29" s="452">
        <f t="shared" si="5"/>
        <v>2</v>
      </c>
      <c r="H29" s="491">
        <f>'2016 Data'!B37</f>
        <v>3.9781420765027322</v>
      </c>
      <c r="I29" s="418">
        <f>'YTD 2017'!B4</f>
        <v>6</v>
      </c>
      <c r="J29" s="401">
        <f>'YTD 2016'!B4</f>
        <v>14</v>
      </c>
      <c r="K29" s="401">
        <f>'YTD 2015'!B4</f>
        <v>12</v>
      </c>
      <c r="L29" s="404">
        <f t="shared" si="6"/>
        <v>-8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5</v>
      </c>
      <c r="D30" s="420">
        <f t="shared" si="8"/>
        <v>9</v>
      </c>
      <c r="E30" s="420">
        <f t="shared" si="8"/>
        <v>4</v>
      </c>
      <c r="F30" s="421">
        <f t="shared" si="8"/>
        <v>7</v>
      </c>
      <c r="G30" s="455">
        <f t="shared" si="8"/>
        <v>25</v>
      </c>
      <c r="H30" s="494">
        <f t="shared" ref="H30:K30" si="9">SUM(H21:H29)</f>
        <v>29.53005464480874</v>
      </c>
      <c r="I30" s="422">
        <f t="shared" si="9"/>
        <v>77</v>
      </c>
      <c r="J30" s="420">
        <f t="shared" si="9"/>
        <v>110</v>
      </c>
      <c r="K30" s="420">
        <f t="shared" si="9"/>
        <v>80</v>
      </c>
      <c r="L30" s="412">
        <f>(I30-J30)/J30</f>
        <v>-0.3</v>
      </c>
      <c r="M30" s="413">
        <f>(I30-K30)/K30</f>
        <v>-3.7499999999999999E-2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8</v>
      </c>
      <c r="D31" s="409">
        <f t="shared" si="10"/>
        <v>9</v>
      </c>
      <c r="E31" s="409">
        <f t="shared" si="10"/>
        <v>4</v>
      </c>
      <c r="F31" s="410">
        <f t="shared" si="10"/>
        <v>7</v>
      </c>
      <c r="G31" s="453">
        <f t="shared" si="10"/>
        <v>28</v>
      </c>
      <c r="H31" s="492">
        <f t="shared" si="10"/>
        <v>33.127359832322774</v>
      </c>
      <c r="I31" s="411">
        <f t="shared" si="10"/>
        <v>85</v>
      </c>
      <c r="J31" s="409">
        <f t="shared" si="10"/>
        <v>121</v>
      </c>
      <c r="K31" s="409">
        <f t="shared" si="10"/>
        <v>86</v>
      </c>
      <c r="L31" s="412">
        <f>(I31-J31)/J31</f>
        <v>-0.2975206611570248</v>
      </c>
      <c r="M31" s="413">
        <f>(I31-K31)/K31</f>
        <v>-1.1627906976744186E-2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Data'!R37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ago'!T4</f>
        <v>4</v>
      </c>
      <c r="D42" s="447">
        <f>'3 weeks ago'!T4</f>
        <v>0</v>
      </c>
      <c r="E42" s="446">
        <f>'Previous Week'!T4</f>
        <v>2</v>
      </c>
      <c r="F42" s="460">
        <f>'Last Week'!T4</f>
        <v>1</v>
      </c>
      <c r="G42" s="452">
        <f t="shared" si="11"/>
        <v>7</v>
      </c>
      <c r="H42" s="502">
        <f>'2016 Data'!S37</f>
        <v>6.3671232876712329</v>
      </c>
      <c r="I42" s="448">
        <f>'YTD 2017'!T4</f>
        <v>30</v>
      </c>
      <c r="J42" s="446">
        <f>'YTD 2016'!T4</f>
        <v>23</v>
      </c>
      <c r="K42" s="446">
        <f>'YTD 2015'!T4</f>
        <v>25</v>
      </c>
      <c r="L42" s="412">
        <f>(I42-J42)/J42</f>
        <v>0.30434782608695654</v>
      </c>
      <c r="M42" s="413">
        <f>(I42-K42)/K42</f>
        <v>0.2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7">
        <f>'New Rapes'!E8</f>
        <v>0</v>
      </c>
      <c r="D13" s="557">
        <f>'New Rapes'!D8</f>
        <v>0</v>
      </c>
      <c r="E13" s="556">
        <f>'New Rapes'!C8</f>
        <v>0</v>
      </c>
      <c r="F13" s="556">
        <f>'New Rapes'!B8</f>
        <v>0</v>
      </c>
      <c r="G13" s="452">
        <f t="shared" ref="G13" si="3">SUM(C13:F13)</f>
        <v>0</v>
      </c>
      <c r="H13" s="577">
        <v>7.6712328767123292E-2</v>
      </c>
      <c r="I13" s="558">
        <f>'New Rapes'!G8</f>
        <v>0</v>
      </c>
      <c r="J13" s="557">
        <f>'New Rapes'!H8</f>
        <v>0</v>
      </c>
      <c r="K13" s="557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Data'!D38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0</v>
      </c>
      <c r="G15" s="452">
        <f t="shared" si="2"/>
        <v>0</v>
      </c>
      <c r="H15" s="491">
        <f>'2016 Data'!Q38</f>
        <v>0.76502732240437155</v>
      </c>
      <c r="I15" s="403">
        <f>'YTD 2017'!Q5</f>
        <v>1</v>
      </c>
      <c r="J15" s="401">
        <f>'YTD 2016'!Q5</f>
        <v>1</v>
      </c>
      <c r="K15" s="401">
        <f>'YTD 2015'!Q5</f>
        <v>0</v>
      </c>
      <c r="L15" s="404">
        <f t="shared" si="0"/>
        <v>0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Data'!O38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Data'!E38</f>
        <v>1.2240437158469946</v>
      </c>
      <c r="I17" s="403">
        <f>'YTD 2017'!E5</f>
        <v>2</v>
      </c>
      <c r="J17" s="401">
        <f>'YTD 2016'!E5</f>
        <v>6</v>
      </c>
      <c r="K17" s="401">
        <f>'YTD 2015'!E5</f>
        <v>4</v>
      </c>
      <c r="L17" s="404">
        <f t="shared" si="0"/>
        <v>-4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ago'!J5</f>
        <v>0</v>
      </c>
      <c r="D18" s="401">
        <f>'3 weeks ago'!J5</f>
        <v>1</v>
      </c>
      <c r="E18" s="402">
        <f>'Previous Week'!J5</f>
        <v>1</v>
      </c>
      <c r="F18" s="402">
        <f>'Last Week'!J5</f>
        <v>0</v>
      </c>
      <c r="G18" s="452">
        <f t="shared" si="2"/>
        <v>2</v>
      </c>
      <c r="H18" s="491">
        <f>'2016 Data'!J38</f>
        <v>0.76502732240437155</v>
      </c>
      <c r="I18" s="403">
        <f>'YTD 2017'!J5</f>
        <v>4</v>
      </c>
      <c r="J18" s="401">
        <f>'YTD 2016'!J5</f>
        <v>3</v>
      </c>
      <c r="K18" s="401">
        <f>'YTD 2015'!J5</f>
        <v>2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3.5958380118272322</v>
      </c>
      <c r="I19" s="411">
        <f t="shared" si="4"/>
        <v>11</v>
      </c>
      <c r="J19" s="409">
        <f t="shared" si="4"/>
        <v>13</v>
      </c>
      <c r="K19" s="409">
        <f t="shared" si="4"/>
        <v>6</v>
      </c>
      <c r="L19" s="412">
        <f>(I19-J19)/J19</f>
        <v>-0.15384615384615385</v>
      </c>
      <c r="M19" s="413">
        <f>(I19-K19)/K19</f>
        <v>0.83333333333333337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0</v>
      </c>
      <c r="H21" s="491">
        <f>'2016 Data'!C38</f>
        <v>1.0710382513661203</v>
      </c>
      <c r="I21" s="416">
        <f>'YTD 2017'!C5</f>
        <v>6</v>
      </c>
      <c r="J21" s="401">
        <f>'YTD 2016'!C5</f>
        <v>3</v>
      </c>
      <c r="K21" s="401">
        <f>'YTD 2015'!C5</f>
        <v>7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ago'!N5</f>
        <v>0</v>
      </c>
      <c r="D22" s="401">
        <f>'3 weeks ago'!N5</f>
        <v>2</v>
      </c>
      <c r="E22" s="402">
        <f>'Previous Week'!N5</f>
        <v>1</v>
      </c>
      <c r="F22" s="402">
        <f>'Last Week'!N5</f>
        <v>0</v>
      </c>
      <c r="G22" s="452">
        <f t="shared" si="5"/>
        <v>3</v>
      </c>
      <c r="H22" s="491">
        <f>'2016 Data'!N38</f>
        <v>3.1366120218579234</v>
      </c>
      <c r="I22" s="418">
        <f>'YTD 2017'!N5</f>
        <v>13</v>
      </c>
      <c r="J22" s="401">
        <f>'YTD 2016'!N5</f>
        <v>12</v>
      </c>
      <c r="K22" s="401">
        <f>'YTD 2015'!N5</f>
        <v>13</v>
      </c>
      <c r="L22" s="404">
        <f t="shared" si="6"/>
        <v>1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Data'!L38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0</v>
      </c>
      <c r="D24" s="401">
        <f>'3 weeks ago'!P5</f>
        <v>0</v>
      </c>
      <c r="E24" s="402">
        <f>'Previous Week'!P5</f>
        <v>1</v>
      </c>
      <c r="F24" s="402">
        <f>'Last Week'!P5</f>
        <v>0</v>
      </c>
      <c r="G24" s="452">
        <f t="shared" si="5"/>
        <v>1</v>
      </c>
      <c r="H24" s="491">
        <f>'2016 Data'!P38</f>
        <v>1.6065573770491803</v>
      </c>
      <c r="I24" s="418">
        <f>'YTD 2017'!P5</f>
        <v>6</v>
      </c>
      <c r="J24" s="401">
        <f>'YTD 2016'!P5</f>
        <v>2</v>
      </c>
      <c r="K24" s="401">
        <f>'YTD 2015'!P5</f>
        <v>4</v>
      </c>
      <c r="L24" s="404">
        <f t="shared" si="6"/>
        <v>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ago'!G5</f>
        <v>0</v>
      </c>
      <c r="D25" s="401">
        <f>'3 weeks ago'!G5</f>
        <v>0</v>
      </c>
      <c r="E25" s="402">
        <f>'Previous Week'!G5</f>
        <v>0</v>
      </c>
      <c r="F25" s="402">
        <f>'Last Week'!G5</f>
        <v>1</v>
      </c>
      <c r="G25" s="452">
        <f t="shared" si="5"/>
        <v>1</v>
      </c>
      <c r="H25" s="491">
        <f>'2016 Data'!G38</f>
        <v>4.2076502732240435</v>
      </c>
      <c r="I25" s="418">
        <f>'YTD 2017'!G5</f>
        <v>8</v>
      </c>
      <c r="J25" s="401">
        <f>'YTD 2016'!G5</f>
        <v>24</v>
      </c>
      <c r="K25" s="401">
        <f>'YTD 2015'!G5</f>
        <v>12</v>
      </c>
      <c r="L25" s="404">
        <f t="shared" si="6"/>
        <v>-16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ago'!I5</f>
        <v>1</v>
      </c>
      <c r="D26" s="401">
        <f>'3 weeks ago'!I5</f>
        <v>0</v>
      </c>
      <c r="E26" s="402">
        <f>'Previous Week'!I5</f>
        <v>0</v>
      </c>
      <c r="F26" s="402">
        <f>'Last Week'!I5</f>
        <v>0</v>
      </c>
      <c r="G26" s="452">
        <f t="shared" si="5"/>
        <v>1</v>
      </c>
      <c r="H26" s="491">
        <f>'2016 Data'!I38</f>
        <v>1.9125683060109291</v>
      </c>
      <c r="I26" s="418">
        <f>'YTD 2017'!I5</f>
        <v>5</v>
      </c>
      <c r="J26" s="401">
        <f>'YTD 2016'!I5</f>
        <v>7</v>
      </c>
      <c r="K26" s="401">
        <f>'YTD 2015'!I5</f>
        <v>6</v>
      </c>
      <c r="L26" s="404">
        <f t="shared" si="6"/>
        <v>-2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ago'!H5</f>
        <v>0</v>
      </c>
      <c r="D27" s="401">
        <f>'3 weeks ago'!H5</f>
        <v>1</v>
      </c>
      <c r="E27" s="402">
        <f>'Previous Week'!H5</f>
        <v>0</v>
      </c>
      <c r="F27" s="402">
        <f>'Last Week'!H5</f>
        <v>1</v>
      </c>
      <c r="G27" s="452">
        <f t="shared" si="5"/>
        <v>2</v>
      </c>
      <c r="H27" s="491">
        <f>'2016 Data'!H38</f>
        <v>2.1420765027322406</v>
      </c>
      <c r="I27" s="418">
        <f>'YTD 2017'!H5</f>
        <v>6</v>
      </c>
      <c r="J27" s="401">
        <f>'YTD 2016'!H5</f>
        <v>6</v>
      </c>
      <c r="K27" s="401">
        <f>'YTD 2015'!H5</f>
        <v>9</v>
      </c>
      <c r="L27" s="404">
        <f>I27-J27</f>
        <v>0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Data'!K38</f>
        <v>7.650273224043716E-2</v>
      </c>
      <c r="I28" s="418">
        <f>'YTD 2017'!K5</f>
        <v>1</v>
      </c>
      <c r="J28" s="401">
        <f>'YTD 2016'!K5</f>
        <v>0</v>
      </c>
      <c r="K28" s="401">
        <f>'YTD 2015'!K5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ago'!B5</f>
        <v>0</v>
      </c>
      <c r="D29" s="401">
        <f>'3 weeks ago'!B5</f>
        <v>0</v>
      </c>
      <c r="E29" s="402">
        <f>'Previous Week'!B5</f>
        <v>0</v>
      </c>
      <c r="F29" s="402">
        <f>'Last Week'!B5</f>
        <v>1</v>
      </c>
      <c r="G29" s="452">
        <f t="shared" si="5"/>
        <v>1</v>
      </c>
      <c r="H29" s="491">
        <f>'2016 Data'!B38</f>
        <v>2.6775956284153004</v>
      </c>
      <c r="I29" s="418">
        <f>'YTD 2017'!B5</f>
        <v>10</v>
      </c>
      <c r="J29" s="401">
        <f>'YTD 2016'!B5</f>
        <v>11</v>
      </c>
      <c r="K29" s="401">
        <f>'YTD 2015'!B5</f>
        <v>13</v>
      </c>
      <c r="L29" s="404">
        <f t="shared" si="6"/>
        <v>-1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</v>
      </c>
      <c r="D30" s="420">
        <f t="shared" si="8"/>
        <v>3</v>
      </c>
      <c r="E30" s="420">
        <f t="shared" si="8"/>
        <v>2</v>
      </c>
      <c r="F30" s="421">
        <f t="shared" si="8"/>
        <v>3</v>
      </c>
      <c r="G30" s="455">
        <f t="shared" si="8"/>
        <v>9</v>
      </c>
      <c r="H30" s="494">
        <f t="shared" ref="H30:K30" si="9">SUM(H21:H29)</f>
        <v>17.136612021857921</v>
      </c>
      <c r="I30" s="422">
        <f t="shared" si="9"/>
        <v>56</v>
      </c>
      <c r="J30" s="420">
        <f t="shared" si="9"/>
        <v>65</v>
      </c>
      <c r="K30" s="420">
        <f t="shared" si="9"/>
        <v>67</v>
      </c>
      <c r="L30" s="412">
        <f>(I30-J30)/J30</f>
        <v>-0.13846153846153847</v>
      </c>
      <c r="M30" s="413">
        <f>(I30-K30)/K30</f>
        <v>-0.16417910447761194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</v>
      </c>
      <c r="D31" s="409">
        <f t="shared" si="10"/>
        <v>4</v>
      </c>
      <c r="E31" s="409">
        <f t="shared" si="10"/>
        <v>3</v>
      </c>
      <c r="F31" s="410">
        <f t="shared" si="10"/>
        <v>3</v>
      </c>
      <c r="G31" s="453">
        <f t="shared" si="10"/>
        <v>11</v>
      </c>
      <c r="H31" s="492">
        <f t="shared" si="10"/>
        <v>20.732450033685154</v>
      </c>
      <c r="I31" s="411">
        <f t="shared" si="10"/>
        <v>67</v>
      </c>
      <c r="J31" s="409">
        <f t="shared" si="10"/>
        <v>78</v>
      </c>
      <c r="K31" s="409">
        <f t="shared" si="10"/>
        <v>73</v>
      </c>
      <c r="L31" s="412">
        <f>(I31-J31)/J31</f>
        <v>-0.14102564102564102</v>
      </c>
      <c r="M31" s="413">
        <f>(I31-K31)/K31</f>
        <v>-8.2191780821917804E-2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ago'!S5</f>
        <v>0</v>
      </c>
      <c r="D41" s="441">
        <f>'3 weeks ago'!S5</f>
        <v>1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1</v>
      </c>
      <c r="H41" s="501">
        <f>'2016 Data'!R38</f>
        <v>0.23013698630136983</v>
      </c>
      <c r="I41" s="443">
        <f>'YTD 2017'!S5</f>
        <v>1</v>
      </c>
      <c r="J41" s="441">
        <f>'YTD 2016'!S5</f>
        <v>2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ago'!T5</f>
        <v>1</v>
      </c>
      <c r="D42" s="447">
        <f>'3 weeks ago'!T5</f>
        <v>4</v>
      </c>
      <c r="E42" s="446">
        <f>'Previous Week'!T5</f>
        <v>2</v>
      </c>
      <c r="F42" s="460">
        <f>'Last Week'!T5</f>
        <v>1</v>
      </c>
      <c r="G42" s="452">
        <f t="shared" si="11"/>
        <v>8</v>
      </c>
      <c r="H42" s="502">
        <f>'2016 Data'!S38</f>
        <v>8.131506849315068</v>
      </c>
      <c r="I42" s="448">
        <f>'YTD 2017'!T5</f>
        <v>20</v>
      </c>
      <c r="J42" s="446">
        <f>'YTD 2016'!T5</f>
        <v>4</v>
      </c>
      <c r="K42" s="446">
        <f>'YTD 2015'!T5</f>
        <v>29</v>
      </c>
      <c r="L42" s="412">
        <f>(I42-J42)/J42</f>
        <v>4</v>
      </c>
      <c r="M42" s="413">
        <f>(I42-K42)/K42</f>
        <v>-0.31034482758620691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Data'!M39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7">
        <f>'New Rapes'!E9</f>
        <v>0</v>
      </c>
      <c r="D13" s="557">
        <f>'New Rapes'!D9</f>
        <v>0</v>
      </c>
      <c r="E13" s="556">
        <f>'New Rapes'!C9</f>
        <v>0</v>
      </c>
      <c r="F13" s="556">
        <f>'New Rapes'!B9</f>
        <v>0</v>
      </c>
      <c r="G13" s="452">
        <f t="shared" ref="G13" si="3">SUM(C13:F13)</f>
        <v>0</v>
      </c>
      <c r="H13" s="577">
        <v>0.15342465753424658</v>
      </c>
      <c r="I13" s="558">
        <f>'New Rapes'!G9</f>
        <v>1</v>
      </c>
      <c r="J13" s="557">
        <f>'New Rapes'!H9</f>
        <v>0</v>
      </c>
      <c r="K13" s="557">
        <f>'New Rapes'!I9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Data'!D39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Data'!Q39</f>
        <v>0.38251366120218577</v>
      </c>
      <c r="I15" s="403">
        <f>'YTD 2017'!Q6</f>
        <v>1</v>
      </c>
      <c r="J15" s="401">
        <f>'YTD 2016'!Q6</f>
        <v>0</v>
      </c>
      <c r="K15" s="401">
        <f>'YTD 2015'!Q6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Data'!O39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Data'!E39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Data'!J39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1.6069765701025525</v>
      </c>
      <c r="I19" s="411">
        <f t="shared" si="4"/>
        <v>5</v>
      </c>
      <c r="J19" s="409">
        <f t="shared" si="4"/>
        <v>4</v>
      </c>
      <c r="K19" s="409">
        <f t="shared" si="4"/>
        <v>1</v>
      </c>
      <c r="L19" s="412">
        <f>(I19-J19)/J19</f>
        <v>0.25</v>
      </c>
      <c r="M19" s="413">
        <f>(I19-K19)/K19</f>
        <v>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Data'!C39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ago'!N6</f>
        <v>2</v>
      </c>
      <c r="D22" s="401">
        <f>'3 weeks ago'!N6</f>
        <v>0</v>
      </c>
      <c r="E22" s="402">
        <f>'Previous Week'!N6</f>
        <v>2</v>
      </c>
      <c r="F22" s="402">
        <f>'Last Week'!N6</f>
        <v>0</v>
      </c>
      <c r="G22" s="452">
        <f t="shared" si="5"/>
        <v>4</v>
      </c>
      <c r="H22" s="491">
        <f>'2016 Data'!N39</f>
        <v>3.9781420765027322</v>
      </c>
      <c r="I22" s="418">
        <f>'YTD 2017'!N6</f>
        <v>26</v>
      </c>
      <c r="J22" s="401">
        <f>'YTD 2016'!N6</f>
        <v>12</v>
      </c>
      <c r="K22" s="401">
        <f>'YTD 2015'!N6</f>
        <v>9</v>
      </c>
      <c r="L22" s="404">
        <f t="shared" si="6"/>
        <v>14</v>
      </c>
      <c r="M22" s="407">
        <f t="shared" ref="M22:M29" si="7">I22-K22</f>
        <v>17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Data'!L39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0</v>
      </c>
      <c r="D24" s="401">
        <f>'3 weeks ago'!P6</f>
        <v>1</v>
      </c>
      <c r="E24" s="402">
        <f>'Previous Week'!P6</f>
        <v>0</v>
      </c>
      <c r="F24" s="402">
        <f>'Last Week'!P6</f>
        <v>2</v>
      </c>
      <c r="G24" s="452">
        <f t="shared" si="5"/>
        <v>3</v>
      </c>
      <c r="H24" s="491">
        <f>'2016 Data'!P39</f>
        <v>0.68852459016393441</v>
      </c>
      <c r="I24" s="418">
        <f>'YTD 2017'!P6</f>
        <v>6</v>
      </c>
      <c r="J24" s="401">
        <f>'YTD 2016'!P6</f>
        <v>3</v>
      </c>
      <c r="K24" s="401">
        <f>'YTD 2015'!P6</f>
        <v>1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ago'!G6</f>
        <v>1</v>
      </c>
      <c r="D25" s="401">
        <f>'3 weeks ago'!G6</f>
        <v>0</v>
      </c>
      <c r="E25" s="402">
        <f>'Previous Week'!G6</f>
        <v>1</v>
      </c>
      <c r="F25" s="402">
        <f>'Last Week'!G6</f>
        <v>0</v>
      </c>
      <c r="G25" s="452">
        <f t="shared" si="5"/>
        <v>2</v>
      </c>
      <c r="H25" s="491">
        <f>'2016 Data'!G39</f>
        <v>3.6721311475409837</v>
      </c>
      <c r="I25" s="418">
        <f>'YTD 2017'!G6</f>
        <v>10</v>
      </c>
      <c r="J25" s="401">
        <f>'YTD 2016'!G6</f>
        <v>9</v>
      </c>
      <c r="K25" s="401">
        <f>'YTD 2015'!G6</f>
        <v>17</v>
      </c>
      <c r="L25" s="404">
        <f t="shared" si="6"/>
        <v>1</v>
      </c>
      <c r="M25" s="407">
        <f t="shared" si="7"/>
        <v>-7</v>
      </c>
      <c r="N25" s="380"/>
    </row>
    <row r="26" spans="1:14" x14ac:dyDescent="0.25">
      <c r="A26" s="375"/>
      <c r="B26" s="406" t="s">
        <v>68</v>
      </c>
      <c r="C26" s="401">
        <f>'4 weeks ago'!I6</f>
        <v>1</v>
      </c>
      <c r="D26" s="401">
        <f>'3 weeks ago'!I6</f>
        <v>3</v>
      </c>
      <c r="E26" s="402">
        <f>'Previous Week'!I6</f>
        <v>0</v>
      </c>
      <c r="F26" s="402">
        <f>'Last Week'!I6</f>
        <v>1</v>
      </c>
      <c r="G26" s="452">
        <f t="shared" si="5"/>
        <v>5</v>
      </c>
      <c r="H26" s="491">
        <f>'2016 Data'!I39</f>
        <v>1.6065573770491803</v>
      </c>
      <c r="I26" s="418">
        <f>'YTD 2017'!I6</f>
        <v>8</v>
      </c>
      <c r="J26" s="401">
        <f>'YTD 2016'!I6</f>
        <v>8</v>
      </c>
      <c r="K26" s="401">
        <f>'YTD 2015'!I6</f>
        <v>5</v>
      </c>
      <c r="L26" s="404">
        <f t="shared" si="6"/>
        <v>0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ago'!H6</f>
        <v>2</v>
      </c>
      <c r="D27" s="401">
        <f>'3 weeks ago'!H6</f>
        <v>1</v>
      </c>
      <c r="E27" s="402">
        <f>'Previous Week'!H6</f>
        <v>2</v>
      </c>
      <c r="F27" s="402">
        <f>'Last Week'!H6</f>
        <v>2</v>
      </c>
      <c r="G27" s="452">
        <f t="shared" si="5"/>
        <v>7</v>
      </c>
      <c r="H27" s="491">
        <f>'2016 Data'!H39</f>
        <v>1.7595628415300546</v>
      </c>
      <c r="I27" s="418">
        <f>'YTD 2017'!H6</f>
        <v>15</v>
      </c>
      <c r="J27" s="401">
        <f>'YTD 2016'!H6</f>
        <v>3</v>
      </c>
      <c r="K27" s="401">
        <f>'YTD 2015'!H6</f>
        <v>8</v>
      </c>
      <c r="L27" s="404">
        <f>I27-J27</f>
        <v>12</v>
      </c>
      <c r="M27" s="407">
        <f>I27-K27</f>
        <v>7</v>
      </c>
      <c r="N27" s="380"/>
    </row>
    <row r="28" spans="1:14" x14ac:dyDescent="0.25">
      <c r="A28" s="375"/>
      <c r="B28" s="406" t="s">
        <v>34</v>
      </c>
      <c r="C28" s="401">
        <f>'4 weeks ago'!K6</f>
        <v>1</v>
      </c>
      <c r="D28" s="401">
        <f>'3 weeks ago'!K6</f>
        <v>1</v>
      </c>
      <c r="E28" s="402">
        <f>'Previous Week'!K6</f>
        <v>0</v>
      </c>
      <c r="F28" s="402">
        <f>'Last Week'!K6</f>
        <v>0</v>
      </c>
      <c r="G28" s="452">
        <f t="shared" si="5"/>
        <v>2</v>
      </c>
      <c r="H28" s="491">
        <f>'2016 Data'!K39</f>
        <v>1.2240437158469946</v>
      </c>
      <c r="I28" s="418">
        <f>'YTD 2017'!K6</f>
        <v>7</v>
      </c>
      <c r="J28" s="401">
        <f>'YTD 2016'!K6</f>
        <v>0</v>
      </c>
      <c r="K28" s="401">
        <f>'YTD 2015'!K6</f>
        <v>4</v>
      </c>
      <c r="L28" s="404">
        <f t="shared" si="6"/>
        <v>7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ago'!B6</f>
        <v>0</v>
      </c>
      <c r="D29" s="401">
        <f>'3 weeks ago'!B6</f>
        <v>0</v>
      </c>
      <c r="E29" s="402">
        <f>'Previous Week'!B6</f>
        <v>2</v>
      </c>
      <c r="F29" s="402">
        <f>'Last Week'!B6</f>
        <v>1</v>
      </c>
      <c r="G29" s="452">
        <f t="shared" si="5"/>
        <v>3</v>
      </c>
      <c r="H29" s="491">
        <f>'2016 Data'!B39</f>
        <v>2.6010928961748636</v>
      </c>
      <c r="I29" s="418">
        <f>'YTD 2017'!B6</f>
        <v>6</v>
      </c>
      <c r="J29" s="401">
        <f>'YTD 2016'!B6</f>
        <v>5</v>
      </c>
      <c r="K29" s="401">
        <f>'YTD 2015'!B6</f>
        <v>8</v>
      </c>
      <c r="L29" s="404">
        <f t="shared" si="6"/>
        <v>1</v>
      </c>
      <c r="M29" s="407">
        <f t="shared" si="7"/>
        <v>-2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7</v>
      </c>
      <c r="D30" s="420">
        <f t="shared" si="8"/>
        <v>6</v>
      </c>
      <c r="E30" s="420">
        <f t="shared" si="8"/>
        <v>7</v>
      </c>
      <c r="F30" s="421">
        <f t="shared" si="8"/>
        <v>6</v>
      </c>
      <c r="G30" s="455">
        <f t="shared" si="8"/>
        <v>26</v>
      </c>
      <c r="H30" s="494">
        <f t="shared" ref="H30:K30" si="9">SUM(H21:H29)</f>
        <v>16.524590163934427</v>
      </c>
      <c r="I30" s="422">
        <f t="shared" si="9"/>
        <v>80</v>
      </c>
      <c r="J30" s="420">
        <f t="shared" si="9"/>
        <v>44</v>
      </c>
      <c r="K30" s="420">
        <f t="shared" si="9"/>
        <v>53</v>
      </c>
      <c r="L30" s="412">
        <f>(I30-J30)/J30</f>
        <v>0.81818181818181823</v>
      </c>
      <c r="M30" s="413">
        <f>(I30-K30)/K30</f>
        <v>0.50943396226415094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6</v>
      </c>
      <c r="E31" s="409">
        <f t="shared" si="10"/>
        <v>7</v>
      </c>
      <c r="F31" s="410">
        <f t="shared" si="10"/>
        <v>6</v>
      </c>
      <c r="G31" s="453">
        <f t="shared" si="10"/>
        <v>26</v>
      </c>
      <c r="H31" s="492">
        <f t="shared" si="10"/>
        <v>18.13156673403698</v>
      </c>
      <c r="I31" s="411">
        <f t="shared" si="10"/>
        <v>85</v>
      </c>
      <c r="J31" s="409">
        <f t="shared" si="10"/>
        <v>48</v>
      </c>
      <c r="K31" s="409">
        <f t="shared" si="10"/>
        <v>54</v>
      </c>
      <c r="L31" s="412">
        <f>(I31-J31)/J31</f>
        <v>0.77083333333333337</v>
      </c>
      <c r="M31" s="413">
        <f>(I31-K31)/K31</f>
        <v>0.57407407407407407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ago'!T6</f>
        <v>1</v>
      </c>
      <c r="D42" s="447">
        <f>'3 weeks ago'!T6</f>
        <v>1</v>
      </c>
      <c r="E42" s="446">
        <f>'Previous Week'!T6</f>
        <v>1</v>
      </c>
      <c r="F42" s="460">
        <f>'Last Week'!T6</f>
        <v>1</v>
      </c>
      <c r="G42" s="452">
        <f t="shared" si="11"/>
        <v>4</v>
      </c>
      <c r="H42" s="502">
        <f>'2016 Data'!S39</f>
        <v>7.2876712328767121</v>
      </c>
      <c r="I42" s="448">
        <f>'YTD 2017'!T6</f>
        <v>23</v>
      </c>
      <c r="J42" s="446">
        <f>'YTD 2016'!T6</f>
        <v>46</v>
      </c>
      <c r="K42" s="446">
        <f>'YTD 2015'!T6</f>
        <v>31</v>
      </c>
      <c r="L42" s="412">
        <f>(I42-J42)/J42</f>
        <v>-0.5</v>
      </c>
      <c r="M42" s="413">
        <f>(I42-K42)/K42</f>
        <v>-0.25806451612903225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7">
        <f>'New Rapes'!E10</f>
        <v>0</v>
      </c>
      <c r="D13" s="557">
        <f>'New Rapes'!D10</f>
        <v>0</v>
      </c>
      <c r="E13" s="556">
        <f>'New Rapes'!C10</f>
        <v>0</v>
      </c>
      <c r="F13" s="556">
        <f>'New Rapes'!B10</f>
        <v>0</v>
      </c>
      <c r="G13" s="452">
        <f t="shared" ref="G13" si="3">SUM(C13:F13)</f>
        <v>0</v>
      </c>
      <c r="H13" s="577">
        <v>0.38356164383561642</v>
      </c>
      <c r="I13" s="558">
        <f>'New Rapes'!G10</f>
        <v>0</v>
      </c>
      <c r="J13" s="557">
        <f>'New Rapes'!H10</f>
        <v>0</v>
      </c>
      <c r="K13" s="557">
        <f>'New Rapes'!I10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Data'!D40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Data'!Q40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Data'!O40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2</v>
      </c>
      <c r="F17" s="402">
        <f>'Last Week'!E7</f>
        <v>0</v>
      </c>
      <c r="G17" s="452">
        <f t="shared" si="2"/>
        <v>2</v>
      </c>
      <c r="H17" s="491">
        <f>'2016 Data'!E40</f>
        <v>0.91803278688524592</v>
      </c>
      <c r="I17" s="403">
        <f>'YTD 2017'!E7</f>
        <v>3</v>
      </c>
      <c r="J17" s="401">
        <f>'YTD 2016'!E7</f>
        <v>3</v>
      </c>
      <c r="K17" s="401">
        <f>'YTD 2015'!E7</f>
        <v>3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Data'!J40</f>
        <v>0.91803278688524592</v>
      </c>
      <c r="I18" s="403">
        <f>'YTD 2017'!J7</f>
        <v>0</v>
      </c>
      <c r="J18" s="401">
        <f>'YTD 2016'!J7</f>
        <v>2</v>
      </c>
      <c r="K18" s="401">
        <f>'YTD 2015'!J7</f>
        <v>2</v>
      </c>
      <c r="L18" s="404">
        <f t="shared" si="0"/>
        <v>-2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0</v>
      </c>
      <c r="G19" s="453">
        <f t="shared" si="4"/>
        <v>2</v>
      </c>
      <c r="H19" s="492">
        <f t="shared" si="4"/>
        <v>3.9026873268957258</v>
      </c>
      <c r="I19" s="411">
        <f t="shared" si="4"/>
        <v>4</v>
      </c>
      <c r="J19" s="409">
        <f t="shared" si="4"/>
        <v>13</v>
      </c>
      <c r="K19" s="409">
        <f t="shared" si="4"/>
        <v>9</v>
      </c>
      <c r="L19" s="412">
        <f>(I19-J19)/J19</f>
        <v>-0.69230769230769229</v>
      </c>
      <c r="M19" s="413">
        <f>(I19-K19)/K19</f>
        <v>-0.55555555555555558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Data'!C40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0</v>
      </c>
      <c r="D22" s="401">
        <f>'3 weeks ago'!N7</f>
        <v>0</v>
      </c>
      <c r="E22" s="402">
        <f>'Previous Week'!N7</f>
        <v>0</v>
      </c>
      <c r="F22" s="402">
        <f>'Last Week'!N7</f>
        <v>1</v>
      </c>
      <c r="G22" s="452">
        <f t="shared" si="5"/>
        <v>1</v>
      </c>
      <c r="H22" s="491">
        <f>'2016 Data'!N40</f>
        <v>3.9016393442622945</v>
      </c>
      <c r="I22" s="418">
        <f>'YTD 2017'!N7</f>
        <v>16</v>
      </c>
      <c r="J22" s="401">
        <f>'YTD 2016'!N7</f>
        <v>19</v>
      </c>
      <c r="K22" s="401">
        <f>'YTD 2015'!N7</f>
        <v>9</v>
      </c>
      <c r="L22" s="404">
        <f t="shared" si="6"/>
        <v>-3</v>
      </c>
      <c r="M22" s="407">
        <f t="shared" ref="M22:M29" si="7">I22-K22</f>
        <v>7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Data'!L40</f>
        <v>0.22950819672131148</v>
      </c>
      <c r="I23" s="418">
        <f>'YTD 2017'!L7</f>
        <v>0</v>
      </c>
      <c r="J23" s="401">
        <f>'YTD 2016'!L7</f>
        <v>2</v>
      </c>
      <c r="K23" s="401">
        <f>'YTD 2015'!L7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Data'!P40</f>
        <v>1.4535519125683061</v>
      </c>
      <c r="I24" s="418">
        <f>'YTD 2017'!P7</f>
        <v>3</v>
      </c>
      <c r="J24" s="401">
        <f>'YTD 2016'!P7</f>
        <v>7</v>
      </c>
      <c r="K24" s="401">
        <f>'YTD 2015'!P7</f>
        <v>1</v>
      </c>
      <c r="L24" s="404">
        <f t="shared" si="6"/>
        <v>-4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ago'!G7</f>
        <v>0</v>
      </c>
      <c r="D25" s="401">
        <f>'3 weeks ago'!G7</f>
        <v>0</v>
      </c>
      <c r="E25" s="402">
        <f>'Previous Week'!G7</f>
        <v>1</v>
      </c>
      <c r="F25" s="402">
        <f>'Last Week'!G7</f>
        <v>0</v>
      </c>
      <c r="G25" s="452">
        <f t="shared" si="5"/>
        <v>1</v>
      </c>
      <c r="H25" s="491">
        <f>'2016 Data'!G40</f>
        <v>2.9071038251366121</v>
      </c>
      <c r="I25" s="418">
        <f>'YTD 2017'!G7</f>
        <v>8</v>
      </c>
      <c r="J25" s="401">
        <f>'YTD 2016'!G7</f>
        <v>19</v>
      </c>
      <c r="K25" s="401">
        <f>'YTD 2015'!G7</f>
        <v>5</v>
      </c>
      <c r="L25" s="404">
        <f t="shared" si="6"/>
        <v>-11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ago'!I7</f>
        <v>1</v>
      </c>
      <c r="D26" s="401">
        <f>'3 weeks ago'!I7</f>
        <v>0</v>
      </c>
      <c r="E26" s="402">
        <f>'Previous Week'!I7</f>
        <v>1</v>
      </c>
      <c r="F26" s="402">
        <f>'Last Week'!I7</f>
        <v>0</v>
      </c>
      <c r="G26" s="452">
        <f t="shared" si="5"/>
        <v>2</v>
      </c>
      <c r="H26" s="491">
        <f>'2016 Data'!I40</f>
        <v>0.99453551912568305</v>
      </c>
      <c r="I26" s="418">
        <f>'YTD 2017'!I7</f>
        <v>6</v>
      </c>
      <c r="J26" s="401">
        <f>'YTD 2016'!I7</f>
        <v>4</v>
      </c>
      <c r="K26" s="401">
        <f>'YTD 2015'!I7</f>
        <v>1</v>
      </c>
      <c r="L26" s="404">
        <f t="shared" si="6"/>
        <v>2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ago'!H7</f>
        <v>0</v>
      </c>
      <c r="D27" s="401">
        <f>'3 weeks ago'!H7</f>
        <v>0</v>
      </c>
      <c r="E27" s="402">
        <f>'Previous Week'!H7</f>
        <v>0</v>
      </c>
      <c r="F27" s="402">
        <f>'Last Week'!H7</f>
        <v>0</v>
      </c>
      <c r="G27" s="452">
        <f t="shared" si="5"/>
        <v>0</v>
      </c>
      <c r="H27" s="491">
        <f>'2016 Data'!H40</f>
        <v>2.2185792349726778</v>
      </c>
      <c r="I27" s="418">
        <f>'YTD 2017'!H7</f>
        <v>5</v>
      </c>
      <c r="J27" s="401">
        <f>'YTD 2016'!H7</f>
        <v>8</v>
      </c>
      <c r="K27" s="401">
        <f>'YTD 2015'!H7</f>
        <v>1</v>
      </c>
      <c r="L27" s="404">
        <f>I27-J27</f>
        <v>-3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Data'!K40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ago'!B7</f>
        <v>0</v>
      </c>
      <c r="D29" s="401">
        <f>'3 weeks ago'!B7</f>
        <v>1</v>
      </c>
      <c r="E29" s="402">
        <f>'Previous Week'!B7</f>
        <v>0</v>
      </c>
      <c r="F29" s="402">
        <f>'Last Week'!B7</f>
        <v>0</v>
      </c>
      <c r="G29" s="452">
        <f t="shared" si="5"/>
        <v>1</v>
      </c>
      <c r="H29" s="491">
        <f>'2016 Data'!B40</f>
        <v>1.9125683060109291</v>
      </c>
      <c r="I29" s="418">
        <f>'YTD 2017'!B7</f>
        <v>11</v>
      </c>
      <c r="J29" s="401">
        <f>'YTD 2016'!B7</f>
        <v>8</v>
      </c>
      <c r="K29" s="401">
        <f>'YTD 2015'!B7</f>
        <v>6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</v>
      </c>
      <c r="D30" s="420">
        <f t="shared" si="8"/>
        <v>1</v>
      </c>
      <c r="E30" s="420">
        <f t="shared" si="8"/>
        <v>2</v>
      </c>
      <c r="F30" s="421">
        <f t="shared" si="8"/>
        <v>1</v>
      </c>
      <c r="G30" s="455">
        <f t="shared" si="8"/>
        <v>5</v>
      </c>
      <c r="H30" s="494">
        <f t="shared" ref="H30:K30" si="9">SUM(H21:H29)</f>
        <v>15.224043715846996</v>
      </c>
      <c r="I30" s="422">
        <f t="shared" si="9"/>
        <v>52</v>
      </c>
      <c r="J30" s="420">
        <f t="shared" si="9"/>
        <v>74</v>
      </c>
      <c r="K30" s="420">
        <f t="shared" si="9"/>
        <v>31</v>
      </c>
      <c r="L30" s="412">
        <f>(I30-J30)/J30</f>
        <v>-0.29729729729729731</v>
      </c>
      <c r="M30" s="413">
        <f>(I30-K30)/K30</f>
        <v>0.67741935483870963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</v>
      </c>
      <c r="D31" s="409">
        <f t="shared" si="10"/>
        <v>1</v>
      </c>
      <c r="E31" s="409">
        <f t="shared" si="10"/>
        <v>4</v>
      </c>
      <c r="F31" s="410">
        <f t="shared" si="10"/>
        <v>1</v>
      </c>
      <c r="G31" s="453">
        <f t="shared" si="10"/>
        <v>7</v>
      </c>
      <c r="H31" s="492">
        <f t="shared" si="10"/>
        <v>19.126731042742723</v>
      </c>
      <c r="I31" s="411">
        <f t="shared" si="10"/>
        <v>56</v>
      </c>
      <c r="J31" s="409">
        <f t="shared" si="10"/>
        <v>87</v>
      </c>
      <c r="K31" s="409">
        <f t="shared" si="10"/>
        <v>40</v>
      </c>
      <c r="L31" s="412">
        <f>(I31-J31)/J31</f>
        <v>-0.35632183908045978</v>
      </c>
      <c r="M31" s="413">
        <f>(I31-K31)/K31</f>
        <v>0.4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Data'!R40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ago'!T7</f>
        <v>0</v>
      </c>
      <c r="D42" s="447">
        <f>'3 weeks ago'!T7</f>
        <v>5</v>
      </c>
      <c r="E42" s="446">
        <f>'Previous Week'!T7</f>
        <v>5</v>
      </c>
      <c r="F42" s="460">
        <f>'Last Week'!T7</f>
        <v>3</v>
      </c>
      <c r="G42" s="452">
        <f t="shared" si="11"/>
        <v>13</v>
      </c>
      <c r="H42" s="502">
        <f>'2016 Data'!S40</f>
        <v>8.131506849315068</v>
      </c>
      <c r="I42" s="448">
        <f>'YTD 2017'!T7</f>
        <v>24</v>
      </c>
      <c r="J42" s="446">
        <f>'YTD 2016'!T7</f>
        <v>29</v>
      </c>
      <c r="K42" s="446">
        <f>'YTD 2015'!T7</f>
        <v>27</v>
      </c>
      <c r="L42" s="412">
        <f>(I42-J42)/J42</f>
        <v>-0.17241379310344829</v>
      </c>
      <c r="M42" s="413">
        <f>(I42-K42)/K42</f>
        <v>-0.1111111111111111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Rapes'!E11</f>
        <v>0</v>
      </c>
      <c r="D13" s="557">
        <f>'New Rapes'!D11</f>
        <v>0</v>
      </c>
      <c r="E13" s="556">
        <f>'New Rapes'!C11</f>
        <v>0</v>
      </c>
      <c r="F13" s="556">
        <f>'New Rapes'!B11</f>
        <v>1</v>
      </c>
      <c r="G13" s="452">
        <f t="shared" ref="G13" si="3">SUM(C13:F13)</f>
        <v>1</v>
      </c>
      <c r="H13" s="577">
        <v>0</v>
      </c>
      <c r="I13" s="558">
        <f>'New Rapes'!G11</f>
        <v>2</v>
      </c>
      <c r="J13" s="557">
        <f>'New Rapes'!H11</f>
        <v>0</v>
      </c>
      <c r="K13" s="557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Data'!D41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2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Data'!Q41</f>
        <v>0.38251366120218577</v>
      </c>
      <c r="I15" s="403">
        <f>'YTD 2017'!Q8</f>
        <v>0</v>
      </c>
      <c r="J15" s="401">
        <f>'YTD 2016'!Q8</f>
        <v>2</v>
      </c>
      <c r="K15" s="401">
        <f>'YTD 2015'!Q8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Data'!O41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Data'!E41</f>
        <v>0.45901639344262296</v>
      </c>
      <c r="I17" s="403">
        <f>'YTD 2017'!E8</f>
        <v>0</v>
      </c>
      <c r="J17" s="401">
        <f>'YTD 2016'!E8</f>
        <v>1</v>
      </c>
      <c r="K17" s="401">
        <f>'YTD 2015'!E8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ago'!J8</f>
        <v>0</v>
      </c>
      <c r="D18" s="401">
        <f>'3 weeks ago'!J8</f>
        <v>1</v>
      </c>
      <c r="E18" s="402">
        <f>'Previous Week'!J8</f>
        <v>0</v>
      </c>
      <c r="F18" s="402">
        <f>'Last Week'!J8</f>
        <v>1</v>
      </c>
      <c r="G18" s="452">
        <f t="shared" si="2"/>
        <v>2</v>
      </c>
      <c r="H18" s="491">
        <f>'2016 Data'!J41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2</v>
      </c>
      <c r="L18" s="404">
        <f t="shared" si="0"/>
        <v>3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2</v>
      </c>
      <c r="G19" s="453">
        <f t="shared" si="4"/>
        <v>3</v>
      </c>
      <c r="H19" s="492">
        <f t="shared" si="4"/>
        <v>1.9125683060109291</v>
      </c>
      <c r="I19" s="411">
        <f t="shared" si="4"/>
        <v>8</v>
      </c>
      <c r="J19" s="409">
        <f t="shared" si="4"/>
        <v>7</v>
      </c>
      <c r="K19" s="409">
        <f t="shared" si="4"/>
        <v>6</v>
      </c>
      <c r="L19" s="412">
        <f>(I19-J19)/J19</f>
        <v>0.14285714285714285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1</v>
      </c>
      <c r="F21" s="402">
        <f>'Last Week'!C8</f>
        <v>0</v>
      </c>
      <c r="G21" s="452">
        <f t="shared" ref="G21:G29" si="5">SUM(C21:F21)</f>
        <v>1</v>
      </c>
      <c r="H21" s="491">
        <f>'2016 Data'!C41</f>
        <v>0.91803278688524592</v>
      </c>
      <c r="I21" s="416">
        <f>'YTD 2017'!C8</f>
        <v>1</v>
      </c>
      <c r="J21" s="401">
        <f>'YTD 2016'!C8</f>
        <v>3</v>
      </c>
      <c r="K21" s="401">
        <f>'YTD 2015'!C8</f>
        <v>0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0</v>
      </c>
      <c r="F22" s="402">
        <f>'Last Week'!N8</f>
        <v>1</v>
      </c>
      <c r="G22" s="452">
        <f t="shared" si="5"/>
        <v>1</v>
      </c>
      <c r="H22" s="491">
        <f>'2016 Data'!N41</f>
        <v>3.0601092896174862</v>
      </c>
      <c r="I22" s="418">
        <f>'YTD 2017'!N8</f>
        <v>6</v>
      </c>
      <c r="J22" s="401">
        <f>'YTD 2016'!N8</f>
        <v>7</v>
      </c>
      <c r="K22" s="401">
        <f>'YTD 2015'!N8</f>
        <v>14</v>
      </c>
      <c r="L22" s="404">
        <f t="shared" si="6"/>
        <v>-1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1</v>
      </c>
      <c r="G23" s="452">
        <f t="shared" si="5"/>
        <v>1</v>
      </c>
      <c r="H23" s="491">
        <f>'2016 Data'!L41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1</v>
      </c>
      <c r="D24" s="401">
        <f>'3 weeks ago'!P8</f>
        <v>1</v>
      </c>
      <c r="E24" s="402">
        <f>'Previous Week'!P8</f>
        <v>3</v>
      </c>
      <c r="F24" s="402">
        <f>'Last Week'!P8</f>
        <v>0</v>
      </c>
      <c r="G24" s="452">
        <f t="shared" si="5"/>
        <v>5</v>
      </c>
      <c r="H24" s="491">
        <f>'2016 Data'!P41</f>
        <v>7.0382513661202184</v>
      </c>
      <c r="I24" s="418">
        <f>'YTD 2017'!P8</f>
        <v>26</v>
      </c>
      <c r="J24" s="401">
        <f>'YTD 2016'!P8</f>
        <v>24</v>
      </c>
      <c r="K24" s="401">
        <f>'YTD 2015'!P8</f>
        <v>49</v>
      </c>
      <c r="L24" s="404">
        <f t="shared" si="6"/>
        <v>2</v>
      </c>
      <c r="M24" s="407">
        <f t="shared" si="7"/>
        <v>-23</v>
      </c>
      <c r="N24" s="380"/>
    </row>
    <row r="25" spans="1:14" x14ac:dyDescent="0.25">
      <c r="A25" s="375"/>
      <c r="B25" s="406" t="s">
        <v>7</v>
      </c>
      <c r="C25" s="401">
        <f>'4 weeks ago'!G8</f>
        <v>0</v>
      </c>
      <c r="D25" s="401">
        <f>'3 weeks ago'!G8</f>
        <v>1</v>
      </c>
      <c r="E25" s="402">
        <f>'Previous Week'!G8</f>
        <v>0</v>
      </c>
      <c r="F25" s="402">
        <f>'Last Week'!G8</f>
        <v>1</v>
      </c>
      <c r="G25" s="452">
        <f t="shared" si="5"/>
        <v>2</v>
      </c>
      <c r="H25" s="491">
        <f>'2016 Data'!G41</f>
        <v>6.2732240437158469</v>
      </c>
      <c r="I25" s="418">
        <f>'YTD 2017'!G8</f>
        <v>8</v>
      </c>
      <c r="J25" s="401">
        <f>'YTD 2016'!G8</f>
        <v>27</v>
      </c>
      <c r="K25" s="401">
        <f>'YTD 2015'!G8</f>
        <v>17</v>
      </c>
      <c r="L25" s="404">
        <f t="shared" si="6"/>
        <v>-19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ago'!I8</f>
        <v>0</v>
      </c>
      <c r="D26" s="401">
        <f>'3 weeks ago'!I8</f>
        <v>0</v>
      </c>
      <c r="E26" s="402">
        <f>'Previous Week'!I8</f>
        <v>1</v>
      </c>
      <c r="F26" s="402">
        <f>'Last Week'!I8</f>
        <v>0</v>
      </c>
      <c r="G26" s="452">
        <f t="shared" si="5"/>
        <v>1</v>
      </c>
      <c r="H26" s="491">
        <f>'2016 Data'!I41</f>
        <v>1.3770491803278688</v>
      </c>
      <c r="I26" s="418">
        <f>'YTD 2017'!I8</f>
        <v>3</v>
      </c>
      <c r="J26" s="401">
        <f>'YTD 2016'!I8</f>
        <v>5</v>
      </c>
      <c r="K26" s="401">
        <f>'YTD 2015'!I8</f>
        <v>8</v>
      </c>
      <c r="L26" s="404">
        <f t="shared" si="6"/>
        <v>-2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ago'!H8</f>
        <v>0</v>
      </c>
      <c r="D27" s="401">
        <f>'3 weeks ago'!H8</f>
        <v>0</v>
      </c>
      <c r="E27" s="402">
        <f>'Previous Week'!H8</f>
        <v>1</v>
      </c>
      <c r="F27" s="402">
        <f>'Last Week'!H8</f>
        <v>1</v>
      </c>
      <c r="G27" s="452">
        <f t="shared" si="5"/>
        <v>2</v>
      </c>
      <c r="H27" s="491">
        <f>'2016 Data'!H41</f>
        <v>3.7486338797814209</v>
      </c>
      <c r="I27" s="418">
        <f>'YTD 2017'!H8</f>
        <v>13</v>
      </c>
      <c r="J27" s="401">
        <f>'YTD 2016'!H8</f>
        <v>10</v>
      </c>
      <c r="K27" s="401">
        <f>'YTD 2015'!H8</f>
        <v>10</v>
      </c>
      <c r="L27" s="404">
        <f>I27-J27</f>
        <v>3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1</v>
      </c>
      <c r="E28" s="402">
        <f>'Previous Week'!K8</f>
        <v>0</v>
      </c>
      <c r="F28" s="402">
        <f>'Last Week'!K8</f>
        <v>0</v>
      </c>
      <c r="G28" s="452">
        <f t="shared" si="5"/>
        <v>1</v>
      </c>
      <c r="H28" s="491">
        <f>'2016 Data'!K41</f>
        <v>0.38251366120218577</v>
      </c>
      <c r="I28" s="418">
        <f>'YTD 2017'!K8</f>
        <v>3</v>
      </c>
      <c r="J28" s="401">
        <f>'YTD 2016'!K8</f>
        <v>0</v>
      </c>
      <c r="K28" s="401">
        <f>'YTD 2015'!K8</f>
        <v>2</v>
      </c>
      <c r="L28" s="404">
        <f t="shared" si="6"/>
        <v>3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ago'!B8</f>
        <v>0</v>
      </c>
      <c r="D29" s="401">
        <f>'3 weeks ago'!B8</f>
        <v>0</v>
      </c>
      <c r="E29" s="402">
        <f>'Previous Week'!B8</f>
        <v>1</v>
      </c>
      <c r="F29" s="402">
        <f>'Last Week'!B8</f>
        <v>1</v>
      </c>
      <c r="G29" s="452">
        <f t="shared" si="5"/>
        <v>2</v>
      </c>
      <c r="H29" s="491">
        <f>'2016 Data'!B41</f>
        <v>2.9836065573770489</v>
      </c>
      <c r="I29" s="418">
        <f>'YTD 2017'!B8</f>
        <v>11</v>
      </c>
      <c r="J29" s="401">
        <f>'YTD 2016'!B8</f>
        <v>8</v>
      </c>
      <c r="K29" s="401">
        <f>'YTD 2015'!B8</f>
        <v>6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</v>
      </c>
      <c r="D30" s="420">
        <f t="shared" si="8"/>
        <v>3</v>
      </c>
      <c r="E30" s="420">
        <f t="shared" si="8"/>
        <v>7</v>
      </c>
      <c r="F30" s="421">
        <f t="shared" si="8"/>
        <v>5</v>
      </c>
      <c r="G30" s="455">
        <f t="shared" si="8"/>
        <v>16</v>
      </c>
      <c r="H30" s="494">
        <f t="shared" ref="H30:K30" si="9">SUM(H21:H29)</f>
        <v>25.857923497267755</v>
      </c>
      <c r="I30" s="422">
        <f t="shared" si="9"/>
        <v>72</v>
      </c>
      <c r="J30" s="420">
        <f t="shared" si="9"/>
        <v>84</v>
      </c>
      <c r="K30" s="420">
        <f t="shared" si="9"/>
        <v>106</v>
      </c>
      <c r="L30" s="412">
        <f>(I30-J30)/J30</f>
        <v>-0.14285714285714285</v>
      </c>
      <c r="M30" s="413">
        <f>(I30-K30)/K30</f>
        <v>-0.32075471698113206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</v>
      </c>
      <c r="D31" s="409">
        <f t="shared" si="10"/>
        <v>4</v>
      </c>
      <c r="E31" s="409">
        <f t="shared" si="10"/>
        <v>7</v>
      </c>
      <c r="F31" s="410">
        <f t="shared" si="10"/>
        <v>7</v>
      </c>
      <c r="G31" s="453">
        <f t="shared" si="10"/>
        <v>19</v>
      </c>
      <c r="H31" s="492">
        <f t="shared" si="10"/>
        <v>27.770491803278684</v>
      </c>
      <c r="I31" s="411">
        <f t="shared" si="10"/>
        <v>80</v>
      </c>
      <c r="J31" s="409">
        <f t="shared" si="10"/>
        <v>91</v>
      </c>
      <c r="K31" s="409">
        <f t="shared" si="10"/>
        <v>112</v>
      </c>
      <c r="L31" s="412">
        <f>(I31-J31)/J31</f>
        <v>-0.12087912087912088</v>
      </c>
      <c r="M31" s="413">
        <f>(I31-K31)/K31</f>
        <v>-0.2857142857142857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ago'!T8</f>
        <v>5</v>
      </c>
      <c r="D42" s="447">
        <f>'3 weeks ago'!T8</f>
        <v>3</v>
      </c>
      <c r="E42" s="446">
        <f>'Previous Week'!T8</f>
        <v>2</v>
      </c>
      <c r="F42" s="460">
        <f>'Last Week'!T8</f>
        <v>1</v>
      </c>
      <c r="G42" s="452">
        <f t="shared" si="11"/>
        <v>11</v>
      </c>
      <c r="H42" s="502">
        <f>'2016 Data'!S41</f>
        <v>5.9835616438356167</v>
      </c>
      <c r="I42" s="448">
        <f>'YTD 2017'!T8</f>
        <v>19</v>
      </c>
      <c r="J42" s="446">
        <f>'YTD 2016'!T8</f>
        <v>25</v>
      </c>
      <c r="K42" s="446">
        <f>'YTD 2015'!T8</f>
        <v>10</v>
      </c>
      <c r="L42" s="412">
        <f>(I42-J42)/J42</f>
        <v>-0.24</v>
      </c>
      <c r="M42" s="413">
        <f>(I42-K42)/K42</f>
        <v>0.9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" zoomScaleNormal="100"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8" si="1">I11-J11</f>
        <v>1</v>
      </c>
      <c r="M11" s="60">
        <f t="shared" ref="M11:M18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1</v>
      </c>
      <c r="E12" s="42">
        <f t="shared" si="0"/>
        <v>0.21038251366120214</v>
      </c>
      <c r="F12" s="106">
        <f>'Beat 21'!G12+'Beat 22'!G12+'Beat 23'!G12+'Beat 24'!G12+'Beat 25'!G12+'Beat 26'!G12</f>
        <v>2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4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2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1</v>
      </c>
      <c r="G13" s="559">
        <f>'New Rapes'!L7</f>
        <v>1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3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0</v>
      </c>
      <c r="M13" s="61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1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2</v>
      </c>
      <c r="L14" s="59">
        <f t="shared" si="1"/>
        <v>-2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2</v>
      </c>
      <c r="D15" s="2">
        <f>'Beat 21'!E15+'Beat 22'!E15+'Beat 23'!E15+'Beat 24'!E15+'Beat 25'!E15+'Beat 26'!E15</f>
        <v>0</v>
      </c>
      <c r="E15" s="42">
        <f>H15/4</f>
        <v>3.2704918032786883</v>
      </c>
      <c r="F15" s="106">
        <f>'Beat 21'!G15+'Beat 22'!G15+'Beat 23'!G15+'Beat 24'!G15+'Beat 25'!G15+'Beat 26'!G15</f>
        <v>5</v>
      </c>
      <c r="G15" s="263">
        <f>'Previous 28 Days'!Q4</f>
        <v>5</v>
      </c>
      <c r="H15" s="42">
        <f>'Beat 21'!H15+'Beat 22'!H15+'Beat 23'!H15+'Beat 24'!H15+'Beat 25'!H15+'Beat 26'!H15</f>
        <v>13.081967213114753</v>
      </c>
      <c r="I15" s="111">
        <f>'Beat 21'!I15+'Beat 22'!I15+'Beat 23'!I15+'Beat 24'!I15+'Beat 25'!I15+'Beat 26'!I15</f>
        <v>32</v>
      </c>
      <c r="J15" s="2">
        <f>'Beat 21'!J15+'Beat 22'!J15+'Beat 23'!J15+'Beat 24'!J15+'Beat 25'!J15+'Beat 26'!J15</f>
        <v>52</v>
      </c>
      <c r="K15" s="2">
        <f>'Beat 21'!K15+'Beat 22'!K15+'Beat 23'!K15+'Beat 24'!K15+'Beat 25'!K15+'Beat 26'!K15</f>
        <v>23</v>
      </c>
      <c r="L15" s="59">
        <f t="shared" si="1"/>
        <v>-20</v>
      </c>
      <c r="M15" s="61">
        <f t="shared" si="2"/>
        <v>9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2</v>
      </c>
      <c r="L16" s="59">
        <f t="shared" si="1"/>
        <v>1</v>
      </c>
      <c r="M16" s="61">
        <f t="shared" si="2"/>
        <v>-1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0</v>
      </c>
      <c r="D17" s="2">
        <f>'Beat 21'!E17+'Beat 22'!E17+'Beat 23'!E17+'Beat 24'!E17+'Beat 25'!E17+'Beat 26'!E17</f>
        <v>2</v>
      </c>
      <c r="E17" s="42">
        <f t="shared" si="0"/>
        <v>1.4344262295081966</v>
      </c>
      <c r="F17" s="106">
        <f>'Beat 21'!G17+'Beat 22'!G17+'Beat 23'!G17+'Beat 24'!G17+'Beat 25'!G17+'Beat 26'!G17</f>
        <v>2</v>
      </c>
      <c r="G17" s="263">
        <f>'Previous 28 Days'!E4</f>
        <v>5</v>
      </c>
      <c r="H17" s="42">
        <f>'Beat 21'!H17+'Beat 22'!H17+'Beat 23'!H17+'Beat 24'!H17+'Beat 25'!H17+'Beat 26'!H17</f>
        <v>5.7377049180327866</v>
      </c>
      <c r="I17" s="111">
        <f>'Beat 21'!I17+'Beat 22'!I17+'Beat 23'!I17+'Beat 24'!I17+'Beat 25'!I17+'Beat 26'!I17</f>
        <v>17</v>
      </c>
      <c r="J17" s="2">
        <f>'Beat 21'!J17+'Beat 22'!J17+'Beat 23'!J17+'Beat 24'!J17+'Beat 25'!J17+'Beat 26'!J17</f>
        <v>24</v>
      </c>
      <c r="K17" s="2">
        <f>'Beat 21'!K17+'Beat 22'!K17+'Beat 23'!K17+'Beat 24'!K17+'Beat 25'!K17+'Beat 26'!K17</f>
        <v>13</v>
      </c>
      <c r="L17" s="59">
        <f t="shared" si="1"/>
        <v>-7</v>
      </c>
      <c r="M17" s="61">
        <f t="shared" si="2"/>
        <v>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4</v>
      </c>
      <c r="D18" s="2">
        <f>'Beat 21'!E18+'Beat 22'!E18+'Beat 23'!E18+'Beat 24'!E18+'Beat 25'!E18+'Beat 26'!E18</f>
        <v>2</v>
      </c>
      <c r="E18" s="42">
        <f t="shared" si="0"/>
        <v>1.3579234972677594</v>
      </c>
      <c r="F18" s="106">
        <f>'Beat 21'!G18+'Beat 22'!G18+'Beat 23'!G18+'Beat 24'!G18+'Beat 25'!G18+'Beat 26'!G18</f>
        <v>7</v>
      </c>
      <c r="G18" s="263">
        <f>'Previous 28 Days'!J4</f>
        <v>4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20</v>
      </c>
      <c r="J18" s="2">
        <f>'Beat 21'!J18+'Beat 22'!J18+'Beat 23'!J18+'Beat 24'!J18+'Beat 25'!J18+'Beat 26'!J18</f>
        <v>14</v>
      </c>
      <c r="K18" s="2">
        <f>'Beat 21'!K18+'Beat 22'!K18+'Beat 23'!K18+'Beat 24'!K18+'Beat 25'!K18+'Beat 26'!K18</f>
        <v>5</v>
      </c>
      <c r="L18" s="59">
        <f t="shared" si="1"/>
        <v>6</v>
      </c>
      <c r="M18" s="61">
        <f t="shared" si="2"/>
        <v>15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6</v>
      </c>
      <c r="D19" s="12">
        <f>SUM(D11:D18)</f>
        <v>5</v>
      </c>
      <c r="E19" s="43">
        <f t="shared" ref="E19:K19" si="7">SUM(E11:E18)</f>
        <v>6.8859794894827449</v>
      </c>
      <c r="F19" s="110">
        <f t="shared" si="7"/>
        <v>17</v>
      </c>
      <c r="G19" s="70">
        <f t="shared" si="7"/>
        <v>17</v>
      </c>
      <c r="H19" s="43">
        <f t="shared" si="7"/>
        <v>27.543917957930979</v>
      </c>
      <c r="I19" s="104">
        <f t="shared" si="7"/>
        <v>81</v>
      </c>
      <c r="J19" s="12">
        <f t="shared" si="7"/>
        <v>100</v>
      </c>
      <c r="K19" s="46">
        <f t="shared" si="7"/>
        <v>51</v>
      </c>
      <c r="L19" s="64">
        <f>(I19-J19)/J19</f>
        <v>-0.19</v>
      </c>
      <c r="M19" s="55">
        <f>(I19-K19)/K19</f>
        <v>0.58823529411764708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2</v>
      </c>
      <c r="E21" s="42">
        <f>H21/4</f>
        <v>1.2622950819672132</v>
      </c>
      <c r="F21" s="106">
        <f>'Beat 21'!G21+'Beat 22'!G21+'Beat 23'!G21+'Beat 24'!G21+'Beat 25'!G21+'Beat 26'!G21</f>
        <v>2</v>
      </c>
      <c r="G21" s="263">
        <f>'Previous 28 Days'!C4</f>
        <v>4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14</v>
      </c>
      <c r="K21" s="2">
        <f>'Beat 21'!K21+'Beat 22'!K21+'Beat 23'!K21+'Beat 24'!K21+'Beat 25'!K21+'Beat 26'!K21</f>
        <v>7</v>
      </c>
      <c r="L21" s="59">
        <f t="shared" ref="L21:L29" si="8">I21-J21</f>
        <v>-2</v>
      </c>
      <c r="M21" s="61">
        <f>I21-K21</f>
        <v>5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0</v>
      </c>
      <c r="E22" s="42">
        <f t="shared" ref="E22:E29" si="10">H22/4</f>
        <v>2.7540983606557381</v>
      </c>
      <c r="F22" s="106">
        <f>'Beat 21'!G22+'Beat 22'!G22+'Beat 23'!G22+'Beat 24'!G22+'Beat 25'!G22+'Beat 26'!G22</f>
        <v>7</v>
      </c>
      <c r="G22" s="263">
        <f>'Previous 28 Days'!N4</f>
        <v>2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20</v>
      </c>
      <c r="J22" s="2">
        <f>'Beat 21'!J22+'Beat 22'!J22+'Beat 23'!J22+'Beat 24'!J22+'Beat 25'!J22+'Beat 26'!J22</f>
        <v>36</v>
      </c>
      <c r="K22" s="2">
        <f>'Beat 21'!K22+'Beat 22'!K22+'Beat 23'!K22+'Beat 24'!K22+'Beat 25'!K22+'Beat 26'!K22</f>
        <v>31</v>
      </c>
      <c r="L22" s="59">
        <f t="shared" si="8"/>
        <v>-16</v>
      </c>
      <c r="M22" s="61">
        <f t="shared" ref="M22:M29" si="11">I22-K22</f>
        <v>-11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1</v>
      </c>
      <c r="D23" s="2">
        <f>'Beat 21'!E23+'Beat 22'!E23+'Beat 23'!E23+'Beat 24'!E23+'Beat 25'!E23+'Beat 26'!E23</f>
        <v>1</v>
      </c>
      <c r="E23" s="42">
        <f>H23/4</f>
        <v>1.0136612021857925</v>
      </c>
      <c r="F23" s="106">
        <f>'Beat 21'!G23+'Beat 22'!G23+'Beat 23'!G23+'Beat 24'!G23+'Beat 25'!G23+'Beat 26'!G23</f>
        <v>2</v>
      </c>
      <c r="G23" s="263">
        <f>'Previous 28 Days'!L4</f>
        <v>7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17</v>
      </c>
      <c r="J23" s="2">
        <f>'Beat 21'!J23+'Beat 22'!J23+'Beat 23'!J23+'Beat 24'!J23+'Beat 25'!J23+'Beat 26'!J23</f>
        <v>17</v>
      </c>
      <c r="K23" s="2">
        <f>'Beat 21'!K23+'Beat 22'!K23+'Beat 23'!K23+'Beat 24'!K23+'Beat 25'!K23+'Beat 26'!K23</f>
        <v>14</v>
      </c>
      <c r="L23" s="59">
        <f t="shared" si="8"/>
        <v>0</v>
      </c>
      <c r="M23" s="61">
        <f t="shared" si="11"/>
        <v>3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7</v>
      </c>
      <c r="D24" s="2">
        <f>'Beat 21'!E24+'Beat 22'!E24+'Beat 23'!E24+'Beat 24'!E24+'Beat 25'!E24+'Beat 26'!E24</f>
        <v>3</v>
      </c>
      <c r="E24" s="42">
        <f t="shared" si="10"/>
        <v>4.6284153005464477</v>
      </c>
      <c r="F24" s="106">
        <f>'Beat 21'!G24+'Beat 22'!G24+'Beat 23'!G24+'Beat 24'!G24+'Beat 25'!G24+'Beat 26'!G24</f>
        <v>17</v>
      </c>
      <c r="G24" s="263">
        <f>'Previous 28 Days'!P4</f>
        <v>20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66</v>
      </c>
      <c r="J24" s="2">
        <f>'Beat 21'!J24+'Beat 22'!J24+'Beat 23'!J24+'Beat 24'!J24+'Beat 25'!J24+'Beat 26'!J24</f>
        <v>57</v>
      </c>
      <c r="K24" s="2">
        <f>'Beat 21'!K24+'Beat 22'!K24+'Beat 23'!K24+'Beat 24'!K24+'Beat 25'!K24+'Beat 26'!K24</f>
        <v>65</v>
      </c>
      <c r="L24" s="59">
        <f t="shared" si="8"/>
        <v>9</v>
      </c>
      <c r="M24" s="61">
        <f t="shared" si="11"/>
        <v>1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7</v>
      </c>
      <c r="D25" s="2">
        <f>'Beat 21'!E25+'Beat 22'!E25+'Beat 23'!E25+'Beat 24'!E25+'Beat 25'!E25+'Beat 26'!E25</f>
        <v>3</v>
      </c>
      <c r="E25" s="42">
        <f>H25/4</f>
        <v>10.519125683060109</v>
      </c>
      <c r="F25" s="106">
        <f>'Beat 21'!G25+'Beat 22'!G25+'Beat 23'!G25+'Beat 24'!G25+'Beat 25'!G25+'Beat 26'!G25</f>
        <v>17</v>
      </c>
      <c r="G25" s="263">
        <f>'Previous 28 Days'!G4</f>
        <v>46</v>
      </c>
      <c r="H25" s="42">
        <f>'Beat 21'!H25+'Beat 22'!H25+'Beat 23'!H25+'Beat 24'!H25+'Beat 25'!H25+'Beat 26'!H25</f>
        <v>42.076502732240435</v>
      </c>
      <c r="I25" s="111">
        <f>'Beat 21'!I25+'Beat 22'!I25+'Beat 23'!I25+'Beat 24'!I25+'Beat 25'!I25+'Beat 26'!I25</f>
        <v>133</v>
      </c>
      <c r="J25" s="2">
        <f>'Beat 21'!J25+'Beat 22'!J25+'Beat 23'!J25+'Beat 24'!J25+'Beat 25'!J25+'Beat 26'!J25</f>
        <v>165</v>
      </c>
      <c r="K25" s="2">
        <f>'Beat 21'!K25+'Beat 22'!K25+'Beat 23'!K25+'Beat 24'!K25+'Beat 25'!K25+'Beat 26'!K25</f>
        <v>100</v>
      </c>
      <c r="L25" s="59">
        <f t="shared" si="8"/>
        <v>-32</v>
      </c>
      <c r="M25" s="61">
        <f t="shared" si="11"/>
        <v>33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4</v>
      </c>
      <c r="D26" s="2">
        <f>'Beat 21'!E26+'Beat 22'!E26+'Beat 23'!E26+'Beat 24'!E26+'Beat 25'!E26+'Beat 26'!E26</f>
        <v>5</v>
      </c>
      <c r="E26" s="42">
        <f t="shared" si="10"/>
        <v>3.9016393442622945</v>
      </c>
      <c r="F26" s="106">
        <f>'Beat 21'!G26+'Beat 22'!G26+'Beat 23'!G26+'Beat 24'!G26+'Beat 25'!G26+'Beat 26'!G26</f>
        <v>22</v>
      </c>
      <c r="G26" s="263">
        <f>'Previous 28 Days'!I4</f>
        <v>21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70</v>
      </c>
      <c r="J26" s="2">
        <f>'Beat 21'!J26+'Beat 22'!J26+'Beat 23'!J26+'Beat 24'!J26+'Beat 25'!J26+'Beat 26'!J26</f>
        <v>48</v>
      </c>
      <c r="K26" s="2">
        <f>'Beat 21'!K26+'Beat 22'!K26+'Beat 23'!K26+'Beat 24'!K26+'Beat 25'!K26+'Beat 26'!K26</f>
        <v>51</v>
      </c>
      <c r="L26" s="59">
        <f t="shared" si="8"/>
        <v>22</v>
      </c>
      <c r="M26" s="61">
        <f t="shared" si="11"/>
        <v>19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3</v>
      </c>
      <c r="D27" s="2">
        <f>'Beat 21'!E27+'Beat 22'!E27+'Beat 23'!E27+'Beat 24'!E27+'Beat 25'!E27+'Beat 26'!E27</f>
        <v>3</v>
      </c>
      <c r="E27" s="42">
        <f>H27/4</f>
        <v>5.2595628415300544</v>
      </c>
      <c r="F27" s="106">
        <f>'Beat 21'!G27+'Beat 22'!G27+'Beat 23'!G27+'Beat 24'!G27+'Beat 25'!G27+'Beat 26'!G27</f>
        <v>16</v>
      </c>
      <c r="G27" s="263">
        <f>'Previous 28 Days'!H4</f>
        <v>21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68</v>
      </c>
      <c r="J27" s="2">
        <f>'Beat 21'!J27+'Beat 22'!J27+'Beat 23'!J27+'Beat 24'!J27+'Beat 25'!J27+'Beat 26'!J27</f>
        <v>83</v>
      </c>
      <c r="K27" s="2">
        <f>'Beat 21'!K27+'Beat 22'!K27+'Beat 23'!K27+'Beat 24'!K27+'Beat 25'!K27+'Beat 26'!K27</f>
        <v>66</v>
      </c>
      <c r="L27" s="59">
        <f>I27-J27</f>
        <v>-15</v>
      </c>
      <c r="M27" s="61">
        <f>I27-K27</f>
        <v>2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1</v>
      </c>
      <c r="D28" s="2">
        <f>'Beat 21'!E28+'Beat 22'!E28+'Beat 23'!E28+'Beat 24'!E28+'Beat 25'!E28+'Beat 26'!E28</f>
        <v>0</v>
      </c>
      <c r="E28" s="42">
        <f t="shared" si="10"/>
        <v>0.57377049180327866</v>
      </c>
      <c r="F28" s="106">
        <f>'Beat 21'!G28+'Beat 22'!G28+'Beat 23'!G28+'Beat 24'!G28+'Beat 25'!G28+'Beat 26'!G28</f>
        <v>4</v>
      </c>
      <c r="G28" s="263">
        <f>'Previous 28 Days'!K4</f>
        <v>1</v>
      </c>
      <c r="H28" s="42">
        <f>'Beat 21'!H28+'Beat 22'!H28+'Beat 23'!H28+'Beat 24'!H28+'Beat 25'!H28+'Beat 26'!H28</f>
        <v>2.2950819672131146</v>
      </c>
      <c r="I28" s="111">
        <f>'Beat 21'!I28+'Beat 22'!I28+'Beat 23'!I28+'Beat 24'!I28+'Beat 25'!I28+'Beat 26'!I28</f>
        <v>7</v>
      </c>
      <c r="J28" s="2">
        <f>'Beat 21'!J28+'Beat 22'!J28+'Beat 23'!J28+'Beat 24'!J28+'Beat 25'!J28+'Beat 26'!J28</f>
        <v>11</v>
      </c>
      <c r="K28" s="2">
        <f>'Beat 21'!K28+'Beat 22'!K28+'Beat 23'!K28+'Beat 24'!K28+'Beat 25'!K28+'Beat 26'!K28</f>
        <v>4</v>
      </c>
      <c r="L28" s="59">
        <f t="shared" si="8"/>
        <v>-4</v>
      </c>
      <c r="M28" s="61">
        <f t="shared" si="11"/>
        <v>3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2</v>
      </c>
      <c r="D29" s="2">
        <f>'Beat 21'!E29+'Beat 22'!E29+'Beat 23'!E29+'Beat 24'!E29+'Beat 25'!E29+'Beat 26'!E29</f>
        <v>7</v>
      </c>
      <c r="E29" s="42">
        <f t="shared" si="10"/>
        <v>4.0355191256830603</v>
      </c>
      <c r="F29" s="106">
        <f>'Beat 21'!G29+'Beat 22'!G29+'Beat 23'!G29+'Beat 24'!G29+'Beat 25'!G29+'Beat 26'!G29</f>
        <v>16</v>
      </c>
      <c r="G29" s="263">
        <f>'Previous 28 Days'!B4</f>
        <v>15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54</v>
      </c>
      <c r="J29" s="2">
        <f>'Beat 21'!J29+'Beat 22'!J29+'Beat 23'!J29+'Beat 24'!J29+'Beat 25'!J29+'Beat 26'!J29</f>
        <v>56</v>
      </c>
      <c r="K29" s="2">
        <f>'Beat 21'!K29+'Beat 22'!K29+'Beat 23'!K29+'Beat 24'!K29+'Beat 25'!K29+'Beat 26'!K29</f>
        <v>39</v>
      </c>
      <c r="L29" s="59">
        <f t="shared" si="8"/>
        <v>-2</v>
      </c>
      <c r="M29" s="61">
        <f t="shared" si="11"/>
        <v>15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26</v>
      </c>
      <c r="D30" s="13">
        <f>SUM(D21:D29)</f>
        <v>24</v>
      </c>
      <c r="E30" s="44">
        <f t="shared" ref="E30:K30" si="12">SUM(E21:E29)</f>
        <v>33.948087431693992</v>
      </c>
      <c r="F30" s="108">
        <f t="shared" si="12"/>
        <v>103</v>
      </c>
      <c r="G30" s="13">
        <f t="shared" si="12"/>
        <v>137</v>
      </c>
      <c r="H30" s="44">
        <f t="shared" si="12"/>
        <v>135.79234972677597</v>
      </c>
      <c r="I30" s="108">
        <f t="shared" si="12"/>
        <v>447</v>
      </c>
      <c r="J30" s="13">
        <f t="shared" si="12"/>
        <v>487</v>
      </c>
      <c r="K30" s="47">
        <f t="shared" si="12"/>
        <v>377</v>
      </c>
      <c r="L30" s="64">
        <f>(I30-J30)/J30</f>
        <v>-8.2135523613963035E-2</v>
      </c>
      <c r="M30" s="65">
        <f>(I30-K30)/K30</f>
        <v>0.1856763925729443</v>
      </c>
      <c r="N30" s="18"/>
    </row>
    <row r="31" spans="1:24" ht="13.5" thickBot="1" x14ac:dyDescent="0.25">
      <c r="A31" s="19"/>
      <c r="B31" s="11" t="s">
        <v>6</v>
      </c>
      <c r="C31" s="104">
        <f>C30+C19</f>
        <v>32</v>
      </c>
      <c r="D31" s="12">
        <f>D30+D19</f>
        <v>29</v>
      </c>
      <c r="E31" s="45">
        <f>E19+E30</f>
        <v>40.834066921176735</v>
      </c>
      <c r="F31" s="104">
        <f>F30+F19</f>
        <v>120</v>
      </c>
      <c r="G31" s="12">
        <f>G30+G19</f>
        <v>154</v>
      </c>
      <c r="H31" s="45">
        <f>H19+H30</f>
        <v>163.33626768470694</v>
      </c>
      <c r="I31" s="104">
        <f>I30+I19</f>
        <v>528</v>
      </c>
      <c r="J31" s="12">
        <f>J30+J19</f>
        <v>587</v>
      </c>
      <c r="K31" s="46">
        <f>K30+K19</f>
        <v>428</v>
      </c>
      <c r="L31" s="64">
        <f>(I31-J31)/J31</f>
        <v>-0.10051107325383304</v>
      </c>
      <c r="M31" s="65">
        <f>(I31-K31)/K31</f>
        <v>0.23364485981308411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-59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225</v>
      </c>
      <c r="E40" s="96" t="s">
        <v>185</v>
      </c>
      <c r="F40" s="95" t="s">
        <v>229</v>
      </c>
      <c r="G40" s="253">
        <v>42812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service'!C6</f>
        <v>108</v>
      </c>
      <c r="D41" s="71">
        <f>+'Calls for service'!C14</f>
        <v>92</v>
      </c>
      <c r="E41" s="66">
        <f>+'Calls for service'!C30</f>
        <v>121.01369863013699</v>
      </c>
      <c r="F41" s="71">
        <f>+'Calls for service'!L6</f>
        <v>409</v>
      </c>
      <c r="G41" s="71">
        <f>+'Calls for service'!L14</f>
        <v>431</v>
      </c>
      <c r="H41" s="66">
        <f>+'Calls for service'!L30</f>
        <v>484.05479452054794</v>
      </c>
      <c r="I41" s="71">
        <f>+'Calls for service'!U22</f>
        <v>1657</v>
      </c>
      <c r="J41" s="71">
        <f>+'Calls for service'!U14</f>
        <v>1707</v>
      </c>
      <c r="K41" s="206">
        <f>+'Calls for service'!U30</f>
        <v>1682.3333333333333</v>
      </c>
      <c r="L41" s="91">
        <f>+I41-J41</f>
        <v>-50</v>
      </c>
      <c r="M41" s="56">
        <f>+I41-K41</f>
        <v>-25.333333333333258</v>
      </c>
      <c r="N41" s="18"/>
    </row>
    <row r="42" spans="1:14" x14ac:dyDescent="0.2">
      <c r="A42" s="19"/>
      <c r="B42" s="10" t="s">
        <v>52</v>
      </c>
      <c r="C42" s="90">
        <f>+'Calls for service'!C5</f>
        <v>208</v>
      </c>
      <c r="D42" s="71">
        <f>+'Calls for service'!C13</f>
        <v>192</v>
      </c>
      <c r="E42" s="67">
        <f>+'Calls for service'!C29</f>
        <v>232.86027397260273</v>
      </c>
      <c r="F42" s="71">
        <f>+'Calls for service'!L5</f>
        <v>816</v>
      </c>
      <c r="G42" s="71">
        <f>+'Calls for service'!L13</f>
        <v>898</v>
      </c>
      <c r="H42" s="67">
        <f>+'Calls for service'!L29</f>
        <v>931.44109589041091</v>
      </c>
      <c r="I42" s="71">
        <f>+'Calls for service'!U21</f>
        <v>3074</v>
      </c>
      <c r="J42" s="71">
        <f>+'Calls for service'!U13</f>
        <v>3216</v>
      </c>
      <c r="K42" s="72">
        <f>+'Calls for service'!U29</f>
        <v>3232</v>
      </c>
      <c r="L42" s="76">
        <f>+I42-J42</f>
        <v>-142</v>
      </c>
      <c r="M42" s="53">
        <f>+I42-K42</f>
        <v>-158</v>
      </c>
      <c r="N42" s="18"/>
    </row>
    <row r="43" spans="1:14" x14ac:dyDescent="0.2">
      <c r="A43" s="19"/>
      <c r="B43" s="10" t="s">
        <v>53</v>
      </c>
      <c r="C43" s="88">
        <f>+'Calls for service'!C4</f>
        <v>200</v>
      </c>
      <c r="D43" s="71">
        <f>+'Calls for service'!C12</f>
        <v>226</v>
      </c>
      <c r="E43" s="67">
        <f>+'Calls for service'!C28</f>
        <v>252.40273972602739</v>
      </c>
      <c r="F43" s="71">
        <f>+'Calls for service'!L4</f>
        <v>878</v>
      </c>
      <c r="G43" s="71">
        <f>+'Calls for service'!L12</f>
        <v>947</v>
      </c>
      <c r="H43" s="67">
        <f>+'Calls for service'!L28</f>
        <v>1009.6109589041096</v>
      </c>
      <c r="I43" s="71">
        <f>+'Calls for service'!U20</f>
        <v>3381</v>
      </c>
      <c r="J43" s="71">
        <f>+'Calls for service'!U12</f>
        <v>3487</v>
      </c>
      <c r="K43" s="67">
        <f>+'Calls for service'!U28</f>
        <v>3512.6666666666665</v>
      </c>
      <c r="L43" s="76">
        <f>+I43-J43</f>
        <v>-106</v>
      </c>
      <c r="M43" s="53">
        <f>+I43-K43</f>
        <v>-131.66666666666652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516</v>
      </c>
      <c r="D44" s="46">
        <f t="shared" si="13"/>
        <v>510</v>
      </c>
      <c r="E44" s="68">
        <f t="shared" si="13"/>
        <v>606.27671232876719</v>
      </c>
      <c r="F44" s="73">
        <f t="shared" si="13"/>
        <v>2103</v>
      </c>
      <c r="G44" s="46">
        <f t="shared" si="13"/>
        <v>2276</v>
      </c>
      <c r="H44" s="68">
        <f t="shared" si="13"/>
        <v>2425.1068493150688</v>
      </c>
      <c r="I44" s="73">
        <f t="shared" si="13"/>
        <v>8112</v>
      </c>
      <c r="J44" s="46">
        <f t="shared" si="13"/>
        <v>8410</v>
      </c>
      <c r="K44" s="68">
        <f t="shared" si="13"/>
        <v>8427</v>
      </c>
      <c r="L44" s="330">
        <f>+(I44-J44)/J44</f>
        <v>-3.543400713436385E-2</v>
      </c>
      <c r="M44" s="331">
        <f>+(I44-K44)/K44</f>
        <v>-3.7379850480598074E-2</v>
      </c>
      <c r="N44" s="18"/>
    </row>
    <row r="45" spans="1:14" s="215" customFormat="1" x14ac:dyDescent="0.2">
      <c r="A45" s="19"/>
      <c r="B45" s="343" t="s">
        <v>78</v>
      </c>
      <c r="C45" s="527">
        <f>'Beat 21'!F41+'Beat 22'!F41+'Beat 23'!F41+'Beat 24'!F41+'Beat 25'!F41+'Beat 26'!F41</f>
        <v>6</v>
      </c>
      <c r="D45" s="298">
        <f>'Beat 21'!E41+'Beat 22'!E41+'Beat 23'!E41+'Beat 24'!E41+'Beat 25'!E41+'Beat 26'!E41</f>
        <v>0</v>
      </c>
      <c r="E45" s="341">
        <f>H45/4</f>
        <v>7.5945205479452049</v>
      </c>
      <c r="F45" s="486">
        <f>'Beat 21'!G41+'Beat 22'!G41+'Beat 23'!G41+'Beat 24'!G41+'Beat 25'!G41+'Beat 26'!G41</f>
        <v>12</v>
      </c>
      <c r="G45" s="298">
        <f>'Previous 28 Days'!B14</f>
        <v>14</v>
      </c>
      <c r="H45" s="299">
        <f>'Beat 21'!H41+'Beat 22'!H41+'Beat 23'!H41+'Beat 24'!H41+'Beat 25'!H41+'Beat 26'!H41</f>
        <v>30.37808219178082</v>
      </c>
      <c r="I45" s="298">
        <f>'Beat 21'!I41+'Beat 22'!I41+'Beat 23'!I41+'Beat 24'!I41+'Beat 25'!I41+'Beat 26'!I41</f>
        <v>68</v>
      </c>
      <c r="J45" s="298">
        <f>'Beat 21'!J41+'Beat 22'!J41+'Beat 23'!J41+'Beat 24'!J41+'Beat 25'!J41+'Beat 26'!J41</f>
        <v>147</v>
      </c>
      <c r="K45" s="298">
        <f>'Beat 21'!K41+'Beat 22'!K41+'Beat 23'!K41+'Beat 24'!K41+'Beat 25'!K41+'Beat 26'!K41</f>
        <v>47</v>
      </c>
      <c r="L45" s="336">
        <f>I45-J45</f>
        <v>-79</v>
      </c>
      <c r="M45" s="333">
        <f>I45-K45</f>
        <v>21</v>
      </c>
      <c r="N45" s="216"/>
    </row>
    <row r="46" spans="1:14" ht="13.5" thickBot="1" x14ac:dyDescent="0.25">
      <c r="A46" s="19"/>
      <c r="B46" s="344" t="s">
        <v>79</v>
      </c>
      <c r="C46" s="527">
        <f>'Beat 21'!F42+'Beat 22'!F42+'Beat 23'!F42+'Beat 24'!F42+'Beat 25'!F42+'Beat 26'!F42</f>
        <v>9</v>
      </c>
      <c r="D46" s="298">
        <f>'Beat 21'!E42+'Beat 22'!E42+'Beat 23'!E42+'Beat 24'!E42+'Beat 25'!E42+'Beat 26'!E42</f>
        <v>16</v>
      </c>
      <c r="E46" s="335">
        <f>H46/4</f>
        <v>10.758904109589041</v>
      </c>
      <c r="F46" s="348">
        <f>'Beat 21'!G42+'Beat 22'!G42+'Beat 23'!G42+'Beat 24'!G42+'Beat 25'!G42+'Beat 26'!G42</f>
        <v>39</v>
      </c>
      <c r="G46" s="298">
        <f>'Previous 28 Days'!C14</f>
        <v>16</v>
      </c>
      <c r="H46" s="299">
        <f>'Beat 21'!H42+'Beat 22'!H42+'Beat 23'!H42+'Beat 24'!H42+'Beat 25'!H42+'Beat 26'!H42</f>
        <v>43.035616438356165</v>
      </c>
      <c r="I46" s="298">
        <f>'Beat 21'!I42+'Beat 22'!I42+'Beat 23'!I42+'Beat 24'!I42+'Beat 25'!I42+'Beat 26'!I42</f>
        <v>123</v>
      </c>
      <c r="J46" s="298">
        <f>'Beat 21'!J42+'Beat 22'!J42+'Beat 23'!J42+'Beat 24'!J42+'Beat 25'!J42+'Beat 26'!J42</f>
        <v>164</v>
      </c>
      <c r="K46" s="298">
        <f>'Beat 21'!K42+'Beat 22'!K42+'Beat 23'!K42+'Beat 24'!K42+'Beat 25'!K42+'Beat 26'!K42</f>
        <v>105</v>
      </c>
      <c r="L46" s="337">
        <f>I46-J46</f>
        <v>-41</v>
      </c>
      <c r="M46" s="208">
        <f>I46-K46</f>
        <v>18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75" priority="11" stopIfTrue="1" operator="greaterThan">
      <formula>0</formula>
    </cfRule>
  </conditionalFormatting>
  <conditionalFormatting sqref="C11:C12 C21:C29 C14:C18">
    <cfRule type="cellIs" dxfId="74" priority="14" stopIfTrue="1" operator="greaterThan">
      <formula>E11+P11</formula>
    </cfRule>
    <cfRule type="cellIs" dxfId="73" priority="15" stopIfTrue="1" operator="lessThan">
      <formula>E11-P11</formula>
    </cfRule>
  </conditionalFormatting>
  <conditionalFormatting sqref="F21:F29 F11:F12 F14:F18">
    <cfRule type="cellIs" dxfId="72" priority="16" stopIfTrue="1" operator="greaterThan">
      <formula>H11+Q11</formula>
    </cfRule>
    <cfRule type="cellIs" dxfId="71" priority="17" stopIfTrue="1" operator="lessThan">
      <formula>H11-Q11</formula>
    </cfRule>
  </conditionalFormatting>
  <conditionalFormatting sqref="I11:I12 I21:I29 I14:I18">
    <cfRule type="cellIs" dxfId="70" priority="18" stopIfTrue="1" operator="greaterThan">
      <formula>J11+R11</formula>
    </cfRule>
    <cfRule type="cellIs" dxfId="69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7">
        <f>'New Rapes'!E13</f>
        <v>0</v>
      </c>
      <c r="D13" s="557">
        <f>'New Rapes'!D13</f>
        <v>0</v>
      </c>
      <c r="E13" s="556">
        <f>'New Rapes'!C13</f>
        <v>0</v>
      </c>
      <c r="F13" s="556">
        <f>'New Rapes'!B13</f>
        <v>0</v>
      </c>
      <c r="G13" s="452">
        <f t="shared" si="2"/>
        <v>0</v>
      </c>
      <c r="H13" s="577">
        <v>7.6712328767123292E-2</v>
      </c>
      <c r="I13" s="558">
        <f>'New Rapes'!G13</f>
        <v>0</v>
      </c>
      <c r="J13" s="557">
        <f>'New Rapes'!H13</f>
        <v>0</v>
      </c>
      <c r="K13" s="557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Data'!D42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0</v>
      </c>
      <c r="D15" s="401">
        <f>'3 weeks ago'!Q10</f>
        <v>1</v>
      </c>
      <c r="E15" s="402">
        <f>'Previous Week'!Q10</f>
        <v>0</v>
      </c>
      <c r="F15" s="402">
        <f>'Last Week'!Q10</f>
        <v>1</v>
      </c>
      <c r="G15" s="452">
        <f t="shared" si="2"/>
        <v>2</v>
      </c>
      <c r="H15" s="491">
        <f>'2016 Data'!Q42</f>
        <v>0.68852459016393441</v>
      </c>
      <c r="I15" s="403">
        <f>'YTD 2017'!Q10</f>
        <v>5</v>
      </c>
      <c r="J15" s="401">
        <f>'YTD 2016'!Q10</f>
        <v>4</v>
      </c>
      <c r="K15" s="401">
        <f>'YTD 2015'!Q10</f>
        <v>1</v>
      </c>
      <c r="L15" s="404">
        <f t="shared" si="0"/>
        <v>1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Data'!O42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ago'!E10</f>
        <v>0</v>
      </c>
      <c r="D17" s="401">
        <f>'3 weeks ago'!E10</f>
        <v>0</v>
      </c>
      <c r="E17" s="402">
        <f>'Previous Week'!E10</f>
        <v>1</v>
      </c>
      <c r="F17" s="402">
        <f>'Last Week'!E10</f>
        <v>0</v>
      </c>
      <c r="G17" s="452">
        <f t="shared" si="2"/>
        <v>1</v>
      </c>
      <c r="H17" s="491">
        <f>'2016 Data'!E42</f>
        <v>1.1475409836065573</v>
      </c>
      <c r="I17" s="403">
        <f>'YTD 2017'!E10</f>
        <v>10</v>
      </c>
      <c r="J17" s="401">
        <f>'YTD 2016'!E10</f>
        <v>2</v>
      </c>
      <c r="K17" s="401">
        <f>'YTD 2015'!E10</f>
        <v>4</v>
      </c>
      <c r="L17" s="404">
        <f t="shared" si="0"/>
        <v>8</v>
      </c>
      <c r="M17" s="407">
        <f t="shared" si="1"/>
        <v>6</v>
      </c>
      <c r="N17" s="380"/>
    </row>
    <row r="18" spans="1:14" x14ac:dyDescent="0.25">
      <c r="A18" s="375"/>
      <c r="B18" s="406" t="s">
        <v>41</v>
      </c>
      <c r="C18" s="401">
        <f>'4 weeks ago'!J10</f>
        <v>0</v>
      </c>
      <c r="D18" s="401">
        <f>'3 weeks ago'!J10</f>
        <v>0</v>
      </c>
      <c r="E18" s="402">
        <f>'Previous Week'!J10</f>
        <v>1</v>
      </c>
      <c r="F18" s="402">
        <f>'Last Week'!J10</f>
        <v>2</v>
      </c>
      <c r="G18" s="452">
        <f t="shared" si="2"/>
        <v>3</v>
      </c>
      <c r="H18" s="491">
        <f>'2016 Data'!J42</f>
        <v>1.3770491803278688</v>
      </c>
      <c r="I18" s="403">
        <f>'YTD 2017'!J10</f>
        <v>3</v>
      </c>
      <c r="J18" s="401">
        <f>'YTD 2016'!J10</f>
        <v>7</v>
      </c>
      <c r="K18" s="401">
        <f>'YTD 2015'!J10</f>
        <v>2</v>
      </c>
      <c r="L18" s="404">
        <f t="shared" si="0"/>
        <v>-4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2</v>
      </c>
      <c r="F19" s="410">
        <f t="shared" si="3"/>
        <v>3</v>
      </c>
      <c r="G19" s="453">
        <f t="shared" si="3"/>
        <v>6</v>
      </c>
      <c r="H19" s="492">
        <f t="shared" si="3"/>
        <v>3.9018489407889811</v>
      </c>
      <c r="I19" s="411">
        <f t="shared" si="3"/>
        <v>18</v>
      </c>
      <c r="J19" s="409">
        <f t="shared" si="3"/>
        <v>16</v>
      </c>
      <c r="K19" s="409">
        <f t="shared" si="3"/>
        <v>9</v>
      </c>
      <c r="L19" s="412">
        <f>(I19-J19)/J19</f>
        <v>0.125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Data'!C42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1</v>
      </c>
      <c r="D22" s="401">
        <f>'3 weeks ago'!N10</f>
        <v>1</v>
      </c>
      <c r="E22" s="402">
        <f>'Previous Week'!N10</f>
        <v>0</v>
      </c>
      <c r="F22" s="402">
        <f>'Last Week'!N10</f>
        <v>0</v>
      </c>
      <c r="G22" s="452">
        <f t="shared" si="4"/>
        <v>2</v>
      </c>
      <c r="H22" s="491">
        <f>'2016 Data'!N42</f>
        <v>1.9125683060109291</v>
      </c>
      <c r="I22" s="418">
        <f>'YTD 2017'!N10</f>
        <v>4</v>
      </c>
      <c r="J22" s="401">
        <f>'YTD 2016'!N10</f>
        <v>5</v>
      </c>
      <c r="K22" s="401">
        <f>'YTD 2015'!N10</f>
        <v>11</v>
      </c>
      <c r="L22" s="404">
        <f t="shared" si="5"/>
        <v>-1</v>
      </c>
      <c r="M22" s="407">
        <f t="shared" ref="M22:M29" si="6">I22-K22</f>
        <v>-7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Data'!L42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0</v>
      </c>
      <c r="D24" s="401">
        <f>'3 weeks ago'!P10</f>
        <v>1</v>
      </c>
      <c r="E24" s="402">
        <f>'Previous Week'!P10</f>
        <v>1</v>
      </c>
      <c r="F24" s="402">
        <f>'Last Week'!P10</f>
        <v>0</v>
      </c>
      <c r="G24" s="452">
        <f t="shared" si="4"/>
        <v>2</v>
      </c>
      <c r="H24" s="491">
        <f>'2016 Data'!P42</f>
        <v>2.0655737704918034</v>
      </c>
      <c r="I24" s="418">
        <f>'YTD 2017'!P10</f>
        <v>11</v>
      </c>
      <c r="J24" s="401">
        <f>'YTD 2016'!P10</f>
        <v>4</v>
      </c>
      <c r="K24" s="401">
        <f>'YTD 2015'!P10</f>
        <v>8</v>
      </c>
      <c r="L24" s="404">
        <f t="shared" si="5"/>
        <v>7</v>
      </c>
      <c r="M24" s="407">
        <f t="shared" si="6"/>
        <v>3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0</v>
      </c>
      <c r="E25" s="402">
        <f>'Previous Week'!G10</f>
        <v>0</v>
      </c>
      <c r="F25" s="402">
        <f>'Last Week'!G10</f>
        <v>0</v>
      </c>
      <c r="G25" s="452">
        <f t="shared" si="4"/>
        <v>0</v>
      </c>
      <c r="H25" s="491">
        <f>'2016 Data'!G42</f>
        <v>2.5245901639344264</v>
      </c>
      <c r="I25" s="418">
        <f>'YTD 2017'!G10</f>
        <v>5</v>
      </c>
      <c r="J25" s="401">
        <f>'YTD 2016'!G10</f>
        <v>6</v>
      </c>
      <c r="K25" s="401">
        <f>'YTD 2015'!G10</f>
        <v>15</v>
      </c>
      <c r="L25" s="404">
        <f t="shared" si="5"/>
        <v>-1</v>
      </c>
      <c r="M25" s="407">
        <f t="shared" si="6"/>
        <v>-10</v>
      </c>
      <c r="N25" s="380"/>
    </row>
    <row r="26" spans="1:14" x14ac:dyDescent="0.25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1</v>
      </c>
      <c r="F26" s="402">
        <f>'Last Week'!I10</f>
        <v>0</v>
      </c>
      <c r="G26" s="452">
        <f t="shared" si="4"/>
        <v>1</v>
      </c>
      <c r="H26" s="491">
        <f>'2016 Data'!I42</f>
        <v>1.6830601092896174</v>
      </c>
      <c r="I26" s="418">
        <f>'YTD 2017'!I10</f>
        <v>2</v>
      </c>
      <c r="J26" s="401">
        <f>'YTD 2016'!I10</f>
        <v>4</v>
      </c>
      <c r="K26" s="401">
        <f>'YTD 2015'!I10</f>
        <v>3</v>
      </c>
      <c r="L26" s="404">
        <f t="shared" si="5"/>
        <v>-2</v>
      </c>
      <c r="M26" s="407">
        <f t="shared" si="6"/>
        <v>-1</v>
      </c>
      <c r="N26" s="380"/>
    </row>
    <row r="27" spans="1:14" x14ac:dyDescent="0.25">
      <c r="A27" s="375"/>
      <c r="B27" s="406" t="s">
        <v>67</v>
      </c>
      <c r="C27" s="401">
        <f>'4 weeks ago'!H10</f>
        <v>0</v>
      </c>
      <c r="D27" s="401">
        <f>'3 weeks ago'!H10</f>
        <v>0</v>
      </c>
      <c r="E27" s="402">
        <f>'Previous Week'!H10</f>
        <v>0</v>
      </c>
      <c r="F27" s="402">
        <f>'Last Week'!H10</f>
        <v>1</v>
      </c>
      <c r="G27" s="452">
        <f t="shared" si="4"/>
        <v>1</v>
      </c>
      <c r="H27" s="491">
        <f>'2016 Data'!H42</f>
        <v>1.9890710382513661</v>
      </c>
      <c r="I27" s="418">
        <f>'YTD 2017'!H10</f>
        <v>4</v>
      </c>
      <c r="J27" s="401">
        <f>'YTD 2016'!H10</f>
        <v>6</v>
      </c>
      <c r="K27" s="401">
        <f>'YTD 2015'!H10</f>
        <v>11</v>
      </c>
      <c r="L27" s="404">
        <f>I27-J27</f>
        <v>-2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1</v>
      </c>
      <c r="E28" s="402">
        <f>'Previous Week'!K10</f>
        <v>0</v>
      </c>
      <c r="F28" s="402">
        <f>'Last Week'!K10</f>
        <v>0</v>
      </c>
      <c r="G28" s="452">
        <f t="shared" si="4"/>
        <v>1</v>
      </c>
      <c r="H28" s="491">
        <f>'2016 Data'!K42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ago'!B10</f>
        <v>1</v>
      </c>
      <c r="D29" s="401">
        <f>'3 weeks ago'!B10</f>
        <v>0</v>
      </c>
      <c r="E29" s="402">
        <f>'Previous Week'!B10</f>
        <v>1</v>
      </c>
      <c r="F29" s="402">
        <f>'Last Week'!B10</f>
        <v>1</v>
      </c>
      <c r="G29" s="452">
        <f t="shared" si="4"/>
        <v>3</v>
      </c>
      <c r="H29" s="491">
        <f>'2016 Data'!B42</f>
        <v>2.5245901639344264</v>
      </c>
      <c r="I29" s="418">
        <f>'YTD 2017'!B10</f>
        <v>7</v>
      </c>
      <c r="J29" s="401">
        <f>'YTD 2016'!B10</f>
        <v>13</v>
      </c>
      <c r="K29" s="401">
        <f>'YTD 2015'!B10</f>
        <v>5</v>
      </c>
      <c r="L29" s="404">
        <f t="shared" si="5"/>
        <v>-6</v>
      </c>
      <c r="M29" s="407">
        <f t="shared" si="6"/>
        <v>2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2</v>
      </c>
      <c r="D30" s="420">
        <f t="shared" si="7"/>
        <v>3</v>
      </c>
      <c r="E30" s="420">
        <f t="shared" si="7"/>
        <v>3</v>
      </c>
      <c r="F30" s="421">
        <f t="shared" si="7"/>
        <v>2</v>
      </c>
      <c r="G30" s="455">
        <f t="shared" si="7"/>
        <v>10</v>
      </c>
      <c r="H30" s="494">
        <f t="shared" ref="H30:K30" si="8">SUM(H21:H29)</f>
        <v>13.617486338797814</v>
      </c>
      <c r="I30" s="422">
        <f t="shared" si="8"/>
        <v>36</v>
      </c>
      <c r="J30" s="420">
        <f t="shared" si="8"/>
        <v>40</v>
      </c>
      <c r="K30" s="420">
        <f t="shared" si="8"/>
        <v>54</v>
      </c>
      <c r="L30" s="412">
        <f>(I30-J30)/J30</f>
        <v>-0.1</v>
      </c>
      <c r="M30" s="413">
        <f>(I30-K30)/K30</f>
        <v>-0.33333333333333331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4</v>
      </c>
      <c r="E31" s="409">
        <f t="shared" si="9"/>
        <v>5</v>
      </c>
      <c r="F31" s="410">
        <f t="shared" si="9"/>
        <v>5</v>
      </c>
      <c r="G31" s="453">
        <f t="shared" si="9"/>
        <v>16</v>
      </c>
      <c r="H31" s="492">
        <f t="shared" si="9"/>
        <v>17.519335279586794</v>
      </c>
      <c r="I31" s="411">
        <f t="shared" si="9"/>
        <v>54</v>
      </c>
      <c r="J31" s="409">
        <f t="shared" si="9"/>
        <v>56</v>
      </c>
      <c r="K31" s="409">
        <f t="shared" si="9"/>
        <v>63</v>
      </c>
      <c r="L31" s="412">
        <f>(I31-J31)/J31</f>
        <v>-3.5714285714285712E-2</v>
      </c>
      <c r="M31" s="413">
        <f>(I31-K31)/K31</f>
        <v>-0.14285714285714285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Data'!R42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ago'!T10</f>
        <v>3</v>
      </c>
      <c r="D42" s="447">
        <f>'3 weeks ago'!T10</f>
        <v>1</v>
      </c>
      <c r="E42" s="446">
        <f>'Previous Week'!T10</f>
        <v>3</v>
      </c>
      <c r="F42" s="460">
        <f>'Last Week'!T10</f>
        <v>1</v>
      </c>
      <c r="G42" s="452">
        <f t="shared" si="10"/>
        <v>8</v>
      </c>
      <c r="H42" s="502">
        <f>'2016 Data'!S42</f>
        <v>9.205479452054794</v>
      </c>
      <c r="I42" s="448">
        <f>'YTD 2017'!T10</f>
        <v>24</v>
      </c>
      <c r="J42" s="446">
        <f>'YTD 2016'!T10</f>
        <v>28</v>
      </c>
      <c r="K42" s="446">
        <f>'YTD 2015'!T10</f>
        <v>23</v>
      </c>
      <c r="L42" s="412">
        <f>(I42-J42)/J42</f>
        <v>-0.14285714285714285</v>
      </c>
      <c r="M42" s="413">
        <f>(I42-K42)/K42</f>
        <v>4.3478260869565216E-2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8" priority="1" stopIfTrue="1" operator="greaterThan">
      <formula>0</formula>
    </cfRule>
  </conditionalFormatting>
  <conditionalFormatting sqref="L32:M32">
    <cfRule type="cellIs" dxfId="6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Data'!M43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25">
      <c r="A13" s="375"/>
      <c r="B13" s="269" t="s">
        <v>204</v>
      </c>
      <c r="C13" s="557">
        <f>'New Rapes'!E14</f>
        <v>0</v>
      </c>
      <c r="D13" s="557">
        <f>'New Rapes'!D14</f>
        <v>0</v>
      </c>
      <c r="E13" s="556">
        <f>'New Rapes'!C14</f>
        <v>0</v>
      </c>
      <c r="F13" s="556">
        <f>'New Rapes'!B14</f>
        <v>0</v>
      </c>
      <c r="G13" s="452">
        <f t="shared" ref="G13" si="3">SUM(C13:F13)</f>
        <v>0</v>
      </c>
      <c r="H13" s="577">
        <v>0.15342465753424658</v>
      </c>
      <c r="I13" s="558">
        <f>'New Rapes'!G14</f>
        <v>0</v>
      </c>
      <c r="J13" s="557">
        <f>'New Rapes'!H14</f>
        <v>0</v>
      </c>
      <c r="K13" s="557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Data'!D43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1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1</v>
      </c>
      <c r="H15" s="491">
        <f>'2016 Data'!Q43</f>
        <v>3.5191256830601092</v>
      </c>
      <c r="I15" s="403">
        <f>'YTD 2017'!Q11</f>
        <v>3</v>
      </c>
      <c r="J15" s="401">
        <f>'YTD 2016'!Q11</f>
        <v>9</v>
      </c>
      <c r="K15" s="401">
        <f>'YTD 2015'!Q11</f>
        <v>5</v>
      </c>
      <c r="L15" s="404">
        <f t="shared" si="0"/>
        <v>-6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Data'!O43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Data'!E43</f>
        <v>0.61202185792349728</v>
      </c>
      <c r="I17" s="403">
        <f>'YTD 2017'!E11</f>
        <v>1</v>
      </c>
      <c r="J17" s="401">
        <f>'YTD 2016'!E11</f>
        <v>2</v>
      </c>
      <c r="K17" s="401">
        <f>'YTD 2015'!E11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0</v>
      </c>
      <c r="D18" s="401">
        <f>'3 weeks ago'!J11</f>
        <v>1</v>
      </c>
      <c r="E18" s="402">
        <f>'Previous Week'!J11</f>
        <v>0</v>
      </c>
      <c r="F18" s="402">
        <f>'Last Week'!J11</f>
        <v>1</v>
      </c>
      <c r="G18" s="452">
        <f t="shared" si="2"/>
        <v>2</v>
      </c>
      <c r="H18" s="491">
        <f>'2016 Data'!J43</f>
        <v>0.91803278688524592</v>
      </c>
      <c r="I18" s="403">
        <f>'YTD 2017'!J11</f>
        <v>3</v>
      </c>
      <c r="J18" s="401">
        <f>'YTD 2016'!J11</f>
        <v>2</v>
      </c>
      <c r="K18" s="401">
        <f>'YTD 2015'!J11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5.6616213788457221</v>
      </c>
      <c r="I19" s="411">
        <f t="shared" si="4"/>
        <v>9</v>
      </c>
      <c r="J19" s="409">
        <f t="shared" si="4"/>
        <v>13</v>
      </c>
      <c r="K19" s="409">
        <f t="shared" si="4"/>
        <v>9</v>
      </c>
      <c r="L19" s="412">
        <f>(I19-J19)/J19</f>
        <v>-0.30769230769230771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Data'!C43</f>
        <v>0.84153005464480868</v>
      </c>
      <c r="I21" s="416">
        <f>'YTD 2017'!C11</f>
        <v>4</v>
      </c>
      <c r="J21" s="401">
        <f>'YTD 2016'!C11</f>
        <v>2</v>
      </c>
      <c r="K21" s="401">
        <f>'YTD 2015'!C11</f>
        <v>4</v>
      </c>
      <c r="L21" s="404">
        <f t="shared" ref="L21:L29" si="6">I21-J21</f>
        <v>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Data'!N43</f>
        <v>0.53551912568306015</v>
      </c>
      <c r="I22" s="418">
        <f>'YTD 2017'!N11</f>
        <v>0</v>
      </c>
      <c r="J22" s="401">
        <f>'YTD 2016'!N11</f>
        <v>4</v>
      </c>
      <c r="K22" s="401">
        <f>'YTD 2015'!N11</f>
        <v>0</v>
      </c>
      <c r="L22" s="404">
        <f t="shared" si="6"/>
        <v>-4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0</v>
      </c>
      <c r="D23" s="401">
        <f>'3 weeks ago'!L11</f>
        <v>0</v>
      </c>
      <c r="E23" s="402">
        <f>'Previous Week'!L11</f>
        <v>1</v>
      </c>
      <c r="F23" s="402">
        <f>'Last Week'!L11</f>
        <v>0</v>
      </c>
      <c r="G23" s="452">
        <f t="shared" si="5"/>
        <v>1</v>
      </c>
      <c r="H23" s="491">
        <f>'2016 Data'!L43</f>
        <v>2.9071038251366121</v>
      </c>
      <c r="I23" s="418">
        <f>'YTD 2017'!L11</f>
        <v>14</v>
      </c>
      <c r="J23" s="401">
        <f>'YTD 2016'!L11</f>
        <v>12</v>
      </c>
      <c r="K23" s="401">
        <f>'YTD 2015'!L11</f>
        <v>9</v>
      </c>
      <c r="L23" s="404">
        <f t="shared" si="6"/>
        <v>2</v>
      </c>
      <c r="M23" s="407">
        <f t="shared" si="7"/>
        <v>5</v>
      </c>
      <c r="N23" s="380"/>
    </row>
    <row r="24" spans="1:14" x14ac:dyDescent="0.25">
      <c r="A24" s="375"/>
      <c r="B24" s="417" t="s">
        <v>33</v>
      </c>
      <c r="C24" s="401">
        <f>'4 weeks ago'!P11</f>
        <v>0</v>
      </c>
      <c r="D24" s="401">
        <f>'3 weeks ago'!P11</f>
        <v>0</v>
      </c>
      <c r="E24" s="402">
        <f>'Previous Week'!P11</f>
        <v>0</v>
      </c>
      <c r="F24" s="402">
        <f>'Last Week'!P11</f>
        <v>2</v>
      </c>
      <c r="G24" s="452">
        <f t="shared" si="5"/>
        <v>2</v>
      </c>
      <c r="H24" s="491">
        <f>'2016 Data'!P43</f>
        <v>2.9836065573770489</v>
      </c>
      <c r="I24" s="418">
        <f>'YTD 2017'!P11</f>
        <v>13</v>
      </c>
      <c r="J24" s="401">
        <f>'YTD 2016'!P11</f>
        <v>17</v>
      </c>
      <c r="K24" s="401">
        <f>'YTD 2015'!P11</f>
        <v>5</v>
      </c>
      <c r="L24" s="404">
        <f t="shared" si="6"/>
        <v>-4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ago'!G11</f>
        <v>0</v>
      </c>
      <c r="D25" s="401">
        <f>'3 weeks ago'!G11</f>
        <v>0</v>
      </c>
      <c r="E25" s="402">
        <f>'Previous Week'!G11</f>
        <v>1</v>
      </c>
      <c r="F25" s="402">
        <f>'Last Week'!G11</f>
        <v>3</v>
      </c>
      <c r="G25" s="452">
        <f t="shared" si="5"/>
        <v>4</v>
      </c>
      <c r="H25" s="491">
        <f>'2016 Data'!G43</f>
        <v>10.863387978142075</v>
      </c>
      <c r="I25" s="418">
        <f>'YTD 2017'!G11</f>
        <v>21</v>
      </c>
      <c r="J25" s="401">
        <f>'YTD 2016'!G11</f>
        <v>41</v>
      </c>
      <c r="K25" s="401">
        <f>'YTD 2015'!G11</f>
        <v>18</v>
      </c>
      <c r="L25" s="404">
        <f t="shared" si="6"/>
        <v>-20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ago'!I11</f>
        <v>1</v>
      </c>
      <c r="D26" s="401">
        <f>'3 weeks ago'!I11</f>
        <v>1</v>
      </c>
      <c r="E26" s="402">
        <f>'Previous Week'!I11</f>
        <v>2</v>
      </c>
      <c r="F26" s="402">
        <f>'Last Week'!I11</f>
        <v>2</v>
      </c>
      <c r="G26" s="452">
        <f t="shared" si="5"/>
        <v>6</v>
      </c>
      <c r="H26" s="491">
        <f>'2016 Data'!I43</f>
        <v>3.1366120218579234</v>
      </c>
      <c r="I26" s="418">
        <f>'YTD 2017'!I11</f>
        <v>19</v>
      </c>
      <c r="J26" s="401">
        <f>'YTD 2016'!I11</f>
        <v>13</v>
      </c>
      <c r="K26" s="401">
        <f>'YTD 2015'!I11</f>
        <v>13</v>
      </c>
      <c r="L26" s="404">
        <f t="shared" si="6"/>
        <v>6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ago'!H11</f>
        <v>0</v>
      </c>
      <c r="D27" s="401">
        <f>'3 weeks ago'!H11</f>
        <v>1</v>
      </c>
      <c r="E27" s="402">
        <f>'Previous Week'!H11</f>
        <v>3</v>
      </c>
      <c r="F27" s="402">
        <f>'Last Week'!H11</f>
        <v>0</v>
      </c>
      <c r="G27" s="452">
        <f t="shared" si="5"/>
        <v>4</v>
      </c>
      <c r="H27" s="491">
        <f>'2016 Data'!H43</f>
        <v>8.0327868852459012</v>
      </c>
      <c r="I27" s="418">
        <f>'YTD 2017'!H11</f>
        <v>27</v>
      </c>
      <c r="J27" s="401">
        <f>'YTD 2016'!H11</f>
        <v>34</v>
      </c>
      <c r="K27" s="401">
        <f>'YTD 2015'!H11</f>
        <v>19</v>
      </c>
      <c r="L27" s="404">
        <f>I27-J27</f>
        <v>-7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1</v>
      </c>
      <c r="G28" s="452">
        <f t="shared" si="5"/>
        <v>1</v>
      </c>
      <c r="H28" s="491">
        <f>'2016 Data'!K43</f>
        <v>0.22950819672131148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2</v>
      </c>
      <c r="F29" s="402">
        <f>'Last Week'!B11</f>
        <v>0</v>
      </c>
      <c r="G29" s="452">
        <f t="shared" si="5"/>
        <v>2</v>
      </c>
      <c r="H29" s="491">
        <f>'2016 Data'!B43</f>
        <v>3.0601092896174862</v>
      </c>
      <c r="I29" s="418">
        <f>'YTD 2017'!B11</f>
        <v>10</v>
      </c>
      <c r="J29" s="401">
        <f>'YTD 2016'!B11</f>
        <v>9</v>
      </c>
      <c r="K29" s="401">
        <f>'YTD 2015'!B11</f>
        <v>5</v>
      </c>
      <c r="L29" s="404">
        <f t="shared" si="6"/>
        <v>1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2</v>
      </c>
      <c r="E30" s="420">
        <f t="shared" si="8"/>
        <v>9</v>
      </c>
      <c r="F30" s="421">
        <f t="shared" si="8"/>
        <v>8</v>
      </c>
      <c r="G30" s="455">
        <f t="shared" si="8"/>
        <v>20</v>
      </c>
      <c r="H30" s="494">
        <f t="shared" si="8"/>
        <v>32.590163934426229</v>
      </c>
      <c r="I30" s="422">
        <f t="shared" si="8"/>
        <v>111</v>
      </c>
      <c r="J30" s="420">
        <f t="shared" si="8"/>
        <v>134</v>
      </c>
      <c r="K30" s="420">
        <f t="shared" si="8"/>
        <v>73</v>
      </c>
      <c r="L30" s="412">
        <f>(I30-J30)/J30</f>
        <v>-0.17164179104477612</v>
      </c>
      <c r="M30" s="413">
        <f>(I30-K30)/K30</f>
        <v>0.52054794520547942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3</v>
      </c>
      <c r="E31" s="409">
        <f t="shared" si="9"/>
        <v>9</v>
      </c>
      <c r="F31" s="410">
        <f t="shared" si="9"/>
        <v>9</v>
      </c>
      <c r="G31" s="453">
        <f t="shared" si="9"/>
        <v>23</v>
      </c>
      <c r="H31" s="492">
        <f t="shared" si="9"/>
        <v>38.251785313271952</v>
      </c>
      <c r="I31" s="411">
        <f t="shared" si="9"/>
        <v>120</v>
      </c>
      <c r="J31" s="409">
        <f t="shared" si="9"/>
        <v>147</v>
      </c>
      <c r="K31" s="409">
        <f t="shared" si="9"/>
        <v>82</v>
      </c>
      <c r="L31" s="412">
        <f>(I31-J31)/J31</f>
        <v>-0.18367346938775511</v>
      </c>
      <c r="M31" s="413">
        <f>(I31-K31)/K31</f>
        <v>0.46341463414634149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ago'!S11</f>
        <v>1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1</v>
      </c>
      <c r="H41" s="501">
        <f>'2016 Data'!R43</f>
        <v>1.2273972602739727</v>
      </c>
      <c r="I41" s="443">
        <f>'YTD 2017'!S11</f>
        <v>4</v>
      </c>
      <c r="J41" s="441">
        <f>'YTD 2016'!S11</f>
        <v>5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ago'!T11</f>
        <v>0</v>
      </c>
      <c r="D42" s="447">
        <f>'3 weeks ago'!T11</f>
        <v>0</v>
      </c>
      <c r="E42" s="446">
        <f>'Previous Week'!T11</f>
        <v>1</v>
      </c>
      <c r="F42" s="460">
        <f>'Last Week'!T11</f>
        <v>1</v>
      </c>
      <c r="G42" s="452">
        <f t="shared" si="10"/>
        <v>2</v>
      </c>
      <c r="H42" s="502">
        <f>'2016 Data'!S43</f>
        <v>1.7643835616438357</v>
      </c>
      <c r="I42" s="448">
        <f>'YTD 2017'!T11</f>
        <v>6</v>
      </c>
      <c r="J42" s="446">
        <f>'YTD 2016'!T11</f>
        <v>10</v>
      </c>
      <c r="K42" s="446">
        <f>'YTD 2015'!T11</f>
        <v>7</v>
      </c>
      <c r="L42" s="412">
        <f>(I42-J42)/J42</f>
        <v>-0.4</v>
      </c>
      <c r="M42" s="413">
        <f>(I42-K42)/K42</f>
        <v>-0.14285714285714285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202</v>
      </c>
      <c r="C12" s="401">
        <f>'4 weeks ago'!M12</f>
        <v>0</v>
      </c>
      <c r="D12" s="401">
        <f>'3 weeks ago'!M12</f>
        <v>0</v>
      </c>
      <c r="E12" s="402">
        <f>'Previous Week'!M12</f>
        <v>1</v>
      </c>
      <c r="F12" s="402">
        <f>'Last Week'!M12</f>
        <v>0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7">
        <f>'New Rapes'!E15</f>
        <v>0</v>
      </c>
      <c r="D13" s="557">
        <f>'New Rapes'!D15</f>
        <v>0</v>
      </c>
      <c r="E13" s="556">
        <f>'New Rapes'!C15</f>
        <v>0</v>
      </c>
      <c r="F13" s="556">
        <f>'New Rapes'!B15</f>
        <v>0</v>
      </c>
      <c r="G13" s="452">
        <f t="shared" ref="G13" si="3">SUM(C13:F13)</f>
        <v>0</v>
      </c>
      <c r="H13" s="577">
        <v>0</v>
      </c>
      <c r="I13" s="558">
        <f>'New Rapes'!G15</f>
        <v>2</v>
      </c>
      <c r="J13" s="557">
        <f>'New Rapes'!H15</f>
        <v>0</v>
      </c>
      <c r="K13" s="557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Data'!D44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Data'!Q44</f>
        <v>1.6830601092896174</v>
      </c>
      <c r="I15" s="403">
        <f>'YTD 2017'!Q12</f>
        <v>2</v>
      </c>
      <c r="J15" s="401">
        <f>'YTD 2016'!Q12</f>
        <v>5</v>
      </c>
      <c r="K15" s="401">
        <f>'YTD 2015'!Q12</f>
        <v>4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Data'!O44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Data'!E44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Data'!J44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3.2896174863387975</v>
      </c>
      <c r="I19" s="411">
        <f t="shared" si="4"/>
        <v>11</v>
      </c>
      <c r="J19" s="409">
        <f t="shared" si="4"/>
        <v>9</v>
      </c>
      <c r="K19" s="409">
        <f t="shared" si="4"/>
        <v>6</v>
      </c>
      <c r="L19" s="412">
        <f>(I19-J19)/J19</f>
        <v>0.22222222222222221</v>
      </c>
      <c r="M19" s="413">
        <f>(I19-K19)/K19</f>
        <v>0.83333333333333337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1</v>
      </c>
      <c r="F21" s="402">
        <f>'Last Week'!C12</f>
        <v>0</v>
      </c>
      <c r="G21" s="452">
        <f t="shared" ref="G21:G29" si="5">SUM(C21:F21)</f>
        <v>1</v>
      </c>
      <c r="H21" s="491">
        <f>'2016 Data'!C44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0</v>
      </c>
      <c r="H22" s="491">
        <f>'2016 Data'!N44</f>
        <v>1.3005464480874318</v>
      </c>
      <c r="I22" s="418">
        <f>'YTD 2017'!N12</f>
        <v>0</v>
      </c>
      <c r="J22" s="401">
        <f>'YTD 2016'!N12</f>
        <v>2</v>
      </c>
      <c r="K22" s="401">
        <f>'YTD 2015'!N12</f>
        <v>3</v>
      </c>
      <c r="L22" s="404">
        <f t="shared" si="6"/>
        <v>-2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Data'!L44</f>
        <v>0.38251366120218577</v>
      </c>
      <c r="I23" s="418">
        <f>'YTD 2017'!L12</f>
        <v>1</v>
      </c>
      <c r="J23" s="401">
        <f>'YTD 2016'!L12</f>
        <v>2</v>
      </c>
      <c r="K23" s="401">
        <f>'YTD 2015'!L12</f>
        <v>2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ago'!P12</f>
        <v>1</v>
      </c>
      <c r="D24" s="401">
        <f>'3 weeks ago'!P12</f>
        <v>0</v>
      </c>
      <c r="E24" s="402">
        <f>'Previous Week'!P12</f>
        <v>0</v>
      </c>
      <c r="F24" s="402">
        <f>'Last Week'!P12</f>
        <v>0</v>
      </c>
      <c r="G24" s="452">
        <f t="shared" si="5"/>
        <v>1</v>
      </c>
      <c r="H24" s="491">
        <f>'2016 Data'!P44</f>
        <v>1.9890710382513661</v>
      </c>
      <c r="I24" s="418">
        <f>'YTD 2017'!P12</f>
        <v>5</v>
      </c>
      <c r="J24" s="401">
        <f>'YTD 2016'!P12</f>
        <v>5</v>
      </c>
      <c r="K24" s="401">
        <f>'YTD 2015'!P12</f>
        <v>7</v>
      </c>
      <c r="L24" s="404">
        <f t="shared" si="6"/>
        <v>0</v>
      </c>
      <c r="M24" s="407">
        <f t="shared" si="7"/>
        <v>-2</v>
      </c>
      <c r="N24" s="380"/>
    </row>
    <row r="25" spans="1:14" x14ac:dyDescent="0.25">
      <c r="A25" s="375"/>
      <c r="B25" s="406" t="s">
        <v>7</v>
      </c>
      <c r="C25" s="401">
        <f>'4 weeks ago'!G12</f>
        <v>0</v>
      </c>
      <c r="D25" s="401">
        <f>'3 weeks ago'!G12</f>
        <v>0</v>
      </c>
      <c r="E25" s="402">
        <f>'Previous Week'!G12</f>
        <v>0</v>
      </c>
      <c r="F25" s="402">
        <f>'Last Week'!G12</f>
        <v>0</v>
      </c>
      <c r="G25" s="452">
        <f t="shared" si="5"/>
        <v>0</v>
      </c>
      <c r="H25" s="491">
        <f>'2016 Data'!G44</f>
        <v>4.4371584699453557</v>
      </c>
      <c r="I25" s="418">
        <f>'YTD 2017'!G12</f>
        <v>12</v>
      </c>
      <c r="J25" s="401">
        <f>'YTD 2016'!G12</f>
        <v>26</v>
      </c>
      <c r="K25" s="401">
        <f>'YTD 2015'!G12</f>
        <v>11</v>
      </c>
      <c r="L25" s="404">
        <f t="shared" si="6"/>
        <v>-14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ago'!I12</f>
        <v>0</v>
      </c>
      <c r="D26" s="401">
        <f>'3 weeks ago'!I12</f>
        <v>1</v>
      </c>
      <c r="E26" s="402">
        <f>'Previous Week'!I12</f>
        <v>0</v>
      </c>
      <c r="F26" s="402">
        <f>'Last Week'!I12</f>
        <v>0</v>
      </c>
      <c r="G26" s="452">
        <f t="shared" si="5"/>
        <v>1</v>
      </c>
      <c r="H26" s="491">
        <f>'2016 Data'!I44</f>
        <v>1.6830601092896174</v>
      </c>
      <c r="I26" s="418">
        <f>'YTD 2017'!I12</f>
        <v>2</v>
      </c>
      <c r="J26" s="401">
        <f>'YTD 2016'!I12</f>
        <v>4</v>
      </c>
      <c r="K26" s="401">
        <f>'YTD 2015'!I12</f>
        <v>1</v>
      </c>
      <c r="L26" s="404">
        <f t="shared" si="6"/>
        <v>-2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ago'!H12</f>
        <v>0</v>
      </c>
      <c r="D27" s="401">
        <f>'3 weeks ago'!H12</f>
        <v>2</v>
      </c>
      <c r="E27" s="402">
        <f>'Previous Week'!H12</f>
        <v>0</v>
      </c>
      <c r="F27" s="402">
        <f>'Last Week'!H12</f>
        <v>1</v>
      </c>
      <c r="G27" s="452">
        <f t="shared" si="5"/>
        <v>3</v>
      </c>
      <c r="H27" s="491">
        <f>'2016 Data'!H44</f>
        <v>3.1366120218579234</v>
      </c>
      <c r="I27" s="418">
        <f>'YTD 2017'!H12</f>
        <v>10</v>
      </c>
      <c r="J27" s="401">
        <f>'YTD 2016'!H12</f>
        <v>13</v>
      </c>
      <c r="K27" s="401">
        <f>'YTD 2015'!H12</f>
        <v>11</v>
      </c>
      <c r="L27" s="404">
        <f>I27-J27</f>
        <v>-3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Data'!K44</f>
        <v>0.30601092896174864</v>
      </c>
      <c r="I28" s="418">
        <f>'YTD 2017'!K12</f>
        <v>0</v>
      </c>
      <c r="J28" s="401">
        <f>'YTD 2016'!K12</f>
        <v>0</v>
      </c>
      <c r="K28" s="401">
        <f>'YTD 2015'!K12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Data'!B44</f>
        <v>1.9890710382513661</v>
      </c>
      <c r="I29" s="418">
        <f>'YTD 2017'!B12</f>
        <v>3</v>
      </c>
      <c r="J29" s="401">
        <f>'YTD 2016'!B12</f>
        <v>6</v>
      </c>
      <c r="K29" s="401">
        <f>'YTD 2015'!B12</f>
        <v>6</v>
      </c>
      <c r="L29" s="404">
        <f t="shared" si="6"/>
        <v>-3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3</v>
      </c>
      <c r="E30" s="420">
        <f t="shared" si="8"/>
        <v>1</v>
      </c>
      <c r="F30" s="421">
        <f t="shared" si="8"/>
        <v>1</v>
      </c>
      <c r="G30" s="455">
        <f t="shared" si="8"/>
        <v>6</v>
      </c>
      <c r="H30" s="494">
        <f t="shared" si="8"/>
        <v>15.300546448087431</v>
      </c>
      <c r="I30" s="422">
        <f t="shared" si="8"/>
        <v>34</v>
      </c>
      <c r="J30" s="420">
        <f t="shared" si="8"/>
        <v>58</v>
      </c>
      <c r="K30" s="420">
        <f t="shared" si="8"/>
        <v>41</v>
      </c>
      <c r="L30" s="412">
        <f>(I30-J30)/J30</f>
        <v>-0.41379310344827586</v>
      </c>
      <c r="M30" s="413">
        <f>(I30-K30)/K30</f>
        <v>-0.17073170731707318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3</v>
      </c>
      <c r="E31" s="409">
        <f t="shared" si="9"/>
        <v>2</v>
      </c>
      <c r="F31" s="410">
        <f t="shared" si="9"/>
        <v>1</v>
      </c>
      <c r="G31" s="453">
        <f t="shared" si="9"/>
        <v>7</v>
      </c>
      <c r="H31" s="492">
        <f t="shared" si="9"/>
        <v>18.590163934426229</v>
      </c>
      <c r="I31" s="411">
        <f t="shared" si="9"/>
        <v>45</v>
      </c>
      <c r="J31" s="409">
        <f t="shared" si="9"/>
        <v>67</v>
      </c>
      <c r="K31" s="409">
        <f t="shared" si="9"/>
        <v>47</v>
      </c>
      <c r="L31" s="412">
        <f>(I31-J31)/J31</f>
        <v>-0.32835820895522388</v>
      </c>
      <c r="M31" s="413">
        <f>(I31-K31)/K31</f>
        <v>-4.2553191489361701E-2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ago'!S12</f>
        <v>1</v>
      </c>
      <c r="D41" s="441">
        <f>'3 weeks ago'!S12</f>
        <v>1</v>
      </c>
      <c r="E41" s="441">
        <f>'Previous Week'!S12</f>
        <v>0</v>
      </c>
      <c r="F41" s="442">
        <f>'Last Week'!S12</f>
        <v>0</v>
      </c>
      <c r="G41" s="452">
        <f t="shared" ref="G41:G42" si="10">SUM(C41:F41)</f>
        <v>2</v>
      </c>
      <c r="H41" s="501">
        <f>'2016 Data'!R44</f>
        <v>3.5287671232876714</v>
      </c>
      <c r="I41" s="443">
        <f>'YTD 2017'!S12</f>
        <v>12</v>
      </c>
      <c r="J41" s="441">
        <f>'YTD 2016'!S12</f>
        <v>20</v>
      </c>
      <c r="K41" s="441">
        <f>'YTD 2015'!S12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ago'!T12</f>
        <v>0</v>
      </c>
      <c r="D42" s="447">
        <f>'3 weeks ago'!T12</f>
        <v>1</v>
      </c>
      <c r="E42" s="446">
        <f>'Previous Week'!T12</f>
        <v>2</v>
      </c>
      <c r="F42" s="460">
        <f>'Last Week'!T12</f>
        <v>0</v>
      </c>
      <c r="G42" s="452">
        <f t="shared" si="10"/>
        <v>3</v>
      </c>
      <c r="H42" s="502">
        <f>'2016 Data'!S44</f>
        <v>3.4520547945205475</v>
      </c>
      <c r="I42" s="448">
        <f>'YTD 2017'!T12</f>
        <v>8</v>
      </c>
      <c r="J42" s="446">
        <f>'YTD 2016'!T12</f>
        <v>13</v>
      </c>
      <c r="K42" s="446">
        <f>'YTD 2015'!T12</f>
        <v>13</v>
      </c>
      <c r="L42" s="412">
        <f>(I42-J42)/J42</f>
        <v>-0.38461538461538464</v>
      </c>
      <c r="M42" s="413">
        <f>(I42-K42)/K42</f>
        <v>-0.38461538461538464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ago'!M13</f>
        <v>0</v>
      </c>
      <c r="D12" s="401">
        <f>'3 weeks ago'!M13</f>
        <v>1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1</v>
      </c>
      <c r="H12" s="491">
        <f>'2016 Data'!M45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Rapes'!E16</f>
        <v>0</v>
      </c>
      <c r="D13" s="557">
        <f>'New Rapes'!D16</f>
        <v>0</v>
      </c>
      <c r="E13" s="556">
        <f>'New Rapes'!C16</f>
        <v>0</v>
      </c>
      <c r="F13" s="556">
        <f>'New Rapes'!B16</f>
        <v>0</v>
      </c>
      <c r="G13" s="452">
        <f t="shared" ref="G13" si="3">SUM(C13:F13)</f>
        <v>0</v>
      </c>
      <c r="H13" s="577">
        <v>0.15342465753424658</v>
      </c>
      <c r="I13" s="558">
        <f>'New Rapes'!G16</f>
        <v>0</v>
      </c>
      <c r="J13" s="557">
        <f>'New Rapes'!H16</f>
        <v>0</v>
      </c>
      <c r="K13" s="557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Data'!D45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1</v>
      </c>
      <c r="E15" s="402">
        <f>'Previous Week'!Q13</f>
        <v>0</v>
      </c>
      <c r="F15" s="402">
        <f>'Last Week'!Q13</f>
        <v>0</v>
      </c>
      <c r="G15" s="452">
        <f t="shared" si="2"/>
        <v>1</v>
      </c>
      <c r="H15" s="491">
        <f>'2016 Data'!Q45</f>
        <v>3.1366120218579234</v>
      </c>
      <c r="I15" s="403">
        <f>'YTD 2017'!Q13</f>
        <v>8</v>
      </c>
      <c r="J15" s="401">
        <f>'YTD 2016'!Q13</f>
        <v>11</v>
      </c>
      <c r="K15" s="401">
        <f>'YTD 2015'!Q13</f>
        <v>5</v>
      </c>
      <c r="L15" s="404">
        <f t="shared" si="0"/>
        <v>-3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Data'!O45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Data'!E45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Data'!J45</f>
        <v>0.45901639344262296</v>
      </c>
      <c r="I18" s="403">
        <f>'YTD 2017'!J13</f>
        <v>0</v>
      </c>
      <c r="J18" s="401">
        <f>'YTD 2016'!J13</f>
        <v>1</v>
      </c>
      <c r="K18" s="401">
        <f>'YTD 2015'!J13</f>
        <v>0</v>
      </c>
      <c r="L18" s="404">
        <f t="shared" si="0"/>
        <v>-1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4.2845721985178535</v>
      </c>
      <c r="I19" s="411">
        <f t="shared" si="4"/>
        <v>11</v>
      </c>
      <c r="J19" s="409">
        <f t="shared" si="4"/>
        <v>12</v>
      </c>
      <c r="K19" s="409">
        <f t="shared" si="4"/>
        <v>8</v>
      </c>
      <c r="L19" s="412">
        <f>(I19-J19)/J19</f>
        <v>-8.3333333333333329E-2</v>
      </c>
      <c r="M19" s="413">
        <f>(I19-K19)/K19</f>
        <v>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Data'!C45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Data'!N45</f>
        <v>1.4535519125683061</v>
      </c>
      <c r="I22" s="418">
        <f>'YTD 2017'!N13</f>
        <v>5</v>
      </c>
      <c r="J22" s="401">
        <f>'YTD 2016'!N13</f>
        <v>5</v>
      </c>
      <c r="K22" s="401">
        <f>'YTD 2015'!N13</f>
        <v>3</v>
      </c>
      <c r="L22" s="404">
        <f t="shared" si="6"/>
        <v>0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Data'!L45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2</v>
      </c>
      <c r="L23" s="404">
        <f t="shared" si="6"/>
        <v>-3</v>
      </c>
      <c r="M23" s="407">
        <f t="shared" si="7"/>
        <v>-2</v>
      </c>
      <c r="N23" s="380"/>
    </row>
    <row r="24" spans="1:14" x14ac:dyDescent="0.25">
      <c r="A24" s="375"/>
      <c r="B24" s="417" t="s">
        <v>33</v>
      </c>
      <c r="C24" s="401">
        <f>'4 weeks ago'!P13</f>
        <v>0</v>
      </c>
      <c r="D24" s="401">
        <f>'3 weeks ago'!P13</f>
        <v>0</v>
      </c>
      <c r="E24" s="402">
        <f>'Previous Week'!P13</f>
        <v>0</v>
      </c>
      <c r="F24" s="402">
        <f>'Last Week'!P13</f>
        <v>1</v>
      </c>
      <c r="G24" s="452">
        <f t="shared" si="5"/>
        <v>1</v>
      </c>
      <c r="H24" s="491">
        <f>'2016 Data'!P45</f>
        <v>5.0491803278688527</v>
      </c>
      <c r="I24" s="418">
        <f>'YTD 2017'!P13</f>
        <v>10</v>
      </c>
      <c r="J24" s="401">
        <f>'YTD 2016'!P13</f>
        <v>17</v>
      </c>
      <c r="K24" s="401">
        <f>'YTD 2015'!P13</f>
        <v>36</v>
      </c>
      <c r="L24" s="404">
        <f t="shared" si="6"/>
        <v>-7</v>
      </c>
      <c r="M24" s="407">
        <f t="shared" si="7"/>
        <v>-26</v>
      </c>
      <c r="N24" s="380"/>
    </row>
    <row r="25" spans="1:14" x14ac:dyDescent="0.25">
      <c r="A25" s="375"/>
      <c r="B25" s="406" t="s">
        <v>7</v>
      </c>
      <c r="C25" s="401">
        <f>'4 weeks ago'!G13</f>
        <v>1</v>
      </c>
      <c r="D25" s="401">
        <f>'3 weeks ago'!G13</f>
        <v>2</v>
      </c>
      <c r="E25" s="402">
        <f>'Previous Week'!G13</f>
        <v>2</v>
      </c>
      <c r="F25" s="402">
        <f>'Last Week'!G13</f>
        <v>0</v>
      </c>
      <c r="G25" s="452">
        <f t="shared" si="5"/>
        <v>5</v>
      </c>
      <c r="H25" s="491">
        <f>'2016 Data'!G45</f>
        <v>10.174863387978142</v>
      </c>
      <c r="I25" s="418">
        <f>'YTD 2017'!G13</f>
        <v>44</v>
      </c>
      <c r="J25" s="401">
        <f>'YTD 2016'!G13</f>
        <v>47</v>
      </c>
      <c r="K25" s="401">
        <f>'YTD 2015'!G13</f>
        <v>29</v>
      </c>
      <c r="L25" s="404">
        <f t="shared" si="6"/>
        <v>-3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ago'!I13</f>
        <v>2</v>
      </c>
      <c r="D26" s="401">
        <f>'3 weeks ago'!I13</f>
        <v>3</v>
      </c>
      <c r="E26" s="402">
        <f>'Previous Week'!I13</f>
        <v>1</v>
      </c>
      <c r="F26" s="402">
        <f>'Last Week'!I13</f>
        <v>1</v>
      </c>
      <c r="G26" s="452">
        <f t="shared" si="5"/>
        <v>7</v>
      </c>
      <c r="H26" s="491">
        <f>'2016 Data'!I45</f>
        <v>5.1256830601092895</v>
      </c>
      <c r="I26" s="418">
        <f>'YTD 2017'!I13</f>
        <v>27</v>
      </c>
      <c r="J26" s="401">
        <f>'YTD 2016'!I13</f>
        <v>15</v>
      </c>
      <c r="K26" s="401">
        <f>'YTD 2015'!I13</f>
        <v>22</v>
      </c>
      <c r="L26" s="404">
        <f t="shared" si="6"/>
        <v>12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ago'!H13</f>
        <v>4</v>
      </c>
      <c r="D27" s="401">
        <f>'3 weeks ago'!H13</f>
        <v>1</v>
      </c>
      <c r="E27" s="402">
        <f>'Previous Week'!H13</f>
        <v>0</v>
      </c>
      <c r="F27" s="402">
        <f>'Last Week'!H13</f>
        <v>0</v>
      </c>
      <c r="G27" s="452">
        <f t="shared" si="5"/>
        <v>5</v>
      </c>
      <c r="H27" s="491">
        <f>'2016 Data'!H45</f>
        <v>3.6721311475409837</v>
      </c>
      <c r="I27" s="418">
        <f>'YTD 2017'!H13</f>
        <v>12</v>
      </c>
      <c r="J27" s="401">
        <f>'YTD 2016'!H13</f>
        <v>13</v>
      </c>
      <c r="K27" s="401">
        <f>'YTD 2015'!H13</f>
        <v>10</v>
      </c>
      <c r="L27" s="404">
        <f>I27-J27</f>
        <v>-1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ago'!K13</f>
        <v>2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2</v>
      </c>
      <c r="H28" s="491">
        <f>'2016 Data'!K45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3</v>
      </c>
      <c r="L28" s="404">
        <f t="shared" si="6"/>
        <v>-2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ago'!B13</f>
        <v>2</v>
      </c>
      <c r="D29" s="401">
        <f>'3 weeks ago'!B13</f>
        <v>2</v>
      </c>
      <c r="E29" s="402">
        <f>'Previous Week'!B13</f>
        <v>2</v>
      </c>
      <c r="F29" s="402">
        <f>'Last Week'!B13</f>
        <v>0</v>
      </c>
      <c r="G29" s="452">
        <f t="shared" si="5"/>
        <v>6</v>
      </c>
      <c r="H29" s="491">
        <f>'2016 Data'!B45</f>
        <v>3.2896174863387979</v>
      </c>
      <c r="I29" s="418">
        <f>'YTD 2017'!B13</f>
        <v>14</v>
      </c>
      <c r="J29" s="401">
        <f>'YTD 2016'!B13</f>
        <v>9</v>
      </c>
      <c r="K29" s="401">
        <f>'YTD 2015'!B13</f>
        <v>7</v>
      </c>
      <c r="L29" s="404">
        <f t="shared" si="6"/>
        <v>5</v>
      </c>
      <c r="M29" s="407">
        <f t="shared" si="7"/>
        <v>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11</v>
      </c>
      <c r="D30" s="420">
        <f t="shared" si="8"/>
        <v>8</v>
      </c>
      <c r="E30" s="420">
        <f t="shared" si="8"/>
        <v>5</v>
      </c>
      <c r="F30" s="421">
        <f t="shared" si="8"/>
        <v>2</v>
      </c>
      <c r="G30" s="455">
        <f t="shared" si="8"/>
        <v>26</v>
      </c>
      <c r="H30" s="494">
        <f t="shared" si="8"/>
        <v>30.601092896174865</v>
      </c>
      <c r="I30" s="422">
        <f t="shared" si="8"/>
        <v>115</v>
      </c>
      <c r="J30" s="420">
        <f t="shared" si="8"/>
        <v>114</v>
      </c>
      <c r="K30" s="420">
        <f t="shared" si="8"/>
        <v>113</v>
      </c>
      <c r="L30" s="412">
        <f>(I30-J30)/J30</f>
        <v>8.771929824561403E-3</v>
      </c>
      <c r="M30" s="413">
        <f>(I30-K30)/K30</f>
        <v>1.7699115044247787E-2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11</v>
      </c>
      <c r="D31" s="409">
        <f t="shared" si="9"/>
        <v>10</v>
      </c>
      <c r="E31" s="409">
        <f t="shared" si="9"/>
        <v>5</v>
      </c>
      <c r="F31" s="410">
        <f t="shared" si="9"/>
        <v>2</v>
      </c>
      <c r="G31" s="453">
        <f t="shared" si="9"/>
        <v>28</v>
      </c>
      <c r="H31" s="492">
        <f t="shared" si="9"/>
        <v>34.885665094692719</v>
      </c>
      <c r="I31" s="411">
        <f t="shared" si="9"/>
        <v>126</v>
      </c>
      <c r="J31" s="409">
        <f t="shared" si="9"/>
        <v>126</v>
      </c>
      <c r="K31" s="409">
        <f t="shared" si="9"/>
        <v>121</v>
      </c>
      <c r="L31" s="412">
        <f>(I31-J31)/J31</f>
        <v>0</v>
      </c>
      <c r="M31" s="413">
        <f>(I31-K31)/K31</f>
        <v>4.1322314049586778E-2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ago'!S13</f>
        <v>0</v>
      </c>
      <c r="D41" s="441">
        <f>'3 weeks ago'!S13</f>
        <v>0</v>
      </c>
      <c r="E41" s="441">
        <f>'Previous Week'!S13</f>
        <v>0</v>
      </c>
      <c r="F41" s="442">
        <f>'Last Week'!S13</f>
        <v>1</v>
      </c>
      <c r="G41" s="452">
        <f t="shared" ref="G41:G42" si="10">SUM(C41:F41)</f>
        <v>1</v>
      </c>
      <c r="H41" s="501">
        <f>'2016 Data'!R45</f>
        <v>3.8356164383561642</v>
      </c>
      <c r="I41" s="443">
        <f>'YTD 2017'!S13</f>
        <v>12</v>
      </c>
      <c r="J41" s="441">
        <f>'YTD 2016'!S13</f>
        <v>19</v>
      </c>
      <c r="K41" s="441">
        <f>'YTD 2015'!S13</f>
        <v>6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ago'!T13</f>
        <v>0</v>
      </c>
      <c r="D42" s="447">
        <f>'3 weeks ago'!T13</f>
        <v>3</v>
      </c>
      <c r="E42" s="446">
        <f>'Previous Week'!T13</f>
        <v>3</v>
      </c>
      <c r="F42" s="460">
        <f>'Last Week'!T13</f>
        <v>1</v>
      </c>
      <c r="G42" s="452">
        <f t="shared" si="10"/>
        <v>7</v>
      </c>
      <c r="H42" s="502">
        <f>'2016 Data'!S45</f>
        <v>8.8986301369863021</v>
      </c>
      <c r="I42" s="448">
        <f>'YTD 2017'!T13</f>
        <v>27</v>
      </c>
      <c r="J42" s="482">
        <f>'YTD 2016'!T13</f>
        <v>35</v>
      </c>
      <c r="K42" s="446">
        <f>'YTD 2015'!T13</f>
        <v>17</v>
      </c>
      <c r="L42" s="412">
        <f>(I42-J42)/J42</f>
        <v>-0.22857142857142856</v>
      </c>
      <c r="M42" s="413">
        <f>(I42-K42)/K42</f>
        <v>0.58823529411764708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H25" sqref="H25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>
        <v>1</v>
      </c>
      <c r="C3">
        <v>1</v>
      </c>
      <c r="D3"/>
      <c r="E3"/>
      <c r="F3"/>
      <c r="G3"/>
      <c r="H3">
        <v>1</v>
      </c>
      <c r="I3"/>
      <c r="J3">
        <v>1</v>
      </c>
      <c r="K3"/>
      <c r="L3"/>
      <c r="M3"/>
      <c r="N3"/>
      <c r="O3"/>
      <c r="P3"/>
      <c r="Q3"/>
      <c r="T3" s="327">
        <v>1</v>
      </c>
    </row>
    <row r="4" spans="1:20" x14ac:dyDescent="0.2">
      <c r="A4" s="463">
        <v>12</v>
      </c>
      <c r="B4">
        <v>2</v>
      </c>
      <c r="C4"/>
      <c r="D4"/>
      <c r="E4"/>
      <c r="F4"/>
      <c r="G4"/>
      <c r="H4">
        <v>2</v>
      </c>
      <c r="I4">
        <v>1</v>
      </c>
      <c r="J4"/>
      <c r="K4"/>
      <c r="L4"/>
      <c r="M4"/>
      <c r="N4">
        <v>1</v>
      </c>
      <c r="O4"/>
      <c r="P4">
        <v>1</v>
      </c>
      <c r="Q4"/>
      <c r="T4" s="327">
        <v>1</v>
      </c>
    </row>
    <row r="5" spans="1:20" x14ac:dyDescent="0.2">
      <c r="A5" s="463">
        <v>13</v>
      </c>
      <c r="B5">
        <v>1</v>
      </c>
      <c r="C5"/>
      <c r="D5"/>
      <c r="E5"/>
      <c r="F5"/>
      <c r="G5">
        <v>1</v>
      </c>
      <c r="H5">
        <v>1</v>
      </c>
      <c r="I5"/>
      <c r="J5"/>
      <c r="K5"/>
      <c r="L5"/>
      <c r="M5"/>
      <c r="N5"/>
      <c r="O5"/>
      <c r="P5"/>
      <c r="Q5"/>
      <c r="T5" s="327">
        <v>1</v>
      </c>
    </row>
    <row r="6" spans="1:20" x14ac:dyDescent="0.2">
      <c r="A6" s="463">
        <v>14</v>
      </c>
      <c r="B6">
        <v>1</v>
      </c>
      <c r="C6"/>
      <c r="D6"/>
      <c r="E6"/>
      <c r="F6"/>
      <c r="G6"/>
      <c r="H6">
        <v>2</v>
      </c>
      <c r="I6">
        <v>1</v>
      </c>
      <c r="J6"/>
      <c r="K6"/>
      <c r="L6"/>
      <c r="M6"/>
      <c r="N6"/>
      <c r="O6"/>
      <c r="P6">
        <v>2</v>
      </c>
      <c r="Q6"/>
      <c r="T6" s="327">
        <v>1</v>
      </c>
    </row>
    <row r="7" spans="1:20" x14ac:dyDescent="0.2">
      <c r="A7" s="463">
        <v>15</v>
      </c>
      <c r="B7"/>
      <c r="C7"/>
      <c r="D7"/>
      <c r="E7"/>
      <c r="F7"/>
      <c r="G7"/>
      <c r="H7"/>
      <c r="I7"/>
      <c r="J7"/>
      <c r="K7"/>
      <c r="L7"/>
      <c r="M7"/>
      <c r="N7">
        <v>1</v>
      </c>
      <c r="O7"/>
      <c r="P7"/>
      <c r="Q7"/>
      <c r="T7" s="327">
        <v>3</v>
      </c>
    </row>
    <row r="8" spans="1:20" x14ac:dyDescent="0.2">
      <c r="A8" s="463">
        <v>16</v>
      </c>
      <c r="B8">
        <v>1</v>
      </c>
      <c r="C8"/>
      <c r="D8"/>
      <c r="E8"/>
      <c r="F8"/>
      <c r="G8">
        <v>1</v>
      </c>
      <c r="H8">
        <v>1</v>
      </c>
      <c r="I8"/>
      <c r="J8">
        <v>1</v>
      </c>
      <c r="K8"/>
      <c r="L8">
        <v>1</v>
      </c>
      <c r="M8"/>
      <c r="N8">
        <v>1</v>
      </c>
      <c r="O8"/>
      <c r="P8"/>
      <c r="Q8"/>
      <c r="T8" s="327">
        <v>1</v>
      </c>
    </row>
    <row r="9" spans="1:20" x14ac:dyDescent="0.2">
      <c r="S9" s="463"/>
      <c r="T9" s="463"/>
    </row>
    <row r="10" spans="1:20" x14ac:dyDescent="0.2">
      <c r="A10" s="463">
        <v>21</v>
      </c>
      <c r="B10">
        <v>1</v>
      </c>
      <c r="C10"/>
      <c r="D10"/>
      <c r="E10"/>
      <c r="F10"/>
      <c r="G10"/>
      <c r="H10">
        <v>1</v>
      </c>
      <c r="I10"/>
      <c r="J10">
        <v>2</v>
      </c>
      <c r="K10"/>
      <c r="L10"/>
      <c r="M10"/>
      <c r="N10"/>
      <c r="O10"/>
      <c r="P10"/>
      <c r="Q10">
        <v>1</v>
      </c>
      <c r="S10"/>
      <c r="T10" s="327">
        <v>1</v>
      </c>
    </row>
    <row r="11" spans="1:20" x14ac:dyDescent="0.2">
      <c r="A11" s="463">
        <v>22</v>
      </c>
      <c r="B11"/>
      <c r="C11"/>
      <c r="D11"/>
      <c r="E11"/>
      <c r="F11"/>
      <c r="G11">
        <v>3</v>
      </c>
      <c r="H11"/>
      <c r="I11">
        <v>2</v>
      </c>
      <c r="J11">
        <v>1</v>
      </c>
      <c r="K11">
        <v>1</v>
      </c>
      <c r="L11"/>
      <c r="M11"/>
      <c r="N11"/>
      <c r="O11"/>
      <c r="P11">
        <v>2</v>
      </c>
      <c r="Q11"/>
      <c r="S11" s="553"/>
      <c r="T11" s="327">
        <v>1</v>
      </c>
    </row>
    <row r="12" spans="1:20" x14ac:dyDescent="0.2">
      <c r="A12" s="463">
        <v>23</v>
      </c>
      <c r="B12"/>
      <c r="C12"/>
      <c r="D12"/>
      <c r="E12"/>
      <c r="F12"/>
      <c r="G12"/>
      <c r="H12">
        <v>1</v>
      </c>
      <c r="I12"/>
      <c r="J12"/>
      <c r="K12"/>
      <c r="L12"/>
      <c r="M12"/>
      <c r="N12"/>
      <c r="O12"/>
      <c r="P12"/>
      <c r="Q12"/>
      <c r="S12" s="547"/>
    </row>
    <row r="13" spans="1:20" x14ac:dyDescent="0.2">
      <c r="A13" s="463">
        <v>24</v>
      </c>
      <c r="B13"/>
      <c r="C13"/>
      <c r="D13"/>
      <c r="E13"/>
      <c r="F13"/>
      <c r="G13"/>
      <c r="H13"/>
      <c r="I13">
        <v>1</v>
      </c>
      <c r="J13"/>
      <c r="K13"/>
      <c r="L13"/>
      <c r="M13"/>
      <c r="N13"/>
      <c r="O13"/>
      <c r="P13">
        <v>1</v>
      </c>
      <c r="Q13"/>
      <c r="S13" s="547">
        <v>1</v>
      </c>
      <c r="T13" s="327">
        <v>1</v>
      </c>
    </row>
    <row r="14" spans="1:20" x14ac:dyDescent="0.2">
      <c r="A14" s="463">
        <v>25</v>
      </c>
      <c r="B14">
        <v>1</v>
      </c>
      <c r="C14"/>
      <c r="D14"/>
      <c r="E14"/>
      <c r="F14"/>
      <c r="G14">
        <v>3</v>
      </c>
      <c r="H14"/>
      <c r="I14"/>
      <c r="J14"/>
      <c r="K14"/>
      <c r="L14">
        <v>1</v>
      </c>
      <c r="M14"/>
      <c r="N14"/>
      <c r="O14"/>
      <c r="P14">
        <v>3</v>
      </c>
      <c r="Q14">
        <v>1</v>
      </c>
      <c r="S14" s="327">
        <v>1</v>
      </c>
    </row>
    <row r="15" spans="1:20" x14ac:dyDescent="0.2">
      <c r="A15" s="463">
        <v>26</v>
      </c>
      <c r="B15"/>
      <c r="C15"/>
      <c r="D15"/>
      <c r="E15"/>
      <c r="F15"/>
      <c r="G15">
        <v>1</v>
      </c>
      <c r="H15">
        <v>1</v>
      </c>
      <c r="I15">
        <v>1</v>
      </c>
      <c r="J15">
        <v>1</v>
      </c>
      <c r="K15"/>
      <c r="L15"/>
      <c r="M15"/>
      <c r="N15">
        <v>1</v>
      </c>
      <c r="O15"/>
      <c r="P15">
        <v>1</v>
      </c>
      <c r="Q15"/>
      <c r="S15" s="327">
        <v>4</v>
      </c>
      <c r="T15" s="327">
        <v>6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>
        <v>1</v>
      </c>
      <c r="C17"/>
      <c r="D17"/>
      <c r="E17"/>
      <c r="F17"/>
      <c r="G17"/>
      <c r="H17"/>
      <c r="I17">
        <v>2</v>
      </c>
      <c r="J17">
        <v>1</v>
      </c>
      <c r="K17">
        <v>1</v>
      </c>
      <c r="L17"/>
      <c r="M17"/>
      <c r="N17"/>
      <c r="O17"/>
      <c r="P17"/>
      <c r="Q17">
        <v>1</v>
      </c>
      <c r="S17" s="327">
        <v>1</v>
      </c>
      <c r="T17" s="327">
        <v>3</v>
      </c>
    </row>
    <row r="18" spans="1:20" x14ac:dyDescent="0.2">
      <c r="A18" s="463">
        <v>32</v>
      </c>
      <c r="B18"/>
      <c r="C18"/>
      <c r="D18"/>
      <c r="E18">
        <v>1</v>
      </c>
      <c r="F18"/>
      <c r="G18"/>
      <c r="H18">
        <v>1</v>
      </c>
      <c r="I18"/>
      <c r="J18"/>
      <c r="K18"/>
      <c r="L18"/>
      <c r="M18"/>
      <c r="N18">
        <v>1</v>
      </c>
      <c r="O18"/>
      <c r="P18"/>
      <c r="Q18"/>
      <c r="T18" s="327">
        <v>6</v>
      </c>
    </row>
    <row r="19" spans="1:20" x14ac:dyDescent="0.2">
      <c r="A19" s="463">
        <v>33</v>
      </c>
      <c r="B19"/>
      <c r="C19"/>
      <c r="D19"/>
      <c r="E19">
        <v>1</v>
      </c>
      <c r="F19"/>
      <c r="G19">
        <v>2</v>
      </c>
      <c r="H19">
        <v>1</v>
      </c>
      <c r="I19">
        <v>1</v>
      </c>
      <c r="J19"/>
      <c r="K19"/>
      <c r="L19"/>
      <c r="M19"/>
      <c r="N19"/>
      <c r="O19"/>
      <c r="P19">
        <v>2</v>
      </c>
      <c r="Q19"/>
      <c r="S19" s="327">
        <v>2</v>
      </c>
      <c r="T19" s="327">
        <v>5</v>
      </c>
    </row>
    <row r="20" spans="1:20" x14ac:dyDescent="0.2">
      <c r="A20" s="463">
        <v>34</v>
      </c>
      <c r="B20">
        <v>2</v>
      </c>
      <c r="C20"/>
      <c r="D20"/>
      <c r="E20">
        <v>1</v>
      </c>
      <c r="F20"/>
      <c r="G20">
        <v>1</v>
      </c>
      <c r="H20"/>
      <c r="I20"/>
      <c r="J20"/>
      <c r="K20"/>
      <c r="L20"/>
      <c r="M20"/>
      <c r="N20"/>
      <c r="O20"/>
      <c r="P20">
        <v>1</v>
      </c>
      <c r="Q20"/>
      <c r="T20" s="327">
        <v>7</v>
      </c>
    </row>
    <row r="21" spans="1:20" x14ac:dyDescent="0.2">
      <c r="A21" s="463">
        <v>35</v>
      </c>
      <c r="B21"/>
      <c r="C21"/>
      <c r="D21"/>
      <c r="E21"/>
      <c r="F21"/>
      <c r="G21">
        <v>1</v>
      </c>
      <c r="H21">
        <v>1</v>
      </c>
      <c r="I21">
        <v>1</v>
      </c>
      <c r="J21">
        <v>1</v>
      </c>
      <c r="K21"/>
      <c r="L21"/>
      <c r="M21"/>
      <c r="N21">
        <v>1</v>
      </c>
      <c r="O21"/>
      <c r="P21"/>
      <c r="Q21"/>
      <c r="S21" s="327">
        <v>10</v>
      </c>
      <c r="T21" s="327">
        <v>12</v>
      </c>
    </row>
    <row r="22" spans="1:20" x14ac:dyDescent="0.2">
      <c r="A22" s="463">
        <v>37</v>
      </c>
      <c r="B22">
        <v>1</v>
      </c>
      <c r="C22"/>
      <c r="D22"/>
      <c r="E22"/>
      <c r="F22"/>
      <c r="G22">
        <v>5</v>
      </c>
      <c r="H22">
        <v>1</v>
      </c>
      <c r="I22">
        <v>1</v>
      </c>
      <c r="J22"/>
      <c r="K22"/>
      <c r="L22"/>
      <c r="M22"/>
      <c r="N22"/>
      <c r="O22"/>
      <c r="P22">
        <v>2</v>
      </c>
      <c r="Q22"/>
      <c r="T22" s="327">
        <v>4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/>
      <c r="C24">
        <v>1</v>
      </c>
      <c r="D24"/>
      <c r="E24"/>
      <c r="F24"/>
      <c r="G24">
        <v>4</v>
      </c>
      <c r="H24"/>
      <c r="I24"/>
      <c r="J24"/>
      <c r="K24"/>
      <c r="L24"/>
      <c r="M24"/>
      <c r="N24"/>
      <c r="O24"/>
      <c r="P24"/>
      <c r="Q24"/>
      <c r="T24" s="327">
        <v>1</v>
      </c>
    </row>
    <row r="25" spans="1:20" x14ac:dyDescent="0.2">
      <c r="A25" s="463">
        <v>42</v>
      </c>
      <c r="B25">
        <v>1</v>
      </c>
      <c r="C25">
        <v>1</v>
      </c>
      <c r="D25"/>
      <c r="E25">
        <v>1</v>
      </c>
      <c r="F25"/>
      <c r="G25"/>
      <c r="H25">
        <v>1</v>
      </c>
      <c r="I25"/>
      <c r="J25"/>
      <c r="K25"/>
      <c r="L25"/>
      <c r="M25"/>
      <c r="N25"/>
      <c r="O25"/>
      <c r="P25">
        <v>1</v>
      </c>
      <c r="Q25"/>
    </row>
    <row r="26" spans="1:20" x14ac:dyDescent="0.2">
      <c r="A26" s="463">
        <v>43</v>
      </c>
      <c r="B26"/>
      <c r="C26">
        <v>1</v>
      </c>
      <c r="D26"/>
      <c r="E26"/>
      <c r="F26"/>
      <c r="G26">
        <v>2</v>
      </c>
      <c r="H26">
        <v>1</v>
      </c>
      <c r="I26"/>
      <c r="J26"/>
      <c r="K26"/>
      <c r="L26"/>
      <c r="M26"/>
      <c r="N26"/>
      <c r="O26"/>
      <c r="P26">
        <v>11</v>
      </c>
      <c r="Q26"/>
      <c r="T26" s="327">
        <v>1</v>
      </c>
    </row>
    <row r="27" spans="1:20" x14ac:dyDescent="0.2">
      <c r="A27" s="463">
        <v>44</v>
      </c>
      <c r="B27">
        <v>1</v>
      </c>
      <c r="C27">
        <v>1</v>
      </c>
      <c r="D27"/>
      <c r="E27"/>
      <c r="F27"/>
      <c r="G27">
        <v>2</v>
      </c>
      <c r="H27">
        <v>2</v>
      </c>
      <c r="I27"/>
      <c r="J27"/>
      <c r="K27"/>
      <c r="L27"/>
      <c r="M27"/>
      <c r="N27">
        <v>2</v>
      </c>
      <c r="O27"/>
      <c r="P27"/>
      <c r="Q27"/>
      <c r="T27" s="327">
        <v>2</v>
      </c>
    </row>
    <row r="28" spans="1:20" x14ac:dyDescent="0.2">
      <c r="A28" s="463">
        <v>45</v>
      </c>
      <c r="B28"/>
      <c r="C28"/>
      <c r="D28"/>
      <c r="E28"/>
      <c r="F28"/>
      <c r="G28">
        <v>2</v>
      </c>
      <c r="H28">
        <v>2</v>
      </c>
      <c r="I28">
        <v>1</v>
      </c>
      <c r="J28"/>
      <c r="K28"/>
      <c r="L28"/>
      <c r="M28"/>
      <c r="N28">
        <v>1</v>
      </c>
      <c r="O28"/>
      <c r="P28"/>
      <c r="Q28"/>
      <c r="T28" s="327">
        <v>2</v>
      </c>
    </row>
    <row r="29" spans="1:20" x14ac:dyDescent="0.2">
      <c r="A29" s="463">
        <v>46</v>
      </c>
      <c r="B29"/>
      <c r="C29">
        <v>1</v>
      </c>
      <c r="D29"/>
      <c r="E29"/>
      <c r="F29"/>
      <c r="G29">
        <v>1</v>
      </c>
      <c r="H29">
        <v>1</v>
      </c>
      <c r="I29"/>
      <c r="J29"/>
      <c r="K29"/>
      <c r="L29"/>
      <c r="M29"/>
      <c r="N29"/>
      <c r="O29"/>
      <c r="P29">
        <v>5</v>
      </c>
      <c r="Q29"/>
      <c r="T29" s="580">
        <v>2</v>
      </c>
    </row>
    <row r="30" spans="1:20" x14ac:dyDescent="0.2">
      <c r="S30" s="463"/>
      <c r="T30" s="463"/>
    </row>
    <row r="31" spans="1:20" ht="15" x14ac:dyDescent="0.25">
      <c r="A31" s="463">
        <v>51</v>
      </c>
      <c r="B31"/>
      <c r="C31"/>
      <c r="D31">
        <v>1</v>
      </c>
      <c r="E31"/>
      <c r="F31"/>
      <c r="G31">
        <v>4</v>
      </c>
      <c r="H31"/>
      <c r="I31"/>
      <c r="J31"/>
      <c r="K31"/>
      <c r="L31"/>
      <c r="M31"/>
      <c r="N31"/>
      <c r="O31"/>
      <c r="P31">
        <v>5</v>
      </c>
      <c r="Q31"/>
      <c r="S31" s="533"/>
      <c r="T31" s="327">
        <v>5</v>
      </c>
    </row>
    <row r="32" spans="1:20" x14ac:dyDescent="0.2">
      <c r="A32" s="463">
        <v>52</v>
      </c>
      <c r="B32"/>
      <c r="C32"/>
      <c r="D32"/>
      <c r="E32"/>
      <c r="F32"/>
      <c r="G32">
        <v>1</v>
      </c>
      <c r="H32">
        <v>1</v>
      </c>
      <c r="I32">
        <v>1</v>
      </c>
      <c r="J32"/>
      <c r="K32"/>
      <c r="L32"/>
      <c r="M32"/>
      <c r="N32"/>
      <c r="O32"/>
      <c r="P32"/>
      <c r="Q32"/>
    </row>
    <row r="33" spans="1:20" x14ac:dyDescent="0.2">
      <c r="A33" s="463">
        <v>53</v>
      </c>
      <c r="B33"/>
      <c r="C33"/>
      <c r="D33"/>
      <c r="E33">
        <v>1</v>
      </c>
      <c r="F33"/>
      <c r="G33"/>
      <c r="H33">
        <v>1</v>
      </c>
      <c r="I33"/>
      <c r="J33"/>
      <c r="K33"/>
      <c r="L33"/>
      <c r="M33"/>
      <c r="N33"/>
      <c r="O33"/>
      <c r="P33"/>
      <c r="Q33"/>
      <c r="S33" s="327">
        <v>2</v>
      </c>
      <c r="T33" s="327">
        <v>6</v>
      </c>
    </row>
    <row r="34" spans="1:20" x14ac:dyDescent="0.2">
      <c r="A34" s="463">
        <v>54</v>
      </c>
      <c r="B34">
        <v>1</v>
      </c>
      <c r="C34"/>
      <c r="D34">
        <v>1</v>
      </c>
      <c r="E34"/>
      <c r="F34"/>
      <c r="G34">
        <v>1</v>
      </c>
      <c r="H34"/>
      <c r="I34">
        <v>2</v>
      </c>
      <c r="J34"/>
      <c r="K34"/>
      <c r="L34"/>
      <c r="M34"/>
      <c r="N34">
        <v>2</v>
      </c>
      <c r="O34"/>
      <c r="P34">
        <v>1</v>
      </c>
      <c r="Q34"/>
      <c r="T34" s="327">
        <v>2</v>
      </c>
    </row>
    <row r="35" spans="1:20" x14ac:dyDescent="0.2">
      <c r="A35" s="463">
        <v>55</v>
      </c>
      <c r="B35"/>
      <c r="C35"/>
      <c r="D35"/>
      <c r="E35"/>
      <c r="F35"/>
      <c r="G35">
        <v>3</v>
      </c>
      <c r="H35"/>
      <c r="I35">
        <v>2</v>
      </c>
      <c r="J35"/>
      <c r="K35"/>
      <c r="L35"/>
      <c r="M35"/>
      <c r="N35">
        <v>2</v>
      </c>
      <c r="O35"/>
      <c r="P35">
        <v>1</v>
      </c>
      <c r="Q35"/>
      <c r="T35" s="327">
        <v>2</v>
      </c>
    </row>
    <row r="36" spans="1:20" x14ac:dyDescent="0.2">
      <c r="A36" s="463">
        <v>56</v>
      </c>
      <c r="B36"/>
      <c r="C36"/>
      <c r="D36"/>
      <c r="E36"/>
      <c r="F36"/>
      <c r="G36">
        <v>2</v>
      </c>
      <c r="H36"/>
      <c r="I36"/>
      <c r="J36"/>
      <c r="K36"/>
      <c r="L36"/>
      <c r="M36"/>
      <c r="N36">
        <v>1</v>
      </c>
      <c r="O36"/>
      <c r="P36"/>
      <c r="Q36"/>
      <c r="T36" s="327">
        <v>2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Rapes'!E17</f>
        <v>0</v>
      </c>
      <c r="D13" s="557">
        <f>'New Rapes'!D17</f>
        <v>0</v>
      </c>
      <c r="E13" s="556">
        <f>'New Rapes'!C17</f>
        <v>0</v>
      </c>
      <c r="F13" s="556">
        <f>'New Rapes'!B17</f>
        <v>0</v>
      </c>
      <c r="G13" s="452">
        <f t="shared" ref="G13" si="3">SUM(C13:F13)</f>
        <v>0</v>
      </c>
      <c r="H13" s="577">
        <v>0.23013698630136983</v>
      </c>
      <c r="I13" s="558">
        <f>'New Rapes'!G17</f>
        <v>0</v>
      </c>
      <c r="J13" s="557">
        <f>'New Rapes'!H17</f>
        <v>2</v>
      </c>
      <c r="K13" s="557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Data'!D46</f>
        <v>7.650273224043716E-2</v>
      </c>
      <c r="I14" s="403">
        <f>'YTD 2017'!D14</f>
        <v>0</v>
      </c>
      <c r="J14" s="401">
        <f>'YTD 2016'!D14</f>
        <v>1</v>
      </c>
      <c r="K14" s="401">
        <f>'YTD 2015'!D14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0</v>
      </c>
      <c r="D15" s="401">
        <f>'3 weeks ago'!Q14</f>
        <v>0</v>
      </c>
      <c r="E15" s="402">
        <f>'Previous Week'!Q14</f>
        <v>0</v>
      </c>
      <c r="F15" s="402">
        <f>'Last Week'!Q14</f>
        <v>1</v>
      </c>
      <c r="G15" s="452">
        <f t="shared" si="2"/>
        <v>1</v>
      </c>
      <c r="H15" s="491">
        <f>'2016 Data'!Q46</f>
        <v>2.4480874316939891</v>
      </c>
      <c r="I15" s="403">
        <f>'YTD 2017'!Q14</f>
        <v>7</v>
      </c>
      <c r="J15" s="401">
        <f>'YTD 2016'!Q14</f>
        <v>11</v>
      </c>
      <c r="K15" s="401">
        <f>'YTD 2015'!Q14</f>
        <v>3</v>
      </c>
      <c r="L15" s="404">
        <f t="shared" si="0"/>
        <v>-4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Data'!O46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0</v>
      </c>
      <c r="H17" s="491">
        <f>'2016 Data'!E46</f>
        <v>0.91803278688524592</v>
      </c>
      <c r="I17" s="403">
        <f>'YTD 2017'!E14</f>
        <v>1</v>
      </c>
      <c r="J17" s="401">
        <f>'YTD 2016'!E14</f>
        <v>3</v>
      </c>
      <c r="K17" s="401">
        <f>'YTD 2015'!E14</f>
        <v>6</v>
      </c>
      <c r="L17" s="404">
        <f t="shared" si="0"/>
        <v>-2</v>
      </c>
      <c r="M17" s="407">
        <f t="shared" si="1"/>
        <v>-5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Data'!J46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4.5142899917658514</v>
      </c>
      <c r="I19" s="411">
        <f t="shared" si="4"/>
        <v>11</v>
      </c>
      <c r="J19" s="409">
        <f t="shared" si="4"/>
        <v>20</v>
      </c>
      <c r="K19" s="409">
        <f t="shared" si="4"/>
        <v>10</v>
      </c>
      <c r="L19" s="412">
        <f>(I19-J19)/J19</f>
        <v>-0.45</v>
      </c>
      <c r="M19" s="413">
        <f>(I19-K19)/K19</f>
        <v>0.1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1</v>
      </c>
      <c r="F21" s="402">
        <f>'Last Week'!C14</f>
        <v>0</v>
      </c>
      <c r="G21" s="452">
        <f t="shared" ref="G21:G29" si="5">SUM(C21:F21)</f>
        <v>1</v>
      </c>
      <c r="H21" s="491">
        <f>'2016 Data'!C46</f>
        <v>1.6065573770491803</v>
      </c>
      <c r="I21" s="416">
        <f>'YTD 2017'!C14</f>
        <v>2</v>
      </c>
      <c r="J21" s="401">
        <f>'YTD 2016'!C14</f>
        <v>7</v>
      </c>
      <c r="K21" s="401">
        <f>'YTD 2015'!C14</f>
        <v>1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ago'!N14</f>
        <v>2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2</v>
      </c>
      <c r="H22" s="491">
        <f>'2016 Data'!N46</f>
        <v>1.6830601092896174</v>
      </c>
      <c r="I22" s="418">
        <f>'YTD 2017'!N14</f>
        <v>2</v>
      </c>
      <c r="J22" s="401">
        <f>'YTD 2016'!N14</f>
        <v>7</v>
      </c>
      <c r="K22" s="401">
        <f>'YTD 2015'!N14</f>
        <v>3</v>
      </c>
      <c r="L22" s="404">
        <f t="shared" si="6"/>
        <v>-5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1</v>
      </c>
      <c r="G23" s="452">
        <f t="shared" si="5"/>
        <v>1</v>
      </c>
      <c r="H23" s="491">
        <f>'2016 Data'!L46</f>
        <v>0.15300546448087432</v>
      </c>
      <c r="I23" s="418">
        <f>'YTD 2017'!L14</f>
        <v>1</v>
      </c>
      <c r="J23" s="401">
        <f>'YTD 2016'!L14</f>
        <v>0</v>
      </c>
      <c r="K23" s="401">
        <f>'YTD 2015'!L14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ago'!P14</f>
        <v>2</v>
      </c>
      <c r="D24" s="401">
        <f>'3 weeks ago'!P14</f>
        <v>2</v>
      </c>
      <c r="E24" s="402">
        <f>'Previous Week'!P14</f>
        <v>2</v>
      </c>
      <c r="F24" s="402">
        <f>'Last Week'!P14</f>
        <v>3</v>
      </c>
      <c r="G24" s="452">
        <f t="shared" si="5"/>
        <v>9</v>
      </c>
      <c r="H24" s="491">
        <f>'2016 Data'!P46</f>
        <v>3.9781420765027322</v>
      </c>
      <c r="I24" s="418">
        <f>'YTD 2017'!P14</f>
        <v>21</v>
      </c>
      <c r="J24" s="401">
        <f>'YTD 2016'!P14</f>
        <v>5</v>
      </c>
      <c r="K24" s="401">
        <f>'YTD 2015'!P14</f>
        <v>7</v>
      </c>
      <c r="L24" s="404">
        <f t="shared" si="6"/>
        <v>16</v>
      </c>
      <c r="M24" s="407">
        <f t="shared" si="7"/>
        <v>14</v>
      </c>
      <c r="N24" s="380"/>
    </row>
    <row r="25" spans="1:14" x14ac:dyDescent="0.25">
      <c r="A25" s="375"/>
      <c r="B25" s="406" t="s">
        <v>7</v>
      </c>
      <c r="C25" s="401">
        <f>'4 weeks ago'!G14</f>
        <v>3</v>
      </c>
      <c r="D25" s="401">
        <f>'3 weeks ago'!G14</f>
        <v>0</v>
      </c>
      <c r="E25" s="402">
        <f>'Previous Week'!G14</f>
        <v>0</v>
      </c>
      <c r="F25" s="402">
        <f>'Last Week'!G14</f>
        <v>3</v>
      </c>
      <c r="G25" s="452">
        <f t="shared" si="5"/>
        <v>6</v>
      </c>
      <c r="H25" s="491">
        <f>'2016 Data'!G46</f>
        <v>9.4863387978142075</v>
      </c>
      <c r="I25" s="418">
        <f>'YTD 2017'!G14</f>
        <v>25</v>
      </c>
      <c r="J25" s="401">
        <f>'YTD 2016'!G14</f>
        <v>36</v>
      </c>
      <c r="K25" s="401">
        <f>'YTD 2015'!G14</f>
        <v>17</v>
      </c>
      <c r="L25" s="404">
        <f t="shared" si="6"/>
        <v>-11</v>
      </c>
      <c r="M25" s="407">
        <f t="shared" si="7"/>
        <v>8</v>
      </c>
      <c r="N25" s="380"/>
    </row>
    <row r="26" spans="1:14" x14ac:dyDescent="0.25">
      <c r="A26" s="375"/>
      <c r="B26" s="406" t="s">
        <v>68</v>
      </c>
      <c r="C26" s="401">
        <f>'4 weeks ago'!I14</f>
        <v>1</v>
      </c>
      <c r="D26" s="401">
        <f>'3 weeks ago'!I14</f>
        <v>0</v>
      </c>
      <c r="E26" s="402">
        <f>'Previous Week'!I14</f>
        <v>1</v>
      </c>
      <c r="F26" s="402">
        <f>'Last Week'!I14</f>
        <v>0</v>
      </c>
      <c r="G26" s="452">
        <f t="shared" si="5"/>
        <v>2</v>
      </c>
      <c r="H26" s="491">
        <f>'2016 Data'!I46</f>
        <v>2.2950819672131146</v>
      </c>
      <c r="I26" s="418">
        <f>'YTD 2017'!I14</f>
        <v>14</v>
      </c>
      <c r="J26" s="401">
        <f>'YTD 2016'!I14</f>
        <v>7</v>
      </c>
      <c r="K26" s="401">
        <f>'YTD 2015'!I14</f>
        <v>5</v>
      </c>
      <c r="L26" s="404">
        <f t="shared" si="6"/>
        <v>7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ago'!H14</f>
        <v>0</v>
      </c>
      <c r="D27" s="401">
        <f>'3 weeks ago'!H14</f>
        <v>1</v>
      </c>
      <c r="E27" s="402">
        <f>'Previous Week'!H14</f>
        <v>0</v>
      </c>
      <c r="F27" s="402">
        <f>'Last Week'!H14</f>
        <v>0</v>
      </c>
      <c r="G27" s="452">
        <f t="shared" si="5"/>
        <v>1</v>
      </c>
      <c r="H27" s="491">
        <f>'2016 Data'!H46</f>
        <v>2.2950819672131146</v>
      </c>
      <c r="I27" s="418">
        <f>'YTD 2017'!H14</f>
        <v>9</v>
      </c>
      <c r="J27" s="401">
        <f>'YTD 2016'!H14</f>
        <v>7</v>
      </c>
      <c r="K27" s="401">
        <f>'YTD 2015'!H14</f>
        <v>9</v>
      </c>
      <c r="L27" s="404">
        <f>I27-J27</f>
        <v>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Data'!K46</f>
        <v>0.30601092896174864</v>
      </c>
      <c r="I28" s="418">
        <f>'YTD 2017'!K14</f>
        <v>0</v>
      </c>
      <c r="J28" s="401">
        <f>'YTD 2016'!K14</f>
        <v>2</v>
      </c>
      <c r="K28" s="401">
        <f>'YTD 2015'!K14</f>
        <v>1</v>
      </c>
      <c r="L28" s="404">
        <f t="shared" si="6"/>
        <v>-2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ago'!B14</f>
        <v>1</v>
      </c>
      <c r="D29" s="401">
        <f>'3 weeks ago'!B14</f>
        <v>1</v>
      </c>
      <c r="E29" s="402">
        <f>'Previous Week'!B14</f>
        <v>1</v>
      </c>
      <c r="F29" s="402">
        <f>'Last Week'!B14</f>
        <v>1</v>
      </c>
      <c r="G29" s="452">
        <f t="shared" si="5"/>
        <v>4</v>
      </c>
      <c r="H29" s="491">
        <f>'2016 Data'!B46</f>
        <v>3.2131147540983607</v>
      </c>
      <c r="I29" s="418">
        <f>'YTD 2017'!B14</f>
        <v>14</v>
      </c>
      <c r="J29" s="401">
        <f>'YTD 2016'!B14</f>
        <v>13</v>
      </c>
      <c r="K29" s="401">
        <f>'YTD 2015'!B14</f>
        <v>7</v>
      </c>
      <c r="L29" s="404">
        <f t="shared" si="6"/>
        <v>1</v>
      </c>
      <c r="M29" s="407">
        <f t="shared" si="7"/>
        <v>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4</v>
      </c>
      <c r="E30" s="420">
        <f t="shared" si="8"/>
        <v>5</v>
      </c>
      <c r="F30" s="421">
        <f t="shared" si="8"/>
        <v>8</v>
      </c>
      <c r="G30" s="455">
        <f t="shared" si="8"/>
        <v>26</v>
      </c>
      <c r="H30" s="494">
        <f t="shared" si="8"/>
        <v>25.016393442622949</v>
      </c>
      <c r="I30" s="422">
        <f t="shared" si="8"/>
        <v>88</v>
      </c>
      <c r="J30" s="420">
        <f t="shared" si="8"/>
        <v>84</v>
      </c>
      <c r="K30" s="420">
        <f t="shared" si="8"/>
        <v>50</v>
      </c>
      <c r="L30" s="412">
        <f>(I30-J30)/J30</f>
        <v>4.7619047619047616E-2</v>
      </c>
      <c r="M30" s="413">
        <f>(I30-K30)/K30</f>
        <v>0.76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4</v>
      </c>
      <c r="E31" s="409">
        <f t="shared" si="9"/>
        <v>5</v>
      </c>
      <c r="F31" s="410">
        <f t="shared" si="9"/>
        <v>9</v>
      </c>
      <c r="G31" s="453">
        <f t="shared" si="9"/>
        <v>27</v>
      </c>
      <c r="H31" s="492">
        <f t="shared" si="9"/>
        <v>29.530683434388799</v>
      </c>
      <c r="I31" s="411">
        <f t="shared" si="9"/>
        <v>99</v>
      </c>
      <c r="J31" s="409">
        <f t="shared" si="9"/>
        <v>104</v>
      </c>
      <c r="K31" s="409">
        <f t="shared" si="9"/>
        <v>60</v>
      </c>
      <c r="L31" s="412">
        <f>(I31-J31)/J31</f>
        <v>-4.807692307692308E-2</v>
      </c>
      <c r="M31" s="413">
        <f>(I31-K31)/K31</f>
        <v>0.65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ago'!S14</f>
        <v>0</v>
      </c>
      <c r="D41" s="441">
        <f>'3 weeks ago'!S14</f>
        <v>1</v>
      </c>
      <c r="E41" s="441">
        <f>'Previous Week'!S14</f>
        <v>0</v>
      </c>
      <c r="F41" s="442">
        <f>'Last Week'!S14</f>
        <v>1</v>
      </c>
      <c r="G41" s="452">
        <f t="shared" ref="G41:G42" si="10">SUM(C41:F41)</f>
        <v>2</v>
      </c>
      <c r="H41" s="501">
        <f>'2016 Data'!R46</f>
        <v>6.2904109589041095</v>
      </c>
      <c r="I41" s="443">
        <f>'YTD 2017'!S14</f>
        <v>12</v>
      </c>
      <c r="J41" s="441">
        <f>'YTD 2016'!S14</f>
        <v>26</v>
      </c>
      <c r="K41" s="441">
        <f>'YTD 2015'!S14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ago'!T14</f>
        <v>1</v>
      </c>
      <c r="D42" s="447">
        <f>'3 weeks ago'!T14</f>
        <v>1</v>
      </c>
      <c r="E42" s="446">
        <f>'Previous Week'!T14</f>
        <v>1</v>
      </c>
      <c r="F42" s="460">
        <f>'Last Week'!T14</f>
        <v>0</v>
      </c>
      <c r="G42" s="452">
        <f t="shared" si="10"/>
        <v>3</v>
      </c>
      <c r="H42" s="502">
        <f>'2016 Data'!S46</f>
        <v>6.4438356164383563</v>
      </c>
      <c r="I42" s="448">
        <f>'YTD 2017'!T14</f>
        <v>17</v>
      </c>
      <c r="J42" s="482">
        <f>'YTD 2016'!T14</f>
        <v>34</v>
      </c>
      <c r="K42" s="446">
        <f>'YTD 2015'!T14</f>
        <v>18</v>
      </c>
      <c r="L42" s="412">
        <f>(I42-J42)/J42</f>
        <v>-0.5</v>
      </c>
      <c r="M42" s="413">
        <f>(I42-K42)/K42</f>
        <v>-5.5555555555555552E-2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Rapes'!E18</f>
        <v>1</v>
      </c>
      <c r="D13" s="557">
        <f>'New Rapes'!D18</f>
        <v>0</v>
      </c>
      <c r="E13" s="556">
        <f>'New Rapes'!C18</f>
        <v>0</v>
      </c>
      <c r="F13" s="556">
        <f>'New Rapes'!B18</f>
        <v>0</v>
      </c>
      <c r="G13" s="452">
        <f t="shared" ref="G13" si="3">SUM(C13:F13)</f>
        <v>1</v>
      </c>
      <c r="H13" s="577">
        <v>0.46027397260273967</v>
      </c>
      <c r="I13" s="558">
        <f>'New Rapes'!G18</f>
        <v>1</v>
      </c>
      <c r="J13" s="557">
        <f>'New Rapes'!H18</f>
        <v>1</v>
      </c>
      <c r="K13" s="557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Data'!D47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0</v>
      </c>
      <c r="G15" s="452">
        <f t="shared" si="2"/>
        <v>0</v>
      </c>
      <c r="H15" s="491">
        <f>'2016 Data'!Q47</f>
        <v>1.6065573770491803</v>
      </c>
      <c r="I15" s="403">
        <f>'YTD 2017'!Q15</f>
        <v>7</v>
      </c>
      <c r="J15" s="401">
        <f>'YTD 2016'!Q15</f>
        <v>12</v>
      </c>
      <c r="K15" s="401">
        <f>'YTD 2015'!Q15</f>
        <v>5</v>
      </c>
      <c r="L15" s="404">
        <f t="shared" si="0"/>
        <v>-5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Data'!O47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1</v>
      </c>
      <c r="F17" s="402">
        <f>'Last Week'!E15</f>
        <v>0</v>
      </c>
      <c r="G17" s="452">
        <f t="shared" si="2"/>
        <v>1</v>
      </c>
      <c r="H17" s="491">
        <f>'2016 Data'!E47</f>
        <v>2.3715846994535519</v>
      </c>
      <c r="I17" s="403">
        <f>'YTD 2017'!E15</f>
        <v>3</v>
      </c>
      <c r="J17" s="401">
        <f>'YTD 2016'!E15</f>
        <v>16</v>
      </c>
      <c r="K17" s="401">
        <f>'YTD 2015'!E15</f>
        <v>1</v>
      </c>
      <c r="L17" s="404">
        <f t="shared" si="0"/>
        <v>-13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1</v>
      </c>
      <c r="F18" s="402">
        <f>'Last Week'!J15</f>
        <v>1</v>
      </c>
      <c r="G18" s="452">
        <f t="shared" si="2"/>
        <v>2</v>
      </c>
      <c r="H18" s="491">
        <f>'2016 Data'!J47</f>
        <v>1.1475409836065573</v>
      </c>
      <c r="I18" s="403">
        <f>'YTD 2017'!J15</f>
        <v>8</v>
      </c>
      <c r="J18" s="401">
        <f>'YTD 2016'!J15</f>
        <v>0</v>
      </c>
      <c r="K18" s="401">
        <f>'YTD 2015'!J15</f>
        <v>2</v>
      </c>
      <c r="L18" s="404">
        <f t="shared" si="0"/>
        <v>8</v>
      </c>
      <c r="M18" s="407">
        <f t="shared" si="1"/>
        <v>6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4</v>
      </c>
      <c r="H19" s="492">
        <f t="shared" si="4"/>
        <v>5.8919679616737781</v>
      </c>
      <c r="I19" s="411">
        <f t="shared" si="4"/>
        <v>21</v>
      </c>
      <c r="J19" s="409">
        <f t="shared" si="4"/>
        <v>30</v>
      </c>
      <c r="K19" s="409">
        <f t="shared" si="4"/>
        <v>9</v>
      </c>
      <c r="L19" s="412">
        <f>(I19-J19)/J19</f>
        <v>-0.3</v>
      </c>
      <c r="M19" s="413">
        <f>(I19-K19)/K19</f>
        <v>1.3333333333333333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Data'!C47</f>
        <v>1.3005464480874318</v>
      </c>
      <c r="I21" s="416">
        <f>'YTD 2017'!C15</f>
        <v>2</v>
      </c>
      <c r="J21" s="401">
        <f>'YTD 2016'!C15</f>
        <v>3</v>
      </c>
      <c r="K21" s="401">
        <f>'YTD 2015'!C15</f>
        <v>0</v>
      </c>
      <c r="L21" s="404">
        <f t="shared" ref="L21:L29" si="6">I21-J21</f>
        <v>-1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ago'!N15</f>
        <v>2</v>
      </c>
      <c r="D22" s="401">
        <f>'3 weeks ago'!N15</f>
        <v>0</v>
      </c>
      <c r="E22" s="402">
        <f>'Previous Week'!N15</f>
        <v>0</v>
      </c>
      <c r="F22" s="402">
        <f>'Last Week'!N15</f>
        <v>1</v>
      </c>
      <c r="G22" s="452">
        <f t="shared" si="5"/>
        <v>3</v>
      </c>
      <c r="H22" s="491">
        <f>'2016 Data'!N47</f>
        <v>4.1311475409836067</v>
      </c>
      <c r="I22" s="418">
        <f>'YTD 2017'!N15</f>
        <v>9</v>
      </c>
      <c r="J22" s="401">
        <f>'YTD 2016'!N15</f>
        <v>13</v>
      </c>
      <c r="K22" s="401">
        <f>'YTD 2015'!N15</f>
        <v>11</v>
      </c>
      <c r="L22" s="404">
        <f t="shared" si="6"/>
        <v>-4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Data'!L47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0</v>
      </c>
      <c r="D24" s="401">
        <f>'3 weeks ago'!P15</f>
        <v>1</v>
      </c>
      <c r="E24" s="402">
        <f>'Previous Week'!P15</f>
        <v>0</v>
      </c>
      <c r="F24" s="402">
        <f>'Last Week'!P15</f>
        <v>1</v>
      </c>
      <c r="G24" s="403">
        <f t="shared" si="5"/>
        <v>2</v>
      </c>
      <c r="H24" s="491">
        <f>'2016 Data'!P47</f>
        <v>2.4480874316939891</v>
      </c>
      <c r="I24" s="418">
        <f>'YTD 2017'!P15</f>
        <v>6</v>
      </c>
      <c r="J24" s="401">
        <f>'YTD 2016'!P15</f>
        <v>9</v>
      </c>
      <c r="K24" s="401">
        <f>'YTD 2015'!P15</f>
        <v>2</v>
      </c>
      <c r="L24" s="404">
        <f t="shared" si="6"/>
        <v>-3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ago'!G15</f>
        <v>1</v>
      </c>
      <c r="D25" s="401">
        <f>'3 weeks ago'!G15</f>
        <v>0</v>
      </c>
      <c r="E25" s="402">
        <f>'Previous Week'!G15</f>
        <v>0</v>
      </c>
      <c r="F25" s="402">
        <f>'Last Week'!G15</f>
        <v>1</v>
      </c>
      <c r="G25" s="403">
        <f t="shared" si="5"/>
        <v>2</v>
      </c>
      <c r="H25" s="491">
        <f>'2016 Data'!G47</f>
        <v>4.5901639344262293</v>
      </c>
      <c r="I25" s="418">
        <f>'YTD 2017'!G15</f>
        <v>26</v>
      </c>
      <c r="J25" s="401">
        <f>'YTD 2016'!G15</f>
        <v>9</v>
      </c>
      <c r="K25" s="401">
        <f>'YTD 2015'!G15</f>
        <v>10</v>
      </c>
      <c r="L25" s="404">
        <f t="shared" si="6"/>
        <v>17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ago'!I15</f>
        <v>3</v>
      </c>
      <c r="D26" s="401">
        <f>'3 weeks ago'!I15</f>
        <v>1</v>
      </c>
      <c r="E26" s="402">
        <f>'Previous Week'!I15</f>
        <v>0</v>
      </c>
      <c r="F26" s="402">
        <f>'Last Week'!I15</f>
        <v>1</v>
      </c>
      <c r="G26" s="452">
        <f t="shared" si="5"/>
        <v>5</v>
      </c>
      <c r="H26" s="491">
        <f>'2016 Data'!I47</f>
        <v>1.6830601092896174</v>
      </c>
      <c r="I26" s="418">
        <f>'YTD 2017'!I15</f>
        <v>6</v>
      </c>
      <c r="J26" s="401">
        <f>'YTD 2016'!I15</f>
        <v>5</v>
      </c>
      <c r="K26" s="401">
        <f>'YTD 2015'!I15</f>
        <v>7</v>
      </c>
      <c r="L26" s="404">
        <f t="shared" si="6"/>
        <v>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ago'!H15</f>
        <v>0</v>
      </c>
      <c r="D27" s="401">
        <f>'3 weeks ago'!H15</f>
        <v>1</v>
      </c>
      <c r="E27" s="402">
        <f>'Previous Week'!H15</f>
        <v>0</v>
      </c>
      <c r="F27" s="402">
        <f>'Last Week'!H15</f>
        <v>1</v>
      </c>
      <c r="G27" s="452">
        <f t="shared" si="5"/>
        <v>2</v>
      </c>
      <c r="H27" s="491">
        <f>'2016 Data'!H47</f>
        <v>1.9125683060109291</v>
      </c>
      <c r="I27" s="418">
        <f>'YTD 2017'!H15</f>
        <v>6</v>
      </c>
      <c r="J27" s="401">
        <f>'YTD 2016'!H15</f>
        <v>10</v>
      </c>
      <c r="K27" s="401">
        <f>'YTD 2015'!H15</f>
        <v>6</v>
      </c>
      <c r="L27" s="404">
        <f>I27-J27</f>
        <v>-4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0</v>
      </c>
      <c r="F28" s="402">
        <f>'Last Week'!K15</f>
        <v>0</v>
      </c>
      <c r="G28" s="452">
        <f t="shared" si="5"/>
        <v>0</v>
      </c>
      <c r="H28" s="491">
        <f>'2016 Data'!K47</f>
        <v>0.53551912568306015</v>
      </c>
      <c r="I28" s="418">
        <f>'YTD 2017'!K15</f>
        <v>1</v>
      </c>
      <c r="J28" s="401">
        <f>'YTD 2016'!K15</f>
        <v>2</v>
      </c>
      <c r="K28" s="401">
        <f>'YTD 2015'!K15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1</v>
      </c>
      <c r="F29" s="402">
        <f>'Last Week'!B15</f>
        <v>0</v>
      </c>
      <c r="G29" s="452">
        <f t="shared" si="5"/>
        <v>1</v>
      </c>
      <c r="H29" s="491">
        <f>'2016 Data'!B47</f>
        <v>2.0655737704918034</v>
      </c>
      <c r="I29" s="418">
        <f>'YTD 2017'!B15</f>
        <v>6</v>
      </c>
      <c r="J29" s="401">
        <f>'YTD 2016'!B15</f>
        <v>6</v>
      </c>
      <c r="K29" s="401">
        <f>'YTD 2015'!B15</f>
        <v>9</v>
      </c>
      <c r="L29" s="404">
        <f t="shared" si="6"/>
        <v>0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3</v>
      </c>
      <c r="E30" s="420">
        <f t="shared" si="8"/>
        <v>1</v>
      </c>
      <c r="F30" s="421">
        <f t="shared" si="8"/>
        <v>5</v>
      </c>
      <c r="G30" s="455">
        <f t="shared" si="8"/>
        <v>15</v>
      </c>
      <c r="H30" s="494">
        <f t="shared" si="8"/>
        <v>18.666666666666664</v>
      </c>
      <c r="I30" s="422">
        <f t="shared" si="8"/>
        <v>63</v>
      </c>
      <c r="J30" s="420">
        <f t="shared" si="8"/>
        <v>57</v>
      </c>
      <c r="K30" s="420">
        <f t="shared" si="8"/>
        <v>46</v>
      </c>
      <c r="L30" s="412">
        <f>(I30-J30)/J30</f>
        <v>0.10526315789473684</v>
      </c>
      <c r="M30" s="413">
        <f>(I30-K30)/K30</f>
        <v>0.36956521739130432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3</v>
      </c>
      <c r="E31" s="409">
        <f t="shared" si="9"/>
        <v>3</v>
      </c>
      <c r="F31" s="410">
        <f t="shared" si="9"/>
        <v>6</v>
      </c>
      <c r="G31" s="453">
        <f t="shared" si="9"/>
        <v>19</v>
      </c>
      <c r="H31" s="492">
        <f t="shared" si="9"/>
        <v>24.558634628340442</v>
      </c>
      <c r="I31" s="411">
        <f t="shared" si="9"/>
        <v>84</v>
      </c>
      <c r="J31" s="409">
        <f t="shared" si="9"/>
        <v>87</v>
      </c>
      <c r="K31" s="409">
        <f t="shared" si="9"/>
        <v>55</v>
      </c>
      <c r="L31" s="412">
        <f>(I31-J31)/J31</f>
        <v>-3.4482758620689655E-2</v>
      </c>
      <c r="M31" s="413">
        <f>(I31-K31)/K31</f>
        <v>0.52727272727272723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ago'!S15</f>
        <v>2</v>
      </c>
      <c r="D41" s="441">
        <f>'3 weeks ago'!S15</f>
        <v>0</v>
      </c>
      <c r="E41" s="441">
        <f>'Previous Week'!S15</f>
        <v>0</v>
      </c>
      <c r="F41" s="442">
        <f>'Last Week'!S15</f>
        <v>4</v>
      </c>
      <c r="G41" s="452">
        <f t="shared" ref="G41:G42" si="10">SUM(C41:F41)</f>
        <v>6</v>
      </c>
      <c r="H41" s="501">
        <f>'2016 Data'!R47</f>
        <v>15.495890410958904</v>
      </c>
      <c r="I41" s="443">
        <f>'YTD 2017'!S15</f>
        <v>28</v>
      </c>
      <c r="J41" s="441">
        <f>'YTD 2016'!S15</f>
        <v>77</v>
      </c>
      <c r="K41" s="441">
        <f>'YTD 2015'!S15</f>
        <v>15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ago'!T15</f>
        <v>2</v>
      </c>
      <c r="D42" s="447">
        <f>'3 weeks ago'!T15</f>
        <v>2</v>
      </c>
      <c r="E42" s="446">
        <f>'Previous Week'!T15</f>
        <v>6</v>
      </c>
      <c r="F42" s="460">
        <f>'Last Week'!T15</f>
        <v>6</v>
      </c>
      <c r="G42" s="452">
        <f t="shared" si="10"/>
        <v>16</v>
      </c>
      <c r="H42" s="502">
        <f>'2016 Data'!S47</f>
        <v>13.271232876712329</v>
      </c>
      <c r="I42" s="448">
        <f>'YTD 2017'!T15</f>
        <v>41</v>
      </c>
      <c r="J42" s="482">
        <f>'YTD 2016'!T15</f>
        <v>44</v>
      </c>
      <c r="K42" s="446">
        <f>'YTD 2015'!T15</f>
        <v>27</v>
      </c>
      <c r="L42" s="412">
        <f>(I42-J42)/J42</f>
        <v>-6.8181818181818177E-2</v>
      </c>
      <c r="M42" s="413">
        <f>(I42-K42)/K42</f>
        <v>0.51851851851851849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1</v>
      </c>
      <c r="J11" s="2">
        <f>'Beat 31'!J11+'Beat 32'!J11+'Beat 33'!J11+'Beat 34'!J11+'Beat 35'!J11+'Beat 37'!J11</f>
        <v>9</v>
      </c>
      <c r="K11" s="2">
        <f>'Beat 31'!K11+'Beat 32'!K11+'Beat 33'!K11+'Beat 34'!K11+'Beat 35'!K11+'Beat 37'!K11</f>
        <v>5</v>
      </c>
      <c r="L11" s="52">
        <f t="shared" ref="L11:L18" si="1">I11-J11</f>
        <v>-8</v>
      </c>
      <c r="M11" s="56">
        <f t="shared" ref="M11:M18" si="2">I11-K11</f>
        <v>-4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1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2</v>
      </c>
      <c r="J12" s="2">
        <f>'Beat 31'!J12+'Beat 32'!J12+'Beat 33'!J12+'Beat 34'!J12+'Beat 35'!J12+'Beat 37'!J12</f>
        <v>4</v>
      </c>
      <c r="K12" s="2">
        <f>'Beat 31'!K12+'Beat 32'!K12+'Beat 33'!K12+'Beat 34'!K12+'Beat 35'!K12+'Beat 37'!K12</f>
        <v>2</v>
      </c>
      <c r="L12" s="52">
        <f t="shared" si="1"/>
        <v>-2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204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0</v>
      </c>
      <c r="G13" s="559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3</v>
      </c>
      <c r="J13" s="2">
        <f>'Beat 31'!J13+'Beat 32'!J13+'Beat 33'!J13+'Beat 34'!J13+'Beat 35'!J13+'Beat 37'!J13</f>
        <v>2</v>
      </c>
      <c r="K13" s="2">
        <f>'Beat 31'!K13+'Beat 32'!K13+'Beat 33'!K13+'Beat 34'!K13+'Beat 35'!K13+'Beat 37'!K13</f>
        <v>2</v>
      </c>
      <c r="L13" s="52">
        <f t="shared" ref="L13" si="4">I13-J13</f>
        <v>1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1</v>
      </c>
      <c r="E14" s="42">
        <f t="shared" si="0"/>
        <v>0.26775956284153007</v>
      </c>
      <c r="F14" s="106">
        <f>'Beat 31'!G14+'Beat 32'!G14+'Beat 33'!G14+'Beat 34'!G14+'Beat 35'!G14+'Beat 37'!G14</f>
        <v>1</v>
      </c>
      <c r="G14" s="263">
        <f>'Previous 28 Days'!D5</f>
        <v>5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2</v>
      </c>
      <c r="K14" s="2">
        <f>'Beat 31'!K14+'Beat 32'!K14+'Beat 33'!K14+'Beat 34'!K14+'Beat 35'!K14+'Beat 37'!K14</f>
        <v>2</v>
      </c>
      <c r="L14" s="52">
        <f t="shared" si="1"/>
        <v>4</v>
      </c>
      <c r="M14" s="53">
        <f t="shared" si="2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6</v>
      </c>
      <c r="G15" s="263">
        <f>'Previous 28 Days'!Q5</f>
        <v>3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13</v>
      </c>
      <c r="J15" s="2">
        <f>'Beat 31'!J15+'Beat 32'!J15+'Beat 33'!J15+'Beat 34'!J15+'Beat 35'!J15+'Beat 37'!J15</f>
        <v>19</v>
      </c>
      <c r="K15" s="2">
        <f>'Beat 31'!K15+'Beat 32'!K15+'Beat 33'!K15+'Beat 34'!K15+'Beat 35'!K15+'Beat 37'!K15</f>
        <v>24</v>
      </c>
      <c r="L15" s="52">
        <f t="shared" si="1"/>
        <v>-6</v>
      </c>
      <c r="M15" s="53">
        <f t="shared" si="2"/>
        <v>-11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0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1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1</v>
      </c>
      <c r="L16" s="52">
        <f t="shared" si="1"/>
        <v>-1</v>
      </c>
      <c r="M16" s="53">
        <f t="shared" si="2"/>
        <v>0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3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9</v>
      </c>
      <c r="G17" s="263">
        <f>'Previous 28 Days'!E5</f>
        <v>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24</v>
      </c>
      <c r="J17" s="2">
        <f>'Beat 31'!J17+'Beat 32'!J17+'Beat 33'!J17+'Beat 34'!J17+'Beat 35'!J17+'Beat 37'!J17</f>
        <v>17</v>
      </c>
      <c r="K17" s="2">
        <f>'Beat 31'!K17+'Beat 32'!K17+'Beat 33'!K17+'Beat 34'!K17+'Beat 35'!K17+'Beat 37'!K17</f>
        <v>27</v>
      </c>
      <c r="L17" s="52">
        <f t="shared" si="1"/>
        <v>7</v>
      </c>
      <c r="M17" s="53">
        <f t="shared" si="2"/>
        <v>-3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2</v>
      </c>
      <c r="D18" s="2">
        <f>'Beat 31'!E18+'Beat 32'!E18+'Beat 33'!E18+'Beat 34'!E18+'Beat 35'!E18+'Beat 37'!E18</f>
        <v>1</v>
      </c>
      <c r="E18" s="42">
        <f t="shared" si="0"/>
        <v>0.99453551912568294</v>
      </c>
      <c r="F18" s="106">
        <f>'Beat 31'!G18+'Beat 32'!G18+'Beat 33'!G18+'Beat 34'!G18+'Beat 35'!G18+'Beat 37'!G18</f>
        <v>4</v>
      </c>
      <c r="G18" s="263">
        <f>'Previous 28 Days'!J5</f>
        <v>6</v>
      </c>
      <c r="H18" s="42">
        <f>'Beat 31'!H18+'Beat 32'!H18+'Beat 33'!H18+'Beat 34'!H18+'Beat 35'!H18+'Beat 37'!H18</f>
        <v>3.9781420765027318</v>
      </c>
      <c r="I18" s="111">
        <f>'Beat 31'!I18+'Beat 32'!I18+'Beat 33'!I18+'Beat 34'!I18+'Beat 35'!I18+'Beat 37'!I18</f>
        <v>16</v>
      </c>
      <c r="J18" s="2">
        <f>'Beat 31'!J18+'Beat 32'!J18+'Beat 33'!J18+'Beat 34'!J18+'Beat 35'!J18+'Beat 37'!J18</f>
        <v>14</v>
      </c>
      <c r="K18" s="2">
        <f>'Beat 31'!K18+'Beat 32'!K18+'Beat 33'!K18+'Beat 34'!K18+'Beat 35'!K18+'Beat 37'!K18</f>
        <v>11</v>
      </c>
      <c r="L18" s="52">
        <f t="shared" si="1"/>
        <v>2</v>
      </c>
      <c r="M18" s="53">
        <f t="shared" si="2"/>
        <v>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6</v>
      </c>
      <c r="D19" s="12">
        <f t="shared" si="7"/>
        <v>7</v>
      </c>
      <c r="E19" s="43">
        <f t="shared" si="7"/>
        <v>5.6045587244554236</v>
      </c>
      <c r="F19" s="110">
        <f t="shared" si="7"/>
        <v>21</v>
      </c>
      <c r="G19" s="70">
        <f t="shared" si="7"/>
        <v>21</v>
      </c>
      <c r="H19" s="43">
        <f t="shared" si="7"/>
        <v>22.418234897821694</v>
      </c>
      <c r="I19" s="104">
        <f t="shared" si="7"/>
        <v>66</v>
      </c>
      <c r="J19" s="12">
        <f t="shared" si="7"/>
        <v>69</v>
      </c>
      <c r="K19" s="46">
        <f t="shared" si="7"/>
        <v>74</v>
      </c>
      <c r="L19" s="54">
        <f>(I19-J19)/J19</f>
        <v>-4.3478260869565216E-2</v>
      </c>
      <c r="M19" s="55">
        <f>(I19-K19)/K19</f>
        <v>-0.10810810810810811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1</v>
      </c>
      <c r="E21" s="42">
        <f>H21/4</f>
        <v>2.1229508196721314</v>
      </c>
      <c r="F21" s="106">
        <f>'Beat 31'!G21+'Beat 32'!G21+'Beat 33'!G21+'Beat 34'!G21+'Beat 35'!G21+'Beat 37'!G21</f>
        <v>1</v>
      </c>
      <c r="G21" s="263">
        <f>'Previous 28 Days'!C5</f>
        <v>5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8</v>
      </c>
      <c r="J21" s="2">
        <f>'Beat 31'!J21+'Beat 32'!J21+'Beat 33'!J21+'Beat 34'!J21+'Beat 35'!J21+'Beat 37'!J21</f>
        <v>25</v>
      </c>
      <c r="K21" s="2">
        <f>'Beat 31'!K21+'Beat 32'!K21+'Beat 33'!K21+'Beat 34'!K21+'Beat 35'!K21+'Beat 37'!K21</f>
        <v>22</v>
      </c>
      <c r="L21" s="52">
        <f>I21-J21</f>
        <v>-17</v>
      </c>
      <c r="M21" s="53">
        <f>I21-K21</f>
        <v>-14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2</v>
      </c>
      <c r="D22" s="2">
        <f>'Beat 31'!E22+'Beat 32'!E22+'Beat 33'!E22+'Beat 34'!E22+'Beat 35'!E22+'Beat 37'!E22</f>
        <v>8</v>
      </c>
      <c r="E22" s="42">
        <f t="shared" ref="E22:E29" si="9">H22/4</f>
        <v>7.4398907103825138</v>
      </c>
      <c r="F22" s="106">
        <f>'Beat 31'!G22+'Beat 32'!G22+'Beat 33'!G22+'Beat 34'!G22+'Beat 35'!G22+'Beat 37'!G22</f>
        <v>17</v>
      </c>
      <c r="G22" s="263">
        <f>'Previous 28 Days'!N5</f>
        <v>21</v>
      </c>
      <c r="H22" s="42">
        <f>'Beat 31'!H22+'Beat 32'!H22+'Beat 33'!H22+'Beat 34'!H22+'Beat 35'!H22+'Beat 37'!H22</f>
        <v>29.759562841530055</v>
      </c>
      <c r="I22" s="111">
        <f>'Beat 31'!I22+'Beat 32'!I22+'Beat 33'!I22+'Beat 34'!I22+'Beat 35'!I22+'Beat 37'!I22</f>
        <v>60</v>
      </c>
      <c r="J22" s="2">
        <f>'Beat 31'!J22+'Beat 32'!J22+'Beat 33'!J22+'Beat 34'!J22+'Beat 35'!J22+'Beat 37'!J22</f>
        <v>77</v>
      </c>
      <c r="K22" s="2">
        <f>'Beat 31'!K22+'Beat 32'!K22+'Beat 33'!K22+'Beat 34'!K22+'Beat 35'!K22+'Beat 37'!K22</f>
        <v>91</v>
      </c>
      <c r="L22" s="52">
        <f t="shared" ref="L22:L29" si="10">I22-J22</f>
        <v>-17</v>
      </c>
      <c r="M22" s="53">
        <f t="shared" ref="M22:M29" si="11">I22-K22</f>
        <v>-31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1</v>
      </c>
      <c r="E23" s="42">
        <f>H23/4</f>
        <v>0.34426229508196721</v>
      </c>
      <c r="F23" s="106">
        <f>'Beat 31'!G23+'Beat 32'!G23+'Beat 33'!G23+'Beat 34'!G23+'Beat 35'!G23+'Beat 37'!G23</f>
        <v>3</v>
      </c>
      <c r="G23" s="263">
        <f>'Previous 28 Days'!L5</f>
        <v>2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8</v>
      </c>
      <c r="J23" s="2">
        <f>'Beat 31'!J23+'Beat 32'!J23+'Beat 33'!J23+'Beat 34'!J23+'Beat 35'!J23+'Beat 37'!J23</f>
        <v>6</v>
      </c>
      <c r="K23" s="2">
        <f>'Beat 31'!K23+'Beat 32'!K23+'Beat 33'!K23+'Beat 34'!K23+'Beat 35'!K23+'Beat 37'!K23</f>
        <v>5</v>
      </c>
      <c r="L23" s="52">
        <f t="shared" si="10"/>
        <v>2</v>
      </c>
      <c r="M23" s="53">
        <f t="shared" si="11"/>
        <v>3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5</v>
      </c>
      <c r="D24" s="2">
        <f>'Beat 31'!E24+'Beat 32'!E24+'Beat 33'!E24+'Beat 34'!E24+'Beat 35'!E24+'Beat 37'!E24</f>
        <v>1</v>
      </c>
      <c r="E24" s="42">
        <f t="shared" si="9"/>
        <v>3.1366120218579234</v>
      </c>
      <c r="F24" s="106">
        <f>'Beat 31'!G24+'Beat 32'!G24+'Beat 33'!G24+'Beat 34'!G24+'Beat 35'!G24+'Beat 37'!G24</f>
        <v>13</v>
      </c>
      <c r="G24" s="263">
        <f>'Previous 28 Days'!P5</f>
        <v>19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67</v>
      </c>
      <c r="J24" s="2">
        <f>'Beat 31'!J24+'Beat 32'!J24+'Beat 33'!J24+'Beat 34'!J24+'Beat 35'!J24+'Beat 37'!J24</f>
        <v>35</v>
      </c>
      <c r="K24" s="2">
        <f>'Beat 31'!K24+'Beat 32'!K24+'Beat 33'!K24+'Beat 34'!K24+'Beat 35'!K24+'Beat 37'!K24</f>
        <v>25</v>
      </c>
      <c r="L24" s="52">
        <f t="shared" si="10"/>
        <v>32</v>
      </c>
      <c r="M24" s="53">
        <f t="shared" si="11"/>
        <v>42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9</v>
      </c>
      <c r="D25" s="2">
        <f>'Beat 31'!E25+'Beat 32'!E25+'Beat 33'!E25+'Beat 34'!E25+'Beat 35'!E25+'Beat 37'!E25</f>
        <v>10</v>
      </c>
      <c r="E25" s="42">
        <f>H25/4</f>
        <v>8.6256830601092904</v>
      </c>
      <c r="F25" s="106">
        <f>'Beat 31'!G25+'Beat 32'!G25+'Beat 33'!G25+'Beat 34'!G25+'Beat 35'!G25+'Beat 37'!G25</f>
        <v>42</v>
      </c>
      <c r="G25" s="263">
        <f>'Previous 28 Days'!G5</f>
        <v>18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133</v>
      </c>
      <c r="J25" s="2">
        <f>'Beat 31'!J25+'Beat 32'!J25+'Beat 33'!J25+'Beat 34'!J25+'Beat 35'!J25+'Beat 37'!J25</f>
        <v>130</v>
      </c>
      <c r="K25" s="2">
        <f>'Beat 31'!K25+'Beat 32'!K25+'Beat 33'!K25+'Beat 34'!K25+'Beat 35'!K25+'Beat 37'!K25</f>
        <v>143</v>
      </c>
      <c r="L25" s="52">
        <f t="shared" si="10"/>
        <v>3</v>
      </c>
      <c r="M25" s="53">
        <f t="shared" si="11"/>
        <v>-10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5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17</v>
      </c>
      <c r="G26" s="263">
        <f>'Previous 28 Days'!I5</f>
        <v>12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55</v>
      </c>
      <c r="J26" s="2">
        <f>'Beat 31'!J26+'Beat 32'!J26+'Beat 33'!J26+'Beat 34'!J26+'Beat 35'!J26+'Beat 37'!J26</f>
        <v>43</v>
      </c>
      <c r="K26" s="2">
        <f>'Beat 31'!K26+'Beat 32'!K26+'Beat 33'!K26+'Beat 34'!K26+'Beat 35'!K26+'Beat 37'!K26</f>
        <v>45</v>
      </c>
      <c r="L26" s="52">
        <f t="shared" si="10"/>
        <v>12</v>
      </c>
      <c r="M26" s="53">
        <f t="shared" si="11"/>
        <v>10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4</v>
      </c>
      <c r="D27" s="2">
        <f>'Beat 31'!E27+'Beat 32'!E27+'Beat 33'!E27+'Beat 34'!E27+'Beat 35'!E27+'Beat 37'!E27</f>
        <v>3</v>
      </c>
      <c r="E27" s="42">
        <f>H27/4</f>
        <v>5.6229508196721314</v>
      </c>
      <c r="F27" s="106">
        <f>'Beat 31'!G27+'Beat 32'!G27+'Beat 33'!G27+'Beat 34'!G27+'Beat 35'!G27+'Beat 37'!G27</f>
        <v>8</v>
      </c>
      <c r="G27" s="263">
        <f>'Previous 28 Days'!H5</f>
        <v>16</v>
      </c>
      <c r="H27" s="42">
        <f>'Beat 31'!H27+'Beat 32'!H27+'Beat 33'!H27+'Beat 34'!H27+'Beat 35'!H27+'Beat 37'!H27</f>
        <v>22.491803278688526</v>
      </c>
      <c r="I27" s="111">
        <f>'Beat 31'!I27+'Beat 32'!I27+'Beat 33'!I27+'Beat 34'!I27+'Beat 35'!I27+'Beat 37'!I27</f>
        <v>41</v>
      </c>
      <c r="J27" s="2">
        <f>'Beat 31'!J27+'Beat 32'!J27+'Beat 33'!J27+'Beat 34'!J27+'Beat 35'!J27+'Beat 37'!J27</f>
        <v>76</v>
      </c>
      <c r="K27" s="2">
        <f>'Beat 31'!K27+'Beat 32'!K27+'Beat 33'!K27+'Beat 34'!K27+'Beat 35'!K27+'Beat 37'!K27</f>
        <v>54</v>
      </c>
      <c r="L27" s="52">
        <f>I27-J27</f>
        <v>-35</v>
      </c>
      <c r="M27" s="53">
        <f>I27-K27</f>
        <v>-13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4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12</v>
      </c>
      <c r="J28" s="2">
        <f>'Beat 31'!J28+'Beat 32'!J28+'Beat 33'!J28+'Beat 34'!J28+'Beat 35'!J28+'Beat 37'!J28</f>
        <v>6</v>
      </c>
      <c r="K28" s="2">
        <f>'Beat 31'!K28+'Beat 32'!K28+'Beat 33'!K28+'Beat 34'!K28+'Beat 35'!K28+'Beat 37'!K28</f>
        <v>15</v>
      </c>
      <c r="L28" s="52">
        <f t="shared" si="10"/>
        <v>6</v>
      </c>
      <c r="M28" s="53">
        <f t="shared" si="11"/>
        <v>-3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4</v>
      </c>
      <c r="D29" s="2">
        <f>'Beat 31'!E29+'Beat 32'!E29+'Beat 33'!E29+'Beat 34'!E29+'Beat 35'!E29+'Beat 37'!E29</f>
        <v>1</v>
      </c>
      <c r="E29" s="42">
        <f t="shared" si="9"/>
        <v>4.4754098360655741</v>
      </c>
      <c r="F29" s="106">
        <f>'Beat 31'!G29+'Beat 32'!G29+'Beat 33'!G29+'Beat 34'!G29+'Beat 35'!G29+'Beat 37'!G29</f>
        <v>14</v>
      </c>
      <c r="G29" s="263">
        <f>'Previous 28 Days'!B5</f>
        <v>21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56</v>
      </c>
      <c r="J29" s="2">
        <f>'Beat 31'!J29+'Beat 32'!J29+'Beat 33'!J29+'Beat 34'!J29+'Beat 35'!J29+'Beat 37'!J29</f>
        <v>71</v>
      </c>
      <c r="K29" s="2">
        <f>'Beat 31'!K29+'Beat 32'!K29+'Beat 33'!K29+'Beat 34'!K29+'Beat 35'!K29+'Beat 37'!K29</f>
        <v>71</v>
      </c>
      <c r="L29" s="52">
        <f t="shared" si="10"/>
        <v>-15</v>
      </c>
      <c r="M29" s="53">
        <f t="shared" si="11"/>
        <v>-15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30</v>
      </c>
      <c r="D30" s="13">
        <f t="shared" si="12"/>
        <v>30</v>
      </c>
      <c r="E30" s="44">
        <f t="shared" si="12"/>
        <v>36.510928961748633</v>
      </c>
      <c r="F30" s="108">
        <f t="shared" si="12"/>
        <v>118</v>
      </c>
      <c r="G30" s="13">
        <f t="shared" si="12"/>
        <v>118</v>
      </c>
      <c r="H30" s="44">
        <f t="shared" si="12"/>
        <v>146.04371584699453</v>
      </c>
      <c r="I30" s="108">
        <f t="shared" si="12"/>
        <v>440</v>
      </c>
      <c r="J30" s="13">
        <f t="shared" si="12"/>
        <v>469</v>
      </c>
      <c r="K30" s="47">
        <f t="shared" si="12"/>
        <v>471</v>
      </c>
      <c r="L30" s="54">
        <f>(I30-J30)/J30</f>
        <v>-6.1833688699360338E-2</v>
      </c>
      <c r="M30" s="55">
        <f>(I30-K30)/K30</f>
        <v>-6.5817409766454352E-2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36</v>
      </c>
      <c r="D31" s="12">
        <f>D30+D19</f>
        <v>37</v>
      </c>
      <c r="E31" s="45">
        <f>E19+E30</f>
        <v>42.115487686204055</v>
      </c>
      <c r="F31" s="104">
        <f>F30+F19</f>
        <v>139</v>
      </c>
      <c r="G31" s="12">
        <f>G30+G19</f>
        <v>139</v>
      </c>
      <c r="H31" s="45">
        <f>H19+H30</f>
        <v>168.46195074481622</v>
      </c>
      <c r="I31" s="104">
        <f>I30+I19</f>
        <v>506</v>
      </c>
      <c r="J31" s="12">
        <f>J30+J19</f>
        <v>538</v>
      </c>
      <c r="K31" s="46">
        <f>K30+K19</f>
        <v>545</v>
      </c>
      <c r="L31" s="54">
        <f>(I31-J31)/J31</f>
        <v>-5.9479553903345722E-2</v>
      </c>
      <c r="M31" s="55">
        <f>(I31-K31)/K31</f>
        <v>-7.155963302752294E-2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-32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225</v>
      </c>
      <c r="E40" s="96" t="s">
        <v>74</v>
      </c>
      <c r="F40" s="95" t="s">
        <v>229</v>
      </c>
      <c r="G40" s="253">
        <v>42812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service'!D6</f>
        <v>115</v>
      </c>
      <c r="D41" s="89">
        <f>+'Calls for service'!D14</f>
        <v>102</v>
      </c>
      <c r="E41" s="66">
        <f>+'Calls for service'!D30</f>
        <v>125.86575342465753</v>
      </c>
      <c r="F41" s="71">
        <f>+'Calls for service'!M6</f>
        <v>427</v>
      </c>
      <c r="G41" s="71">
        <f>+'Calls for service'!M14</f>
        <v>404</v>
      </c>
      <c r="H41" s="66">
        <f>+'Calls for service'!M30</f>
        <v>503.46301369863011</v>
      </c>
      <c r="I41" s="71">
        <f>+'Calls for service'!V22</f>
        <v>1552</v>
      </c>
      <c r="J41" s="71">
        <f>+'Calls for service'!V14</f>
        <v>1912</v>
      </c>
      <c r="K41" s="66">
        <f>+'Calls for service'!V30</f>
        <v>1755</v>
      </c>
      <c r="L41" s="91">
        <f>+I41-J41</f>
        <v>-360</v>
      </c>
      <c r="M41" s="56">
        <f>+I41-K41</f>
        <v>-203</v>
      </c>
      <c r="N41" s="18"/>
    </row>
    <row r="42" spans="1:14" x14ac:dyDescent="0.2">
      <c r="A42" s="19"/>
      <c r="B42" s="10" t="s">
        <v>52</v>
      </c>
      <c r="C42" s="90">
        <f>+'Calls for service'!D5</f>
        <v>280</v>
      </c>
      <c r="D42" s="90">
        <f>+'Calls for service'!D13</f>
        <v>256</v>
      </c>
      <c r="E42" s="67">
        <f>+'Calls for service'!D29</f>
        <v>271.25479452054793</v>
      </c>
      <c r="F42" s="71">
        <f>+'Calls for service'!M5</f>
        <v>994</v>
      </c>
      <c r="G42" s="71">
        <f>+'Calls for service'!M13</f>
        <v>976</v>
      </c>
      <c r="H42" s="67">
        <f>+'Calls for service'!M29</f>
        <v>1085.0191780821917</v>
      </c>
      <c r="I42" s="71">
        <f>+'Calls for service'!V21</f>
        <v>3599</v>
      </c>
      <c r="J42" s="71">
        <f>+'Calls for service'!V13</f>
        <v>3768</v>
      </c>
      <c r="K42" s="67">
        <f>+'Calls for service'!W29</f>
        <v>3904.3333333333335</v>
      </c>
      <c r="L42" s="76">
        <f>+I42-J42</f>
        <v>-169</v>
      </c>
      <c r="M42" s="53">
        <f>+I42-K42</f>
        <v>-305.33333333333348</v>
      </c>
      <c r="N42" s="18"/>
    </row>
    <row r="43" spans="1:14" x14ac:dyDescent="0.2">
      <c r="A43" s="19"/>
      <c r="B43" s="10" t="s">
        <v>53</v>
      </c>
      <c r="C43" s="90">
        <f>+'Calls for service'!D4</f>
        <v>315</v>
      </c>
      <c r="D43" s="86">
        <f>+'Calls for service'!D12</f>
        <v>267</v>
      </c>
      <c r="E43" s="67">
        <f>+'Calls for service'!D28</f>
        <v>293.96164383561643</v>
      </c>
      <c r="F43" s="71">
        <f>+'Calls for service'!M4</f>
        <v>1079</v>
      </c>
      <c r="G43" s="71">
        <f>+'Calls for service'!M12</f>
        <v>1014</v>
      </c>
      <c r="H43" s="67">
        <f>+'Calls for service'!M28</f>
        <v>1175.8465753424657</v>
      </c>
      <c r="I43" s="71">
        <f>+'Calls for service'!V20</f>
        <v>3811</v>
      </c>
      <c r="J43" s="71">
        <f>+'Calls for service'!V12</f>
        <v>4137</v>
      </c>
      <c r="K43" s="67">
        <f>+'Calls for service'!V28</f>
        <v>4028</v>
      </c>
      <c r="L43" s="76">
        <f>+I43-J43</f>
        <v>-326</v>
      </c>
      <c r="M43" s="53">
        <f>+I43-K43</f>
        <v>-217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710</v>
      </c>
      <c r="D44" s="46">
        <f t="shared" si="13"/>
        <v>625</v>
      </c>
      <c r="E44" s="68">
        <f t="shared" si="13"/>
        <v>691.08219178082186</v>
      </c>
      <c r="F44" s="73">
        <f t="shared" si="13"/>
        <v>2500</v>
      </c>
      <c r="G44" s="46">
        <f t="shared" si="13"/>
        <v>2394</v>
      </c>
      <c r="H44" s="68">
        <f t="shared" si="13"/>
        <v>2764.3287671232874</v>
      </c>
      <c r="I44" s="73">
        <f t="shared" si="13"/>
        <v>8962</v>
      </c>
      <c r="J44" s="46">
        <f t="shared" si="13"/>
        <v>9817</v>
      </c>
      <c r="K44" s="68">
        <f t="shared" si="13"/>
        <v>9687.3333333333339</v>
      </c>
      <c r="L44" s="330">
        <f>+(I44-J44)/J44</f>
        <v>-8.7093816848324332E-2</v>
      </c>
      <c r="M44" s="331">
        <f>+(I44-K44)/K44</f>
        <v>-7.4874406441401198E-2</v>
      </c>
      <c r="N44" s="18"/>
    </row>
    <row r="45" spans="1:14" s="215" customFormat="1" x14ac:dyDescent="0.2">
      <c r="A45" s="19"/>
      <c r="B45" s="343" t="s">
        <v>78</v>
      </c>
      <c r="C45" s="299">
        <f>'Beat 31'!F41+'Beat 32'!F41+'Beat 33'!F41+'Beat 34'!F41+'Beat 35'!F41+'Beat 37'!F41</f>
        <v>6</v>
      </c>
      <c r="D45" s="298">
        <f>'Beat 31'!E41+'Beat 32'!E41+'Beat 33'!E41+'Beat 34'!E41+'Beat 35'!E41+'Beat 37'!E41</f>
        <v>12</v>
      </c>
      <c r="E45" s="341">
        <f>H45/4</f>
        <v>10.413698630136986</v>
      </c>
      <c r="F45" s="486">
        <f>'Beat 31'!G41+'Beat 32'!G41+'Beat 33'!G41+'Beat 34'!G41+'Beat 35'!G41+'Beat 37'!G41</f>
        <v>34</v>
      </c>
      <c r="G45" s="298">
        <f>'Previous 28 Days'!B15</f>
        <v>47</v>
      </c>
      <c r="H45" s="341">
        <f>'Beat 31'!H41+'Beat 32'!H41+'Beat 33'!H41+'Beat 34'!H41+'Beat 35'!H41+'Beat 37'!H41</f>
        <v>41.654794520547945</v>
      </c>
      <c r="I45" s="486">
        <f>'Beat 31'!I41+'Beat 32'!I41+'Beat 33'!I41+'Beat 34'!I41+'Beat 35'!I41+'Beat 37'!I41</f>
        <v>212</v>
      </c>
      <c r="J45" s="486">
        <f>'Beat 31'!J41+'Beat 32'!J41+'Beat 33'!J41+'Beat 34'!J41+'Beat 35'!J41+'Beat 37'!J41</f>
        <v>257</v>
      </c>
      <c r="K45" s="486">
        <f>'Beat 31'!K41+'Beat 32'!K41+'Beat 33'!K41+'Beat 34'!K41+'Beat 35'!K41+'Beat 37'!K41</f>
        <v>90</v>
      </c>
      <c r="L45" s="336">
        <f>I45-J45</f>
        <v>-45</v>
      </c>
      <c r="M45" s="333">
        <f>I45-K45</f>
        <v>122</v>
      </c>
      <c r="N45" s="216"/>
    </row>
    <row r="46" spans="1:14" ht="13.5" thickBot="1" x14ac:dyDescent="0.25">
      <c r="A46" s="19"/>
      <c r="B46" s="344" t="s">
        <v>79</v>
      </c>
      <c r="C46" s="299">
        <f>'Beat 31'!F42+'Beat 32'!F42+'Beat 33'!F42+'Beat 34'!F42+'Beat 35'!F42+'Beat 37'!F42</f>
        <v>37</v>
      </c>
      <c r="D46" s="298">
        <f>'Beat 31'!E42+'Beat 32'!E42+'Beat 33'!E42+'Beat 34'!E42+'Beat 35'!E42+'Beat 37'!E42</f>
        <v>62</v>
      </c>
      <c r="E46" s="335">
        <f>H46/4</f>
        <v>18.487671232876711</v>
      </c>
      <c r="F46" s="348">
        <f>'Beat 31'!G42+'Beat 32'!G42+'Beat 33'!G42+'Beat 34'!G42+'Beat 35'!G42+'Beat 37'!G42</f>
        <v>139</v>
      </c>
      <c r="G46" s="298">
        <f>'Previous 28 Days'!C15</f>
        <v>54</v>
      </c>
      <c r="H46" s="341">
        <f>'Beat 31'!H42+'Beat 32'!H42+'Beat 33'!H42+'Beat 34'!H42+'Beat 35'!H42+'Beat 37'!H42</f>
        <v>73.950684931506842</v>
      </c>
      <c r="I46" s="348">
        <f>'Beat 31'!I42+'Beat 32'!I42+'Beat 33'!I42+'Beat 34'!I42+'Beat 35'!I42+'Beat 37'!I42</f>
        <v>291</v>
      </c>
      <c r="J46" s="348">
        <f>'Beat 31'!J42+'Beat 32'!J42+'Beat 33'!J42+'Beat 34'!J42+'Beat 35'!J42+'Beat 37'!J42</f>
        <v>308</v>
      </c>
      <c r="K46" s="487">
        <f>'Beat 31'!K42+'Beat 32'!K42+'Beat 33'!K42+'Beat 34'!K42+'Beat 35'!K42+'Beat 37'!K42</f>
        <v>241</v>
      </c>
      <c r="L46" s="337">
        <f>I46-J46</f>
        <v>-17</v>
      </c>
      <c r="M46" s="208">
        <f>I46-K46</f>
        <v>50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56" priority="9" stopIfTrue="1" operator="greaterThan">
      <formula>0</formula>
    </cfRule>
  </conditionalFormatting>
  <conditionalFormatting sqref="C11:C12 C21:C29 C14:C18">
    <cfRule type="cellIs" dxfId="55" priority="12" stopIfTrue="1" operator="greaterThan">
      <formula>E11+P11</formula>
    </cfRule>
    <cfRule type="cellIs" dxfId="54" priority="13" stopIfTrue="1" operator="lessThan">
      <formula>E11-P11</formula>
    </cfRule>
  </conditionalFormatting>
  <conditionalFormatting sqref="F21:F29 F11:F12 F14:F18">
    <cfRule type="cellIs" dxfId="53" priority="14" stopIfTrue="1" operator="greaterThan">
      <formula>H11+Q11</formula>
    </cfRule>
    <cfRule type="cellIs" dxfId="52" priority="15" stopIfTrue="1" operator="lessThan">
      <formula>H11-Q11</formula>
    </cfRule>
  </conditionalFormatting>
  <conditionalFormatting sqref="I11:I12 I21:I29 I14:I18">
    <cfRule type="cellIs" dxfId="51" priority="16" stopIfTrue="1" operator="greaterThan">
      <formula>J11+R11</formula>
    </cfRule>
    <cfRule type="cellIs" dxfId="50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Rapes'!E20</f>
        <v>0</v>
      </c>
      <c r="D13" s="557">
        <f>'New Rapes'!D20</f>
        <v>0</v>
      </c>
      <c r="E13" s="556">
        <f>'New Rapes'!C20</f>
        <v>0</v>
      </c>
      <c r="F13" s="556">
        <f>'New Rapes'!B20</f>
        <v>0</v>
      </c>
      <c r="G13" s="452">
        <f t="shared" si="2"/>
        <v>0</v>
      </c>
      <c r="H13" s="577">
        <v>0.23013698630136983</v>
      </c>
      <c r="I13" s="558">
        <f>'New Rapes'!G20</f>
        <v>0</v>
      </c>
      <c r="J13" s="557">
        <f>'New Rapes'!H20</f>
        <v>1</v>
      </c>
      <c r="K13" s="557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Data'!D48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1</v>
      </c>
      <c r="G15" s="452">
        <f t="shared" si="2"/>
        <v>1</v>
      </c>
      <c r="H15" s="491">
        <f>'2016 Data'!Q48</f>
        <v>0.84153005464480868</v>
      </c>
      <c r="I15" s="403">
        <f>'YTD 2017'!Q17</f>
        <v>2</v>
      </c>
      <c r="J15" s="401">
        <f>'YTD 2016'!Q17</f>
        <v>2</v>
      </c>
      <c r="K15" s="401">
        <f>'YTD 2015'!Q17</f>
        <v>6</v>
      </c>
      <c r="L15" s="404">
        <f t="shared" si="0"/>
        <v>0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0</v>
      </c>
      <c r="H16" s="491">
        <f>'2016 Data'!O48</f>
        <v>0.22950819672131148</v>
      </c>
      <c r="I16" s="403">
        <f>'YTD 2017'!O17</f>
        <v>0</v>
      </c>
      <c r="J16" s="401">
        <f>'YTD 2016'!O17</f>
        <v>1</v>
      </c>
      <c r="K16" s="401">
        <f>'YTD 2015'!O17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ago'!E17</f>
        <v>0</v>
      </c>
      <c r="D17" s="401">
        <f>'3 weeks ago'!E17</f>
        <v>1</v>
      </c>
      <c r="E17" s="402">
        <f>'Previous Week'!E17</f>
        <v>1</v>
      </c>
      <c r="F17" s="402">
        <f>'Last Week'!E17</f>
        <v>0</v>
      </c>
      <c r="G17" s="452">
        <f t="shared" si="2"/>
        <v>2</v>
      </c>
      <c r="H17" s="491">
        <f>'2016 Data'!E48</f>
        <v>1.5300546448087431</v>
      </c>
      <c r="I17" s="403">
        <f>'YTD 2017'!E17</f>
        <v>9</v>
      </c>
      <c r="J17" s="401">
        <f>'YTD 2016'!E17</f>
        <v>6</v>
      </c>
      <c r="K17" s="401">
        <f>'YTD 2015'!E17</f>
        <v>9</v>
      </c>
      <c r="L17" s="404">
        <f t="shared" si="0"/>
        <v>3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ago'!J17</f>
        <v>0</v>
      </c>
      <c r="D18" s="401">
        <f>'3 weeks ago'!J17</f>
        <v>0</v>
      </c>
      <c r="E18" s="402">
        <f>'Previous Week'!J17</f>
        <v>0</v>
      </c>
      <c r="F18" s="402">
        <f>'Last Week'!J17</f>
        <v>1</v>
      </c>
      <c r="G18" s="452">
        <f t="shared" si="2"/>
        <v>1</v>
      </c>
      <c r="H18" s="491">
        <f>'2016 Data'!J48</f>
        <v>0.84153005464480868</v>
      </c>
      <c r="I18" s="403">
        <f>'YTD 2017'!J17</f>
        <v>3</v>
      </c>
      <c r="J18" s="401">
        <f>'YTD 2016'!J17</f>
        <v>1</v>
      </c>
      <c r="K18" s="401">
        <f>'YTD 2015'!J17</f>
        <v>4</v>
      </c>
      <c r="L18" s="404">
        <f t="shared" si="0"/>
        <v>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1</v>
      </c>
      <c r="F19" s="410">
        <f t="shared" si="3"/>
        <v>2</v>
      </c>
      <c r="G19" s="453">
        <f t="shared" si="3"/>
        <v>4</v>
      </c>
      <c r="H19" s="492">
        <f t="shared" ref="H19" si="4">SUM(H11:H18)</f>
        <v>3.9787708660827907</v>
      </c>
      <c r="I19" s="411">
        <f t="shared" si="3"/>
        <v>14</v>
      </c>
      <c r="J19" s="409">
        <f t="shared" si="3"/>
        <v>12</v>
      </c>
      <c r="K19" s="409">
        <f t="shared" si="3"/>
        <v>20</v>
      </c>
      <c r="L19" s="412">
        <f>(I19-J19)/J19</f>
        <v>0.16666666666666666</v>
      </c>
      <c r="M19" s="413">
        <f>(I19-K19)/K19</f>
        <v>-0.3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1</v>
      </c>
      <c r="F21" s="402">
        <f>'Last Week'!C17</f>
        <v>0</v>
      </c>
      <c r="G21" s="452">
        <f t="shared" ref="G21:G29" si="5">SUM(C21:F21)</f>
        <v>1</v>
      </c>
      <c r="H21" s="491">
        <f>'2016 Data'!C48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2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ago'!N17</f>
        <v>3</v>
      </c>
      <c r="D22" s="401">
        <f>'3 weeks ago'!N17</f>
        <v>3</v>
      </c>
      <c r="E22" s="402">
        <f>'Previous Week'!N17</f>
        <v>4</v>
      </c>
      <c r="F22" s="402">
        <f>'Last Week'!N17</f>
        <v>0</v>
      </c>
      <c r="G22" s="452">
        <f t="shared" si="5"/>
        <v>10</v>
      </c>
      <c r="H22" s="491">
        <f>'2016 Data'!N48</f>
        <v>5.9672131147540979</v>
      </c>
      <c r="I22" s="418">
        <f>'YTD 2017'!N17</f>
        <v>26</v>
      </c>
      <c r="J22" s="401">
        <f>'YTD 2016'!N17</f>
        <v>16</v>
      </c>
      <c r="K22" s="401">
        <f>'YTD 2015'!N17</f>
        <v>16</v>
      </c>
      <c r="L22" s="404">
        <f t="shared" si="6"/>
        <v>10</v>
      </c>
      <c r="M22" s="407">
        <f t="shared" ref="M22:M29" si="7">I22-K22</f>
        <v>10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1</v>
      </c>
      <c r="F23" s="402">
        <f>'Last Week'!L17</f>
        <v>0</v>
      </c>
      <c r="G23" s="418">
        <f t="shared" si="5"/>
        <v>1</v>
      </c>
      <c r="H23" s="491">
        <f>'2016 Data'!L48</f>
        <v>0.30601092896174864</v>
      </c>
      <c r="I23" s="418">
        <f>'YTD 2017'!L17</f>
        <v>2</v>
      </c>
      <c r="J23" s="401">
        <f>'YTD 2016'!L17</f>
        <v>1</v>
      </c>
      <c r="K23" s="401">
        <f>'YTD 2015'!L17</f>
        <v>1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Data'!P48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ago'!G17</f>
        <v>0</v>
      </c>
      <c r="D25" s="401">
        <f>'3 weeks ago'!G17</f>
        <v>1</v>
      </c>
      <c r="E25" s="402">
        <f>'Previous Week'!G17</f>
        <v>1</v>
      </c>
      <c r="F25" s="402">
        <f>'Last Week'!G17</f>
        <v>0</v>
      </c>
      <c r="G25" s="403">
        <f t="shared" si="5"/>
        <v>2</v>
      </c>
      <c r="H25" s="491">
        <f>'2016 Data'!G48</f>
        <v>2.7540983606557377</v>
      </c>
      <c r="I25" s="418">
        <f>'YTD 2017'!G17</f>
        <v>14</v>
      </c>
      <c r="J25" s="401">
        <f>'YTD 2016'!G17</f>
        <v>11</v>
      </c>
      <c r="K25" s="401">
        <f>'YTD 2015'!G17</f>
        <v>17</v>
      </c>
      <c r="L25" s="404">
        <f t="shared" si="6"/>
        <v>3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ago'!I17</f>
        <v>0</v>
      </c>
      <c r="D26" s="401">
        <f>'3 weeks ago'!I17</f>
        <v>0</v>
      </c>
      <c r="E26" s="402">
        <f>'Previous Week'!I17</f>
        <v>1</v>
      </c>
      <c r="F26" s="402">
        <f>'Last Week'!I17</f>
        <v>2</v>
      </c>
      <c r="G26" s="452">
        <f t="shared" si="5"/>
        <v>3</v>
      </c>
      <c r="H26" s="491">
        <f>'2016 Data'!I48</f>
        <v>1.8360655737704918</v>
      </c>
      <c r="I26" s="418">
        <f>'YTD 2017'!I17</f>
        <v>5</v>
      </c>
      <c r="J26" s="401">
        <f>'YTD 2016'!I17</f>
        <v>4</v>
      </c>
      <c r="K26" s="401">
        <f>'YTD 2015'!I17</f>
        <v>4</v>
      </c>
      <c r="L26" s="404">
        <f t="shared" si="6"/>
        <v>1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1</v>
      </c>
      <c r="F27" s="402">
        <f>'Last Week'!H17</f>
        <v>0</v>
      </c>
      <c r="G27" s="452">
        <f t="shared" si="5"/>
        <v>1</v>
      </c>
      <c r="H27" s="491">
        <f>'2016 Data'!H48</f>
        <v>2.4480874316939891</v>
      </c>
      <c r="I27" s="418">
        <f>'YTD 2017'!H17</f>
        <v>4</v>
      </c>
      <c r="J27" s="401">
        <f>'YTD 2016'!H17</f>
        <v>7</v>
      </c>
      <c r="K27" s="401">
        <f>'YTD 2015'!H17</f>
        <v>7</v>
      </c>
      <c r="L27" s="404">
        <f>I27-J27</f>
        <v>-3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1</v>
      </c>
      <c r="G28" s="452">
        <f t="shared" si="5"/>
        <v>1</v>
      </c>
      <c r="H28" s="491">
        <f>'2016 Data'!K48</f>
        <v>0.30601092896174864</v>
      </c>
      <c r="I28" s="418">
        <f>'YTD 2017'!K17</f>
        <v>1</v>
      </c>
      <c r="J28" s="401">
        <f>'YTD 2016'!K17</f>
        <v>1</v>
      </c>
      <c r="K28" s="401">
        <f>'YTD 2015'!K17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1</v>
      </c>
      <c r="D29" s="401">
        <f>'3 weeks ago'!B17</f>
        <v>1</v>
      </c>
      <c r="E29" s="402">
        <f>'Previous Week'!B17</f>
        <v>0</v>
      </c>
      <c r="F29" s="402">
        <f>'Last Week'!B17</f>
        <v>1</v>
      </c>
      <c r="G29" s="452">
        <f t="shared" si="5"/>
        <v>3</v>
      </c>
      <c r="H29" s="491">
        <f>'2016 Data'!B48</f>
        <v>2.9836065573770489</v>
      </c>
      <c r="I29" s="418">
        <f>'YTD 2017'!B17</f>
        <v>9</v>
      </c>
      <c r="J29" s="401">
        <f>'YTD 2016'!B17</f>
        <v>12</v>
      </c>
      <c r="K29" s="401">
        <f>'YTD 2015'!B17</f>
        <v>6</v>
      </c>
      <c r="L29" s="404">
        <f t="shared" si="6"/>
        <v>-3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5</v>
      </c>
      <c r="E30" s="420">
        <f t="shared" si="8"/>
        <v>9</v>
      </c>
      <c r="F30" s="421">
        <f t="shared" si="8"/>
        <v>4</v>
      </c>
      <c r="G30" s="455">
        <f t="shared" si="8"/>
        <v>22</v>
      </c>
      <c r="H30" s="494">
        <f t="shared" si="8"/>
        <v>17.595628415300546</v>
      </c>
      <c r="I30" s="422">
        <f t="shared" si="8"/>
        <v>63</v>
      </c>
      <c r="J30" s="420">
        <f t="shared" si="8"/>
        <v>56</v>
      </c>
      <c r="K30" s="420">
        <f t="shared" si="8"/>
        <v>54</v>
      </c>
      <c r="L30" s="412">
        <f>(I30-J30)/J30</f>
        <v>0.125</v>
      </c>
      <c r="M30" s="413">
        <f>(I30-K30)/K30</f>
        <v>0.16666666666666666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6</v>
      </c>
      <c r="E31" s="409">
        <f t="shared" si="9"/>
        <v>10</v>
      </c>
      <c r="F31" s="410">
        <f t="shared" si="9"/>
        <v>6</v>
      </c>
      <c r="G31" s="453">
        <f t="shared" si="9"/>
        <v>26</v>
      </c>
      <c r="H31" s="492">
        <f t="shared" si="9"/>
        <v>21.574399281383336</v>
      </c>
      <c r="I31" s="411">
        <f t="shared" si="9"/>
        <v>77</v>
      </c>
      <c r="J31" s="409">
        <f t="shared" si="9"/>
        <v>68</v>
      </c>
      <c r="K31" s="409">
        <f t="shared" si="9"/>
        <v>74</v>
      </c>
      <c r="L31" s="412">
        <f>(I31-J31)/J31</f>
        <v>0.13235294117647059</v>
      </c>
      <c r="M31" s="413">
        <f>(I31-K31)/K31</f>
        <v>4.0540540540540543E-2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ago'!S17</f>
        <v>1</v>
      </c>
      <c r="D41" s="441">
        <f>'3 weeks ago'!S17</f>
        <v>6</v>
      </c>
      <c r="E41" s="441">
        <f>'Previous Week'!S17</f>
        <v>2</v>
      </c>
      <c r="F41" s="442">
        <f>'Last Week'!S10</f>
        <v>0</v>
      </c>
      <c r="G41" s="452">
        <f t="shared" ref="G41:G42" si="10">SUM(C41:F41)</f>
        <v>9</v>
      </c>
      <c r="H41" s="501">
        <f>'2016 Data'!R48</f>
        <v>16.723287671232875</v>
      </c>
      <c r="I41" s="443">
        <f>'YTD 2017'!S17</f>
        <v>71</v>
      </c>
      <c r="J41" s="441">
        <f>'YTD 2016'!S17</f>
        <v>86</v>
      </c>
      <c r="K41" s="441">
        <f>'YTD 2015'!S17</f>
        <v>35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ago'!T17</f>
        <v>4</v>
      </c>
      <c r="D42" s="447">
        <f>'3 weeks ago'!T17</f>
        <v>6</v>
      </c>
      <c r="E42" s="446">
        <f>'Previous Week'!T17</f>
        <v>8</v>
      </c>
      <c r="F42" s="460">
        <f>'Last Week'!T17</f>
        <v>3</v>
      </c>
      <c r="G42" s="452">
        <f t="shared" si="10"/>
        <v>21</v>
      </c>
      <c r="H42" s="502">
        <f>'2016 Data'!S48</f>
        <v>13.731506849315068</v>
      </c>
      <c r="I42" s="448">
        <f>'YTD 2017'!T17</f>
        <v>61</v>
      </c>
      <c r="J42" s="482">
        <f>'YTD 2016'!T17</f>
        <v>48</v>
      </c>
      <c r="K42" s="446">
        <f>'YTD 2015'!T17</f>
        <v>49</v>
      </c>
      <c r="L42" s="412">
        <f>(I42-J42)/J42</f>
        <v>0.27083333333333331</v>
      </c>
      <c r="M42" s="413">
        <f>(I42-K42)/K42</f>
        <v>0.24489795918367346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9" priority="1" stopIfTrue="1" operator="greaterThan">
      <formula>0</formula>
    </cfRule>
  </conditionalFormatting>
  <conditionalFormatting sqref="L32:M32">
    <cfRule type="cellIs" dxfId="4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ago'!M18</f>
        <v>0</v>
      </c>
      <c r="D12" s="401">
        <f>'3 weeks ago'!M18</f>
        <v>0</v>
      </c>
      <c r="E12" s="402">
        <f>'Previous Week'!M18</f>
        <v>1</v>
      </c>
      <c r="F12" s="402">
        <f>'Last Week'!M18</f>
        <v>0</v>
      </c>
      <c r="G12" s="452">
        <f t="shared" ref="G12:G18" si="2">SUM(C12:F12)</f>
        <v>1</v>
      </c>
      <c r="H12" s="491">
        <f>'2016 Data'!M49</f>
        <v>7.650273224043716E-2</v>
      </c>
      <c r="I12" s="403">
        <f>'YTD 2017'!M18</f>
        <v>1</v>
      </c>
      <c r="J12" s="401">
        <f>'YTD 2016'!M18</f>
        <v>1</v>
      </c>
      <c r="K12" s="401">
        <f>'YTD 2015'!M18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Rapes'!E21</f>
        <v>0</v>
      </c>
      <c r="D13" s="557">
        <f>'New Rapes'!D21</f>
        <v>0</v>
      </c>
      <c r="E13" s="556">
        <f>'New Rapes'!C21</f>
        <v>0</v>
      </c>
      <c r="F13" s="556">
        <f>'New Rapes'!B21</f>
        <v>0</v>
      </c>
      <c r="G13" s="452">
        <f t="shared" ref="G13" si="3">SUM(C13:F13)</f>
        <v>0</v>
      </c>
      <c r="H13" s="577">
        <v>0</v>
      </c>
      <c r="I13" s="558">
        <f>'New Rapes'!G21</f>
        <v>0</v>
      </c>
      <c r="J13" s="557">
        <f>'New Rapes'!H21</f>
        <v>0</v>
      </c>
      <c r="K13" s="557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Data'!D49</f>
        <v>0.38251366120218577</v>
      </c>
      <c r="I14" s="403">
        <f>'YTD 2017'!D18</f>
        <v>0</v>
      </c>
      <c r="J14" s="401">
        <f>'YTD 2016'!D18</f>
        <v>1</v>
      </c>
      <c r="K14" s="401">
        <f>'YTD 2015'!D18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Data'!Q49</f>
        <v>1.0710382513661203</v>
      </c>
      <c r="I15" s="403">
        <f>'YTD 2017'!Q18</f>
        <v>0</v>
      </c>
      <c r="J15" s="401">
        <f>'YTD 2016'!Q18</f>
        <v>4</v>
      </c>
      <c r="K15" s="401">
        <f>'YTD 2015'!Q18</f>
        <v>0</v>
      </c>
      <c r="L15" s="404">
        <f t="shared" si="0"/>
        <v>-4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Data'!O49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1</v>
      </c>
      <c r="F17" s="402">
        <f>'Last Week'!E18</f>
        <v>1</v>
      </c>
      <c r="G17" s="452">
        <f t="shared" si="2"/>
        <v>2</v>
      </c>
      <c r="H17" s="491">
        <f>'2016 Data'!E49</f>
        <v>0.99453551912568305</v>
      </c>
      <c r="I17" s="403">
        <f>'YTD 2017'!E18</f>
        <v>3</v>
      </c>
      <c r="J17" s="401">
        <f>'YTD 2016'!E18</f>
        <v>2</v>
      </c>
      <c r="K17" s="401">
        <f>'YTD 2015'!E18</f>
        <v>3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0</v>
      </c>
      <c r="E18" s="402">
        <f>'Previous Week'!J18</f>
        <v>1</v>
      </c>
      <c r="F18" s="402">
        <f>'Last Week'!J18</f>
        <v>0</v>
      </c>
      <c r="G18" s="452">
        <f t="shared" si="2"/>
        <v>1</v>
      </c>
      <c r="H18" s="491">
        <f>'2016 Data'!J49</f>
        <v>0.45901639344262296</v>
      </c>
      <c r="I18" s="403">
        <f>'YTD 2017'!J18</f>
        <v>3</v>
      </c>
      <c r="J18" s="401">
        <f>'YTD 2016'!J18</f>
        <v>2</v>
      </c>
      <c r="K18" s="401">
        <f>'YTD 2015'!J18</f>
        <v>2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3</v>
      </c>
      <c r="F19" s="410">
        <f t="shared" si="4"/>
        <v>1</v>
      </c>
      <c r="G19" s="453">
        <f t="shared" si="4"/>
        <v>4</v>
      </c>
      <c r="H19" s="492">
        <f t="shared" si="4"/>
        <v>3.2896174863387979</v>
      </c>
      <c r="I19" s="411">
        <f t="shared" si="4"/>
        <v>7</v>
      </c>
      <c r="J19" s="409">
        <f t="shared" si="4"/>
        <v>11</v>
      </c>
      <c r="K19" s="409">
        <f t="shared" si="4"/>
        <v>7</v>
      </c>
      <c r="L19" s="412">
        <f>(I19-J19)/J19</f>
        <v>-0.36363636363636365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0</v>
      </c>
      <c r="F21" s="402">
        <f>'Last Week'!C18</f>
        <v>0</v>
      </c>
      <c r="G21" s="452">
        <f t="shared" ref="G21:G29" si="5">SUM(C21:F21)</f>
        <v>0</v>
      </c>
      <c r="H21" s="491">
        <f>'2016 Data'!C49</f>
        <v>1.8360655737704918</v>
      </c>
      <c r="I21" s="416">
        <f>'YTD 2017'!C18</f>
        <v>3</v>
      </c>
      <c r="J21" s="401">
        <f>'YTD 2016'!C18</f>
        <v>3</v>
      </c>
      <c r="K21" s="401">
        <f>'YTD 2015'!C18</f>
        <v>1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ago'!N18</f>
        <v>1</v>
      </c>
      <c r="D22" s="401">
        <f>'3 weeks ago'!N18</f>
        <v>0</v>
      </c>
      <c r="E22" s="402">
        <f>'Previous Week'!N18</f>
        <v>0</v>
      </c>
      <c r="F22" s="402">
        <f>'Last Week'!N18</f>
        <v>1</v>
      </c>
      <c r="G22" s="452">
        <f t="shared" si="5"/>
        <v>2</v>
      </c>
      <c r="H22" s="491">
        <f>'2016 Data'!N49</f>
        <v>4.5136612021857925</v>
      </c>
      <c r="I22" s="418">
        <f>'YTD 2017'!N18</f>
        <v>9</v>
      </c>
      <c r="J22" s="401">
        <f>'YTD 2016'!N18</f>
        <v>13</v>
      </c>
      <c r="K22" s="401">
        <f>'YTD 2015'!N18</f>
        <v>16</v>
      </c>
      <c r="L22" s="404">
        <f t="shared" si="6"/>
        <v>-4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ago'!L18</f>
        <v>1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1</v>
      </c>
      <c r="H23" s="491">
        <f>'2016 Data'!L49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0</v>
      </c>
      <c r="E24" s="402">
        <f>'Previous Week'!P18</f>
        <v>0</v>
      </c>
      <c r="F24" s="402">
        <f>'Last Week'!P18</f>
        <v>0</v>
      </c>
      <c r="G24" s="403">
        <f t="shared" si="5"/>
        <v>0</v>
      </c>
      <c r="H24" s="491">
        <f>'2016 Data'!P49</f>
        <v>2.0655737704918034</v>
      </c>
      <c r="I24" s="418">
        <f>'YTD 2017'!P18</f>
        <v>12</v>
      </c>
      <c r="J24" s="401">
        <f>'YTD 2016'!P18</f>
        <v>7</v>
      </c>
      <c r="K24" s="401">
        <f>'YTD 2015'!P18</f>
        <v>7</v>
      </c>
      <c r="L24" s="404">
        <f t="shared" si="6"/>
        <v>5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ago'!G18</f>
        <v>2</v>
      </c>
      <c r="D25" s="401">
        <f>'3 weeks ago'!G18</f>
        <v>1</v>
      </c>
      <c r="E25" s="402">
        <f>'Previous Week'!G18</f>
        <v>1</v>
      </c>
      <c r="F25" s="402">
        <f>'Last Week'!G18</f>
        <v>0</v>
      </c>
      <c r="G25" s="403">
        <f t="shared" si="5"/>
        <v>4</v>
      </c>
      <c r="H25" s="491">
        <f>'2016 Data'!G49</f>
        <v>4.2841530054644812</v>
      </c>
      <c r="I25" s="418">
        <f>'YTD 2017'!G18</f>
        <v>6</v>
      </c>
      <c r="J25" s="401">
        <f>'YTD 2016'!G18</f>
        <v>21</v>
      </c>
      <c r="K25" s="401">
        <f>'YTD 2015'!G18</f>
        <v>11</v>
      </c>
      <c r="L25" s="404">
        <f t="shared" si="6"/>
        <v>-15</v>
      </c>
      <c r="M25" s="407">
        <f t="shared" si="7"/>
        <v>-5</v>
      </c>
      <c r="N25" s="380"/>
    </row>
    <row r="26" spans="1:14" x14ac:dyDescent="0.25">
      <c r="A26" s="375"/>
      <c r="B26" s="406" t="s">
        <v>68</v>
      </c>
      <c r="C26" s="401">
        <f>'4 weeks ago'!I18</f>
        <v>1</v>
      </c>
      <c r="D26" s="401">
        <f>'3 weeks ago'!I18</f>
        <v>0</v>
      </c>
      <c r="E26" s="402">
        <f>'Previous Week'!I18</f>
        <v>0</v>
      </c>
      <c r="F26" s="402">
        <f>'Last Week'!I18</f>
        <v>0</v>
      </c>
      <c r="G26" s="452">
        <f t="shared" si="5"/>
        <v>1</v>
      </c>
      <c r="H26" s="491">
        <f>'2016 Data'!I49</f>
        <v>1.7595628415300546</v>
      </c>
      <c r="I26" s="418">
        <f>'YTD 2017'!I18</f>
        <v>3</v>
      </c>
      <c r="J26" s="401">
        <f>'YTD 2016'!I18</f>
        <v>5</v>
      </c>
      <c r="K26" s="401">
        <f>'YTD 2015'!I18</f>
        <v>2</v>
      </c>
      <c r="L26" s="404">
        <f t="shared" si="6"/>
        <v>-2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ago'!H18</f>
        <v>0</v>
      </c>
      <c r="D27" s="401">
        <f>'3 weeks ago'!H18</f>
        <v>1</v>
      </c>
      <c r="E27" s="402">
        <f>'Previous Week'!H18</f>
        <v>0</v>
      </c>
      <c r="F27" s="402">
        <f>'Last Week'!H18</f>
        <v>1</v>
      </c>
      <c r="G27" s="452">
        <f t="shared" si="5"/>
        <v>2</v>
      </c>
      <c r="H27" s="491">
        <f>'2016 Data'!H49</f>
        <v>2.6775956284153004</v>
      </c>
      <c r="I27" s="418">
        <f>'YTD 2017'!H18</f>
        <v>9</v>
      </c>
      <c r="J27" s="401">
        <f>'YTD 2016'!H18</f>
        <v>13</v>
      </c>
      <c r="K27" s="401">
        <f>'YTD 2015'!H18</f>
        <v>8</v>
      </c>
      <c r="L27" s="404">
        <f>I27-J27</f>
        <v>-4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ago'!K18</f>
        <v>1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1</v>
      </c>
      <c r="H28" s="491">
        <f>'2016 Data'!K49</f>
        <v>7.650273224043716E-2</v>
      </c>
      <c r="I28" s="418">
        <f>'YTD 2017'!K18</f>
        <v>2</v>
      </c>
      <c r="J28" s="401">
        <f>'YTD 2016'!K18</f>
        <v>1</v>
      </c>
      <c r="K28" s="401">
        <f>'YTD 2015'!K18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ago'!B18</f>
        <v>0</v>
      </c>
      <c r="D29" s="401">
        <f>'3 weeks ago'!B18</f>
        <v>1</v>
      </c>
      <c r="E29" s="402">
        <f>'Previous Week'!B18</f>
        <v>0</v>
      </c>
      <c r="F29" s="402">
        <f>'Last Week'!B18</f>
        <v>0</v>
      </c>
      <c r="G29" s="452">
        <f t="shared" si="5"/>
        <v>1</v>
      </c>
      <c r="H29" s="491">
        <f>'2016 Data'!B49</f>
        <v>2.8306010928961749</v>
      </c>
      <c r="I29" s="418">
        <f>'YTD 2017'!B18</f>
        <v>6</v>
      </c>
      <c r="J29" s="401">
        <f>'YTD 2016'!B18</f>
        <v>12</v>
      </c>
      <c r="K29" s="401">
        <f>'YTD 2015'!B18</f>
        <v>12</v>
      </c>
      <c r="L29" s="404">
        <f t="shared" si="6"/>
        <v>-6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3</v>
      </c>
      <c r="E30" s="420">
        <f t="shared" si="8"/>
        <v>1</v>
      </c>
      <c r="F30" s="421">
        <f t="shared" si="8"/>
        <v>2</v>
      </c>
      <c r="G30" s="455">
        <f t="shared" si="8"/>
        <v>12</v>
      </c>
      <c r="H30" s="494">
        <f t="shared" si="8"/>
        <v>20.196721311475411</v>
      </c>
      <c r="I30" s="422">
        <f t="shared" si="8"/>
        <v>51</v>
      </c>
      <c r="J30" s="420">
        <f t="shared" si="8"/>
        <v>77</v>
      </c>
      <c r="K30" s="420">
        <f t="shared" si="8"/>
        <v>61</v>
      </c>
      <c r="L30" s="412">
        <f>(I30-J30)/J30</f>
        <v>-0.33766233766233766</v>
      </c>
      <c r="M30" s="413">
        <f>(I30-K30)/K30</f>
        <v>-0.16393442622950818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3</v>
      </c>
      <c r="E31" s="409">
        <f t="shared" si="9"/>
        <v>4</v>
      </c>
      <c r="F31" s="410">
        <f t="shared" si="9"/>
        <v>3</v>
      </c>
      <c r="G31" s="453">
        <f t="shared" si="9"/>
        <v>16</v>
      </c>
      <c r="H31" s="492">
        <f t="shared" si="9"/>
        <v>23.486338797814209</v>
      </c>
      <c r="I31" s="411">
        <f t="shared" si="9"/>
        <v>58</v>
      </c>
      <c r="J31" s="409">
        <f t="shared" si="9"/>
        <v>88</v>
      </c>
      <c r="K31" s="409">
        <f t="shared" si="9"/>
        <v>68</v>
      </c>
      <c r="L31" s="412">
        <f>(I31-J31)/J31</f>
        <v>-0.34090909090909088</v>
      </c>
      <c r="M31" s="413">
        <f>(I31-K31)/K31</f>
        <v>-0.14705882352941177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Data'!R49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ago'!T18</f>
        <v>2</v>
      </c>
      <c r="D42" s="447">
        <f>'3 weeks ago'!T18</f>
        <v>5</v>
      </c>
      <c r="E42" s="446">
        <f>'Previous Week'!T18</f>
        <v>7</v>
      </c>
      <c r="F42" s="460">
        <f>'Last Week'!T18</f>
        <v>6</v>
      </c>
      <c r="G42" s="452">
        <f t="shared" si="10"/>
        <v>20</v>
      </c>
      <c r="H42" s="502">
        <f>'2016 Data'!S49</f>
        <v>9.2821917808219183</v>
      </c>
      <c r="I42" s="448">
        <f>'YTD 2017'!T18</f>
        <v>29</v>
      </c>
      <c r="J42" s="482">
        <f>'YTD 2016'!T18</f>
        <v>19</v>
      </c>
      <c r="K42" s="446">
        <f>'YTD 2015'!T18</f>
        <v>30</v>
      </c>
      <c r="L42" s="412">
        <f>(I42-J42)/J42</f>
        <v>0.52631578947368418</v>
      </c>
      <c r="M42" s="413">
        <f>(I42-K42)/K42</f>
        <v>-3.3333333333333333E-2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1</v>
      </c>
      <c r="K12" s="401">
        <f>'YTD 2015'!M19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7">
        <f>'New Rapes'!E22</f>
        <v>0</v>
      </c>
      <c r="D13" s="557">
        <f>'New Rapes'!D22</f>
        <v>0</v>
      </c>
      <c r="E13" s="556">
        <f>'New Rapes'!C22</f>
        <v>0</v>
      </c>
      <c r="F13" s="556">
        <f>'New Rapes'!B22</f>
        <v>0</v>
      </c>
      <c r="G13" s="452">
        <f t="shared" ref="G13" si="3">SUM(C13:F13)</f>
        <v>0</v>
      </c>
      <c r="H13" s="577">
        <v>0.15342465753424658</v>
      </c>
      <c r="I13" s="558">
        <f>'New Rapes'!G22</f>
        <v>1</v>
      </c>
      <c r="J13" s="557">
        <f>'New Rapes'!H22</f>
        <v>0</v>
      </c>
      <c r="K13" s="557">
        <f>'New Rapes'!I22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Data'!D50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2</v>
      </c>
      <c r="D15" s="401">
        <f>'3 weeks ago'!Q19</f>
        <v>1</v>
      </c>
      <c r="E15" s="402">
        <f>'Previous Week'!Q19</f>
        <v>1</v>
      </c>
      <c r="F15" s="402">
        <f>'Last Week'!Q19</f>
        <v>0</v>
      </c>
      <c r="G15" s="452">
        <f t="shared" si="2"/>
        <v>4</v>
      </c>
      <c r="H15" s="491">
        <f>'2016 Data'!Q50</f>
        <v>2.1420765027322406</v>
      </c>
      <c r="I15" s="403">
        <f>'YTD 2017'!Q19</f>
        <v>8</v>
      </c>
      <c r="J15" s="401">
        <f>'YTD 2016'!Q19</f>
        <v>4</v>
      </c>
      <c r="K15" s="401">
        <f>'YTD 2015'!Q19</f>
        <v>6</v>
      </c>
      <c r="L15" s="404">
        <f t="shared" si="0"/>
        <v>4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Data'!O50</f>
        <v>7.650273224043716E-2</v>
      </c>
      <c r="I16" s="403">
        <f>'YTD 2017'!O19</f>
        <v>0</v>
      </c>
      <c r="J16" s="401">
        <f>'YTD 2016'!O19</f>
        <v>0</v>
      </c>
      <c r="K16" s="401">
        <f>'YTD 2015'!O19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ago'!E19</f>
        <v>0</v>
      </c>
      <c r="D17" s="401">
        <f>'3 weeks ago'!E19</f>
        <v>0</v>
      </c>
      <c r="E17" s="402">
        <f>'Previous Week'!E19</f>
        <v>1</v>
      </c>
      <c r="F17" s="402">
        <f>'Last Week'!E19</f>
        <v>1</v>
      </c>
      <c r="G17" s="452">
        <f t="shared" si="2"/>
        <v>2</v>
      </c>
      <c r="H17" s="491">
        <f>'2016 Data'!E50</f>
        <v>0.38251366120218577</v>
      </c>
      <c r="I17" s="403">
        <f>'YTD 2017'!E19</f>
        <v>2</v>
      </c>
      <c r="J17" s="401">
        <f>'YTD 2016'!E19</f>
        <v>2</v>
      </c>
      <c r="K17" s="401">
        <f>'YTD 2015'!E19</f>
        <v>3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0</v>
      </c>
      <c r="F18" s="402">
        <f>'Last Week'!J19</f>
        <v>0</v>
      </c>
      <c r="G18" s="452">
        <f t="shared" si="2"/>
        <v>0</v>
      </c>
      <c r="H18" s="491">
        <f>'2016 Data'!J50</f>
        <v>0.84153005464480868</v>
      </c>
      <c r="I18" s="403">
        <f>'YTD 2017'!J19</f>
        <v>5</v>
      </c>
      <c r="J18" s="401">
        <f>'YTD 2016'!J19</f>
        <v>4</v>
      </c>
      <c r="K18" s="401">
        <f>'YTD 2015'!J19</f>
        <v>1</v>
      </c>
      <c r="L18" s="404">
        <f t="shared" si="0"/>
        <v>1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2</v>
      </c>
      <c r="F19" s="410">
        <f t="shared" si="4"/>
        <v>1</v>
      </c>
      <c r="G19" s="453">
        <f t="shared" si="4"/>
        <v>6</v>
      </c>
      <c r="H19" s="492">
        <f t="shared" si="4"/>
        <v>4.9730967886817874</v>
      </c>
      <c r="I19" s="411">
        <f t="shared" si="4"/>
        <v>18</v>
      </c>
      <c r="J19" s="409">
        <f t="shared" si="4"/>
        <v>17</v>
      </c>
      <c r="K19" s="409">
        <f t="shared" si="4"/>
        <v>12</v>
      </c>
      <c r="L19" s="412">
        <f>(I19-J19)/J19</f>
        <v>5.8823529411764705E-2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Data'!C50</f>
        <v>2.4480874316939891</v>
      </c>
      <c r="I21" s="416">
        <f>'YTD 2017'!C19</f>
        <v>2</v>
      </c>
      <c r="J21" s="401">
        <f>'YTD 2016'!C19</f>
        <v>11</v>
      </c>
      <c r="K21" s="401">
        <f>'YTD 2015'!C19</f>
        <v>11</v>
      </c>
      <c r="L21" s="404">
        <f t="shared" ref="L21:L29" si="6">I21-J21</f>
        <v>-9</v>
      </c>
      <c r="M21" s="407">
        <f>I21-K21</f>
        <v>-9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1</v>
      </c>
      <c r="F22" s="402">
        <f>'Last Week'!N19</f>
        <v>0</v>
      </c>
      <c r="G22" s="452">
        <f t="shared" si="5"/>
        <v>1</v>
      </c>
      <c r="H22" s="491">
        <f>'2016 Data'!N50</f>
        <v>3.9016393442622945</v>
      </c>
      <c r="I22" s="418">
        <f>'YTD 2017'!N19</f>
        <v>5</v>
      </c>
      <c r="J22" s="401">
        <f>'YTD 2016'!N19</f>
        <v>10</v>
      </c>
      <c r="K22" s="401">
        <f>'YTD 2015'!N19</f>
        <v>8</v>
      </c>
      <c r="L22" s="404">
        <f t="shared" si="6"/>
        <v>-5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Data'!L50</f>
        <v>0.45901639344262296</v>
      </c>
      <c r="I23" s="418">
        <f>'YTD 2017'!L19</f>
        <v>1</v>
      </c>
      <c r="J23" s="401">
        <f>'YTD 2016'!L19</f>
        <v>3</v>
      </c>
      <c r="K23" s="401">
        <f>'YTD 2015'!L19</f>
        <v>2</v>
      </c>
      <c r="L23" s="404">
        <f t="shared" si="6"/>
        <v>-2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ago'!P19</f>
        <v>0</v>
      </c>
      <c r="D24" s="401">
        <f>'3 weeks ago'!P19</f>
        <v>1</v>
      </c>
      <c r="E24" s="402">
        <f>'Previous Week'!P19</f>
        <v>0</v>
      </c>
      <c r="F24" s="402">
        <f>'Last Week'!P19</f>
        <v>2</v>
      </c>
      <c r="G24" s="403">
        <f t="shared" si="5"/>
        <v>3</v>
      </c>
      <c r="H24" s="491">
        <f>'2016 Data'!P50</f>
        <v>2.0655737704918034</v>
      </c>
      <c r="I24" s="418">
        <f>'YTD 2017'!P19</f>
        <v>14</v>
      </c>
      <c r="J24" s="401">
        <f>'YTD 2016'!P19</f>
        <v>6</v>
      </c>
      <c r="K24" s="401">
        <f>'YTD 2015'!P19</f>
        <v>8</v>
      </c>
      <c r="L24" s="404">
        <f t="shared" si="6"/>
        <v>8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ago'!G19</f>
        <v>0</v>
      </c>
      <c r="D25" s="401">
        <f>'3 weeks ago'!G19</f>
        <v>2</v>
      </c>
      <c r="E25" s="402">
        <f>'Previous Week'!G19</f>
        <v>1</v>
      </c>
      <c r="F25" s="402">
        <f>'Last Week'!G19</f>
        <v>2</v>
      </c>
      <c r="G25" s="403">
        <f t="shared" si="5"/>
        <v>5</v>
      </c>
      <c r="H25" s="491">
        <f>'2016 Data'!G50</f>
        <v>8.109289617486338</v>
      </c>
      <c r="I25" s="418">
        <f>'YTD 2017'!G19</f>
        <v>41</v>
      </c>
      <c r="J25" s="401">
        <f>'YTD 2016'!G19</f>
        <v>34</v>
      </c>
      <c r="K25" s="401">
        <f>'YTD 2015'!G19</f>
        <v>24</v>
      </c>
      <c r="L25" s="404">
        <f t="shared" si="6"/>
        <v>7</v>
      </c>
      <c r="M25" s="407">
        <f t="shared" si="7"/>
        <v>17</v>
      </c>
      <c r="N25" s="380"/>
    </row>
    <row r="26" spans="1:14" x14ac:dyDescent="0.25">
      <c r="A26" s="375"/>
      <c r="B26" s="406" t="s">
        <v>68</v>
      </c>
      <c r="C26" s="401">
        <f>'4 weeks ago'!I19</f>
        <v>0</v>
      </c>
      <c r="D26" s="401">
        <f>'3 weeks ago'!I19</f>
        <v>1</v>
      </c>
      <c r="E26" s="402">
        <f>'Previous Week'!I19</f>
        <v>2</v>
      </c>
      <c r="F26" s="402">
        <f>'Last Week'!I19</f>
        <v>1</v>
      </c>
      <c r="G26" s="452">
        <f t="shared" si="5"/>
        <v>4</v>
      </c>
      <c r="H26" s="491">
        <f>'2016 Data'!I50</f>
        <v>6.0437158469945356</v>
      </c>
      <c r="I26" s="418">
        <f>'YTD 2017'!I19</f>
        <v>20</v>
      </c>
      <c r="J26" s="401">
        <f>'YTD 2016'!I19</f>
        <v>20</v>
      </c>
      <c r="K26" s="401">
        <f>'YTD 2015'!I19</f>
        <v>14</v>
      </c>
      <c r="L26" s="404">
        <f t="shared" si="6"/>
        <v>0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ago'!H19</f>
        <v>0</v>
      </c>
      <c r="D27" s="401">
        <f>'3 weeks ago'!H19</f>
        <v>0</v>
      </c>
      <c r="E27" s="402">
        <f>'Previous Week'!H19</f>
        <v>0</v>
      </c>
      <c r="F27" s="402">
        <f>'Last Week'!H19</f>
        <v>1</v>
      </c>
      <c r="G27" s="452">
        <f t="shared" si="5"/>
        <v>1</v>
      </c>
      <c r="H27" s="491">
        <f>'2016 Data'!H50</f>
        <v>4.7431693989071038</v>
      </c>
      <c r="I27" s="418">
        <f>'YTD 2017'!H19</f>
        <v>5</v>
      </c>
      <c r="J27" s="401">
        <f>'YTD 2016'!H19</f>
        <v>21</v>
      </c>
      <c r="K27" s="401">
        <f>'YTD 2015'!H19</f>
        <v>6</v>
      </c>
      <c r="L27" s="404">
        <f>I27-J27</f>
        <v>-16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Data'!K50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0</v>
      </c>
      <c r="F29" s="402">
        <f>'Last Week'!B19</f>
        <v>0</v>
      </c>
      <c r="G29" s="452">
        <f t="shared" si="5"/>
        <v>0</v>
      </c>
      <c r="H29" s="491">
        <f>'2016 Data'!B50</f>
        <v>3.442622950819672</v>
      </c>
      <c r="I29" s="418">
        <f>'YTD 2017'!B19</f>
        <v>8</v>
      </c>
      <c r="J29" s="401">
        <f>'YTD 2016'!B19</f>
        <v>14</v>
      </c>
      <c r="K29" s="401">
        <f>'YTD 2015'!B19</f>
        <v>16</v>
      </c>
      <c r="L29" s="404">
        <f t="shared" si="6"/>
        <v>-6</v>
      </c>
      <c r="M29" s="407">
        <f t="shared" si="7"/>
        <v>-8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0</v>
      </c>
      <c r="D30" s="420">
        <f t="shared" si="8"/>
        <v>4</v>
      </c>
      <c r="E30" s="420">
        <f t="shared" si="8"/>
        <v>4</v>
      </c>
      <c r="F30" s="421">
        <f t="shared" si="8"/>
        <v>6</v>
      </c>
      <c r="G30" s="455">
        <f t="shared" si="8"/>
        <v>14</v>
      </c>
      <c r="H30" s="494">
        <f t="shared" si="8"/>
        <v>31.672131147540981</v>
      </c>
      <c r="I30" s="422">
        <f t="shared" si="8"/>
        <v>98</v>
      </c>
      <c r="J30" s="420">
        <f t="shared" si="8"/>
        <v>122</v>
      </c>
      <c r="K30" s="420">
        <f t="shared" si="8"/>
        <v>93</v>
      </c>
      <c r="L30" s="412">
        <f>(I30-J30)/J30</f>
        <v>-0.19672131147540983</v>
      </c>
      <c r="M30" s="413">
        <f>(I30-K30)/K30</f>
        <v>5.3763440860215055E-2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5</v>
      </c>
      <c r="E31" s="409">
        <f t="shared" si="9"/>
        <v>6</v>
      </c>
      <c r="F31" s="410">
        <f t="shared" si="9"/>
        <v>7</v>
      </c>
      <c r="G31" s="453">
        <f t="shared" si="9"/>
        <v>20</v>
      </c>
      <c r="H31" s="492">
        <f t="shared" si="9"/>
        <v>36.645227936222767</v>
      </c>
      <c r="I31" s="411">
        <f t="shared" si="9"/>
        <v>116</v>
      </c>
      <c r="J31" s="409">
        <f t="shared" si="9"/>
        <v>139</v>
      </c>
      <c r="K31" s="409">
        <f t="shared" si="9"/>
        <v>105</v>
      </c>
      <c r="L31" s="412">
        <f>(I31-J31)/J31</f>
        <v>-0.16546762589928057</v>
      </c>
      <c r="M31" s="413">
        <f>(I31-K31)/K31</f>
        <v>0.10476190476190476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ago'!S19</f>
        <v>0</v>
      </c>
      <c r="D41" s="441">
        <f>'3 weeks ago'!S19</f>
        <v>1</v>
      </c>
      <c r="E41" s="441">
        <f>'Previous Week'!S19</f>
        <v>1</v>
      </c>
      <c r="F41" s="442">
        <f>'Last Week'!S12</f>
        <v>0</v>
      </c>
      <c r="G41" s="452">
        <f t="shared" ref="G41:G42" si="10">SUM(C41:F41)</f>
        <v>2</v>
      </c>
      <c r="H41" s="501">
        <f>'2016 Data'!R50</f>
        <v>5.4465753424657537</v>
      </c>
      <c r="I41" s="443">
        <f>'YTD 2017'!S19</f>
        <v>23</v>
      </c>
      <c r="J41" s="441">
        <f>'YTD 2016'!S19</f>
        <v>32</v>
      </c>
      <c r="K41" s="441">
        <f>'YTD 2015'!S19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ago'!T19</f>
        <v>0</v>
      </c>
      <c r="D42" s="447">
        <f>'3 weeks ago'!T19</f>
        <v>4</v>
      </c>
      <c r="E42" s="446">
        <f>'Previous Week'!T19</f>
        <v>8</v>
      </c>
      <c r="F42" s="460">
        <f>'Last Week'!T19</f>
        <v>5</v>
      </c>
      <c r="G42" s="452">
        <f t="shared" si="10"/>
        <v>17</v>
      </c>
      <c r="H42" s="502">
        <f>'2016 Data'!S50</f>
        <v>12.734246575342466</v>
      </c>
      <c r="I42" s="448">
        <f>'YTD 2017'!T19</f>
        <v>44</v>
      </c>
      <c r="J42" s="482">
        <f>'YTD 2016'!T19</f>
        <v>75</v>
      </c>
      <c r="K42" s="446">
        <f>'YTD 2015'!T19</f>
        <v>40</v>
      </c>
      <c r="L42" s="412">
        <f>(I42-J42)/J42</f>
        <v>-0.41333333333333333</v>
      </c>
      <c r="M42" s="413">
        <f>(I42-K42)/K42</f>
        <v>0.1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Rapes'!E23</f>
        <v>0</v>
      </c>
      <c r="D13" s="557">
        <f>'New Rapes'!D23</f>
        <v>0</v>
      </c>
      <c r="E13" s="556">
        <f>'New Rapes'!C23</f>
        <v>0</v>
      </c>
      <c r="F13" s="556">
        <f>'New Rapes'!B23</f>
        <v>0</v>
      </c>
      <c r="G13" s="452">
        <f t="shared" ref="G13" si="3">SUM(C13:F13)</f>
        <v>0</v>
      </c>
      <c r="H13" s="577">
        <v>0.23013698630136983</v>
      </c>
      <c r="I13" s="558">
        <f>'New Rapes'!G23</f>
        <v>0</v>
      </c>
      <c r="J13" s="557">
        <f>'New Rapes'!H23</f>
        <v>0</v>
      </c>
      <c r="K13" s="557">
        <f>'New Rapes'!I23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1</v>
      </c>
      <c r="F14" s="402">
        <f>'Last Week'!D20</f>
        <v>0</v>
      </c>
      <c r="G14" s="452">
        <f t="shared" si="2"/>
        <v>1</v>
      </c>
      <c r="H14" s="491">
        <f>'2016 Data'!D51</f>
        <v>0.22950819672131148</v>
      </c>
      <c r="I14" s="403">
        <f>'YTD 2017'!D20</f>
        <v>3</v>
      </c>
      <c r="J14" s="401">
        <f>'YTD 2016'!D20</f>
        <v>0</v>
      </c>
      <c r="K14" s="401">
        <f>'YTD 2015'!D20</f>
        <v>1</v>
      </c>
      <c r="L14" s="404">
        <f t="shared" si="0"/>
        <v>3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1</v>
      </c>
      <c r="E15" s="402">
        <f>'Previous Week'!Q20</f>
        <v>0</v>
      </c>
      <c r="F15" s="402">
        <f>'Last Week'!Q20</f>
        <v>0</v>
      </c>
      <c r="G15" s="452">
        <f t="shared" si="2"/>
        <v>1</v>
      </c>
      <c r="H15" s="491">
        <f>'2016 Data'!Q51</f>
        <v>0.76502732240437155</v>
      </c>
      <c r="I15" s="403">
        <f>'YTD 2017'!Q20</f>
        <v>1</v>
      </c>
      <c r="J15" s="401">
        <f>'YTD 2016'!Q20</f>
        <v>0</v>
      </c>
      <c r="K15" s="401">
        <f>'YTD 2015'!Q20</f>
        <v>4</v>
      </c>
      <c r="L15" s="404">
        <f t="shared" si="0"/>
        <v>1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Data'!O51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0</v>
      </c>
      <c r="D17" s="401">
        <f>'3 weeks ago'!E20</f>
        <v>1</v>
      </c>
      <c r="E17" s="402">
        <f>'Previous Week'!E20</f>
        <v>0</v>
      </c>
      <c r="F17" s="402">
        <f>'Last Week'!E20</f>
        <v>1</v>
      </c>
      <c r="G17" s="452">
        <f t="shared" si="2"/>
        <v>2</v>
      </c>
      <c r="H17" s="491">
        <f>'2016 Data'!E51</f>
        <v>0.45901639344262296</v>
      </c>
      <c r="I17" s="403">
        <f>'YTD 2017'!E20</f>
        <v>4</v>
      </c>
      <c r="J17" s="401">
        <f>'YTD 2016'!E20</f>
        <v>1</v>
      </c>
      <c r="K17" s="401">
        <f>'YTD 2015'!E20</f>
        <v>4</v>
      </c>
      <c r="L17" s="404">
        <f t="shared" si="0"/>
        <v>3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Data'!J51</f>
        <v>0.45901639344262296</v>
      </c>
      <c r="I18" s="403">
        <f>'YTD 2017'!J20</f>
        <v>2</v>
      </c>
      <c r="J18" s="401">
        <f>'YTD 2016'!J20</f>
        <v>5</v>
      </c>
      <c r="K18" s="401">
        <f>'YTD 2015'!J20</f>
        <v>0</v>
      </c>
      <c r="L18" s="404">
        <f t="shared" si="0"/>
        <v>-3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2.37221348903361</v>
      </c>
      <c r="I19" s="411">
        <f t="shared" si="4"/>
        <v>10</v>
      </c>
      <c r="J19" s="409">
        <f t="shared" si="4"/>
        <v>6</v>
      </c>
      <c r="K19" s="409">
        <f t="shared" si="4"/>
        <v>10</v>
      </c>
      <c r="L19" s="412">
        <f>(I19-J19)/J19</f>
        <v>0.66666666666666663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Data'!C51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0</v>
      </c>
      <c r="F22" s="402">
        <f>'Last Week'!N20</f>
        <v>0</v>
      </c>
      <c r="G22" s="452">
        <f t="shared" si="5"/>
        <v>0</v>
      </c>
      <c r="H22" s="491">
        <f>'2016 Data'!N51</f>
        <v>4.360655737704918</v>
      </c>
      <c r="I22" s="418">
        <f>'YTD 2017'!N20</f>
        <v>4</v>
      </c>
      <c r="J22" s="401">
        <f>'YTD 2016'!N20</f>
        <v>8</v>
      </c>
      <c r="K22" s="401">
        <f>'YTD 2015'!N20</f>
        <v>10</v>
      </c>
      <c r="L22" s="404">
        <f t="shared" si="6"/>
        <v>-4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Data'!L51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2</v>
      </c>
      <c r="D24" s="401">
        <f>'3 weeks ago'!P20</f>
        <v>1</v>
      </c>
      <c r="E24" s="402">
        <f>'Previous Week'!P20</f>
        <v>1</v>
      </c>
      <c r="F24" s="402">
        <f>'Last Week'!P20</f>
        <v>1</v>
      </c>
      <c r="G24" s="403">
        <f t="shared" si="5"/>
        <v>5</v>
      </c>
      <c r="H24" s="491">
        <f>'2016 Data'!P51</f>
        <v>4.360655737704918</v>
      </c>
      <c r="I24" s="418">
        <f>'YTD 2017'!P20</f>
        <v>25</v>
      </c>
      <c r="J24" s="401">
        <f>'YTD 2016'!P20</f>
        <v>15</v>
      </c>
      <c r="K24" s="401">
        <f>'YTD 2015'!P20</f>
        <v>4</v>
      </c>
      <c r="L24" s="404">
        <f t="shared" si="6"/>
        <v>10</v>
      </c>
      <c r="M24" s="407">
        <f t="shared" si="7"/>
        <v>21</v>
      </c>
      <c r="N24" s="380"/>
    </row>
    <row r="25" spans="1:14" x14ac:dyDescent="0.25">
      <c r="A25" s="375"/>
      <c r="B25" s="406" t="s">
        <v>7</v>
      </c>
      <c r="C25" s="401">
        <f>'4 weeks ago'!G20</f>
        <v>3</v>
      </c>
      <c r="D25" s="401">
        <f>'3 weeks ago'!G20</f>
        <v>5</v>
      </c>
      <c r="E25" s="402">
        <f>'Previous Week'!G20</f>
        <v>2</v>
      </c>
      <c r="F25" s="402">
        <f>'Last Week'!G20</f>
        <v>1</v>
      </c>
      <c r="G25" s="403">
        <f t="shared" si="5"/>
        <v>11</v>
      </c>
      <c r="H25" s="491">
        <f>'2016 Data'!G51</f>
        <v>7.0382513661202184</v>
      </c>
      <c r="I25" s="418">
        <f>'YTD 2017'!G20</f>
        <v>23</v>
      </c>
      <c r="J25" s="401">
        <f>'YTD 2016'!G20</f>
        <v>23</v>
      </c>
      <c r="K25" s="401">
        <f>'YTD 2015'!G20</f>
        <v>26</v>
      </c>
      <c r="L25" s="404">
        <f t="shared" si="6"/>
        <v>0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ago'!I20</f>
        <v>3</v>
      </c>
      <c r="D26" s="401">
        <f>'3 weeks ago'!I20</f>
        <v>2</v>
      </c>
      <c r="E26" s="402">
        <f>'Previous Week'!I20</f>
        <v>1</v>
      </c>
      <c r="F26" s="402">
        <f>'Last Week'!I20</f>
        <v>0</v>
      </c>
      <c r="G26" s="452">
        <f t="shared" si="5"/>
        <v>6</v>
      </c>
      <c r="H26" s="491">
        <f>'2016 Data'!I51</f>
        <v>2.6010928961748636</v>
      </c>
      <c r="I26" s="418">
        <f>'YTD 2017'!I20</f>
        <v>15</v>
      </c>
      <c r="J26" s="401">
        <f>'YTD 2016'!I20</f>
        <v>4</v>
      </c>
      <c r="K26" s="401">
        <f>'YTD 2015'!I20</f>
        <v>10</v>
      </c>
      <c r="L26" s="404">
        <f t="shared" si="6"/>
        <v>11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ago'!H20</f>
        <v>0</v>
      </c>
      <c r="D27" s="401">
        <f>'3 weeks ago'!H20</f>
        <v>0</v>
      </c>
      <c r="E27" s="402">
        <f>'Previous Week'!H20</f>
        <v>1</v>
      </c>
      <c r="F27" s="402">
        <f>'Last Week'!H20</f>
        <v>0</v>
      </c>
      <c r="G27" s="452">
        <f t="shared" si="5"/>
        <v>1</v>
      </c>
      <c r="H27" s="491">
        <f>'2016 Data'!H51</f>
        <v>5.278688524590164</v>
      </c>
      <c r="I27" s="418">
        <f>'YTD 2017'!H20</f>
        <v>12</v>
      </c>
      <c r="J27" s="401">
        <f>'YTD 2016'!H20</f>
        <v>22</v>
      </c>
      <c r="K27" s="401">
        <f>'YTD 2015'!H20</f>
        <v>10</v>
      </c>
      <c r="L27" s="404">
        <f>I27-J27</f>
        <v>-10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1</v>
      </c>
      <c r="F28" s="402">
        <f>'Last Week'!K20</f>
        <v>0</v>
      </c>
      <c r="G28" s="452">
        <f t="shared" si="5"/>
        <v>1</v>
      </c>
      <c r="H28" s="491">
        <f>'2016 Data'!K51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ago'!B20</f>
        <v>1</v>
      </c>
      <c r="D29" s="401">
        <f>'3 weeks ago'!B20</f>
        <v>1</v>
      </c>
      <c r="E29" s="402">
        <f>'Previous Week'!B20</f>
        <v>0</v>
      </c>
      <c r="F29" s="402">
        <f>'Last Week'!B20</f>
        <v>2</v>
      </c>
      <c r="G29" s="452">
        <f t="shared" si="5"/>
        <v>4</v>
      </c>
      <c r="H29" s="491">
        <f>'2016 Data'!B51</f>
        <v>3.3661202185792347</v>
      </c>
      <c r="I29" s="418">
        <f>'YTD 2017'!B20</f>
        <v>11</v>
      </c>
      <c r="J29" s="401">
        <f>'YTD 2016'!B20</f>
        <v>15</v>
      </c>
      <c r="K29" s="401">
        <f>'YTD 2015'!B20</f>
        <v>11</v>
      </c>
      <c r="L29" s="404">
        <f t="shared" si="6"/>
        <v>-4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9</v>
      </c>
      <c r="E30" s="420">
        <f t="shared" si="8"/>
        <v>6</v>
      </c>
      <c r="F30" s="421">
        <f t="shared" si="8"/>
        <v>4</v>
      </c>
      <c r="G30" s="455">
        <f t="shared" si="8"/>
        <v>28</v>
      </c>
      <c r="H30" s="494">
        <f t="shared" si="8"/>
        <v>28.765027322404372</v>
      </c>
      <c r="I30" s="422">
        <f t="shared" si="8"/>
        <v>95</v>
      </c>
      <c r="J30" s="420">
        <f t="shared" si="8"/>
        <v>92</v>
      </c>
      <c r="K30" s="420">
        <f t="shared" si="8"/>
        <v>76</v>
      </c>
      <c r="L30" s="412">
        <f>(I30-J30)/J30</f>
        <v>3.2608695652173912E-2</v>
      </c>
      <c r="M30" s="413">
        <f>(I30-K30)/K30</f>
        <v>0.25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11</v>
      </c>
      <c r="E31" s="409">
        <f t="shared" si="9"/>
        <v>7</v>
      </c>
      <c r="F31" s="410">
        <f t="shared" si="9"/>
        <v>5</v>
      </c>
      <c r="G31" s="453">
        <f t="shared" si="9"/>
        <v>32</v>
      </c>
      <c r="H31" s="492">
        <f t="shared" si="9"/>
        <v>31.13724081143798</v>
      </c>
      <c r="I31" s="411">
        <f t="shared" si="9"/>
        <v>105</v>
      </c>
      <c r="J31" s="409">
        <f t="shared" si="9"/>
        <v>98</v>
      </c>
      <c r="K31" s="409">
        <f t="shared" si="9"/>
        <v>86</v>
      </c>
      <c r="L31" s="412">
        <f>(I31-J31)/J31</f>
        <v>7.1428571428571425E-2</v>
      </c>
      <c r="M31" s="413">
        <f>(I31-K31)/K31</f>
        <v>0.22093023255813954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1</v>
      </c>
      <c r="G41" s="452">
        <f t="shared" ref="G41:G42" si="10">SUM(C41:F41)</f>
        <v>1</v>
      </c>
      <c r="H41" s="501">
        <f>'2016 Data'!R51</f>
        <v>0.15342465753424658</v>
      </c>
      <c r="I41" s="443">
        <f>'YTD 2017'!S20</f>
        <v>0</v>
      </c>
      <c r="J41" s="441">
        <f>'YTD 2016'!S20</f>
        <v>1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ago'!T20</f>
        <v>2</v>
      </c>
      <c r="D42" s="447">
        <f>'3 weeks ago'!T20</f>
        <v>3</v>
      </c>
      <c r="E42" s="446">
        <f>'Previous Week'!T20</f>
        <v>11</v>
      </c>
      <c r="F42" s="460">
        <f>'Last Week'!T20</f>
        <v>7</v>
      </c>
      <c r="G42" s="452">
        <f t="shared" si="10"/>
        <v>23</v>
      </c>
      <c r="H42" s="502">
        <f>'2016 Data'!S51</f>
        <v>7.3643835616438347</v>
      </c>
      <c r="I42" s="448">
        <f>'YTD 2017'!T20</f>
        <v>31</v>
      </c>
      <c r="J42" s="482">
        <f>'YTD 2016'!T20</f>
        <v>27</v>
      </c>
      <c r="K42" s="446">
        <f>'YTD 2015'!T20</f>
        <v>30</v>
      </c>
      <c r="L42" s="412">
        <f>(I42-J42)/J42</f>
        <v>0.14814814814814814</v>
      </c>
      <c r="M42" s="413">
        <f>(I42-K42)/K42</f>
        <v>3.3333333333333333E-2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1</v>
      </c>
      <c r="J11" s="401">
        <f>'YTD 2016'!F21</f>
        <v>2</v>
      </c>
      <c r="K11" s="401">
        <f>'YTD 2015'!F21</f>
        <v>3</v>
      </c>
      <c r="L11" s="404">
        <f t="shared" ref="L11:L18" si="0">I11-J11</f>
        <v>-1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202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7">
        <f>'New Rapes'!E24</f>
        <v>0</v>
      </c>
      <c r="D13" s="557">
        <f>'New Rapes'!D24</f>
        <v>0</v>
      </c>
      <c r="E13" s="556">
        <f>'New Rapes'!C24</f>
        <v>0</v>
      </c>
      <c r="F13" s="556">
        <f>'New Rapes'!B24</f>
        <v>0</v>
      </c>
      <c r="G13" s="452">
        <f t="shared" ref="G13" si="3">SUM(C13:F13)</f>
        <v>0</v>
      </c>
      <c r="H13" s="577">
        <v>0.23013698630136983</v>
      </c>
      <c r="I13" s="558">
        <f>'New Rapes'!G24</f>
        <v>2</v>
      </c>
      <c r="J13" s="557">
        <f>'New Rapes'!H24</f>
        <v>1</v>
      </c>
      <c r="K13" s="557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Data'!D52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0</v>
      </c>
      <c r="F15" s="402">
        <f>'Last Week'!Q21</f>
        <v>0</v>
      </c>
      <c r="G15" s="452">
        <f t="shared" si="2"/>
        <v>0</v>
      </c>
      <c r="H15" s="491">
        <f>'2016 Data'!Q52</f>
        <v>1.4535519125683061</v>
      </c>
      <c r="I15" s="403">
        <f>'YTD 2017'!Q21</f>
        <v>0</v>
      </c>
      <c r="J15" s="401">
        <f>'YTD 2016'!Q21</f>
        <v>4</v>
      </c>
      <c r="K15" s="401">
        <f>'YTD 2015'!Q21</f>
        <v>5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Data'!O52</f>
        <v>0.38251366120218577</v>
      </c>
      <c r="I16" s="403">
        <f>'YTD 2017'!O21</f>
        <v>1</v>
      </c>
      <c r="J16" s="401">
        <f>'YTD 2016'!O21</f>
        <v>1</v>
      </c>
      <c r="K16" s="401">
        <f>'YTD 2015'!O21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0</v>
      </c>
      <c r="F17" s="402">
        <f>'Last Week'!E21</f>
        <v>0</v>
      </c>
      <c r="G17" s="452">
        <f t="shared" si="2"/>
        <v>0</v>
      </c>
      <c r="H17" s="491">
        <f>'2016 Data'!E52</f>
        <v>1.2240437158469946</v>
      </c>
      <c r="I17" s="403">
        <f>'YTD 2017'!E21</f>
        <v>4</v>
      </c>
      <c r="J17" s="401">
        <f>'YTD 2016'!E21</f>
        <v>3</v>
      </c>
      <c r="K17" s="401">
        <f>'YTD 2015'!E21</f>
        <v>6</v>
      </c>
      <c r="L17" s="404">
        <f t="shared" si="0"/>
        <v>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ago'!J21</f>
        <v>0</v>
      </c>
      <c r="D18" s="401">
        <f>'3 weeks ago'!J21</f>
        <v>1</v>
      </c>
      <c r="E18" s="402">
        <f>'Previous Week'!J21</f>
        <v>0</v>
      </c>
      <c r="F18" s="402">
        <f>'Last Week'!J21</f>
        <v>1</v>
      </c>
      <c r="G18" s="452">
        <f t="shared" si="2"/>
        <v>2</v>
      </c>
      <c r="H18" s="491">
        <f>'2016 Data'!J52</f>
        <v>1.1475409836065573</v>
      </c>
      <c r="I18" s="403">
        <f>'YTD 2017'!J21</f>
        <v>3</v>
      </c>
      <c r="J18" s="401">
        <f>'YTD 2016'!J21</f>
        <v>2</v>
      </c>
      <c r="K18" s="401">
        <f>'YTD 2015'!J21</f>
        <v>3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5.2028145819297844</v>
      </c>
      <c r="I19" s="411">
        <f t="shared" si="4"/>
        <v>12</v>
      </c>
      <c r="J19" s="409">
        <f t="shared" si="4"/>
        <v>14</v>
      </c>
      <c r="K19" s="409">
        <f t="shared" si="4"/>
        <v>18</v>
      </c>
      <c r="L19" s="412">
        <f>(I19-J19)/J19</f>
        <v>-0.14285714285714285</v>
      </c>
      <c r="M19" s="413">
        <f>(I19-K19)/K19</f>
        <v>-0.33333333333333331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Data'!C52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0</v>
      </c>
      <c r="D22" s="401">
        <f>'3 weeks ago'!N21</f>
        <v>0</v>
      </c>
      <c r="E22" s="402">
        <f>'Previous Week'!N21</f>
        <v>3</v>
      </c>
      <c r="F22" s="402">
        <f>'Last Week'!N21</f>
        <v>1</v>
      </c>
      <c r="G22" s="452">
        <f t="shared" si="5"/>
        <v>4</v>
      </c>
      <c r="H22" s="491">
        <f>'2016 Data'!N52</f>
        <v>7.9562841530054644</v>
      </c>
      <c r="I22" s="418">
        <f>'YTD 2017'!N21</f>
        <v>15</v>
      </c>
      <c r="J22" s="401">
        <f>'YTD 2016'!N21</f>
        <v>22</v>
      </c>
      <c r="K22" s="401">
        <f>'YTD 2015'!N21</f>
        <v>32</v>
      </c>
      <c r="L22" s="404">
        <f t="shared" si="6"/>
        <v>-7</v>
      </c>
      <c r="M22" s="407">
        <f t="shared" ref="M22:M29" si="7">I22-K22</f>
        <v>-17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Data'!L52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Data'!P52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1</v>
      </c>
      <c r="L24" s="404">
        <f t="shared" si="6"/>
        <v>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ago'!G21</f>
        <v>2</v>
      </c>
      <c r="D25" s="401">
        <f>'3 weeks ago'!G21</f>
        <v>2</v>
      </c>
      <c r="E25" s="402">
        <f>'Previous Week'!G21</f>
        <v>1</v>
      </c>
      <c r="F25" s="402">
        <f>'Last Week'!G21</f>
        <v>1</v>
      </c>
      <c r="G25" s="403">
        <f t="shared" si="5"/>
        <v>6</v>
      </c>
      <c r="H25" s="491">
        <f>'2016 Data'!G52</f>
        <v>5.0491803278688527</v>
      </c>
      <c r="I25" s="418">
        <f>'YTD 2017'!G21</f>
        <v>18</v>
      </c>
      <c r="J25" s="401">
        <f>'YTD 2016'!G21</f>
        <v>18</v>
      </c>
      <c r="K25" s="401">
        <f>'YTD 2015'!G21</f>
        <v>19</v>
      </c>
      <c r="L25" s="404">
        <f t="shared" si="6"/>
        <v>0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ago'!I21</f>
        <v>0</v>
      </c>
      <c r="D26" s="401">
        <f>'3 weeks ago'!I21</f>
        <v>0</v>
      </c>
      <c r="E26" s="402">
        <f>'Previous Week'!I21</f>
        <v>0</v>
      </c>
      <c r="F26" s="402">
        <f>'Last Week'!I21</f>
        <v>1</v>
      </c>
      <c r="G26" s="452">
        <f t="shared" si="5"/>
        <v>1</v>
      </c>
      <c r="H26" s="491">
        <f>'2016 Data'!I52</f>
        <v>2.0655737704918034</v>
      </c>
      <c r="I26" s="418">
        <f>'YTD 2017'!I21</f>
        <v>8</v>
      </c>
      <c r="J26" s="401">
        <f>'YTD 2016'!I21</f>
        <v>4</v>
      </c>
      <c r="K26" s="401">
        <f>'YTD 2015'!I21</f>
        <v>5</v>
      </c>
      <c r="L26" s="404">
        <f t="shared" si="6"/>
        <v>4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ago'!H21</f>
        <v>0</v>
      </c>
      <c r="D27" s="401">
        <f>'3 weeks ago'!H21</f>
        <v>0</v>
      </c>
      <c r="E27" s="402">
        <f>'Previous Week'!H21</f>
        <v>1</v>
      </c>
      <c r="F27" s="402">
        <f>'Last Week'!H21</f>
        <v>1</v>
      </c>
      <c r="G27" s="452">
        <f t="shared" si="5"/>
        <v>2</v>
      </c>
      <c r="H27" s="491">
        <f>'2016 Data'!H52</f>
        <v>4.8961748633879782</v>
      </c>
      <c r="I27" s="418">
        <f>'YTD 2017'!H21</f>
        <v>5</v>
      </c>
      <c r="J27" s="401">
        <f>'YTD 2016'!H21</f>
        <v>9</v>
      </c>
      <c r="K27" s="401">
        <f>'YTD 2015'!H21</f>
        <v>10</v>
      </c>
      <c r="L27" s="404">
        <f>I27-J27</f>
        <v>-4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Data'!K52</f>
        <v>0.30601092896174864</v>
      </c>
      <c r="I28" s="418">
        <f>'YTD 2017'!K21</f>
        <v>2</v>
      </c>
      <c r="J28" s="401">
        <f>'YTD 2016'!K21</f>
        <v>0</v>
      </c>
      <c r="K28" s="401">
        <f>'YTD 2015'!K21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1</v>
      </c>
      <c r="D29" s="401">
        <f>'3 weeks ago'!B21</f>
        <v>1</v>
      </c>
      <c r="E29" s="402">
        <f>'Previous Week'!B21</f>
        <v>0</v>
      </c>
      <c r="F29" s="402">
        <f>'Last Week'!B21</f>
        <v>0</v>
      </c>
      <c r="G29" s="452">
        <f t="shared" si="5"/>
        <v>2</v>
      </c>
      <c r="H29" s="491">
        <f>'2016 Data'!B52</f>
        <v>3.9016393442622945</v>
      </c>
      <c r="I29" s="418">
        <f>'YTD 2017'!B21</f>
        <v>11</v>
      </c>
      <c r="J29" s="401">
        <f>'YTD 2016'!B21</f>
        <v>11</v>
      </c>
      <c r="K29" s="401">
        <f>'YTD 2015'!B21</f>
        <v>17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3</v>
      </c>
      <c r="E30" s="420">
        <f t="shared" si="8"/>
        <v>5</v>
      </c>
      <c r="F30" s="421">
        <f t="shared" si="8"/>
        <v>4</v>
      </c>
      <c r="G30" s="455">
        <f t="shared" si="8"/>
        <v>15</v>
      </c>
      <c r="H30" s="494">
        <f t="shared" si="8"/>
        <v>25.628415300546443</v>
      </c>
      <c r="I30" s="422">
        <f t="shared" si="8"/>
        <v>63</v>
      </c>
      <c r="J30" s="420">
        <f t="shared" si="8"/>
        <v>66</v>
      </c>
      <c r="K30" s="420">
        <f t="shared" si="8"/>
        <v>89</v>
      </c>
      <c r="L30" s="412">
        <f>(I30-J30)/J30</f>
        <v>-4.5454545454545456E-2</v>
      </c>
      <c r="M30" s="413">
        <f>(I30-K30)/K30</f>
        <v>-0.29213483146067415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5</v>
      </c>
      <c r="F31" s="410">
        <f t="shared" si="9"/>
        <v>5</v>
      </c>
      <c r="G31" s="453">
        <f t="shared" si="9"/>
        <v>17</v>
      </c>
      <c r="H31" s="492">
        <f t="shared" si="9"/>
        <v>30.831229882476229</v>
      </c>
      <c r="I31" s="411">
        <f t="shared" si="9"/>
        <v>75</v>
      </c>
      <c r="J31" s="409">
        <f t="shared" si="9"/>
        <v>80</v>
      </c>
      <c r="K31" s="409">
        <f t="shared" si="9"/>
        <v>107</v>
      </c>
      <c r="L31" s="412">
        <f>(I31-J31)/J31</f>
        <v>-6.25E-2</v>
      </c>
      <c r="M31" s="413">
        <f>(I31-K31)/K31</f>
        <v>-0.29906542056074764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ago'!S21</f>
        <v>3</v>
      </c>
      <c r="D41" s="441">
        <f>'3 weeks ago'!S21</f>
        <v>3</v>
      </c>
      <c r="E41" s="441">
        <f>'Previous Week'!S21</f>
        <v>6</v>
      </c>
      <c r="F41" s="442">
        <f>'Last Week'!S14</f>
        <v>1</v>
      </c>
      <c r="G41" s="452">
        <f t="shared" ref="G41:G42" si="10">SUM(C41:F41)</f>
        <v>13</v>
      </c>
      <c r="H41" s="501">
        <f>'2016 Data'!R52</f>
        <v>15.726027397260275</v>
      </c>
      <c r="I41" s="443">
        <f>'YTD 2017'!S21</f>
        <v>99</v>
      </c>
      <c r="J41" s="441">
        <f>'YTD 2016'!S21</f>
        <v>117</v>
      </c>
      <c r="K41" s="441">
        <f>'YTD 2015'!S21</f>
        <v>30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ago'!T21</f>
        <v>2</v>
      </c>
      <c r="D42" s="447">
        <f>'3 weeks ago'!T21</f>
        <v>6</v>
      </c>
      <c r="E42" s="446">
        <f>'Previous Week'!T21</f>
        <v>18</v>
      </c>
      <c r="F42" s="460">
        <f>'Last Week'!T21</f>
        <v>12</v>
      </c>
      <c r="G42" s="452">
        <f t="shared" si="10"/>
        <v>38</v>
      </c>
      <c r="H42" s="502">
        <f>'2016 Data'!S52</f>
        <v>18.18082191780822</v>
      </c>
      <c r="I42" s="448">
        <f>'YTD 2017'!T21</f>
        <v>80</v>
      </c>
      <c r="J42" s="482">
        <f>'YTD 2016'!T21</f>
        <v>89</v>
      </c>
      <c r="K42" s="446">
        <f>'YTD 2015'!T21</f>
        <v>51</v>
      </c>
      <c r="L42" s="412">
        <f>(I42-J42)/J42</f>
        <v>-0.10112359550561797</v>
      </c>
      <c r="M42" s="413">
        <f>(I42-K42)/K42</f>
        <v>0.56862745098039214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Rapes'!E25</f>
        <v>0</v>
      </c>
      <c r="D13" s="557">
        <f>'New Rapes'!D25</f>
        <v>0</v>
      </c>
      <c r="E13" s="556">
        <f>'New Rapes'!C25</f>
        <v>0</v>
      </c>
      <c r="F13" s="556">
        <f>'New Rapes'!B25</f>
        <v>0</v>
      </c>
      <c r="G13" s="452">
        <f t="shared" ref="G13" si="3">SUM(C13:F13)</f>
        <v>0</v>
      </c>
      <c r="H13" s="577">
        <v>0.23013698630136983</v>
      </c>
      <c r="I13" s="558">
        <f>'New Rapes'!G25</f>
        <v>0</v>
      </c>
      <c r="J13" s="557">
        <f>'New Rapes'!H25</f>
        <v>0</v>
      </c>
      <c r="K13" s="557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Data'!D53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Data'!Q53</f>
        <v>1.4535519125683061</v>
      </c>
      <c r="I15" s="403">
        <f>'YTD 2017'!Q22</f>
        <v>2</v>
      </c>
      <c r="J15" s="401">
        <f>'YTD 2016'!Q22</f>
        <v>5</v>
      </c>
      <c r="K15" s="401">
        <f>'YTD 2015'!Q22</f>
        <v>3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Data'!O53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1</v>
      </c>
      <c r="E17" s="402">
        <f>'Previous Week'!E22</f>
        <v>0</v>
      </c>
      <c r="F17" s="402">
        <f>'Last Week'!E22</f>
        <v>0</v>
      </c>
      <c r="G17" s="452">
        <f t="shared" si="2"/>
        <v>1</v>
      </c>
      <c r="H17" s="491">
        <f>'2016 Data'!E53</f>
        <v>0.45901639344262296</v>
      </c>
      <c r="I17" s="403">
        <f>'YTD 2017'!E22</f>
        <v>2</v>
      </c>
      <c r="J17" s="401">
        <f>'YTD 2016'!E22</f>
        <v>3</v>
      </c>
      <c r="K17" s="401">
        <f>'YTD 2015'!E22</f>
        <v>2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Data'!J53</f>
        <v>0.22950819672131148</v>
      </c>
      <c r="I18" s="403">
        <f>'YTD 2017'!J22</f>
        <v>0</v>
      </c>
      <c r="J18" s="401">
        <f>'YTD 2016'!J22</f>
        <v>0</v>
      </c>
      <c r="K18" s="401">
        <f>'YTD 2015'!J22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2.6017216857549217</v>
      </c>
      <c r="I19" s="411">
        <f t="shared" si="4"/>
        <v>5</v>
      </c>
      <c r="J19" s="409">
        <f t="shared" si="4"/>
        <v>9</v>
      </c>
      <c r="K19" s="409">
        <f t="shared" si="4"/>
        <v>7</v>
      </c>
      <c r="L19" s="412">
        <f>(I19-J19)/J19</f>
        <v>-0.44444444444444442</v>
      </c>
      <c r="M19" s="413">
        <f>(I19-K19)/K19</f>
        <v>-0.2857142857142857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Data'!C53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Data'!N53</f>
        <v>3.0601092896174862</v>
      </c>
      <c r="I22" s="418">
        <f>'YTD 2017'!N22</f>
        <v>1</v>
      </c>
      <c r="J22" s="401">
        <f>'YTD 2016'!N22</f>
        <v>8</v>
      </c>
      <c r="K22" s="401">
        <f>'YTD 2015'!N22</f>
        <v>9</v>
      </c>
      <c r="L22" s="404">
        <f t="shared" si="6"/>
        <v>-7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ago'!L22</f>
        <v>1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1</v>
      </c>
      <c r="H23" s="491">
        <f>'2016 Data'!L53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1</v>
      </c>
      <c r="D24" s="401">
        <f>'3 weeks ago'!P22</f>
        <v>2</v>
      </c>
      <c r="E24" s="402">
        <f>'Previous Week'!P22</f>
        <v>0</v>
      </c>
      <c r="F24" s="402">
        <f>'Last Week'!P22</f>
        <v>2</v>
      </c>
      <c r="G24" s="403">
        <f t="shared" si="5"/>
        <v>5</v>
      </c>
      <c r="H24" s="491">
        <f>'2016 Data'!P53</f>
        <v>3.2896174863387979</v>
      </c>
      <c r="I24" s="418">
        <f>'YTD 2017'!P22</f>
        <v>13</v>
      </c>
      <c r="J24" s="401">
        <f>'YTD 2016'!P22</f>
        <v>5</v>
      </c>
      <c r="K24" s="401">
        <f>'YTD 2015'!P22</f>
        <v>5</v>
      </c>
      <c r="L24" s="404">
        <f t="shared" si="6"/>
        <v>8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ago'!G22</f>
        <v>4</v>
      </c>
      <c r="D25" s="401">
        <f>'3 weeks ago'!G22</f>
        <v>1</v>
      </c>
      <c r="E25" s="402">
        <f>'Previous Week'!G22</f>
        <v>4</v>
      </c>
      <c r="F25" s="402">
        <f>'Last Week'!G22</f>
        <v>5</v>
      </c>
      <c r="G25" s="403">
        <f t="shared" si="5"/>
        <v>14</v>
      </c>
      <c r="H25" s="491">
        <f>'2016 Data'!G53</f>
        <v>7.2677595628415306</v>
      </c>
      <c r="I25" s="418">
        <f>'YTD 2017'!G22</f>
        <v>31</v>
      </c>
      <c r="J25" s="401">
        <f>'YTD 2016'!G22</f>
        <v>23</v>
      </c>
      <c r="K25" s="401">
        <f>'YTD 2015'!G22</f>
        <v>46</v>
      </c>
      <c r="L25" s="404">
        <f t="shared" si="6"/>
        <v>8</v>
      </c>
      <c r="M25" s="407">
        <f t="shared" si="7"/>
        <v>-15</v>
      </c>
      <c r="N25" s="380"/>
    </row>
    <row r="26" spans="1:14" x14ac:dyDescent="0.25">
      <c r="A26" s="375"/>
      <c r="B26" s="406" t="s">
        <v>68</v>
      </c>
      <c r="C26" s="401">
        <f>'4 weeks ago'!I22</f>
        <v>0</v>
      </c>
      <c r="D26" s="401">
        <f>'3 weeks ago'!I22</f>
        <v>1</v>
      </c>
      <c r="E26" s="402">
        <f>'Previous Week'!I22</f>
        <v>0</v>
      </c>
      <c r="F26" s="402">
        <f>'Last Week'!I22</f>
        <v>1</v>
      </c>
      <c r="G26" s="452">
        <f t="shared" si="5"/>
        <v>2</v>
      </c>
      <c r="H26" s="491">
        <f>'2016 Data'!I53</f>
        <v>3.0601092896174862</v>
      </c>
      <c r="I26" s="418">
        <f>'YTD 2017'!I22</f>
        <v>4</v>
      </c>
      <c r="J26" s="401">
        <f>'YTD 2016'!I22</f>
        <v>6</v>
      </c>
      <c r="K26" s="401">
        <f>'YTD 2015'!I22</f>
        <v>10</v>
      </c>
      <c r="L26" s="404">
        <f t="shared" si="6"/>
        <v>-2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ago'!H22</f>
        <v>0</v>
      </c>
      <c r="D27" s="401">
        <f>'3 weeks ago'!H22</f>
        <v>0</v>
      </c>
      <c r="E27" s="402">
        <f>'Previous Week'!H22</f>
        <v>0</v>
      </c>
      <c r="F27" s="402">
        <f>'Last Week'!H22</f>
        <v>1</v>
      </c>
      <c r="G27" s="452">
        <f t="shared" si="5"/>
        <v>1</v>
      </c>
      <c r="H27" s="491">
        <f>'2016 Data'!H53</f>
        <v>2.4480874316939891</v>
      </c>
      <c r="I27" s="418">
        <f>'YTD 2017'!H22</f>
        <v>6</v>
      </c>
      <c r="J27" s="401">
        <f>'YTD 2016'!H22</f>
        <v>4</v>
      </c>
      <c r="K27" s="401">
        <f>'YTD 2015'!H22</f>
        <v>13</v>
      </c>
      <c r="L27" s="404">
        <f>I27-J27</f>
        <v>2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0</v>
      </c>
      <c r="G28" s="452">
        <f t="shared" si="5"/>
        <v>0</v>
      </c>
      <c r="H28" s="491">
        <f>'2016 Data'!K53</f>
        <v>0.15300546448087432</v>
      </c>
      <c r="I28" s="418">
        <f>'YTD 2017'!K22</f>
        <v>2</v>
      </c>
      <c r="J28" s="401">
        <f>'YTD 2016'!K22</f>
        <v>0</v>
      </c>
      <c r="K28" s="401">
        <f>'YTD 2015'!K22</f>
        <v>4</v>
      </c>
      <c r="L28" s="404">
        <f t="shared" si="6"/>
        <v>2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ago'!B22</f>
        <v>2</v>
      </c>
      <c r="D29" s="401">
        <f>'3 weeks ago'!B22</f>
        <v>0</v>
      </c>
      <c r="E29" s="402">
        <f>'Previous Week'!B22</f>
        <v>1</v>
      </c>
      <c r="F29" s="402">
        <f>'Last Week'!B22</f>
        <v>1</v>
      </c>
      <c r="G29" s="452">
        <f t="shared" si="5"/>
        <v>4</v>
      </c>
      <c r="H29" s="491">
        <f>'2016 Data'!B53</f>
        <v>1.3770491803278688</v>
      </c>
      <c r="I29" s="418">
        <f>'YTD 2017'!B22</f>
        <v>11</v>
      </c>
      <c r="J29" s="401">
        <f>'YTD 2016'!B22</f>
        <v>7</v>
      </c>
      <c r="K29" s="401">
        <f>'YTD 2015'!B22</f>
        <v>9</v>
      </c>
      <c r="L29" s="404">
        <f t="shared" si="6"/>
        <v>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8</v>
      </c>
      <c r="D30" s="420">
        <f t="shared" si="8"/>
        <v>4</v>
      </c>
      <c r="E30" s="420">
        <f t="shared" si="8"/>
        <v>5</v>
      </c>
      <c r="F30" s="421">
        <f t="shared" si="8"/>
        <v>10</v>
      </c>
      <c r="G30" s="455">
        <f t="shared" si="8"/>
        <v>27</v>
      </c>
      <c r="H30" s="494">
        <f t="shared" si="8"/>
        <v>22.185792349726775</v>
      </c>
      <c r="I30" s="422">
        <f t="shared" si="8"/>
        <v>70</v>
      </c>
      <c r="J30" s="420">
        <f t="shared" si="8"/>
        <v>56</v>
      </c>
      <c r="K30" s="420">
        <f t="shared" si="8"/>
        <v>98</v>
      </c>
      <c r="L30" s="412">
        <f>(I30-J30)/J30</f>
        <v>0.25</v>
      </c>
      <c r="M30" s="413">
        <f>(I30-K30)/K30</f>
        <v>-0.2857142857142857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5</v>
      </c>
      <c r="F31" s="410">
        <f t="shared" si="9"/>
        <v>10</v>
      </c>
      <c r="G31" s="453">
        <f t="shared" si="9"/>
        <v>28</v>
      </c>
      <c r="H31" s="492">
        <f t="shared" si="9"/>
        <v>24.787514035481696</v>
      </c>
      <c r="I31" s="411">
        <f t="shared" si="9"/>
        <v>75</v>
      </c>
      <c r="J31" s="409">
        <f t="shared" si="9"/>
        <v>65</v>
      </c>
      <c r="K31" s="409">
        <f t="shared" si="9"/>
        <v>105</v>
      </c>
      <c r="L31" s="412">
        <f>(I31-J31)/J31</f>
        <v>0.15384615384615385</v>
      </c>
      <c r="M31" s="413">
        <f>(I31-K31)/K31</f>
        <v>-0.2857142857142857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ago'!S22</f>
        <v>0</v>
      </c>
      <c r="D41" s="441">
        <f>'3 weeks ago'!S22</f>
        <v>2</v>
      </c>
      <c r="E41" s="441">
        <f>'Previous Week'!S22</f>
        <v>3</v>
      </c>
      <c r="F41" s="442">
        <f>'Last Week'!S15</f>
        <v>4</v>
      </c>
      <c r="G41" s="452">
        <f t="shared" ref="G41:G42" si="10">SUM(C41:F41)</f>
        <v>9</v>
      </c>
      <c r="H41" s="501">
        <f>'2016 Data'!R53</f>
        <v>3.5287671232876714</v>
      </c>
      <c r="I41" s="443">
        <f>'YTD 2017'!S22</f>
        <v>19</v>
      </c>
      <c r="J41" s="441">
        <f>'YTD 2016'!S22</f>
        <v>20</v>
      </c>
      <c r="K41" s="441">
        <f>'YTD 2015'!S22</f>
        <v>10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ago'!T22</f>
        <v>0</v>
      </c>
      <c r="D42" s="447">
        <f>'3 weeks ago'!T22</f>
        <v>6</v>
      </c>
      <c r="E42" s="446">
        <f>'Previous Week'!T22</f>
        <v>10</v>
      </c>
      <c r="F42" s="460">
        <f>'Last Week'!T22</f>
        <v>4</v>
      </c>
      <c r="G42" s="452">
        <f t="shared" si="10"/>
        <v>20</v>
      </c>
      <c r="H42" s="502">
        <f>'2016 Data'!S53</f>
        <v>12.657534246575342</v>
      </c>
      <c r="I42" s="448">
        <f>'YTD 2017'!T22</f>
        <v>46</v>
      </c>
      <c r="J42" s="482">
        <f>'YTD 2016'!T22</f>
        <v>50</v>
      </c>
      <c r="K42" s="446">
        <f>'YTD 2015'!T22</f>
        <v>41</v>
      </c>
      <c r="L42" s="412">
        <f>(I42-J42)/J42</f>
        <v>-0.08</v>
      </c>
      <c r="M42" s="413">
        <f>(I42-K42)/K42</f>
        <v>0.12195121951219512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O5" s="537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1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3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8" si="1">I11-J11</f>
        <v>2</v>
      </c>
      <c r="M11" s="56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1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5</v>
      </c>
      <c r="K12" s="2">
        <f>'Beat 41'!K12+'Beat 42'!K12+'Beat 43'!K12+'Beat 44'!K12+'Beat 45'!K12+'Beat 46'!K12</f>
        <v>2</v>
      </c>
      <c r="L12" s="52">
        <f t="shared" si="1"/>
        <v>-4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0.26849315068493146</v>
      </c>
      <c r="F13" s="106">
        <f>'Beat 41'!G13+'Beat 42'!G13+'Beat 43'!G13+'Beat 44'!G13+'Beat 45'!G13+'Beat 46'!G13</f>
        <v>2</v>
      </c>
      <c r="G13" s="559">
        <f>'New Rapes'!L9</f>
        <v>0</v>
      </c>
      <c r="H13" s="42">
        <f>'Beat 41'!H13+'Beat 42'!H13+'Beat 43'!H13+'Beat 44'!H13+'Beat 45'!H13+'Beat 46'!H13</f>
        <v>1.0739726027397258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1</v>
      </c>
      <c r="L13" s="52">
        <f t="shared" ref="L13" si="4">I13-J13</f>
        <v>-1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0.61202185792349717</v>
      </c>
      <c r="F14" s="106">
        <f>'Beat 41'!G14+'Beat 42'!G14+'Beat 43'!G14+'Beat 44'!G14+'Beat 45'!G14+'Beat 46'!G14</f>
        <v>1</v>
      </c>
      <c r="G14" s="263">
        <f>'Previous 28 Days'!D6</f>
        <v>4</v>
      </c>
      <c r="H14" s="42">
        <f>'Beat 41'!H14+'Beat 42'!H14+'Beat 43'!H14+'Beat 44'!H14+'Beat 45'!H14+'Beat 46'!H14</f>
        <v>2.4480874316939887</v>
      </c>
      <c r="I14" s="111">
        <f>'Beat 41'!I14+'Beat 42'!I14+'Beat 43'!I14+'Beat 44'!I14+'Beat 45'!I14+'Beat 46'!I14</f>
        <v>10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5</v>
      </c>
      <c r="L14" s="52">
        <f t="shared" si="1"/>
        <v>4</v>
      </c>
      <c r="M14" s="53">
        <f t="shared" si="2"/>
        <v>5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1</v>
      </c>
      <c r="E15" s="42">
        <f>H15/4</f>
        <v>0.63114754098360659</v>
      </c>
      <c r="F15" s="106">
        <f>'Beat 41'!G15+'Beat 42'!G15+'Beat 43'!G15+'Beat 44'!G15+'Beat 45'!G15+'Beat 46'!G15</f>
        <v>1</v>
      </c>
      <c r="G15" s="263">
        <f>'Previous 28 Days'!Q6</f>
        <v>2</v>
      </c>
      <c r="H15" s="42">
        <f>'Beat 41'!H15+'Beat 42'!H15+'Beat 43'!H15+'Beat 44'!H15+'Beat 45'!H15+'Beat 46'!H15</f>
        <v>2.5245901639344264</v>
      </c>
      <c r="I15" s="111">
        <f>'Beat 41'!I15+'Beat 42'!I15+'Beat 43'!I15+'Beat 44'!I15+'Beat 45'!I15+'Beat 46'!I15</f>
        <v>7</v>
      </c>
      <c r="J15" s="2">
        <f>'Beat 41'!J15+'Beat 42'!J15+'Beat 43'!J15+'Beat 44'!J15+'Beat 45'!J15+'Beat 46'!J15</f>
        <v>11</v>
      </c>
      <c r="K15" s="2">
        <f>'Beat 41'!K15+'Beat 42'!K15+'Beat 43'!K15+'Beat 44'!K15+'Beat 45'!K15+'Beat 46'!K15</f>
        <v>12</v>
      </c>
      <c r="L15" s="52">
        <f t="shared" si="1"/>
        <v>-4</v>
      </c>
      <c r="M15" s="53">
        <f t="shared" si="2"/>
        <v>-5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1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5</v>
      </c>
      <c r="L16" s="52">
        <f t="shared" si="1"/>
        <v>0</v>
      </c>
      <c r="M16" s="53">
        <f t="shared" si="2"/>
        <v>-4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4</v>
      </c>
      <c r="G17" s="263">
        <f>'Previous 28 Days'!E6</f>
        <v>2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10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4</v>
      </c>
      <c r="L17" s="52">
        <f t="shared" si="1"/>
        <v>8</v>
      </c>
      <c r="M17" s="53">
        <f t="shared" si="2"/>
        <v>6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0</v>
      </c>
      <c r="D18" s="2">
        <f>'Beat 41'!E18+'Beat 42'!E18+'Beat 43'!E18+'Beat 44'!E18+'Beat 45'!E18+'Beat 46'!E18</f>
        <v>0</v>
      </c>
      <c r="E18" s="42">
        <f t="shared" si="0"/>
        <v>0.68852459016393441</v>
      </c>
      <c r="F18" s="106">
        <f>'Beat 41'!G18+'Beat 42'!G18+'Beat 43'!G18+'Beat 44'!G18+'Beat 45'!G18+'Beat 46'!G18</f>
        <v>2</v>
      </c>
      <c r="G18" s="263">
        <f>'Previous 28 Days'!J6</f>
        <v>1</v>
      </c>
      <c r="H18" s="42">
        <f>'Beat 41'!H18+'Beat 42'!H18+'Beat 43'!H18+'Beat 44'!H18+'Beat 45'!H18+'Beat 46'!H18</f>
        <v>2.7540983606557377</v>
      </c>
      <c r="I18" s="111">
        <f>'Beat 41'!I18+'Beat 42'!I18+'Beat 43'!I18+'Beat 44'!I18+'Beat 45'!I18+'Beat 46'!I18</f>
        <v>4</v>
      </c>
      <c r="J18" s="2">
        <f>'Beat 41'!J18+'Beat 42'!J18+'Beat 43'!J18+'Beat 44'!J18+'Beat 45'!J18+'Beat 46'!J18</f>
        <v>17</v>
      </c>
      <c r="K18" s="2">
        <f>'Beat 41'!K18+'Beat 42'!K18+'Beat 43'!K18+'Beat 44'!K18+'Beat 45'!K18+'Beat 46'!K18</f>
        <v>6</v>
      </c>
      <c r="L18" s="52">
        <f t="shared" si="1"/>
        <v>-13</v>
      </c>
      <c r="M18" s="53">
        <f t="shared" si="2"/>
        <v>-2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1</v>
      </c>
      <c r="D19" s="12">
        <f t="shared" si="7"/>
        <v>2</v>
      </c>
      <c r="E19" s="43">
        <f t="shared" si="7"/>
        <v>3.0608428774608876</v>
      </c>
      <c r="F19" s="104">
        <f t="shared" si="7"/>
        <v>10</v>
      </c>
      <c r="G19" s="12">
        <f t="shared" si="7"/>
        <v>12</v>
      </c>
      <c r="H19" s="43">
        <f t="shared" si="7"/>
        <v>12.24337150984355</v>
      </c>
      <c r="I19" s="104">
        <f t="shared" si="7"/>
        <v>38</v>
      </c>
      <c r="J19" s="12">
        <f t="shared" si="7"/>
        <v>46</v>
      </c>
      <c r="K19" s="46">
        <f t="shared" si="7"/>
        <v>36</v>
      </c>
      <c r="L19" s="54">
        <f>(I19-J19)/J19</f>
        <v>-0.17391304347826086</v>
      </c>
      <c r="M19" s="55">
        <f>(I19-K19)/K19</f>
        <v>5.5555555555555552E-2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5</v>
      </c>
      <c r="D21" s="2">
        <f>'Beat 41'!E21+'Beat 42'!E21+'Beat 43'!E21+'Beat 44'!E21+'Beat 45'!E21+'Beat 46'!E21</f>
        <v>1</v>
      </c>
      <c r="E21" s="42">
        <f>H21/4</f>
        <v>1.262295081967213</v>
      </c>
      <c r="F21" s="106">
        <f>'Beat 41'!G21+'Beat 42'!G21+'Beat 43'!G21+'Beat 44'!G21+'Beat 45'!G21+'Beat 46'!G21</f>
        <v>6</v>
      </c>
      <c r="G21" s="263">
        <f>'Previous 28 Days'!C6</f>
        <v>2</v>
      </c>
      <c r="H21" s="42">
        <f>'Beat 41'!H21+'Beat 42'!H21+'Beat 43'!H21+'Beat 44'!H21+'Beat 45'!H21+'Beat 46'!H21</f>
        <v>5.0491803278688518</v>
      </c>
      <c r="I21" s="111">
        <f>'Beat 41'!I21+'Beat 42'!I21+'Beat 43'!I21+'Beat 44'!I21+'Beat 45'!I21+'Beat 46'!I21</f>
        <v>15</v>
      </c>
      <c r="J21" s="2">
        <f>'Beat 41'!J21+'Beat 42'!J21+'Beat 43'!J21+'Beat 44'!J21+'Beat 45'!J21+'Beat 46'!J21</f>
        <v>11</v>
      </c>
      <c r="K21" s="2">
        <f>'Beat 41'!K21+'Beat 42'!K21+'Beat 43'!K21+'Beat 44'!K21+'Beat 45'!K21+'Beat 46'!K21</f>
        <v>16</v>
      </c>
      <c r="L21" s="52">
        <f>I21-J21</f>
        <v>4</v>
      </c>
      <c r="M21" s="53">
        <f>I21-K21</f>
        <v>-1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3</v>
      </c>
      <c r="D22" s="2">
        <f>'Beat 41'!E22+'Beat 42'!E22+'Beat 43'!E22+'Beat 44'!E22+'Beat 45'!E22+'Beat 46'!E22</f>
        <v>3</v>
      </c>
      <c r="E22" s="42">
        <f t="shared" ref="E22:E29" si="9">H22/4</f>
        <v>4.3032786885245899</v>
      </c>
      <c r="F22" s="106">
        <f>'Beat 41'!G22+'Beat 42'!G22+'Beat 43'!G22+'Beat 44'!G22+'Beat 45'!G22+'Beat 46'!G22</f>
        <v>15</v>
      </c>
      <c r="G22" s="263">
        <f>'Previous 28 Days'!N6</f>
        <v>24</v>
      </c>
      <c r="H22" s="42">
        <f>'Beat 41'!H22+'Beat 42'!H22+'Beat 43'!H22+'Beat 44'!H22+'Beat 45'!H22+'Beat 46'!H22</f>
        <v>17.21311475409836</v>
      </c>
      <c r="I22" s="111">
        <f>'Beat 41'!I22+'Beat 42'!I22+'Beat 43'!I22+'Beat 44'!I22+'Beat 45'!I22+'Beat 46'!I22</f>
        <v>62</v>
      </c>
      <c r="J22" s="2">
        <f>'Beat 41'!J22+'Beat 42'!J22+'Beat 43'!J22+'Beat 44'!J22+'Beat 45'!J22+'Beat 46'!J22</f>
        <v>52</v>
      </c>
      <c r="K22" s="2">
        <f>'Beat 41'!K22+'Beat 42'!K22+'Beat 43'!K22+'Beat 44'!K22+'Beat 45'!K22+'Beat 46'!K22</f>
        <v>81</v>
      </c>
      <c r="L22" s="52">
        <f t="shared" ref="L22:L29" si="10">I22-J22</f>
        <v>10</v>
      </c>
      <c r="M22" s="53">
        <f t="shared" ref="M22:M28" si="11">I22-K22</f>
        <v>-19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0.21038251366120214</v>
      </c>
      <c r="F23" s="106">
        <f>'Beat 41'!G23+'Beat 42'!G23+'Beat 43'!G23+'Beat 44'!G23+'Beat 45'!G23+'Beat 46'!G23</f>
        <v>0</v>
      </c>
      <c r="G23" s="263">
        <f>'Previous 28 Days'!L6</f>
        <v>1</v>
      </c>
      <c r="H23" s="42">
        <f>'Beat 41'!H23+'Beat 42'!H23+'Beat 43'!H23+'Beat 44'!H23+'Beat 45'!H23+'Beat 46'!H23</f>
        <v>0.84153005464480857</v>
      </c>
      <c r="I23" s="111">
        <f>'Beat 41'!I23+'Beat 42'!I23+'Beat 43'!I23+'Beat 44'!I23+'Beat 45'!I23+'Beat 46'!I23</f>
        <v>1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6</v>
      </c>
      <c r="L23" s="52">
        <f t="shared" si="10"/>
        <v>0</v>
      </c>
      <c r="M23" s="53">
        <f t="shared" si="11"/>
        <v>-5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17</v>
      </c>
      <c r="D24" s="2">
        <f>'Beat 41'!E24+'Beat 42'!E24+'Beat 43'!E24+'Beat 44'!E24+'Beat 45'!E24+'Beat 46'!E24</f>
        <v>9</v>
      </c>
      <c r="E24" s="42">
        <f t="shared" si="9"/>
        <v>12.33606557377049</v>
      </c>
      <c r="F24" s="106">
        <f>'Beat 41'!G24+'Beat 42'!G24+'Beat 43'!G24+'Beat 44'!G24+'Beat 45'!G24+'Beat 46'!G24</f>
        <v>55</v>
      </c>
      <c r="G24" s="263">
        <f>'Previous 28 Days'!P6</f>
        <v>55</v>
      </c>
      <c r="H24" s="42">
        <f>'Beat 41'!H24+'Beat 42'!H24+'Beat 43'!H24+'Beat 44'!H24+'Beat 45'!H24+'Beat 46'!H24</f>
        <v>49.344262295081961</v>
      </c>
      <c r="I24" s="111">
        <f>'Beat 41'!I24+'Beat 42'!I24+'Beat 43'!I24+'Beat 44'!I24+'Beat 45'!I24+'Beat 46'!I24</f>
        <v>201</v>
      </c>
      <c r="J24" s="2">
        <f>'Beat 41'!J24+'Beat 42'!J24+'Beat 43'!J24+'Beat 44'!J24+'Beat 45'!J24+'Beat 46'!J24</f>
        <v>224</v>
      </c>
      <c r="K24" s="2">
        <f>'Beat 41'!K24+'Beat 42'!K24+'Beat 43'!K24+'Beat 44'!K24+'Beat 45'!K24+'Beat 46'!K24</f>
        <v>202</v>
      </c>
      <c r="L24" s="52">
        <f t="shared" si="10"/>
        <v>-23</v>
      </c>
      <c r="M24" s="53">
        <f t="shared" si="11"/>
        <v>-1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11</v>
      </c>
      <c r="D25" s="2">
        <f>'Beat 41'!E25+'Beat 42'!E25+'Beat 43'!E25+'Beat 44'!E25+'Beat 45'!E25+'Beat 46'!E25</f>
        <v>12</v>
      </c>
      <c r="E25" s="42">
        <f>H25/4</f>
        <v>6.0437158469945356</v>
      </c>
      <c r="F25" s="106">
        <f>'Beat 41'!G25+'Beat 42'!G25+'Beat 43'!G25+'Beat 44'!G25+'Beat 45'!G25+'Beat 46'!G25</f>
        <v>39</v>
      </c>
      <c r="G25" s="263">
        <f>'Previous 28 Days'!G6</f>
        <v>19</v>
      </c>
      <c r="H25" s="42">
        <f>'Beat 41'!H25+'Beat 42'!H25+'Beat 43'!H25+'Beat 44'!H25+'Beat 45'!H25+'Beat 46'!H25</f>
        <v>24.174863387978142</v>
      </c>
      <c r="I25" s="111">
        <f>'Beat 41'!I25+'Beat 42'!I25+'Beat 43'!I25+'Beat 44'!I25+'Beat 45'!I25+'Beat 46'!I25</f>
        <v>127</v>
      </c>
      <c r="J25" s="2">
        <f>'Beat 41'!J25+'Beat 42'!J25+'Beat 43'!J25+'Beat 44'!J25+'Beat 45'!J25+'Beat 46'!J25</f>
        <v>85</v>
      </c>
      <c r="K25" s="2">
        <f>'Beat 41'!K25+'Beat 42'!K25+'Beat 43'!K25+'Beat 44'!K25+'Beat 45'!K25+'Beat 46'!K25</f>
        <v>89</v>
      </c>
      <c r="L25" s="52">
        <f t="shared" si="10"/>
        <v>42</v>
      </c>
      <c r="M25" s="53">
        <f t="shared" si="11"/>
        <v>38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3</v>
      </c>
      <c r="E26" s="42">
        <f t="shared" si="9"/>
        <v>2.6584699453551912</v>
      </c>
      <c r="F26" s="106">
        <f>'Beat 41'!G26+'Beat 42'!G26+'Beat 43'!G26+'Beat 44'!G26+'Beat 45'!G26+'Beat 46'!G26</f>
        <v>4</v>
      </c>
      <c r="G26" s="263">
        <f>'Previous 28 Days'!I6</f>
        <v>8</v>
      </c>
      <c r="H26" s="42">
        <f>'Beat 41'!H26+'Beat 42'!H26+'Beat 43'!H26+'Beat 44'!H26+'Beat 45'!H26+'Beat 46'!H26</f>
        <v>10.633879781420765</v>
      </c>
      <c r="I26" s="111">
        <f>'Beat 41'!I26+'Beat 42'!I26+'Beat 43'!I26+'Beat 44'!I26+'Beat 45'!I26+'Beat 46'!I26</f>
        <v>29</v>
      </c>
      <c r="J26" s="2">
        <f>'Beat 41'!J26+'Beat 42'!J26+'Beat 43'!J26+'Beat 44'!J26+'Beat 45'!J26+'Beat 46'!J26</f>
        <v>31</v>
      </c>
      <c r="K26" s="2">
        <f>'Beat 41'!K26+'Beat 42'!K26+'Beat 43'!K26+'Beat 44'!K26+'Beat 45'!K26+'Beat 46'!K26</f>
        <v>33</v>
      </c>
      <c r="L26" s="52">
        <f t="shared" si="10"/>
        <v>-2</v>
      </c>
      <c r="M26" s="53">
        <f t="shared" si="11"/>
        <v>-4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7</v>
      </c>
      <c r="D27" s="2">
        <f>'Beat 41'!E27+'Beat 42'!E27+'Beat 43'!E27+'Beat 44'!E27+'Beat 45'!E27+'Beat 46'!E27</f>
        <v>1</v>
      </c>
      <c r="E27" s="42">
        <f>H27/4</f>
        <v>3.6912568306010924</v>
      </c>
      <c r="F27" s="106">
        <f>'Beat 41'!G27+'Beat 42'!G27+'Beat 43'!G27+'Beat 44'!G27+'Beat 45'!G27+'Beat 46'!G27</f>
        <v>17</v>
      </c>
      <c r="G27" s="263">
        <f>'Previous 28 Days'!H6</f>
        <v>16</v>
      </c>
      <c r="H27" s="42">
        <f>'Beat 41'!H27+'Beat 42'!H27+'Beat 43'!H27+'Beat 44'!H27+'Beat 45'!H27+'Beat 46'!H27</f>
        <v>14.76502732240437</v>
      </c>
      <c r="I27" s="111">
        <f>'Beat 41'!I27+'Beat 42'!I27+'Beat 43'!I27+'Beat 44'!I27+'Beat 45'!I27+'Beat 46'!I27</f>
        <v>65</v>
      </c>
      <c r="J27" s="2">
        <f>'Beat 41'!J27+'Beat 42'!J27+'Beat 43'!J27+'Beat 44'!J27+'Beat 45'!J27+'Beat 46'!J27</f>
        <v>47</v>
      </c>
      <c r="K27" s="2">
        <f>'Beat 41'!K27+'Beat 42'!K27+'Beat 43'!K27+'Beat 44'!K27+'Beat 45'!K27+'Beat 46'!K27</f>
        <v>55</v>
      </c>
      <c r="L27" s="52">
        <f>I27-J27</f>
        <v>18</v>
      </c>
      <c r="M27" s="53">
        <f>I27-K27</f>
        <v>10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2</v>
      </c>
      <c r="E28" s="42">
        <f t="shared" si="9"/>
        <v>0.51639344262295084</v>
      </c>
      <c r="F28" s="106">
        <f>'Beat 41'!G28+'Beat 42'!G28+'Beat 43'!G28+'Beat 44'!G28+'Beat 45'!G28+'Beat 46'!G28</f>
        <v>2</v>
      </c>
      <c r="G28" s="263">
        <f>'Previous 28 Days'!K6</f>
        <v>2</v>
      </c>
      <c r="H28" s="42">
        <f>'Beat 41'!H28+'Beat 42'!H28+'Beat 43'!H28+'Beat 44'!H28+'Beat 45'!H28+'Beat 46'!H28</f>
        <v>2.0655737704918034</v>
      </c>
      <c r="I28" s="111">
        <f>'Beat 41'!I28+'Beat 42'!I28+'Beat 43'!I28+'Beat 44'!I28+'Beat 45'!I28+'Beat 46'!I28</f>
        <v>9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8</v>
      </c>
      <c r="L28" s="52">
        <f t="shared" si="10"/>
        <v>3</v>
      </c>
      <c r="M28" s="53">
        <f t="shared" si="11"/>
        <v>1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2</v>
      </c>
      <c r="D29" s="2">
        <f>'Beat 41'!E29+'Beat 42'!E29+'Beat 43'!E29+'Beat 44'!E29+'Beat 45'!E29+'Beat 46'!E29</f>
        <v>2</v>
      </c>
      <c r="E29" s="42">
        <f t="shared" si="9"/>
        <v>2.3524590163934427</v>
      </c>
      <c r="F29" s="106">
        <f>'Beat 41'!G29+'Beat 42'!G29+'Beat 43'!G29+'Beat 44'!G29+'Beat 45'!G29+'Beat 46'!G29</f>
        <v>12</v>
      </c>
      <c r="G29" s="263">
        <f>'Previous 28 Days'!B6</f>
        <v>6</v>
      </c>
      <c r="H29" s="42">
        <f>'Beat 41'!H29+'Beat 42'!H29+'Beat 43'!H29+'Beat 44'!H29+'Beat 45'!H29+'Beat 46'!H29</f>
        <v>9.4098360655737707</v>
      </c>
      <c r="I29" s="111">
        <f>'Beat 41'!I29+'Beat 42'!I29+'Beat 43'!I29+'Beat 44'!I29+'Beat 45'!I29+'Beat 46'!I29</f>
        <v>37</v>
      </c>
      <c r="J29" s="2">
        <f>'Beat 41'!J29+'Beat 42'!J29+'Beat 43'!J29+'Beat 44'!J29+'Beat 45'!J29+'Beat 46'!J29</f>
        <v>38</v>
      </c>
      <c r="K29" s="2">
        <f>'Beat 41'!K29+'Beat 42'!K29+'Beat 43'!K29+'Beat 44'!K29+'Beat 45'!K29+'Beat 46'!K29</f>
        <v>56</v>
      </c>
      <c r="L29" s="52">
        <f t="shared" si="10"/>
        <v>-1</v>
      </c>
      <c r="M29" s="53">
        <f>I29-K29</f>
        <v>-19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46</v>
      </c>
      <c r="D30" s="13">
        <f t="shared" si="12"/>
        <v>33</v>
      </c>
      <c r="E30" s="44">
        <f t="shared" si="12"/>
        <v>33.374316939890704</v>
      </c>
      <c r="F30" s="108">
        <f t="shared" si="12"/>
        <v>150</v>
      </c>
      <c r="G30" s="13">
        <f t="shared" si="12"/>
        <v>133</v>
      </c>
      <c r="H30" s="44">
        <f t="shared" si="12"/>
        <v>133.49726775956282</v>
      </c>
      <c r="I30" s="108">
        <f t="shared" si="12"/>
        <v>546</v>
      </c>
      <c r="J30" s="13">
        <f t="shared" si="12"/>
        <v>495</v>
      </c>
      <c r="K30" s="47">
        <f t="shared" si="12"/>
        <v>546</v>
      </c>
      <c r="L30" s="54">
        <f>(I30-J30)/J30</f>
        <v>0.10303030303030303</v>
      </c>
      <c r="M30" s="55">
        <f>(I30-K30)/K30</f>
        <v>0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47</v>
      </c>
      <c r="D31" s="12">
        <f>D30+D19</f>
        <v>35</v>
      </c>
      <c r="E31" s="45">
        <f>E19+E30</f>
        <v>36.43515981735159</v>
      </c>
      <c r="F31" s="104">
        <f>F30+F19</f>
        <v>160</v>
      </c>
      <c r="G31" s="12">
        <f>G30+G19</f>
        <v>145</v>
      </c>
      <c r="H31" s="45">
        <f>H19+H30</f>
        <v>145.74063926940636</v>
      </c>
      <c r="I31" s="104">
        <f>I30+I19</f>
        <v>584</v>
      </c>
      <c r="J31" s="12">
        <f>J30+J19</f>
        <v>541</v>
      </c>
      <c r="K31" s="46">
        <f>K30+K19</f>
        <v>582</v>
      </c>
      <c r="L31" s="54">
        <f>(I31-J31)/J31</f>
        <v>7.9482439926062853E-2</v>
      </c>
      <c r="M31" s="55">
        <f>(I31-K31)/K31</f>
        <v>3.4364261168384879E-3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43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225</v>
      </c>
      <c r="E40" s="96" t="s">
        <v>185</v>
      </c>
      <c r="F40" s="95" t="s">
        <v>229</v>
      </c>
      <c r="G40" s="253">
        <v>42812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service'!E6</f>
        <v>85</v>
      </c>
      <c r="D41" s="89">
        <f>+'Calls for service'!E14</f>
        <v>82</v>
      </c>
      <c r="E41" s="66">
        <f>+'Calls for service'!E30</f>
        <v>99.802739726027397</v>
      </c>
      <c r="F41" s="71">
        <f>+'Calls for service'!N6</f>
        <v>337</v>
      </c>
      <c r="G41" s="71">
        <f>+'Calls for service'!N14</f>
        <v>368</v>
      </c>
      <c r="H41" s="66">
        <f>+'Calls for service'!N30</f>
        <v>399.21095890410959</v>
      </c>
      <c r="I41" s="71">
        <f>+'Calls for service'!W22</f>
        <v>1377</v>
      </c>
      <c r="J41" s="71">
        <f>+'Calls for service'!W14</f>
        <v>1371</v>
      </c>
      <c r="K41" s="66">
        <f>+'Calls for service'!W30</f>
        <v>1396.3333333333333</v>
      </c>
      <c r="L41" s="91">
        <f>+I41-J41</f>
        <v>6</v>
      </c>
      <c r="M41" s="56">
        <f>+I41-K41</f>
        <v>-19.333333333333258</v>
      </c>
      <c r="N41" s="18"/>
    </row>
    <row r="42" spans="1:14" x14ac:dyDescent="0.2">
      <c r="A42" s="19"/>
      <c r="B42" s="10" t="s">
        <v>52</v>
      </c>
      <c r="C42" s="90">
        <f>+'Calls for service'!E5</f>
        <v>246</v>
      </c>
      <c r="D42" s="90">
        <f>+'Calls for service'!E13</f>
        <v>243</v>
      </c>
      <c r="E42" s="67">
        <f>+'Calls for service'!E29</f>
        <v>272.50136986301368</v>
      </c>
      <c r="F42" s="71">
        <f>+'Calls for service'!N5</f>
        <v>1030</v>
      </c>
      <c r="G42" s="71">
        <f>+'Calls for service'!N13</f>
        <v>975</v>
      </c>
      <c r="H42" s="67">
        <f>+'Calls for service'!N29</f>
        <v>1090.0054794520547</v>
      </c>
      <c r="I42" s="71">
        <f>+'Calls for service'!W21</f>
        <v>3776</v>
      </c>
      <c r="J42" s="71">
        <f>+'Calls for service'!W13</f>
        <v>3877</v>
      </c>
      <c r="K42" s="67">
        <f>+'Calls for service'!W29</f>
        <v>3904.3333333333335</v>
      </c>
      <c r="L42" s="76">
        <f>+I42-J42</f>
        <v>-101</v>
      </c>
      <c r="M42" s="53">
        <f>+I42-K42</f>
        <v>-128.33333333333348</v>
      </c>
      <c r="N42" s="18"/>
    </row>
    <row r="43" spans="1:14" x14ac:dyDescent="0.2">
      <c r="A43" s="19"/>
      <c r="B43" s="10" t="s">
        <v>53</v>
      </c>
      <c r="C43" s="90">
        <f>+'Calls for service'!E4</f>
        <v>271</v>
      </c>
      <c r="D43" s="90">
        <f>+'Calls for service'!E12</f>
        <v>246</v>
      </c>
      <c r="E43" s="67">
        <f>+'Calls for service'!E28</f>
        <v>269.18356164383562</v>
      </c>
      <c r="F43" s="71">
        <f>+'Calls for service'!N4</f>
        <v>1024</v>
      </c>
      <c r="G43" s="71">
        <f>+'Calls for service'!N12</f>
        <v>943</v>
      </c>
      <c r="H43" s="67">
        <f>+'Calls for service'!N28</f>
        <v>1076.7342465753425</v>
      </c>
      <c r="I43" s="71">
        <f>+'Calls for service'!W20</f>
        <v>3706</v>
      </c>
      <c r="J43" s="71">
        <f>+'Calls for service'!W12</f>
        <v>3740</v>
      </c>
      <c r="K43" s="67">
        <f>+'Calls for service'!W28</f>
        <v>3784.6666666666665</v>
      </c>
      <c r="L43" s="76">
        <f>+I43-J43</f>
        <v>-34</v>
      </c>
      <c r="M43" s="53">
        <f>+I43-K43</f>
        <v>-78.666666666666515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602</v>
      </c>
      <c r="D44" s="46">
        <f>SUM(D41:D43)</f>
        <v>571</v>
      </c>
      <c r="E44" s="68">
        <f t="shared" si="13"/>
        <v>641.48767123287666</v>
      </c>
      <c r="F44" s="73">
        <f t="shared" si="13"/>
        <v>2391</v>
      </c>
      <c r="G44" s="46">
        <f t="shared" si="13"/>
        <v>2286</v>
      </c>
      <c r="H44" s="68">
        <f t="shared" si="13"/>
        <v>2565.9506849315067</v>
      </c>
      <c r="I44" s="73">
        <f>SUM(I41:I43)</f>
        <v>8859</v>
      </c>
      <c r="J44" s="46">
        <f>SUM(J41:J43)</f>
        <v>8988</v>
      </c>
      <c r="K44" s="68">
        <f>SUM(K41:K43)</f>
        <v>9085.3333333333339</v>
      </c>
      <c r="L44" s="330">
        <f>+(I44-J44)/J44</f>
        <v>-1.4352469959946596E-2</v>
      </c>
      <c r="M44" s="331">
        <f>+(I44-K44)/K44</f>
        <v>-2.491194599354277E-2</v>
      </c>
      <c r="N44" s="18"/>
    </row>
    <row r="45" spans="1:14" s="215" customFormat="1" x14ac:dyDescent="0.2">
      <c r="A45" s="19"/>
      <c r="B45" s="343" t="s">
        <v>78</v>
      </c>
      <c r="C45" s="299">
        <f>'Beat 41'!F41+'Beat 42'!F41+'Beat 43'!F41+'Beat 44'!F41+'Beat 45'!F41+'Beat 46'!F41</f>
        <v>13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13</v>
      </c>
      <c r="G45" s="298">
        <f>'Previous 28 Days'!B16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41'!F42+'Beat 42'!F42+'Beat 43'!F42+'Beat 44'!F42+'Beat 45'!F42+'Beat 46'!F42</f>
        <v>8</v>
      </c>
      <c r="D46" s="298">
        <f>'Beat 41'!E42+'Beat 42'!E42+'Beat 43'!E42+'Beat 44'!E42+'Beat 45'!E42+'Beat 46'!E42</f>
        <v>19</v>
      </c>
      <c r="E46" s="335">
        <f>H46/4</f>
        <v>9.3205479452054796</v>
      </c>
      <c r="F46" s="348">
        <f>'Beat 41'!G42+'Beat 42'!G42+'Beat 43'!G42+'Beat 44'!G42+'Beat 45'!G42+'Beat 46'!G42</f>
        <v>42</v>
      </c>
      <c r="G46" s="298">
        <f>'Previous 28 Days'!C16</f>
        <v>28</v>
      </c>
      <c r="H46" s="341">
        <f>'Beat 41'!H42+'Beat 42'!H42+'Beat 43'!H42+'Beat 44'!H42+'Beat 45'!H42+'Beat 46'!H42</f>
        <v>37.282191780821918</v>
      </c>
      <c r="I46" s="348">
        <f>'Beat 41'!I42+'Beat 42'!I42+'Beat 43'!I42+'Beat 44'!I42+'Beat 45'!I42+'Beat 46'!I42</f>
        <v>131</v>
      </c>
      <c r="J46" s="348">
        <f>'Beat 41'!J42+'Beat 42'!J42+'Beat 43'!J42+'Beat 44'!J42+'Beat 45'!J42+'Beat 46'!J42</f>
        <v>131</v>
      </c>
      <c r="K46" s="487">
        <f>'Beat 41'!K42+'Beat 42'!K42+'Beat 43'!K42+'Beat 44'!K42+'Beat 45'!K42+'Beat 46'!K42</f>
        <v>118</v>
      </c>
      <c r="L46" s="337">
        <f>I46-J46</f>
        <v>0</v>
      </c>
      <c r="M46" s="208">
        <f>I46-K46</f>
        <v>13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6" type="noConversion"/>
  <conditionalFormatting sqref="M47">
    <cfRule type="cellIs" dxfId="37" priority="7" stopIfTrue="1" operator="greaterThan">
      <formula>0</formula>
    </cfRule>
  </conditionalFormatting>
  <conditionalFormatting sqref="C11:C12 C21:C29 C14:C18">
    <cfRule type="cellIs" dxfId="36" priority="9" stopIfTrue="1" operator="greaterThan">
      <formula>E11+P11</formula>
    </cfRule>
    <cfRule type="cellIs" dxfId="35" priority="10" stopIfTrue="1" operator="lessThan">
      <formula>E11-P11</formula>
    </cfRule>
  </conditionalFormatting>
  <conditionalFormatting sqref="F21:F29 F11:F12 F14:F18">
    <cfRule type="cellIs" dxfId="34" priority="11" stopIfTrue="1" operator="greaterThan">
      <formula>H11+Q11</formula>
    </cfRule>
    <cfRule type="cellIs" dxfId="33" priority="12" stopIfTrue="1" operator="lessThan">
      <formula>H11-Q11</formula>
    </cfRule>
  </conditionalFormatting>
  <conditionalFormatting sqref="I11:I12 I21:I29 I14:I18">
    <cfRule type="cellIs" dxfId="32" priority="13" stopIfTrue="1" operator="greaterThan">
      <formula>J11+R11</formula>
    </cfRule>
    <cfRule type="cellIs" dxfId="31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M23" sqref="M2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 s="553">
        <v>2</v>
      </c>
      <c r="C3" s="553"/>
      <c r="D3" s="553"/>
      <c r="E3" s="553"/>
      <c r="F3" s="553"/>
      <c r="G3" s="553">
        <v>1</v>
      </c>
      <c r="H3" s="553">
        <v>1</v>
      </c>
      <c r="I3" s="553"/>
      <c r="J3" s="553"/>
      <c r="K3" s="553"/>
      <c r="L3" s="553"/>
      <c r="M3" s="553"/>
      <c r="N3" s="553">
        <v>1</v>
      </c>
      <c r="O3" s="553"/>
      <c r="P3" s="553"/>
      <c r="Q3" s="553">
        <v>1</v>
      </c>
      <c r="S3" s="327"/>
      <c r="T3" s="327">
        <v>1</v>
      </c>
    </row>
    <row r="4" spans="1:22" s="464" customFormat="1" x14ac:dyDescent="0.2">
      <c r="A4" s="463">
        <v>12</v>
      </c>
      <c r="B4" s="553"/>
      <c r="C4" s="553"/>
      <c r="D4" s="553"/>
      <c r="E4" s="553"/>
      <c r="F4" s="553"/>
      <c r="G4" s="553">
        <v>1</v>
      </c>
      <c r="H4" s="553">
        <v>1</v>
      </c>
      <c r="I4" s="553"/>
      <c r="J4" s="553"/>
      <c r="K4" s="553"/>
      <c r="L4" s="553"/>
      <c r="M4" s="553"/>
      <c r="N4" s="553">
        <v>1</v>
      </c>
      <c r="O4" s="553"/>
      <c r="P4" s="553">
        <v>1</v>
      </c>
      <c r="Q4" s="553"/>
      <c r="S4" s="327"/>
      <c r="T4" s="327">
        <v>2</v>
      </c>
    </row>
    <row r="5" spans="1:22" s="464" customFormat="1" x14ac:dyDescent="0.2">
      <c r="A5" s="463">
        <v>13</v>
      </c>
      <c r="B5" s="553"/>
      <c r="C5" s="553"/>
      <c r="D5" s="553"/>
      <c r="E5" s="553"/>
      <c r="F5" s="553"/>
      <c r="G5" s="553"/>
      <c r="H5" s="553"/>
      <c r="I5" s="553"/>
      <c r="J5" s="553">
        <v>1</v>
      </c>
      <c r="K5" s="553"/>
      <c r="L5" s="553"/>
      <c r="M5" s="553"/>
      <c r="N5" s="553">
        <v>1</v>
      </c>
      <c r="O5" s="553"/>
      <c r="P5" s="553">
        <v>1</v>
      </c>
      <c r="Q5" s="553"/>
      <c r="S5" s="327"/>
      <c r="T5" s="327">
        <v>2</v>
      </c>
    </row>
    <row r="6" spans="1:22" s="464" customFormat="1" x14ac:dyDescent="0.2">
      <c r="A6" s="463">
        <v>14</v>
      </c>
      <c r="B6" s="553">
        <v>2</v>
      </c>
      <c r="C6" s="553"/>
      <c r="D6" s="553"/>
      <c r="E6" s="553"/>
      <c r="F6" s="553"/>
      <c r="G6" s="553">
        <v>1</v>
      </c>
      <c r="H6" s="553">
        <v>2</v>
      </c>
      <c r="I6" s="553"/>
      <c r="J6" s="553"/>
      <c r="K6" s="553"/>
      <c r="L6" s="553"/>
      <c r="M6" s="553"/>
      <c r="N6" s="553">
        <v>2</v>
      </c>
      <c r="O6" s="553"/>
      <c r="P6" s="553"/>
      <c r="Q6" s="553"/>
      <c r="S6" s="327"/>
      <c r="T6" s="327">
        <v>1</v>
      </c>
    </row>
    <row r="7" spans="1:22" s="464" customFormat="1" x14ac:dyDescent="0.2">
      <c r="A7" s="463">
        <v>15</v>
      </c>
      <c r="B7" s="553"/>
      <c r="C7" s="553"/>
      <c r="D7" s="553"/>
      <c r="E7" s="553">
        <v>2</v>
      </c>
      <c r="F7" s="553"/>
      <c r="G7" s="553">
        <v>1</v>
      </c>
      <c r="H7" s="553"/>
      <c r="I7" s="553">
        <v>1</v>
      </c>
      <c r="J7" s="553"/>
      <c r="K7" s="553"/>
      <c r="L7" s="553"/>
      <c r="M7" s="553"/>
      <c r="N7" s="553"/>
      <c r="O7" s="553"/>
      <c r="P7" s="553"/>
      <c r="Q7" s="553"/>
      <c r="S7" s="327"/>
      <c r="T7" s="327">
        <v>5</v>
      </c>
    </row>
    <row r="8" spans="1:22" s="464" customFormat="1" x14ac:dyDescent="0.2">
      <c r="A8" s="463">
        <v>16</v>
      </c>
      <c r="B8" s="553">
        <v>1</v>
      </c>
      <c r="C8" s="553">
        <v>1</v>
      </c>
      <c r="D8" s="553"/>
      <c r="E8" s="553"/>
      <c r="F8" s="553"/>
      <c r="G8" s="553"/>
      <c r="H8" s="553">
        <v>1</v>
      </c>
      <c r="I8" s="553">
        <v>1</v>
      </c>
      <c r="J8" s="553"/>
      <c r="K8" s="553"/>
      <c r="L8" s="553"/>
      <c r="M8" s="553"/>
      <c r="N8" s="553"/>
      <c r="O8" s="553"/>
      <c r="P8" s="553">
        <v>3</v>
      </c>
      <c r="Q8" s="553"/>
      <c r="S8" s="327"/>
      <c r="T8" s="580">
        <v>2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53">
        <v>1</v>
      </c>
      <c r="C10" s="553"/>
      <c r="D10" s="553"/>
      <c r="E10" s="553">
        <v>1</v>
      </c>
      <c r="F10" s="553"/>
      <c r="G10" s="553"/>
      <c r="H10" s="553"/>
      <c r="I10" s="553">
        <v>1</v>
      </c>
      <c r="J10" s="553">
        <v>1</v>
      </c>
      <c r="K10" s="553"/>
      <c r="L10" s="553"/>
      <c r="M10" s="553"/>
      <c r="N10" s="553"/>
      <c r="O10" s="553"/>
      <c r="P10" s="553">
        <v>1</v>
      </c>
      <c r="Q10" s="553"/>
      <c r="S10" s="327"/>
      <c r="T10" s="327">
        <v>3</v>
      </c>
    </row>
    <row r="11" spans="1:22" s="464" customFormat="1" x14ac:dyDescent="0.2">
      <c r="A11" s="463">
        <v>22</v>
      </c>
      <c r="B11" s="553">
        <v>2</v>
      </c>
      <c r="C11" s="553"/>
      <c r="D11" s="553"/>
      <c r="E11" s="553"/>
      <c r="F11" s="553"/>
      <c r="G11" s="553">
        <v>1</v>
      </c>
      <c r="H11" s="553">
        <v>3</v>
      </c>
      <c r="I11" s="553">
        <v>2</v>
      </c>
      <c r="J11" s="553"/>
      <c r="K11" s="553"/>
      <c r="L11" s="553">
        <v>1</v>
      </c>
      <c r="M11" s="553"/>
      <c r="N11" s="553"/>
      <c r="O11" s="553"/>
      <c r="P11" s="553"/>
      <c r="Q11" s="553"/>
      <c r="S11" s="560"/>
      <c r="T11" s="327">
        <v>1</v>
      </c>
    </row>
    <row r="12" spans="1:22" s="464" customFormat="1" x14ac:dyDescent="0.2">
      <c r="A12" s="463">
        <v>23</v>
      </c>
      <c r="B12" s="553"/>
      <c r="C12" s="553">
        <v>1</v>
      </c>
      <c r="D12" s="553"/>
      <c r="E12" s="553"/>
      <c r="F12" s="553"/>
      <c r="G12" s="553"/>
      <c r="H12" s="553"/>
      <c r="I12" s="553"/>
      <c r="J12" s="553"/>
      <c r="K12" s="553"/>
      <c r="L12" s="553"/>
      <c r="M12" s="553">
        <v>1</v>
      </c>
      <c r="N12" s="553"/>
      <c r="O12" s="553"/>
      <c r="P12" s="553"/>
      <c r="Q12" s="553"/>
      <c r="S12" s="580"/>
      <c r="T12" s="327">
        <v>2</v>
      </c>
    </row>
    <row r="13" spans="1:22" s="464" customFormat="1" x14ac:dyDescent="0.2">
      <c r="A13" s="463">
        <v>24</v>
      </c>
      <c r="B13" s="553">
        <v>2</v>
      </c>
      <c r="C13" s="553"/>
      <c r="D13" s="553"/>
      <c r="E13" s="553"/>
      <c r="F13" s="553"/>
      <c r="G13" s="553">
        <v>2</v>
      </c>
      <c r="H13" s="553"/>
      <c r="I13" s="553">
        <v>1</v>
      </c>
      <c r="J13" s="553"/>
      <c r="K13" s="553"/>
      <c r="L13" s="553"/>
      <c r="M13" s="553"/>
      <c r="N13" s="553"/>
      <c r="O13" s="553"/>
      <c r="P13" s="553"/>
      <c r="Q13" s="553"/>
      <c r="S13" s="580"/>
      <c r="T13" s="327">
        <v>3</v>
      </c>
    </row>
    <row r="14" spans="1:22" s="464" customFormat="1" x14ac:dyDescent="0.2">
      <c r="A14" s="463">
        <v>25</v>
      </c>
      <c r="B14" s="553">
        <v>1</v>
      </c>
      <c r="C14" s="553">
        <v>1</v>
      </c>
      <c r="D14" s="553"/>
      <c r="E14" s="553"/>
      <c r="F14" s="553"/>
      <c r="G14" s="553"/>
      <c r="H14" s="553"/>
      <c r="I14" s="553">
        <v>1</v>
      </c>
      <c r="J14" s="553"/>
      <c r="K14" s="553"/>
      <c r="L14" s="553"/>
      <c r="M14" s="553"/>
      <c r="N14" s="553"/>
      <c r="O14" s="553"/>
      <c r="P14" s="553">
        <v>2</v>
      </c>
      <c r="Q14" s="553"/>
      <c r="S14" s="327"/>
      <c r="T14" s="327">
        <v>1</v>
      </c>
    </row>
    <row r="15" spans="1:22" s="464" customFormat="1" x14ac:dyDescent="0.2">
      <c r="A15" s="463">
        <v>26</v>
      </c>
      <c r="B15" s="553">
        <v>1</v>
      </c>
      <c r="C15" s="553"/>
      <c r="D15" s="553"/>
      <c r="E15" s="553">
        <v>1</v>
      </c>
      <c r="F15" s="553"/>
      <c r="G15" s="553"/>
      <c r="H15" s="553"/>
      <c r="I15" s="553"/>
      <c r="J15" s="553">
        <v>1</v>
      </c>
      <c r="K15" s="553"/>
      <c r="L15" s="553"/>
      <c r="M15" s="553"/>
      <c r="N15" s="553"/>
      <c r="O15" s="553"/>
      <c r="P15" s="553"/>
      <c r="Q15" s="553"/>
      <c r="S15" s="327"/>
      <c r="T15" s="327">
        <v>6</v>
      </c>
    </row>
    <row r="16" spans="1:22" x14ac:dyDescent="0.2">
      <c r="D16" s="538"/>
      <c r="S16" s="463"/>
      <c r="T16" s="463"/>
      <c r="U16" s="464"/>
      <c r="V16" s="464"/>
    </row>
    <row r="17" spans="1:22" s="464" customFormat="1" x14ac:dyDescent="0.2">
      <c r="A17" s="463">
        <v>31</v>
      </c>
      <c r="B17" s="553"/>
      <c r="C17" s="553">
        <v>1</v>
      </c>
      <c r="D17" s="553"/>
      <c r="E17" s="553">
        <v>1</v>
      </c>
      <c r="F17" s="553"/>
      <c r="G17" s="553">
        <v>1</v>
      </c>
      <c r="H17" s="553">
        <v>1</v>
      </c>
      <c r="I17" s="553">
        <v>1</v>
      </c>
      <c r="J17" s="553"/>
      <c r="K17" s="553"/>
      <c r="L17" s="553">
        <v>1</v>
      </c>
      <c r="M17" s="553"/>
      <c r="N17" s="553">
        <v>4</v>
      </c>
      <c r="O17" s="553"/>
      <c r="P17" s="553"/>
      <c r="Q17" s="553"/>
      <c r="S17" s="327">
        <v>2</v>
      </c>
      <c r="T17" s="327">
        <v>8</v>
      </c>
    </row>
    <row r="18" spans="1:22" s="464" customFormat="1" x14ac:dyDescent="0.2">
      <c r="A18" s="463">
        <v>32</v>
      </c>
      <c r="B18" s="553"/>
      <c r="C18" s="553"/>
      <c r="D18" s="553"/>
      <c r="E18" s="553">
        <v>1</v>
      </c>
      <c r="F18" s="553"/>
      <c r="G18" s="553">
        <v>1</v>
      </c>
      <c r="H18" s="553"/>
      <c r="I18" s="553"/>
      <c r="J18" s="553">
        <v>1</v>
      </c>
      <c r="K18" s="553"/>
      <c r="L18" s="553"/>
      <c r="M18" s="553">
        <v>1</v>
      </c>
      <c r="N18" s="553"/>
      <c r="O18" s="553"/>
      <c r="P18" s="553"/>
      <c r="Q18" s="553"/>
      <c r="S18" s="327"/>
      <c r="T18" s="327">
        <v>7</v>
      </c>
    </row>
    <row r="19" spans="1:22" s="464" customFormat="1" x14ac:dyDescent="0.2">
      <c r="A19" s="463">
        <v>33</v>
      </c>
      <c r="B19" s="553"/>
      <c r="C19" s="553"/>
      <c r="D19" s="553"/>
      <c r="E19" s="553">
        <v>1</v>
      </c>
      <c r="F19" s="553"/>
      <c r="G19" s="553">
        <v>1</v>
      </c>
      <c r="H19" s="553"/>
      <c r="I19" s="553">
        <v>2</v>
      </c>
      <c r="J19" s="553"/>
      <c r="K19" s="553"/>
      <c r="L19" s="553"/>
      <c r="M19" s="553"/>
      <c r="N19" s="553">
        <v>1</v>
      </c>
      <c r="O19" s="553"/>
      <c r="P19" s="553"/>
      <c r="Q19" s="553">
        <v>1</v>
      </c>
      <c r="S19" s="327">
        <v>1</v>
      </c>
      <c r="T19" s="327">
        <v>8</v>
      </c>
    </row>
    <row r="20" spans="1:22" s="464" customFormat="1" x14ac:dyDescent="0.2">
      <c r="A20" s="463">
        <v>34</v>
      </c>
      <c r="B20" s="553"/>
      <c r="C20" s="553"/>
      <c r="D20" s="553">
        <v>1</v>
      </c>
      <c r="E20" s="553"/>
      <c r="F20" s="553"/>
      <c r="G20" s="553">
        <v>2</v>
      </c>
      <c r="H20" s="553">
        <v>1</v>
      </c>
      <c r="I20" s="553">
        <v>1</v>
      </c>
      <c r="J20" s="553"/>
      <c r="K20" s="553">
        <v>1</v>
      </c>
      <c r="L20" s="553"/>
      <c r="M20" s="553"/>
      <c r="N20" s="553"/>
      <c r="O20" s="553"/>
      <c r="P20" s="553">
        <v>1</v>
      </c>
      <c r="Q20" s="553"/>
      <c r="S20" s="327"/>
      <c r="T20" s="327">
        <v>11</v>
      </c>
    </row>
    <row r="21" spans="1:22" s="464" customFormat="1" x14ac:dyDescent="0.2">
      <c r="A21" s="463">
        <v>35</v>
      </c>
      <c r="B21" s="553"/>
      <c r="C21" s="553"/>
      <c r="D21" s="553"/>
      <c r="E21" s="553"/>
      <c r="F21" s="553"/>
      <c r="G21" s="553">
        <v>1</v>
      </c>
      <c r="H21" s="553">
        <v>1</v>
      </c>
      <c r="I21" s="553"/>
      <c r="J21" s="553"/>
      <c r="K21" s="553"/>
      <c r="L21" s="553"/>
      <c r="M21" s="553"/>
      <c r="N21" s="553">
        <v>3</v>
      </c>
      <c r="O21" s="553"/>
      <c r="P21" s="553"/>
      <c r="Q21" s="553"/>
      <c r="S21" s="327">
        <v>6</v>
      </c>
      <c r="T21" s="327">
        <v>18</v>
      </c>
    </row>
    <row r="22" spans="1:22" s="464" customFormat="1" x14ac:dyDescent="0.2">
      <c r="A22" s="463">
        <v>37</v>
      </c>
      <c r="B22" s="553">
        <v>1</v>
      </c>
      <c r="C22" s="553"/>
      <c r="D22" s="553"/>
      <c r="E22" s="553"/>
      <c r="F22" s="553"/>
      <c r="G22" s="553">
        <v>4</v>
      </c>
      <c r="H22" s="553"/>
      <c r="I22" s="553"/>
      <c r="J22" s="553"/>
      <c r="K22" s="553"/>
      <c r="L22" s="553"/>
      <c r="M22" s="553"/>
      <c r="N22" s="553"/>
      <c r="O22" s="553"/>
      <c r="P22" s="553"/>
      <c r="Q22" s="553"/>
      <c r="S22" s="327">
        <v>3</v>
      </c>
      <c r="T22" s="327">
        <v>10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S24" s="327"/>
      <c r="T24" s="581">
        <v>1</v>
      </c>
    </row>
    <row r="25" spans="1:22" s="464" customFormat="1" x14ac:dyDescent="0.2">
      <c r="A25" s="463">
        <v>42</v>
      </c>
      <c r="B25" s="553">
        <v>1</v>
      </c>
      <c r="C25" s="553"/>
      <c r="D25" s="553"/>
      <c r="E25" s="553"/>
      <c r="F25" s="553"/>
      <c r="G25" s="553">
        <v>2</v>
      </c>
      <c r="H25" s="553"/>
      <c r="I25" s="553"/>
      <c r="J25" s="553"/>
      <c r="K25" s="553"/>
      <c r="L25" s="553"/>
      <c r="M25" s="553"/>
      <c r="N25" s="553">
        <v>1</v>
      </c>
      <c r="O25" s="553"/>
      <c r="P25" s="553"/>
      <c r="Q25" s="553"/>
      <c r="S25" s="327"/>
      <c r="T25" s="580">
        <v>1</v>
      </c>
    </row>
    <row r="26" spans="1:22" s="464" customFormat="1" x14ac:dyDescent="0.2">
      <c r="A26" s="463">
        <v>43</v>
      </c>
      <c r="B26" s="553">
        <v>1</v>
      </c>
      <c r="C26" s="553"/>
      <c r="D26" s="553"/>
      <c r="E26" s="553"/>
      <c r="F26" s="553"/>
      <c r="G26" s="553">
        <v>2</v>
      </c>
      <c r="H26" s="553">
        <v>1</v>
      </c>
      <c r="I26" s="553">
        <v>1</v>
      </c>
      <c r="J26" s="553"/>
      <c r="K26" s="553">
        <v>1</v>
      </c>
      <c r="L26" s="553"/>
      <c r="M26" s="553"/>
      <c r="N26" s="553">
        <v>1</v>
      </c>
      <c r="O26" s="553"/>
      <c r="P26" s="553">
        <v>5</v>
      </c>
      <c r="Q26" s="553"/>
      <c r="S26" s="327"/>
      <c r="T26" s="580">
        <v>1</v>
      </c>
    </row>
    <row r="27" spans="1:22" s="464" customFormat="1" x14ac:dyDescent="0.2">
      <c r="A27" s="463">
        <v>44</v>
      </c>
      <c r="B27" s="553"/>
      <c r="C27" s="553">
        <v>1</v>
      </c>
      <c r="D27" s="553"/>
      <c r="E27" s="553"/>
      <c r="F27" s="553"/>
      <c r="G27" s="553">
        <v>4</v>
      </c>
      <c r="H27" s="553"/>
      <c r="I27" s="553">
        <v>1</v>
      </c>
      <c r="J27" s="553"/>
      <c r="K27" s="553"/>
      <c r="L27" s="553"/>
      <c r="M27" s="553"/>
      <c r="N27" s="553"/>
      <c r="O27" s="553"/>
      <c r="P27" s="553"/>
      <c r="Q27" s="553">
        <v>1</v>
      </c>
      <c r="S27" s="327"/>
      <c r="T27" s="327">
        <v>4</v>
      </c>
    </row>
    <row r="28" spans="1:22" s="464" customFormat="1" x14ac:dyDescent="0.2">
      <c r="A28" s="463">
        <v>45</v>
      </c>
      <c r="B28" s="553"/>
      <c r="C28" s="553"/>
      <c r="D28" s="553"/>
      <c r="E28" s="553"/>
      <c r="F28" s="553"/>
      <c r="G28" s="553">
        <v>2</v>
      </c>
      <c r="H28" s="553"/>
      <c r="I28" s="553">
        <v>1</v>
      </c>
      <c r="J28" s="553"/>
      <c r="K28" s="553">
        <v>1</v>
      </c>
      <c r="L28" s="553"/>
      <c r="M28" s="553"/>
      <c r="N28" s="553">
        <v>1</v>
      </c>
      <c r="O28" s="553"/>
      <c r="P28" s="553"/>
      <c r="Q28" s="553"/>
      <c r="S28" s="327"/>
      <c r="T28" s="327">
        <v>3</v>
      </c>
    </row>
    <row r="29" spans="1:22" s="464" customFormat="1" x14ac:dyDescent="0.2">
      <c r="A29" s="463">
        <v>46</v>
      </c>
      <c r="B29" s="553"/>
      <c r="C29" s="553"/>
      <c r="D29" s="553"/>
      <c r="E29" s="553">
        <v>1</v>
      </c>
      <c r="F29" s="553"/>
      <c r="G29" s="553">
        <v>2</v>
      </c>
      <c r="H29" s="553"/>
      <c r="I29" s="553"/>
      <c r="J29" s="553"/>
      <c r="K29" s="553"/>
      <c r="L29" s="553"/>
      <c r="M29" s="553"/>
      <c r="N29" s="553"/>
      <c r="O29" s="553"/>
      <c r="P29" s="553">
        <v>4</v>
      </c>
      <c r="Q29" s="553"/>
      <c r="S29" s="327"/>
      <c r="T29" s="580">
        <v>9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3"/>
      <c r="C31" s="553"/>
      <c r="D31" s="553">
        <v>2</v>
      </c>
      <c r="E31" s="553"/>
      <c r="F31" s="553"/>
      <c r="G31" s="553">
        <v>2</v>
      </c>
      <c r="H31" s="553">
        <v>3</v>
      </c>
      <c r="I31" s="553">
        <v>1</v>
      </c>
      <c r="J31" s="553">
        <v>1</v>
      </c>
      <c r="K31" s="553"/>
      <c r="L31" s="553"/>
      <c r="M31" s="553"/>
      <c r="N31" s="553">
        <v>1</v>
      </c>
      <c r="O31" s="553"/>
      <c r="P31" s="553">
        <v>4</v>
      </c>
      <c r="Q31" s="553"/>
      <c r="S31" s="533"/>
      <c r="T31" s="327">
        <v>6</v>
      </c>
    </row>
    <row r="32" spans="1:22" s="464" customFormat="1" x14ac:dyDescent="0.2">
      <c r="A32" s="463">
        <v>52</v>
      </c>
      <c r="B32" s="553">
        <v>1</v>
      </c>
      <c r="C32" s="553"/>
      <c r="D32" s="553"/>
      <c r="E32" s="553"/>
      <c r="F32" s="553"/>
      <c r="G32" s="553">
        <v>1</v>
      </c>
      <c r="H32" s="553">
        <v>1</v>
      </c>
      <c r="I32" s="553">
        <v>1</v>
      </c>
      <c r="J32" s="553">
        <v>1</v>
      </c>
      <c r="K32" s="553"/>
      <c r="L32" s="553"/>
      <c r="M32" s="553">
        <v>1</v>
      </c>
      <c r="N32" s="553">
        <v>1</v>
      </c>
      <c r="O32" s="553"/>
      <c r="P32" s="553"/>
      <c r="Q32" s="553"/>
      <c r="S32" s="327"/>
      <c r="T32" s="327">
        <v>3</v>
      </c>
    </row>
    <row r="33" spans="1:22" s="464" customFormat="1" x14ac:dyDescent="0.2">
      <c r="A33" s="463">
        <v>53</v>
      </c>
      <c r="B33" s="553">
        <v>2</v>
      </c>
      <c r="C33" s="553"/>
      <c r="D33" s="553"/>
      <c r="E33" s="553"/>
      <c r="F33" s="553"/>
      <c r="G33" s="553"/>
      <c r="H33" s="553"/>
      <c r="I33" s="553">
        <v>1</v>
      </c>
      <c r="J33" s="553"/>
      <c r="K33" s="553"/>
      <c r="L33" s="553"/>
      <c r="M33" s="553"/>
      <c r="N33" s="553">
        <v>1</v>
      </c>
      <c r="O33" s="553"/>
      <c r="P33" s="553"/>
      <c r="Q33" s="553"/>
      <c r="S33" s="327">
        <v>1</v>
      </c>
      <c r="T33" s="327">
        <v>6</v>
      </c>
    </row>
    <row r="34" spans="1:22" s="464" customFormat="1" x14ac:dyDescent="0.2">
      <c r="A34" s="463">
        <v>54</v>
      </c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S34" s="327"/>
      <c r="T34" s="327">
        <v>3</v>
      </c>
    </row>
    <row r="35" spans="1:22" s="464" customFormat="1" x14ac:dyDescent="0.2">
      <c r="A35" s="463">
        <v>55</v>
      </c>
      <c r="B35" s="553"/>
      <c r="C35" s="553"/>
      <c r="D35" s="553"/>
      <c r="E35" s="553"/>
      <c r="F35" s="553"/>
      <c r="G35" s="553"/>
      <c r="H35" s="553"/>
      <c r="I35" s="553">
        <v>1</v>
      </c>
      <c r="J35" s="553"/>
      <c r="K35" s="553"/>
      <c r="L35" s="553"/>
      <c r="M35" s="553"/>
      <c r="N35" s="553"/>
      <c r="O35" s="553"/>
      <c r="P35" s="553"/>
      <c r="Q35" s="553"/>
      <c r="S35" s="327"/>
      <c r="T35" s="327">
        <v>2</v>
      </c>
    </row>
    <row r="36" spans="1:22" s="464" customFormat="1" x14ac:dyDescent="0.2">
      <c r="A36" s="463">
        <v>56</v>
      </c>
      <c r="B36" s="553"/>
      <c r="C36" s="553"/>
      <c r="D36" s="553"/>
      <c r="E36" s="553"/>
      <c r="F36" s="553"/>
      <c r="G36" s="553">
        <v>2</v>
      </c>
      <c r="H36" s="553"/>
      <c r="I36" s="553"/>
      <c r="J36" s="553"/>
      <c r="K36" s="553">
        <v>2</v>
      </c>
      <c r="L36" s="553"/>
      <c r="M36" s="553"/>
      <c r="N36" s="553">
        <v>5</v>
      </c>
      <c r="O36" s="553"/>
      <c r="P36" s="553">
        <v>1</v>
      </c>
      <c r="Q36" s="553">
        <v>1</v>
      </c>
      <c r="S36" s="327"/>
      <c r="T36" s="327">
        <v>5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Rapes'!E27</f>
        <v>0</v>
      </c>
      <c r="D13" s="557">
        <f>'New Rapes'!D27</f>
        <v>0</v>
      </c>
      <c r="E13" s="556">
        <f>'New Rapes'!C27</f>
        <v>0</v>
      </c>
      <c r="F13" s="556">
        <f>'New Rapes'!B27</f>
        <v>0</v>
      </c>
      <c r="G13" s="452">
        <f t="shared" si="2"/>
        <v>0</v>
      </c>
      <c r="H13" s="577">
        <v>0</v>
      </c>
      <c r="I13" s="558">
        <f>'New Rapes'!G27</f>
        <v>0</v>
      </c>
      <c r="J13" s="557">
        <f>'New Rapes'!H27</f>
        <v>0</v>
      </c>
      <c r="K13" s="557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0</v>
      </c>
      <c r="D14" s="401">
        <f>'3 weeks ago'!D24</f>
        <v>1</v>
      </c>
      <c r="E14" s="402">
        <f>'Previous Week'!D24</f>
        <v>0</v>
      </c>
      <c r="F14" s="402">
        <f>'Last Week'!D24</f>
        <v>0</v>
      </c>
      <c r="G14" s="452">
        <f t="shared" si="2"/>
        <v>1</v>
      </c>
      <c r="H14" s="491">
        <f>'2016 Data'!D54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Data'!Q54</f>
        <v>0.30601092896174864</v>
      </c>
      <c r="I15" s="403">
        <f>'YTD 2017'!Q24</f>
        <v>0</v>
      </c>
      <c r="J15" s="401">
        <f>'YTD 2016'!Q24</f>
        <v>2</v>
      </c>
      <c r="K15" s="401">
        <f>'YTD 2015'!Q24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Data'!O54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Data'!E54</f>
        <v>0.30601092896174864</v>
      </c>
      <c r="I17" s="403">
        <f>'YTD 2017'!E24</f>
        <v>0</v>
      </c>
      <c r="J17" s="401">
        <f>'YTD 2016'!E24</f>
        <v>0</v>
      </c>
      <c r="K17" s="401">
        <f>'YTD 2015'!E24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Data'!J54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0</v>
      </c>
      <c r="F19" s="410">
        <f t="shared" si="3"/>
        <v>0</v>
      </c>
      <c r="G19" s="453">
        <f t="shared" si="3"/>
        <v>1</v>
      </c>
      <c r="H19" s="492">
        <f t="shared" ref="H19" si="4">SUM(H11:H18)</f>
        <v>1.7595628415300548</v>
      </c>
      <c r="I19" s="411">
        <f t="shared" si="3"/>
        <v>5</v>
      </c>
      <c r="J19" s="409">
        <f t="shared" si="3"/>
        <v>11</v>
      </c>
      <c r="K19" s="409">
        <f t="shared" si="3"/>
        <v>2</v>
      </c>
      <c r="L19" s="412">
        <f>(I19-J19)/J19</f>
        <v>-0.54545454545454541</v>
      </c>
      <c r="M19" s="413">
        <f>(I19-K19)/K19</f>
        <v>1.5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1</v>
      </c>
      <c r="G21" s="452">
        <f t="shared" ref="G21:G29" si="5">SUM(C21:F21)</f>
        <v>1</v>
      </c>
      <c r="H21" s="491">
        <f>'2016 Data'!C54</f>
        <v>1.7595628415300546</v>
      </c>
      <c r="I21" s="416">
        <f>'YTD 2017'!C24</f>
        <v>5</v>
      </c>
      <c r="J21" s="401">
        <f>'YTD 2016'!C24</f>
        <v>7</v>
      </c>
      <c r="K21" s="401">
        <f>'YTD 2015'!C24</f>
        <v>1</v>
      </c>
      <c r="L21" s="404">
        <f t="shared" ref="L21:L29" si="6">I21-J21</f>
        <v>-2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ago'!N24</f>
        <v>0</v>
      </c>
      <c r="D22" s="401">
        <f>'3 weeks ago'!N24</f>
        <v>2</v>
      </c>
      <c r="E22" s="402">
        <f>'Previous Week'!N24</f>
        <v>0</v>
      </c>
      <c r="F22" s="402">
        <f>'Last Week'!N24</f>
        <v>0</v>
      </c>
      <c r="G22" s="452">
        <f t="shared" si="5"/>
        <v>2</v>
      </c>
      <c r="H22" s="491">
        <f>'2016 Data'!N54</f>
        <v>1.1475409836065573</v>
      </c>
      <c r="I22" s="418">
        <f>'YTD 2017'!N24</f>
        <v>5</v>
      </c>
      <c r="J22" s="401">
        <f>'YTD 2016'!N24</f>
        <v>6</v>
      </c>
      <c r="K22" s="401">
        <f>'YTD 2015'!N24</f>
        <v>4</v>
      </c>
      <c r="L22" s="404">
        <f t="shared" si="6"/>
        <v>-1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Data'!L54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ago'!P24</f>
        <v>2</v>
      </c>
      <c r="D24" s="401">
        <f>'3 weeks ago'!P24</f>
        <v>1</v>
      </c>
      <c r="E24" s="402">
        <f>'Previous Week'!P24</f>
        <v>0</v>
      </c>
      <c r="F24" s="402">
        <f>'Last Week'!P24</f>
        <v>0</v>
      </c>
      <c r="G24" s="403">
        <f t="shared" si="5"/>
        <v>3</v>
      </c>
      <c r="H24" s="491">
        <f>'2016 Data'!P54</f>
        <v>2.3715846994535519</v>
      </c>
      <c r="I24" s="418">
        <f>'YTD 2017'!P24</f>
        <v>11</v>
      </c>
      <c r="J24" s="401">
        <f>'YTD 2016'!P24</f>
        <v>4</v>
      </c>
      <c r="K24" s="401">
        <f>'YTD 2015'!P24</f>
        <v>3</v>
      </c>
      <c r="L24" s="404">
        <f t="shared" si="6"/>
        <v>7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ago'!G24</f>
        <v>0</v>
      </c>
      <c r="D25" s="401">
        <f>'3 weeks ago'!G24</f>
        <v>1</v>
      </c>
      <c r="E25" s="402">
        <f>'Previous Week'!G24</f>
        <v>0</v>
      </c>
      <c r="F25" s="402">
        <f>'Last Week'!G24</f>
        <v>4</v>
      </c>
      <c r="G25" s="403">
        <f t="shared" si="5"/>
        <v>5</v>
      </c>
      <c r="H25" s="491">
        <f>'2016 Data'!G54</f>
        <v>4.5901639344262293</v>
      </c>
      <c r="I25" s="418">
        <f>'YTD 2017'!G24</f>
        <v>21</v>
      </c>
      <c r="J25" s="401">
        <f>'YTD 2016'!G24</f>
        <v>21</v>
      </c>
      <c r="K25" s="401">
        <f>'YTD 2015'!G24</f>
        <v>20</v>
      </c>
      <c r="L25" s="404">
        <f t="shared" si="6"/>
        <v>0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0</v>
      </c>
      <c r="G26" s="452">
        <f t="shared" si="5"/>
        <v>0</v>
      </c>
      <c r="H26" s="491">
        <f>'2016 Data'!I54</f>
        <v>1.6830601092896174</v>
      </c>
      <c r="I26" s="418">
        <f>'YTD 2017'!I24</f>
        <v>4</v>
      </c>
      <c r="J26" s="401">
        <f>'YTD 2016'!I24</f>
        <v>5</v>
      </c>
      <c r="K26" s="401">
        <f>'YTD 2015'!I24</f>
        <v>11</v>
      </c>
      <c r="L26" s="404">
        <f t="shared" si="6"/>
        <v>-1</v>
      </c>
      <c r="M26" s="407">
        <f t="shared" si="7"/>
        <v>-7</v>
      </c>
      <c r="N26" s="380"/>
    </row>
    <row r="27" spans="1:14" x14ac:dyDescent="0.25">
      <c r="A27" s="375"/>
      <c r="B27" s="406" t="s">
        <v>67</v>
      </c>
      <c r="C27" s="401">
        <f>'4 weeks ago'!H24</f>
        <v>2</v>
      </c>
      <c r="D27" s="401">
        <f>'3 weeks ago'!H24</f>
        <v>1</v>
      </c>
      <c r="E27" s="402">
        <f>'Previous Week'!H24</f>
        <v>0</v>
      </c>
      <c r="F27" s="402">
        <f>'Last Week'!H24</f>
        <v>0</v>
      </c>
      <c r="G27" s="452">
        <f t="shared" si="5"/>
        <v>3</v>
      </c>
      <c r="H27" s="491">
        <f>'2016 Data'!H54</f>
        <v>2.2950819672131146</v>
      </c>
      <c r="I27" s="418">
        <f>'YTD 2017'!H24</f>
        <v>10</v>
      </c>
      <c r="J27" s="401">
        <f>'YTD 2016'!H24</f>
        <v>5</v>
      </c>
      <c r="K27" s="401">
        <f>'YTD 2015'!H24</f>
        <v>18</v>
      </c>
      <c r="L27" s="404">
        <f>I27-J27</f>
        <v>5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Data'!K54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2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ago'!B24</f>
        <v>1</v>
      </c>
      <c r="D29" s="401">
        <f>'3 weeks ago'!B24</f>
        <v>1</v>
      </c>
      <c r="E29" s="402">
        <f>'Previous Week'!B24</f>
        <v>0</v>
      </c>
      <c r="F29" s="402">
        <f>'Last Week'!B24</f>
        <v>0</v>
      </c>
      <c r="G29" s="452">
        <f t="shared" si="5"/>
        <v>2</v>
      </c>
      <c r="H29" s="491">
        <f>'2016 Data'!B54</f>
        <v>1.4535519125683061</v>
      </c>
      <c r="I29" s="418">
        <f>'YTD 2017'!B24</f>
        <v>4</v>
      </c>
      <c r="J29" s="401">
        <f>'YTD 2016'!B24</f>
        <v>4</v>
      </c>
      <c r="K29" s="401">
        <f>'YTD 2015'!B24</f>
        <v>11</v>
      </c>
      <c r="L29" s="404">
        <f t="shared" si="6"/>
        <v>0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6</v>
      </c>
      <c r="E30" s="420">
        <f t="shared" si="8"/>
        <v>0</v>
      </c>
      <c r="F30" s="421">
        <f t="shared" si="8"/>
        <v>5</v>
      </c>
      <c r="G30" s="455">
        <f t="shared" si="8"/>
        <v>16</v>
      </c>
      <c r="H30" s="494">
        <f t="shared" si="8"/>
        <v>15.453551912568305</v>
      </c>
      <c r="I30" s="422">
        <f t="shared" si="8"/>
        <v>61</v>
      </c>
      <c r="J30" s="420">
        <f t="shared" si="8"/>
        <v>52</v>
      </c>
      <c r="K30" s="420">
        <f t="shared" si="8"/>
        <v>70</v>
      </c>
      <c r="L30" s="412">
        <f>(I30-J30)/J30</f>
        <v>0.17307692307692307</v>
      </c>
      <c r="M30" s="413">
        <f>(I30-K30)/K30</f>
        <v>-0.12857142857142856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0</v>
      </c>
      <c r="F31" s="410">
        <f t="shared" si="9"/>
        <v>5</v>
      </c>
      <c r="G31" s="453">
        <f t="shared" si="9"/>
        <v>17</v>
      </c>
      <c r="H31" s="492">
        <f t="shared" si="9"/>
        <v>17.21311475409836</v>
      </c>
      <c r="I31" s="411">
        <f t="shared" si="9"/>
        <v>66</v>
      </c>
      <c r="J31" s="409">
        <f t="shared" si="9"/>
        <v>63</v>
      </c>
      <c r="K31" s="409">
        <f t="shared" si="9"/>
        <v>72</v>
      </c>
      <c r="L31" s="412">
        <f>(I31-J31)/J31</f>
        <v>4.7619047619047616E-2</v>
      </c>
      <c r="M31" s="413">
        <f>(I31-K31)/K31</f>
        <v>-8.3333333333333329E-2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1</v>
      </c>
      <c r="G41" s="452">
        <f t="shared" ref="G41:G42" si="10">SUM(C41:F41)</f>
        <v>1</v>
      </c>
      <c r="H41" s="501">
        <f>'2016 Data'!R54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ago'!T24</f>
        <v>0</v>
      </c>
      <c r="D42" s="447">
        <f>'3 weeks ago'!T24</f>
        <v>0</v>
      </c>
      <c r="E42" s="446">
        <f>'Previous Week'!T24</f>
        <v>1</v>
      </c>
      <c r="F42" s="460">
        <f>'Last Week'!T24</f>
        <v>1</v>
      </c>
      <c r="G42" s="452">
        <f t="shared" si="10"/>
        <v>2</v>
      </c>
      <c r="H42" s="502">
        <f>'2016 Data'!S54</f>
        <v>1.8410958904109587</v>
      </c>
      <c r="I42" s="448">
        <f>'YTD 2017'!T24</f>
        <v>5</v>
      </c>
      <c r="J42" s="482">
        <f>'YTD 2016'!T24</f>
        <v>9</v>
      </c>
      <c r="K42" s="446">
        <f>'YTD 2015'!T24</f>
        <v>6</v>
      </c>
      <c r="L42" s="412">
        <f>(I42-J42)/J42</f>
        <v>-0.44444444444444442</v>
      </c>
      <c r="M42" s="413">
        <f>(I42-K42)/K42</f>
        <v>-0.16666666666666666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0" priority="1" stopIfTrue="1" operator="greaterThan">
      <formula>0</formula>
    </cfRule>
  </conditionalFormatting>
  <conditionalFormatting sqref="L32:M32">
    <cfRule type="cellIs" dxfId="2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Rapes'!E28</f>
        <v>0</v>
      </c>
      <c r="D13" s="557">
        <f>'New Rapes'!D28</f>
        <v>1</v>
      </c>
      <c r="E13" s="556">
        <f>'New Rapes'!C28</f>
        <v>0</v>
      </c>
      <c r="F13" s="556">
        <f>'New Rapes'!B28</f>
        <v>0</v>
      </c>
      <c r="G13" s="452">
        <f t="shared" ref="G13" si="3">SUM(C13:F13)</f>
        <v>1</v>
      </c>
      <c r="H13" s="577">
        <v>0.38356164383561642</v>
      </c>
      <c r="I13" s="558">
        <f>'New Rapes'!G28</f>
        <v>1</v>
      </c>
      <c r="J13" s="557">
        <f>'New Rapes'!H28</f>
        <v>1</v>
      </c>
      <c r="K13" s="557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Data'!D55</f>
        <v>0.61202185792349728</v>
      </c>
      <c r="I14" s="403">
        <f>'YTD 2017'!D25</f>
        <v>1</v>
      </c>
      <c r="J14" s="401">
        <f>'YTD 2016'!D25</f>
        <v>0</v>
      </c>
      <c r="K14" s="401">
        <f>'YTD 2015'!D25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Data'!Q55</f>
        <v>0.91803278688524592</v>
      </c>
      <c r="I15" s="403">
        <f>'YTD 2017'!Q25</f>
        <v>3</v>
      </c>
      <c r="J15" s="401">
        <f>'YTD 2016'!Q25</f>
        <v>3</v>
      </c>
      <c r="K15" s="401">
        <f>'YTD 2015'!Q25</f>
        <v>3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Data'!O55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1</v>
      </c>
      <c r="G17" s="452">
        <f t="shared" si="2"/>
        <v>1</v>
      </c>
      <c r="H17" s="491">
        <f>'2016 Data'!E55</f>
        <v>0.53551912568306015</v>
      </c>
      <c r="I17" s="403">
        <f>'YTD 2017'!E25</f>
        <v>2</v>
      </c>
      <c r="J17" s="401">
        <f>'YTD 2016'!E25</f>
        <v>1</v>
      </c>
      <c r="K17" s="401">
        <f>'YTD 2015'!E25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ago'!J25</f>
        <v>1</v>
      </c>
      <c r="D18" s="401">
        <f>'3 weeks ago'!J25</f>
        <v>1</v>
      </c>
      <c r="E18" s="402">
        <f>'Previous Week'!J25</f>
        <v>0</v>
      </c>
      <c r="F18" s="402">
        <f>'Last Week'!J25</f>
        <v>0</v>
      </c>
      <c r="G18" s="452">
        <f t="shared" si="2"/>
        <v>2</v>
      </c>
      <c r="H18" s="491">
        <f>'2016 Data'!J55</f>
        <v>0.68852459016393441</v>
      </c>
      <c r="I18" s="403">
        <f>'YTD 2017'!J25</f>
        <v>4</v>
      </c>
      <c r="J18" s="401">
        <f>'YTD 2016'!J25</f>
        <v>4</v>
      </c>
      <c r="K18" s="401">
        <f>'YTD 2015'!J25</f>
        <v>3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3.6731791301744141</v>
      </c>
      <c r="I19" s="411">
        <f t="shared" si="4"/>
        <v>12</v>
      </c>
      <c r="J19" s="409">
        <f t="shared" si="4"/>
        <v>10</v>
      </c>
      <c r="K19" s="409">
        <f t="shared" si="4"/>
        <v>8</v>
      </c>
      <c r="L19" s="412">
        <f>(I19-J19)/J19</f>
        <v>0.2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1</v>
      </c>
      <c r="G21" s="452">
        <f t="shared" ref="G21:G29" si="5">SUM(C21:F21)</f>
        <v>1</v>
      </c>
      <c r="H21" s="491">
        <f>'2016 Data'!C55</f>
        <v>1.3770491803278688</v>
      </c>
      <c r="I21" s="416">
        <f>'YTD 2017'!C25</f>
        <v>4</v>
      </c>
      <c r="J21" s="401">
        <f>'YTD 2016'!C25</f>
        <v>1</v>
      </c>
      <c r="K21" s="401">
        <f>'YTD 2015'!C25</f>
        <v>5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ago'!N25</f>
        <v>0</v>
      </c>
      <c r="D22" s="401">
        <f>'3 weeks ago'!N25</f>
        <v>1</v>
      </c>
      <c r="E22" s="402">
        <f>'Previous Week'!N25</f>
        <v>1</v>
      </c>
      <c r="F22" s="402">
        <f>'Last Week'!N25</f>
        <v>0</v>
      </c>
      <c r="G22" s="452">
        <f t="shared" si="5"/>
        <v>2</v>
      </c>
      <c r="H22" s="491">
        <f>'2016 Data'!N55</f>
        <v>4.5136612021857925</v>
      </c>
      <c r="I22" s="418">
        <f>'YTD 2017'!N25</f>
        <v>8</v>
      </c>
      <c r="J22" s="401">
        <f>'YTD 2016'!N25</f>
        <v>20</v>
      </c>
      <c r="K22" s="401">
        <f>'YTD 2015'!N25</f>
        <v>20</v>
      </c>
      <c r="L22" s="404">
        <f t="shared" si="6"/>
        <v>-12</v>
      </c>
      <c r="M22" s="407">
        <f t="shared" ref="M22:M29" si="7">I22-K22</f>
        <v>-12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Data'!L55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0</v>
      </c>
      <c r="D24" s="401">
        <f>'3 weeks ago'!P25</f>
        <v>1</v>
      </c>
      <c r="E24" s="402">
        <f>'Previous Week'!P25</f>
        <v>0</v>
      </c>
      <c r="F24" s="402">
        <f>'Last Week'!P25</f>
        <v>1</v>
      </c>
      <c r="G24" s="403">
        <f t="shared" si="5"/>
        <v>2</v>
      </c>
      <c r="H24" s="491">
        <f>'2016 Data'!P55</f>
        <v>8.9508196721311482</v>
      </c>
      <c r="I24" s="418">
        <f>'YTD 2017'!P25</f>
        <v>32</v>
      </c>
      <c r="J24" s="401">
        <f>'YTD 2016'!P25</f>
        <v>34</v>
      </c>
      <c r="K24" s="401">
        <f>'YTD 2015'!P25</f>
        <v>50</v>
      </c>
      <c r="L24" s="404">
        <f t="shared" si="6"/>
        <v>-2</v>
      </c>
      <c r="M24" s="407">
        <f t="shared" si="7"/>
        <v>-18</v>
      </c>
      <c r="N24" s="380"/>
    </row>
    <row r="25" spans="1:14" x14ac:dyDescent="0.25">
      <c r="A25" s="375"/>
      <c r="B25" s="406" t="s">
        <v>7</v>
      </c>
      <c r="C25" s="401">
        <f>'4 weeks ago'!G25</f>
        <v>2</v>
      </c>
      <c r="D25" s="401">
        <f>'3 weeks ago'!G25</f>
        <v>0</v>
      </c>
      <c r="E25" s="402">
        <f>'Previous Week'!G25</f>
        <v>2</v>
      </c>
      <c r="F25" s="402">
        <f>'Last Week'!G25</f>
        <v>0</v>
      </c>
      <c r="G25" s="403">
        <f t="shared" si="5"/>
        <v>4</v>
      </c>
      <c r="H25" s="491">
        <f>'2016 Data'!G55</f>
        <v>5.7377049180327866</v>
      </c>
      <c r="I25" s="418">
        <f>'YTD 2017'!G25</f>
        <v>22</v>
      </c>
      <c r="J25" s="401">
        <f>'YTD 2016'!G25</f>
        <v>20</v>
      </c>
      <c r="K25" s="401">
        <f>'YTD 2015'!G25</f>
        <v>25</v>
      </c>
      <c r="L25" s="404">
        <f t="shared" si="6"/>
        <v>2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Data'!I55</f>
        <v>2.2950819672131146</v>
      </c>
      <c r="I26" s="418">
        <f>'YTD 2017'!I25</f>
        <v>5</v>
      </c>
      <c r="J26" s="401">
        <f>'YTD 2016'!I25</f>
        <v>12</v>
      </c>
      <c r="K26" s="401">
        <f>'YTD 2015'!I25</f>
        <v>8</v>
      </c>
      <c r="L26" s="404">
        <f t="shared" si="6"/>
        <v>-7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ago'!H25</f>
        <v>0</v>
      </c>
      <c r="D27" s="401">
        <f>'3 weeks ago'!H25</f>
        <v>0</v>
      </c>
      <c r="E27" s="402">
        <f>'Previous Week'!H25</f>
        <v>0</v>
      </c>
      <c r="F27" s="402">
        <f>'Last Week'!H25</f>
        <v>1</v>
      </c>
      <c r="G27" s="452">
        <f t="shared" si="5"/>
        <v>1</v>
      </c>
      <c r="H27" s="491">
        <f>'2016 Data'!H55</f>
        <v>2.9836065573770489</v>
      </c>
      <c r="I27" s="418">
        <f>'YTD 2017'!H25</f>
        <v>12</v>
      </c>
      <c r="J27" s="401">
        <f>'YTD 2016'!H25</f>
        <v>6</v>
      </c>
      <c r="K27" s="401">
        <f>'YTD 2015'!H25</f>
        <v>12</v>
      </c>
      <c r="L27" s="404">
        <f>I27-J27</f>
        <v>6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Data'!K55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2</v>
      </c>
      <c r="L28" s="404">
        <f t="shared" si="6"/>
        <v>-1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ago'!B25</f>
        <v>1</v>
      </c>
      <c r="D29" s="401">
        <f>'3 weeks ago'!B25</f>
        <v>2</v>
      </c>
      <c r="E29" s="402">
        <f>'Previous Week'!B25</f>
        <v>1</v>
      </c>
      <c r="F29" s="402">
        <f>'Last Week'!B25</f>
        <v>1</v>
      </c>
      <c r="G29" s="452">
        <f t="shared" si="5"/>
        <v>5</v>
      </c>
      <c r="H29" s="491">
        <f>'2016 Data'!B55</f>
        <v>2.2950819672131146</v>
      </c>
      <c r="I29" s="418">
        <f>'YTD 2017'!B25</f>
        <v>17</v>
      </c>
      <c r="J29" s="401">
        <f>'YTD 2016'!B25</f>
        <v>15</v>
      </c>
      <c r="K29" s="401">
        <f>'YTD 2015'!B25</f>
        <v>22</v>
      </c>
      <c r="L29" s="404">
        <f t="shared" si="6"/>
        <v>2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4</v>
      </c>
      <c r="E30" s="420">
        <f t="shared" si="8"/>
        <v>4</v>
      </c>
      <c r="F30" s="421">
        <f t="shared" si="8"/>
        <v>4</v>
      </c>
      <c r="G30" s="455">
        <f t="shared" si="8"/>
        <v>15</v>
      </c>
      <c r="H30" s="494">
        <f t="shared" si="8"/>
        <v>28.688524590163933</v>
      </c>
      <c r="I30" s="422">
        <f t="shared" si="8"/>
        <v>101</v>
      </c>
      <c r="J30" s="420">
        <f t="shared" si="8"/>
        <v>110</v>
      </c>
      <c r="K30" s="420">
        <f t="shared" si="8"/>
        <v>147</v>
      </c>
      <c r="L30" s="412">
        <f>(I30-J30)/J30</f>
        <v>-8.1818181818181818E-2</v>
      </c>
      <c r="M30" s="413">
        <f>(I30-K30)/K30</f>
        <v>-0.31292517006802723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6</v>
      </c>
      <c r="E31" s="409">
        <f t="shared" si="9"/>
        <v>4</v>
      </c>
      <c r="F31" s="410">
        <f t="shared" si="9"/>
        <v>5</v>
      </c>
      <c r="G31" s="453">
        <f t="shared" si="9"/>
        <v>19</v>
      </c>
      <c r="H31" s="492">
        <f t="shared" si="9"/>
        <v>32.361703720338348</v>
      </c>
      <c r="I31" s="411">
        <f t="shared" si="9"/>
        <v>113</v>
      </c>
      <c r="J31" s="409">
        <f t="shared" si="9"/>
        <v>120</v>
      </c>
      <c r="K31" s="409">
        <f t="shared" si="9"/>
        <v>155</v>
      </c>
      <c r="L31" s="412">
        <f>(I31-J31)/J31</f>
        <v>-5.8333333333333334E-2</v>
      </c>
      <c r="M31" s="413">
        <f>(I31-K31)/K31</f>
        <v>-0.2709677419354839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Data'!R55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ago'!T25</f>
        <v>1</v>
      </c>
      <c r="D42" s="447">
        <f>'3 weeks ago'!T25</f>
        <v>5</v>
      </c>
      <c r="E42" s="446">
        <f>'Previous Week'!T25</f>
        <v>1</v>
      </c>
      <c r="F42" s="460">
        <f>'Last Week'!T25</f>
        <v>0</v>
      </c>
      <c r="G42" s="452">
        <f t="shared" si="10"/>
        <v>7</v>
      </c>
      <c r="H42" s="502">
        <f>'2016 Data'!S55</f>
        <v>7.5178082191780824</v>
      </c>
      <c r="I42" s="448">
        <f>'YTD 2017'!T25</f>
        <v>19</v>
      </c>
      <c r="J42" s="482">
        <f>'YTD 2016'!T25</f>
        <v>25</v>
      </c>
      <c r="K42" s="446">
        <f>'YTD 2015'!T25</f>
        <v>27</v>
      </c>
      <c r="L42" s="412">
        <f>(I42-J42)/J42</f>
        <v>-0.24</v>
      </c>
      <c r="M42" s="413">
        <f>(I42-K42)/K42</f>
        <v>-0.29629629629629628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Rapes'!E29</f>
        <v>0</v>
      </c>
      <c r="D13" s="557">
        <f>'New Rapes'!D29</f>
        <v>0</v>
      </c>
      <c r="E13" s="556">
        <f>'New Rapes'!C29</f>
        <v>0</v>
      </c>
      <c r="F13" s="556">
        <f>'New Rapes'!B29</f>
        <v>0</v>
      </c>
      <c r="G13" s="452">
        <f t="shared" ref="G13" si="3">SUM(C13:F13)</f>
        <v>0</v>
      </c>
      <c r="H13" s="577">
        <v>7.6712328767123292E-2</v>
      </c>
      <c r="I13" s="558">
        <f>'New Rapes'!G29</f>
        <v>0</v>
      </c>
      <c r="J13" s="557">
        <f>'New Rapes'!H29</f>
        <v>1</v>
      </c>
      <c r="K13" s="557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Data'!D56</f>
        <v>0.84153005464480868</v>
      </c>
      <c r="I14" s="403">
        <f>'YTD 2017'!D26</f>
        <v>1</v>
      </c>
      <c r="J14" s="401">
        <f>'YTD 2016'!D26</f>
        <v>2</v>
      </c>
      <c r="K14" s="401">
        <f>'YTD 2015'!D26</f>
        <v>4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Data'!Q56</f>
        <v>0.53551912568306015</v>
      </c>
      <c r="I15" s="403">
        <f>'YTD 2017'!Q26</f>
        <v>1</v>
      </c>
      <c r="J15" s="401">
        <f>'YTD 2016'!Q26</f>
        <v>3</v>
      </c>
      <c r="K15" s="401">
        <f>'YTD 2015'!Q26</f>
        <v>6</v>
      </c>
      <c r="L15" s="404">
        <f t="shared" si="0"/>
        <v>-2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Data'!O56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ago'!E26</f>
        <v>1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1</v>
      </c>
      <c r="H17" s="491">
        <f>'2016 Data'!E56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Data'!J56</f>
        <v>0.61202185792349728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2.5247997604611125</v>
      </c>
      <c r="I19" s="411">
        <f t="shared" si="4"/>
        <v>3</v>
      </c>
      <c r="J19" s="409">
        <f t="shared" si="4"/>
        <v>9</v>
      </c>
      <c r="K19" s="409">
        <f t="shared" si="4"/>
        <v>13</v>
      </c>
      <c r="L19" s="412">
        <f>(I19-J19)/J19</f>
        <v>-0.66666666666666663</v>
      </c>
      <c r="M19" s="413">
        <f>(I19-K19)/K19</f>
        <v>-0.76923076923076927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1</v>
      </c>
      <c r="G21" s="452">
        <f t="shared" ref="G21:G29" si="5">SUM(C21:F21)</f>
        <v>1</v>
      </c>
      <c r="H21" s="491">
        <f>'2016 Data'!C56</f>
        <v>1.4535519125683061</v>
      </c>
      <c r="I21" s="416">
        <f>'YTD 2017'!C26</f>
        <v>1</v>
      </c>
      <c r="J21" s="401">
        <f>'YTD 2016'!C26</f>
        <v>2</v>
      </c>
      <c r="K21" s="401">
        <f>'YTD 2015'!C26</f>
        <v>8</v>
      </c>
      <c r="L21" s="404">
        <f t="shared" ref="L21:L29" si="6">I21-J21</f>
        <v>-1</v>
      </c>
      <c r="M21" s="407">
        <f>I21-K21</f>
        <v>-7</v>
      </c>
      <c r="N21" s="380"/>
    </row>
    <row r="22" spans="1:14" x14ac:dyDescent="0.25">
      <c r="A22" s="375"/>
      <c r="B22" s="417" t="s">
        <v>42</v>
      </c>
      <c r="C22" s="401">
        <f>'4 weeks ago'!N26</f>
        <v>0</v>
      </c>
      <c r="D22" s="401">
        <f>'3 weeks ago'!N26</f>
        <v>2</v>
      </c>
      <c r="E22" s="402">
        <f>'Previous Week'!N26</f>
        <v>1</v>
      </c>
      <c r="F22" s="402">
        <f>'Last Week'!N26</f>
        <v>0</v>
      </c>
      <c r="G22" s="452">
        <f t="shared" si="5"/>
        <v>3</v>
      </c>
      <c r="H22" s="491">
        <f>'2016 Data'!N56</f>
        <v>2.2185792349726778</v>
      </c>
      <c r="I22" s="418">
        <f>'YTD 2017'!N26</f>
        <v>9</v>
      </c>
      <c r="J22" s="401">
        <f>'YTD 2016'!N26</f>
        <v>4</v>
      </c>
      <c r="K22" s="401">
        <f>'YTD 2015'!N26</f>
        <v>5</v>
      </c>
      <c r="L22" s="404">
        <f t="shared" si="6"/>
        <v>5</v>
      </c>
      <c r="M22" s="407">
        <f t="shared" ref="M22:M29" si="7">I22-K22</f>
        <v>4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Data'!L56</f>
        <v>0.30601092896174864</v>
      </c>
      <c r="I23" s="418">
        <f>'YTD 2017'!L26</f>
        <v>0</v>
      </c>
      <c r="J23" s="401">
        <f>'YTD 2016'!L26</f>
        <v>0</v>
      </c>
      <c r="K23" s="401">
        <f>'YTD 2015'!L26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ago'!P26</f>
        <v>12</v>
      </c>
      <c r="D24" s="401">
        <f>'3 weeks ago'!P26</f>
        <v>7</v>
      </c>
      <c r="E24" s="402">
        <f>'Previous Week'!P26</f>
        <v>5</v>
      </c>
      <c r="F24" s="402">
        <f>'Last Week'!P26</f>
        <v>11</v>
      </c>
      <c r="G24" s="403">
        <f t="shared" si="5"/>
        <v>35</v>
      </c>
      <c r="H24" s="491">
        <f>'2016 Data'!P56</f>
        <v>25.62841530054645</v>
      </c>
      <c r="I24" s="418">
        <f>'YTD 2017'!P26</f>
        <v>100</v>
      </c>
      <c r="J24" s="401">
        <f>'YTD 2016'!P26</f>
        <v>130</v>
      </c>
      <c r="K24" s="401">
        <f>'YTD 2015'!P26</f>
        <v>105</v>
      </c>
      <c r="L24" s="404">
        <f t="shared" si="6"/>
        <v>-30</v>
      </c>
      <c r="M24" s="407">
        <f t="shared" si="7"/>
        <v>-5</v>
      </c>
      <c r="N24" s="380"/>
    </row>
    <row r="25" spans="1:14" x14ac:dyDescent="0.25">
      <c r="A25" s="375"/>
      <c r="B25" s="406" t="s">
        <v>7</v>
      </c>
      <c r="C25" s="401">
        <f>'4 weeks ago'!G26</f>
        <v>1</v>
      </c>
      <c r="D25" s="401">
        <f>'3 weeks ago'!G26</f>
        <v>2</v>
      </c>
      <c r="E25" s="402">
        <f>'Previous Week'!G26</f>
        <v>2</v>
      </c>
      <c r="F25" s="402">
        <f>'Last Week'!G26</f>
        <v>2</v>
      </c>
      <c r="G25" s="403">
        <f t="shared" si="5"/>
        <v>7</v>
      </c>
      <c r="H25" s="491">
        <f>'2016 Data'!G56</f>
        <v>2.7540983606557377</v>
      </c>
      <c r="I25" s="418">
        <f>'YTD 2017'!G26</f>
        <v>27</v>
      </c>
      <c r="J25" s="401">
        <f>'YTD 2016'!G26</f>
        <v>10</v>
      </c>
      <c r="K25" s="401">
        <f>'YTD 2015'!G26</f>
        <v>6</v>
      </c>
      <c r="L25" s="404">
        <f t="shared" si="6"/>
        <v>17</v>
      </c>
      <c r="M25" s="407">
        <f t="shared" si="7"/>
        <v>21</v>
      </c>
      <c r="N25" s="380"/>
    </row>
    <row r="26" spans="1:14" x14ac:dyDescent="0.25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1</v>
      </c>
      <c r="F26" s="402">
        <f>'Last Week'!I26</f>
        <v>0</v>
      </c>
      <c r="G26" s="452">
        <f t="shared" si="5"/>
        <v>1</v>
      </c>
      <c r="H26" s="491">
        <f>'2016 Data'!I56</f>
        <v>1.3770491803278688</v>
      </c>
      <c r="I26" s="418">
        <f>'YTD 2017'!I26</f>
        <v>5</v>
      </c>
      <c r="J26" s="401">
        <f>'YTD 2016'!I26</f>
        <v>5</v>
      </c>
      <c r="K26" s="401">
        <f>'YTD 2015'!I26</f>
        <v>4</v>
      </c>
      <c r="L26" s="404">
        <f t="shared" si="6"/>
        <v>0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ago'!H26</f>
        <v>2</v>
      </c>
      <c r="D27" s="401">
        <f>'3 weeks ago'!H26</f>
        <v>0</v>
      </c>
      <c r="E27" s="402">
        <f>'Previous Week'!H26</f>
        <v>1</v>
      </c>
      <c r="F27" s="402">
        <f>'Last Week'!H26</f>
        <v>1</v>
      </c>
      <c r="G27" s="452">
        <f t="shared" si="5"/>
        <v>4</v>
      </c>
      <c r="H27" s="491">
        <f>'2016 Data'!H56</f>
        <v>3.0601092896174862</v>
      </c>
      <c r="I27" s="418">
        <f>'YTD 2017'!H26</f>
        <v>18</v>
      </c>
      <c r="J27" s="401">
        <f>'YTD 2016'!H26</f>
        <v>14</v>
      </c>
      <c r="K27" s="401">
        <f>'YTD 2015'!H26</f>
        <v>9</v>
      </c>
      <c r="L27" s="404">
        <f>I27-J27</f>
        <v>4</v>
      </c>
      <c r="M27" s="407">
        <f>I27-K27</f>
        <v>9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1</v>
      </c>
      <c r="F28" s="402">
        <f>'Last Week'!K26</f>
        <v>0</v>
      </c>
      <c r="G28" s="452">
        <f t="shared" si="5"/>
        <v>1</v>
      </c>
      <c r="H28" s="491">
        <f>'2016 Data'!K56</f>
        <v>0.30601092896174864</v>
      </c>
      <c r="I28" s="418">
        <f>'YTD 2017'!K26</f>
        <v>2</v>
      </c>
      <c r="J28" s="401">
        <f>'YTD 2016'!K26</f>
        <v>2</v>
      </c>
      <c r="K28" s="401">
        <f>'YTD 2015'!K26</f>
        <v>1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0</v>
      </c>
      <c r="D29" s="401">
        <f>'3 weeks ago'!B26</f>
        <v>0</v>
      </c>
      <c r="E29" s="402">
        <f>'Previous Week'!B26</f>
        <v>1</v>
      </c>
      <c r="F29" s="402">
        <f>'Last Week'!B26</f>
        <v>0</v>
      </c>
      <c r="G29" s="452">
        <f t="shared" si="5"/>
        <v>1</v>
      </c>
      <c r="H29" s="491">
        <f>'2016 Data'!B56</f>
        <v>1.3005464480874318</v>
      </c>
      <c r="I29" s="418">
        <f>'YTD 2017'!B26</f>
        <v>6</v>
      </c>
      <c r="J29" s="401">
        <f>'YTD 2016'!B26</f>
        <v>3</v>
      </c>
      <c r="K29" s="401">
        <f>'YTD 2015'!B26</f>
        <v>5</v>
      </c>
      <c r="L29" s="404">
        <f t="shared" si="6"/>
        <v>3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15</v>
      </c>
      <c r="D30" s="420">
        <f t="shared" si="8"/>
        <v>11</v>
      </c>
      <c r="E30" s="420">
        <f t="shared" si="8"/>
        <v>12</v>
      </c>
      <c r="F30" s="421">
        <f t="shared" si="8"/>
        <v>15</v>
      </c>
      <c r="G30" s="455">
        <f t="shared" si="8"/>
        <v>53</v>
      </c>
      <c r="H30" s="494">
        <f t="shared" si="8"/>
        <v>38.404371584699447</v>
      </c>
      <c r="I30" s="422">
        <f t="shared" si="8"/>
        <v>168</v>
      </c>
      <c r="J30" s="420">
        <f t="shared" si="8"/>
        <v>170</v>
      </c>
      <c r="K30" s="420">
        <f t="shared" si="8"/>
        <v>144</v>
      </c>
      <c r="L30" s="412">
        <f>(I30-J30)/J30</f>
        <v>-1.1764705882352941E-2</v>
      </c>
      <c r="M30" s="413">
        <f>(I30-K30)/K30</f>
        <v>0.16666666666666666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16</v>
      </c>
      <c r="D31" s="409">
        <f t="shared" si="9"/>
        <v>11</v>
      </c>
      <c r="E31" s="409">
        <f t="shared" si="9"/>
        <v>12</v>
      </c>
      <c r="F31" s="410">
        <f t="shared" si="9"/>
        <v>15</v>
      </c>
      <c r="G31" s="453">
        <f t="shared" si="9"/>
        <v>54</v>
      </c>
      <c r="H31" s="492">
        <f t="shared" si="9"/>
        <v>40.929171345160562</v>
      </c>
      <c r="I31" s="411">
        <f t="shared" si="9"/>
        <v>171</v>
      </c>
      <c r="J31" s="409">
        <f t="shared" si="9"/>
        <v>179</v>
      </c>
      <c r="K31" s="409">
        <f t="shared" si="9"/>
        <v>157</v>
      </c>
      <c r="L31" s="412">
        <f>(I31-J31)/J31</f>
        <v>-4.4692737430167599E-2</v>
      </c>
      <c r="M31" s="413">
        <f>(I31-K31)/K31</f>
        <v>8.9171974522292988E-2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2</v>
      </c>
      <c r="G41" s="452">
        <f t="shared" ref="G41:G42" si="10">SUM(C41:F41)</f>
        <v>2</v>
      </c>
      <c r="H41" s="501">
        <f>'2016 Data'!R56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ago'!T26</f>
        <v>0</v>
      </c>
      <c r="D42" s="447">
        <f>'3 weeks ago'!T26</f>
        <v>2</v>
      </c>
      <c r="E42" s="446">
        <f>'Previous Week'!T26</f>
        <v>1</v>
      </c>
      <c r="F42" s="460">
        <f>'Last Week'!T26</f>
        <v>1</v>
      </c>
      <c r="G42" s="452">
        <f t="shared" si="10"/>
        <v>4</v>
      </c>
      <c r="H42" s="502">
        <f>'2016 Data'!S56</f>
        <v>5.4465753424657537</v>
      </c>
      <c r="I42" s="448">
        <f>'YTD 2017'!T26</f>
        <v>16</v>
      </c>
      <c r="J42" s="482">
        <f>'YTD 2016'!T26</f>
        <v>15</v>
      </c>
      <c r="K42" s="446">
        <f>'YTD 2015'!T26</f>
        <v>14</v>
      </c>
      <c r="L42" s="412">
        <f>(I42-J42)/J42</f>
        <v>6.6666666666666666E-2</v>
      </c>
      <c r="M42" s="413">
        <f>(I42-K42)/K42</f>
        <v>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2017'!M27</f>
        <v>1</v>
      </c>
      <c r="J12" s="401">
        <f>'YTD 2016'!M27</f>
        <v>1</v>
      </c>
      <c r="K12" s="401">
        <f>'YTD 2015'!M27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Rapes'!E30</f>
        <v>1</v>
      </c>
      <c r="D13" s="557">
        <f>'New Rapes'!D30</f>
        <v>0</v>
      </c>
      <c r="E13" s="556">
        <f>'New Rapes'!C30</f>
        <v>0</v>
      </c>
      <c r="F13" s="556">
        <f>'New Rapes'!B30</f>
        <v>0</v>
      </c>
      <c r="G13" s="452">
        <f t="shared" ref="G13" si="3">SUM(C13:F13)</f>
        <v>1</v>
      </c>
      <c r="H13" s="577">
        <v>0.30684931506849317</v>
      </c>
      <c r="I13" s="558">
        <f>'New Rapes'!G30</f>
        <v>1</v>
      </c>
      <c r="J13" s="557">
        <f>'New Rapes'!H30</f>
        <v>1</v>
      </c>
      <c r="K13" s="557">
        <f>'New Rapes'!I30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Data'!D57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1</v>
      </c>
      <c r="F15" s="402">
        <f>'Last Week'!Q27</f>
        <v>0</v>
      </c>
      <c r="G15" s="452">
        <f t="shared" si="2"/>
        <v>1</v>
      </c>
      <c r="H15" s="491">
        <f>'2016 Data'!Q57</f>
        <v>0.22950819672131148</v>
      </c>
      <c r="I15" s="403">
        <f>'YTD 2017'!Q27</f>
        <v>2</v>
      </c>
      <c r="J15" s="401">
        <f>'YTD 2016'!Q27</f>
        <v>1</v>
      </c>
      <c r="K15" s="401">
        <f>'YTD 2015'!Q27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Data'!O57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ago'!E27</f>
        <v>1</v>
      </c>
      <c r="D17" s="401">
        <f>'3 weeks ago'!E27</f>
        <v>0</v>
      </c>
      <c r="E17" s="402">
        <f>'Previous Week'!E27</f>
        <v>0</v>
      </c>
      <c r="F17" s="402">
        <f>'Last Week'!E27</f>
        <v>0</v>
      </c>
      <c r="G17" s="452">
        <f t="shared" si="2"/>
        <v>1</v>
      </c>
      <c r="H17" s="491">
        <f>'2016 Data'!E57</f>
        <v>0.53551912568306015</v>
      </c>
      <c r="I17" s="403">
        <f>'YTD 2017'!E27</f>
        <v>6</v>
      </c>
      <c r="J17" s="401">
        <f>'YTD 2016'!E27</f>
        <v>1</v>
      </c>
      <c r="K17" s="401">
        <f>'YTD 2015'!E27</f>
        <v>1</v>
      </c>
      <c r="L17" s="404">
        <f t="shared" si="0"/>
        <v>5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Data'!J57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1</v>
      </c>
      <c r="L18" s="404">
        <f t="shared" si="0"/>
        <v>-4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2.2959203533198593</v>
      </c>
      <c r="I19" s="411">
        <f t="shared" si="4"/>
        <v>12</v>
      </c>
      <c r="J19" s="409">
        <f t="shared" si="4"/>
        <v>8</v>
      </c>
      <c r="K19" s="409">
        <f t="shared" si="4"/>
        <v>4</v>
      </c>
      <c r="L19" s="412">
        <f>(I19-J19)/J19</f>
        <v>0.5</v>
      </c>
      <c r="M19" s="413">
        <f>(I19-K19)/K19</f>
        <v>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1</v>
      </c>
      <c r="F21" s="402">
        <f>'Last Week'!C27</f>
        <v>1</v>
      </c>
      <c r="G21" s="452">
        <f t="shared" ref="G21:G29" si="5">SUM(C21:F21)</f>
        <v>2</v>
      </c>
      <c r="H21" s="491">
        <f>'2016 Data'!C57</f>
        <v>0.22950819672131148</v>
      </c>
      <c r="I21" s="416">
        <f>'YTD 2017'!C27</f>
        <v>3</v>
      </c>
      <c r="J21" s="401">
        <f>'YTD 2016'!C27</f>
        <v>1</v>
      </c>
      <c r="K21" s="401">
        <f>'YTD 2015'!C27</f>
        <v>0</v>
      </c>
      <c r="L21" s="404">
        <f t="shared" ref="L21:L29" si="6">I21-J21</f>
        <v>2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ago'!N27</f>
        <v>1</v>
      </c>
      <c r="D22" s="401">
        <f>'3 weeks ago'!N27</f>
        <v>1</v>
      </c>
      <c r="E22" s="402">
        <f>'Previous Week'!N27</f>
        <v>0</v>
      </c>
      <c r="F22" s="402">
        <f>'Last Week'!N27</f>
        <v>2</v>
      </c>
      <c r="G22" s="452">
        <f t="shared" si="5"/>
        <v>4</v>
      </c>
      <c r="H22" s="491">
        <f>'2016 Data'!N57</f>
        <v>3.7486338797814209</v>
      </c>
      <c r="I22" s="418">
        <f>'YTD 2017'!N27</f>
        <v>19</v>
      </c>
      <c r="J22" s="401">
        <f>'YTD 2016'!N27</f>
        <v>10</v>
      </c>
      <c r="K22" s="401">
        <f>'YTD 2015'!N27</f>
        <v>26</v>
      </c>
      <c r="L22" s="404">
        <f t="shared" si="6"/>
        <v>9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Data'!L57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0</v>
      </c>
      <c r="H24" s="491">
        <f>'2016 Data'!P57</f>
        <v>1.0710382513661203</v>
      </c>
      <c r="I24" s="418">
        <f>'YTD 2017'!P27</f>
        <v>7</v>
      </c>
      <c r="J24" s="401">
        <f>'YTD 2016'!P27</f>
        <v>5</v>
      </c>
      <c r="K24" s="401">
        <f>'YTD 2015'!P27</f>
        <v>2</v>
      </c>
      <c r="L24" s="404">
        <f t="shared" si="6"/>
        <v>2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ago'!G27</f>
        <v>2</v>
      </c>
      <c r="D25" s="401">
        <f>'3 weeks ago'!G27</f>
        <v>1</v>
      </c>
      <c r="E25" s="402">
        <f>'Previous Week'!G27</f>
        <v>4</v>
      </c>
      <c r="F25" s="402">
        <f>'Last Week'!G27</f>
        <v>2</v>
      </c>
      <c r="G25" s="403">
        <f t="shared" si="5"/>
        <v>9</v>
      </c>
      <c r="H25" s="491">
        <f>'2016 Data'!G57</f>
        <v>4.1311475409836067</v>
      </c>
      <c r="I25" s="418">
        <f>'YTD 2017'!G27</f>
        <v>21</v>
      </c>
      <c r="J25" s="401">
        <f>'YTD 2016'!G27</f>
        <v>9</v>
      </c>
      <c r="K25" s="401">
        <f>'YTD 2015'!G27</f>
        <v>25</v>
      </c>
      <c r="L25" s="404">
        <f t="shared" si="6"/>
        <v>12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ago'!I27</f>
        <v>0</v>
      </c>
      <c r="D26" s="401">
        <f>'3 weeks ago'!I27</f>
        <v>0</v>
      </c>
      <c r="E26" s="402">
        <f>'Previous Week'!I27</f>
        <v>1</v>
      </c>
      <c r="F26" s="402">
        <f>'Last Week'!I27</f>
        <v>0</v>
      </c>
      <c r="G26" s="452">
        <f t="shared" si="5"/>
        <v>1</v>
      </c>
      <c r="H26" s="491">
        <f>'2016 Data'!I57</f>
        <v>1.6065573770491803</v>
      </c>
      <c r="I26" s="418">
        <f>'YTD 2017'!I27</f>
        <v>7</v>
      </c>
      <c r="J26" s="401">
        <f>'YTD 2016'!I27</f>
        <v>4</v>
      </c>
      <c r="K26" s="401">
        <f>'YTD 2015'!I27</f>
        <v>3</v>
      </c>
      <c r="L26" s="404">
        <f t="shared" si="6"/>
        <v>3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ago'!H27</f>
        <v>1</v>
      </c>
      <c r="D27" s="401">
        <f>'3 weeks ago'!H27</f>
        <v>0</v>
      </c>
      <c r="E27" s="402">
        <f>'Previous Week'!H27</f>
        <v>0</v>
      </c>
      <c r="F27" s="402">
        <f>'Last Week'!H27</f>
        <v>2</v>
      </c>
      <c r="G27" s="452">
        <f t="shared" si="5"/>
        <v>3</v>
      </c>
      <c r="H27" s="491">
        <f>'2016 Data'!H57</f>
        <v>2.7540983606557377</v>
      </c>
      <c r="I27" s="418">
        <f>'YTD 2017'!H27</f>
        <v>10</v>
      </c>
      <c r="J27" s="401">
        <f>'YTD 2016'!H27</f>
        <v>7</v>
      </c>
      <c r="K27" s="401">
        <f>'YTD 2015'!H27</f>
        <v>5</v>
      </c>
      <c r="L27" s="404">
        <f>I27-J27</f>
        <v>3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Data'!K57</f>
        <v>0.22950819672131148</v>
      </c>
      <c r="I28" s="418">
        <f>'YTD 2017'!K27</f>
        <v>3</v>
      </c>
      <c r="J28" s="401">
        <f>'YTD 2016'!K27</f>
        <v>0</v>
      </c>
      <c r="K28" s="401">
        <f>'YTD 2015'!K27</f>
        <v>3</v>
      </c>
      <c r="L28" s="404">
        <f t="shared" si="6"/>
        <v>3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ago'!B27</f>
        <v>1</v>
      </c>
      <c r="D29" s="401">
        <f>'3 weeks ago'!B27</f>
        <v>0</v>
      </c>
      <c r="E29" s="402">
        <f>'Previous Week'!B27</f>
        <v>0</v>
      </c>
      <c r="F29" s="402">
        <f>'Last Week'!B27</f>
        <v>1</v>
      </c>
      <c r="G29" s="452">
        <f t="shared" si="5"/>
        <v>2</v>
      </c>
      <c r="H29" s="491">
        <f>'2016 Data'!B57</f>
        <v>2.1420765027322406</v>
      </c>
      <c r="I29" s="418">
        <f>'YTD 2017'!B27</f>
        <v>7</v>
      </c>
      <c r="J29" s="401">
        <f>'YTD 2016'!B27</f>
        <v>10</v>
      </c>
      <c r="K29" s="401">
        <f>'YTD 2015'!B27</f>
        <v>11</v>
      </c>
      <c r="L29" s="404">
        <f t="shared" si="6"/>
        <v>-3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2</v>
      </c>
      <c r="E30" s="420">
        <f t="shared" si="8"/>
        <v>6</v>
      </c>
      <c r="F30" s="421">
        <f t="shared" si="8"/>
        <v>8</v>
      </c>
      <c r="G30" s="455">
        <f t="shared" si="8"/>
        <v>21</v>
      </c>
      <c r="H30" s="494">
        <f t="shared" si="8"/>
        <v>16.065573770491802</v>
      </c>
      <c r="I30" s="422">
        <f t="shared" si="8"/>
        <v>77</v>
      </c>
      <c r="J30" s="420">
        <f t="shared" si="8"/>
        <v>46</v>
      </c>
      <c r="K30" s="420">
        <f>SUM(K21:K29)</f>
        <v>76</v>
      </c>
      <c r="L30" s="412">
        <f>(I30-J30)/J30</f>
        <v>0.67391304347826086</v>
      </c>
      <c r="M30" s="413">
        <f>(I30-K30)/K30</f>
        <v>1.3157894736842105E-2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2</v>
      </c>
      <c r="E31" s="409">
        <f t="shared" si="9"/>
        <v>7</v>
      </c>
      <c r="F31" s="410">
        <f t="shared" si="9"/>
        <v>8</v>
      </c>
      <c r="G31" s="453">
        <f t="shared" si="9"/>
        <v>24</v>
      </c>
      <c r="H31" s="492">
        <f t="shared" si="9"/>
        <v>18.36149412381166</v>
      </c>
      <c r="I31" s="411">
        <f t="shared" si="9"/>
        <v>89</v>
      </c>
      <c r="J31" s="409">
        <f t="shared" si="9"/>
        <v>54</v>
      </c>
      <c r="K31" s="409">
        <f t="shared" si="9"/>
        <v>80</v>
      </c>
      <c r="L31" s="412">
        <f>(I31-J31)/J31</f>
        <v>0.64814814814814814</v>
      </c>
      <c r="M31" s="413">
        <f>(I31-K31)/K31</f>
        <v>0.1125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ago'!T27</f>
        <v>2</v>
      </c>
      <c r="D42" s="447">
        <f>'3 weeks ago'!T27</f>
        <v>1</v>
      </c>
      <c r="E42" s="446">
        <f>'Previous Week'!T27</f>
        <v>4</v>
      </c>
      <c r="F42" s="460">
        <f>'Last Week'!T27</f>
        <v>2</v>
      </c>
      <c r="G42" s="452">
        <f t="shared" si="10"/>
        <v>9</v>
      </c>
      <c r="H42" s="502">
        <f>'2016 Data'!S57</f>
        <v>8.2082191780821923</v>
      </c>
      <c r="I42" s="448">
        <f>'YTD 2017'!T27</f>
        <v>34</v>
      </c>
      <c r="J42" s="482">
        <f>'YTD 2016'!T27</f>
        <v>27</v>
      </c>
      <c r="K42" s="446">
        <f>'YTD 2015'!T27</f>
        <v>25</v>
      </c>
      <c r="L42" s="412">
        <f>(I42-J42)/J42</f>
        <v>0.25925925925925924</v>
      </c>
      <c r="M42" s="413">
        <f>(I42-K42)/K42</f>
        <v>0.36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Data'!F58</f>
        <v>7.650273224043716E-2</v>
      </c>
      <c r="I11" s="403">
        <f>'YTD 2017'!F28</f>
        <v>2</v>
      </c>
      <c r="J11" s="401">
        <f>'YTD 2016'!F28</f>
        <v>1</v>
      </c>
      <c r="K11" s="401">
        <f>'YTD 2015'!F28</f>
        <v>0</v>
      </c>
      <c r="L11" s="404">
        <f t="shared" ref="L11:L18" si="0">I11-J11</f>
        <v>1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202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Rapes'!E31</f>
        <v>0</v>
      </c>
      <c r="D13" s="557">
        <f>'New Rapes'!D31</f>
        <v>0</v>
      </c>
      <c r="E13" s="556">
        <f>'New Rapes'!C31</f>
        <v>0</v>
      </c>
      <c r="F13" s="556">
        <f>'New Rapes'!B31</f>
        <v>0</v>
      </c>
      <c r="G13" s="452">
        <f t="shared" ref="G13" si="3">SUM(C13:F13)</f>
        <v>0</v>
      </c>
      <c r="H13" s="577">
        <v>0.23013698630136983</v>
      </c>
      <c r="I13" s="558">
        <f>'New Rapes'!G31</f>
        <v>0</v>
      </c>
      <c r="J13" s="557">
        <f>'New Rapes'!H31</f>
        <v>0</v>
      </c>
      <c r="K13" s="557">
        <f>'New Rapes'!I31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Data'!D58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Data'!Q58</f>
        <v>0.22950819672131148</v>
      </c>
      <c r="I15" s="403">
        <f>'YTD 2017'!Q28</f>
        <v>1</v>
      </c>
      <c r="J15" s="401">
        <f>'YTD 2016'!Q28</f>
        <v>0</v>
      </c>
      <c r="K15" s="401">
        <f>'YTD 2015'!Q28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Data'!O58</f>
        <v>0</v>
      </c>
      <c r="I16" s="403">
        <f>'YTD 2017'!O28</f>
        <v>0</v>
      </c>
      <c r="J16" s="401">
        <f>'YTD 2016'!O28</f>
        <v>0</v>
      </c>
      <c r="K16" s="401">
        <f>'YTD 2015'!O28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Data'!E58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Data'!J58</f>
        <v>0.30601092896174864</v>
      </c>
      <c r="I18" s="403">
        <f>'YTD 2017'!J28</f>
        <v>0</v>
      </c>
      <c r="J18" s="401">
        <f>'YTD 2016'!J28</f>
        <v>3</v>
      </c>
      <c r="K18" s="401">
        <f>'YTD 2015'!J28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0.84215884422486709</v>
      </c>
      <c r="I19" s="411">
        <f t="shared" si="4"/>
        <v>3</v>
      </c>
      <c r="J19" s="409">
        <f t="shared" si="4"/>
        <v>4</v>
      </c>
      <c r="K19" s="409">
        <f t="shared" si="4"/>
        <v>4</v>
      </c>
      <c r="L19" s="412">
        <f>(I19-J19)/J19</f>
        <v>-0.25</v>
      </c>
      <c r="M19" s="413">
        <f>(I19-K19)/K19</f>
        <v>-0.25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Data'!C58</f>
        <v>0.22950819672131148</v>
      </c>
      <c r="I21" s="416">
        <f>'YTD 2017'!C28</f>
        <v>0</v>
      </c>
      <c r="J21" s="401">
        <f>'YTD 2016'!C28</f>
        <v>0</v>
      </c>
      <c r="K21" s="401">
        <f>'YTD 2015'!C28</f>
        <v>2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ago'!N28</f>
        <v>0</v>
      </c>
      <c r="D22" s="401">
        <f>'3 weeks ago'!N28</f>
        <v>2</v>
      </c>
      <c r="E22" s="402">
        <f>'Previous Week'!N28</f>
        <v>1</v>
      </c>
      <c r="F22" s="402">
        <f>'Last Week'!N28</f>
        <v>1</v>
      </c>
      <c r="G22" s="452">
        <f t="shared" si="5"/>
        <v>4</v>
      </c>
      <c r="H22" s="491">
        <f>'2016 Data'!N58</f>
        <v>3.7486338797814209</v>
      </c>
      <c r="I22" s="418">
        <f>'YTD 2017'!N28</f>
        <v>18</v>
      </c>
      <c r="J22" s="401">
        <f>'YTD 2016'!N28</f>
        <v>8</v>
      </c>
      <c r="K22" s="401">
        <f>'YTD 2015'!N28</f>
        <v>20</v>
      </c>
      <c r="L22" s="404">
        <f t="shared" si="6"/>
        <v>10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Data'!L58</f>
        <v>0.15300546448087432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Data'!P58</f>
        <v>0.45901639344262296</v>
      </c>
      <c r="I24" s="418">
        <f>'YTD 2017'!P28</f>
        <v>0</v>
      </c>
      <c r="J24" s="401">
        <f>'YTD 2016'!P28</f>
        <v>3</v>
      </c>
      <c r="K24" s="401">
        <f>'YTD 2015'!P28</f>
        <v>0</v>
      </c>
      <c r="L24" s="404">
        <f t="shared" si="6"/>
        <v>-3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0</v>
      </c>
      <c r="D25" s="401">
        <f>'3 weeks ago'!G28</f>
        <v>4</v>
      </c>
      <c r="E25" s="402">
        <f>'Previous Week'!G28</f>
        <v>2</v>
      </c>
      <c r="F25" s="402">
        <f>'Last Week'!G28</f>
        <v>2</v>
      </c>
      <c r="G25" s="403">
        <f t="shared" si="5"/>
        <v>8</v>
      </c>
      <c r="H25" s="491">
        <f>'2016 Data'!G58</f>
        <v>4.972677595628415</v>
      </c>
      <c r="I25" s="418">
        <f>'YTD 2017'!G28</f>
        <v>18</v>
      </c>
      <c r="J25" s="401">
        <f>'YTD 2016'!G28</f>
        <v>19</v>
      </c>
      <c r="K25" s="401">
        <f>'YTD 2015'!G28</f>
        <v>4</v>
      </c>
      <c r="L25" s="404">
        <f t="shared" si="6"/>
        <v>-1</v>
      </c>
      <c r="M25" s="407">
        <f t="shared" si="7"/>
        <v>14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1</v>
      </c>
      <c r="F26" s="402">
        <f>'Last Week'!I28</f>
        <v>1</v>
      </c>
      <c r="G26" s="452">
        <f t="shared" si="5"/>
        <v>2</v>
      </c>
      <c r="H26" s="491">
        <f>'2016 Data'!I58</f>
        <v>2.1420765027322406</v>
      </c>
      <c r="I26" s="418">
        <f>'YTD 2017'!I28</f>
        <v>6</v>
      </c>
      <c r="J26" s="401">
        <f>'YTD 2016'!I28</f>
        <v>3</v>
      </c>
      <c r="K26" s="401">
        <f>'YTD 2015'!I28</f>
        <v>5</v>
      </c>
      <c r="L26" s="404">
        <f t="shared" si="6"/>
        <v>3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ago'!H28</f>
        <v>1</v>
      </c>
      <c r="D27" s="401">
        <f>'3 weeks ago'!H28</f>
        <v>1</v>
      </c>
      <c r="E27" s="402">
        <f>'Previous Week'!H28</f>
        <v>0</v>
      </c>
      <c r="F27" s="402">
        <f>'Last Week'!H28</f>
        <v>2</v>
      </c>
      <c r="G27" s="452">
        <f t="shared" si="5"/>
        <v>4</v>
      </c>
      <c r="H27" s="491">
        <f>'2016 Data'!H58</f>
        <v>2.0655737704918034</v>
      </c>
      <c r="I27" s="418">
        <f>'YTD 2017'!H28</f>
        <v>9</v>
      </c>
      <c r="J27" s="401">
        <f>'YTD 2016'!H28</f>
        <v>9</v>
      </c>
      <c r="K27" s="401">
        <f>'YTD 2015'!H28</f>
        <v>7</v>
      </c>
      <c r="L27" s="404">
        <f>I27-J27</f>
        <v>0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1</v>
      </c>
      <c r="F28" s="402">
        <f>'Last Week'!K28</f>
        <v>0</v>
      </c>
      <c r="G28" s="452">
        <f t="shared" si="5"/>
        <v>1</v>
      </c>
      <c r="H28" s="491">
        <f>'2016 Data'!K58</f>
        <v>0.53551912568306015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Data'!B58</f>
        <v>1.0710382513661203</v>
      </c>
      <c r="I29" s="418">
        <f>'YTD 2017'!B28</f>
        <v>1</v>
      </c>
      <c r="J29" s="401">
        <f>'YTD 2016'!B28</f>
        <v>3</v>
      </c>
      <c r="K29" s="401">
        <f>'YTD 2015'!B28</f>
        <v>2</v>
      </c>
      <c r="L29" s="404">
        <f t="shared" si="6"/>
        <v>-2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7</v>
      </c>
      <c r="E30" s="420">
        <f t="shared" si="8"/>
        <v>5</v>
      </c>
      <c r="F30" s="421">
        <f t="shared" si="8"/>
        <v>6</v>
      </c>
      <c r="G30" s="455">
        <f t="shared" si="8"/>
        <v>19</v>
      </c>
      <c r="H30" s="494">
        <f t="shared" si="8"/>
        <v>15.377049180327868</v>
      </c>
      <c r="I30" s="422">
        <f t="shared" si="8"/>
        <v>53</v>
      </c>
      <c r="J30" s="420">
        <f t="shared" si="8"/>
        <v>46</v>
      </c>
      <c r="K30" s="420">
        <f>SUM(K21:K29)</f>
        <v>40</v>
      </c>
      <c r="L30" s="412">
        <f>(I30-J30)/J30</f>
        <v>0.15217391304347827</v>
      </c>
      <c r="M30" s="413">
        <f>(I30-K30)/K30</f>
        <v>0.32500000000000001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7</v>
      </c>
      <c r="E31" s="409">
        <f t="shared" si="9"/>
        <v>5</v>
      </c>
      <c r="F31" s="410">
        <f t="shared" si="9"/>
        <v>6</v>
      </c>
      <c r="G31" s="453">
        <f t="shared" si="9"/>
        <v>19</v>
      </c>
      <c r="H31" s="492">
        <f t="shared" si="9"/>
        <v>16.219208024552735</v>
      </c>
      <c r="I31" s="411">
        <f t="shared" si="9"/>
        <v>56</v>
      </c>
      <c r="J31" s="409">
        <f t="shared" si="9"/>
        <v>50</v>
      </c>
      <c r="K31" s="409">
        <f t="shared" si="9"/>
        <v>44</v>
      </c>
      <c r="L31" s="412">
        <f>(I31-J31)/J31</f>
        <v>0.12</v>
      </c>
      <c r="M31" s="413">
        <f>(I31-K31)/K31</f>
        <v>0.27272727272727271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10</v>
      </c>
      <c r="G41" s="452">
        <f t="shared" ref="G41:G42" si="10">SUM(C41:F41)</f>
        <v>10</v>
      </c>
      <c r="H41" s="501">
        <f>'2016 Data'!R58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ago'!T28</f>
        <v>0</v>
      </c>
      <c r="D42" s="447">
        <f>'3 weeks ago'!T28</f>
        <v>2</v>
      </c>
      <c r="E42" s="446">
        <f>'Previous Week'!T28</f>
        <v>3</v>
      </c>
      <c r="F42" s="460">
        <f>'Last Week'!T28</f>
        <v>2</v>
      </c>
      <c r="G42" s="452">
        <f t="shared" si="10"/>
        <v>7</v>
      </c>
      <c r="H42" s="502">
        <f>'2016 Data'!S58</f>
        <v>6.4438356164383563</v>
      </c>
      <c r="I42" s="448">
        <f>'YTD 2017'!T28</f>
        <v>27</v>
      </c>
      <c r="J42" s="482">
        <f>'YTD 2016'!T28</f>
        <v>23</v>
      </c>
      <c r="K42" s="446">
        <f>'YTD 2015'!T28</f>
        <v>21</v>
      </c>
      <c r="L42" s="412">
        <f>(I42-J42)/J42</f>
        <v>0.17391304347826086</v>
      </c>
      <c r="M42" s="413">
        <f>(I42-K42)/K42</f>
        <v>0.2857142857142857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7">
        <f>'New Rapes'!E32</f>
        <v>0</v>
      </c>
      <c r="D13" s="557">
        <f>'New Rapes'!D32</f>
        <v>0</v>
      </c>
      <c r="E13" s="556">
        <f>'New Rapes'!C32</f>
        <v>0</v>
      </c>
      <c r="F13" s="556">
        <f>'New Rapes'!B32</f>
        <v>0</v>
      </c>
      <c r="G13" s="452">
        <f t="shared" ref="G13" si="3">SUM(C13:F13)</f>
        <v>0</v>
      </c>
      <c r="H13" s="577">
        <v>7.6712328767123292E-2</v>
      </c>
      <c r="I13" s="558">
        <f>'New Rapes'!G32</f>
        <v>0</v>
      </c>
      <c r="J13" s="557">
        <f>'New Rapes'!H32</f>
        <v>0</v>
      </c>
      <c r="K13" s="557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Data'!D59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Data'!Q59</f>
        <v>0.30601092896174864</v>
      </c>
      <c r="I15" s="403">
        <f>'YTD 2017'!Q29</f>
        <v>0</v>
      </c>
      <c r="J15" s="401">
        <f>'YTD 2016'!Q29</f>
        <v>2</v>
      </c>
      <c r="K15" s="401">
        <f>'YTD 2015'!Q29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Data'!O59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1</v>
      </c>
      <c r="F17" s="402">
        <f>'Last Week'!E29</f>
        <v>0</v>
      </c>
      <c r="G17" s="452">
        <f t="shared" si="2"/>
        <v>1</v>
      </c>
      <c r="H17" s="491">
        <f>'2016 Data'!E59</f>
        <v>0.22950819672131148</v>
      </c>
      <c r="I17" s="403">
        <f>'YTD 2017'!E29</f>
        <v>1</v>
      </c>
      <c r="J17" s="401">
        <f>'YTD 2016'!E29</f>
        <v>0</v>
      </c>
      <c r="K17" s="401">
        <f>'YTD 2015'!E29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Data'!J59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1.1477505801332435</v>
      </c>
      <c r="I19" s="411">
        <f t="shared" si="4"/>
        <v>3</v>
      </c>
      <c r="J19" s="409">
        <f t="shared" si="4"/>
        <v>4</v>
      </c>
      <c r="K19" s="409">
        <f t="shared" si="4"/>
        <v>5</v>
      </c>
      <c r="L19" s="412">
        <f>(I19-J19)/J19</f>
        <v>-0.25</v>
      </c>
      <c r="M19" s="413">
        <f>(I19-K19)/K19</f>
        <v>-0.4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1</v>
      </c>
      <c r="G21" s="452">
        <f t="shared" ref="G21:G29" si="5">SUM(C21:F21)</f>
        <v>1</v>
      </c>
      <c r="H21" s="491">
        <f>'2016 Data'!C59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0</v>
      </c>
      <c r="G22" s="452">
        <f t="shared" si="5"/>
        <v>0</v>
      </c>
      <c r="H22" s="491">
        <f>'2016 Data'!N59</f>
        <v>1.8360655737704918</v>
      </c>
      <c r="I22" s="418">
        <f>'YTD 2017'!N29</f>
        <v>3</v>
      </c>
      <c r="J22" s="401">
        <f>'YTD 2016'!N29</f>
        <v>4</v>
      </c>
      <c r="K22" s="401">
        <f>'YTD 2015'!N29</f>
        <v>6</v>
      </c>
      <c r="L22" s="404">
        <f t="shared" si="6"/>
        <v>-1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Data'!L59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3</v>
      </c>
      <c r="D24" s="401">
        <f>'3 weeks ago'!P29</f>
        <v>3</v>
      </c>
      <c r="E24" s="402">
        <f>'Previous Week'!P29</f>
        <v>4</v>
      </c>
      <c r="F24" s="402">
        <f>'Last Week'!P29</f>
        <v>5</v>
      </c>
      <c r="G24" s="403">
        <f t="shared" si="5"/>
        <v>15</v>
      </c>
      <c r="H24" s="491">
        <f>'2016 Data'!P59</f>
        <v>10.863387978142075</v>
      </c>
      <c r="I24" s="418">
        <f>'YTD 2017'!P29</f>
        <v>51</v>
      </c>
      <c r="J24" s="401">
        <f>'YTD 2016'!P29</f>
        <v>48</v>
      </c>
      <c r="K24" s="401">
        <f>'YTD 2015'!P29</f>
        <v>42</v>
      </c>
      <c r="L24" s="404">
        <f t="shared" si="6"/>
        <v>3</v>
      </c>
      <c r="M24" s="407">
        <f t="shared" si="7"/>
        <v>9</v>
      </c>
      <c r="N24" s="380"/>
    </row>
    <row r="25" spans="1:14" x14ac:dyDescent="0.25">
      <c r="A25" s="375"/>
      <c r="B25" s="406" t="s">
        <v>7</v>
      </c>
      <c r="C25" s="401">
        <f>'4 weeks ago'!G29</f>
        <v>1</v>
      </c>
      <c r="D25" s="401">
        <f>'3 weeks ago'!G29</f>
        <v>2</v>
      </c>
      <c r="E25" s="402">
        <f>'Previous Week'!G29</f>
        <v>2</v>
      </c>
      <c r="F25" s="402">
        <f>'Last Week'!G29</f>
        <v>1</v>
      </c>
      <c r="G25" s="403">
        <f t="shared" si="5"/>
        <v>6</v>
      </c>
      <c r="H25" s="491">
        <f>'2016 Data'!G59</f>
        <v>1.9890710382513661</v>
      </c>
      <c r="I25" s="418">
        <f>'YTD 2017'!G29</f>
        <v>18</v>
      </c>
      <c r="J25" s="401">
        <f>'YTD 2016'!G29</f>
        <v>6</v>
      </c>
      <c r="K25" s="401">
        <f>'YTD 2015'!G29</f>
        <v>9</v>
      </c>
      <c r="L25" s="404">
        <f t="shared" si="6"/>
        <v>12</v>
      </c>
      <c r="M25" s="407">
        <f t="shared" si="7"/>
        <v>9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Data'!I59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0</v>
      </c>
      <c r="D27" s="401">
        <f>'3 weeks ago'!H29</f>
        <v>1</v>
      </c>
      <c r="E27" s="402">
        <f>'Previous Week'!H29</f>
        <v>0</v>
      </c>
      <c r="F27" s="402">
        <f>'Last Week'!H29</f>
        <v>1</v>
      </c>
      <c r="G27" s="452">
        <f t="shared" si="5"/>
        <v>2</v>
      </c>
      <c r="H27" s="491">
        <f>'2016 Data'!H59</f>
        <v>1.6065573770491803</v>
      </c>
      <c r="I27" s="418">
        <f>'YTD 2017'!H29</f>
        <v>6</v>
      </c>
      <c r="J27" s="401">
        <f>'YTD 2016'!H29</f>
        <v>6</v>
      </c>
      <c r="K27" s="401">
        <f>'YTD 2015'!H29</f>
        <v>4</v>
      </c>
      <c r="L27" s="404">
        <f>I27-J27</f>
        <v>0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Data'!K59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1</v>
      </c>
      <c r="D29" s="401">
        <f>'3 weeks ago'!B29</f>
        <v>1</v>
      </c>
      <c r="E29" s="402">
        <f>'Previous Week'!B29</f>
        <v>0</v>
      </c>
      <c r="F29" s="402">
        <f>'Last Week'!B29</f>
        <v>0</v>
      </c>
      <c r="G29" s="452">
        <f t="shared" si="5"/>
        <v>2</v>
      </c>
      <c r="H29" s="491">
        <f>'2016 Data'!B59</f>
        <v>1.1475409836065573</v>
      </c>
      <c r="I29" s="418">
        <f>'YTD 2017'!B29</f>
        <v>2</v>
      </c>
      <c r="J29" s="401">
        <f>'YTD 2016'!B29</f>
        <v>3</v>
      </c>
      <c r="K29" s="401">
        <f>'YTD 2015'!B29</f>
        <v>5</v>
      </c>
      <c r="L29" s="404">
        <f t="shared" si="6"/>
        <v>-1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7</v>
      </c>
      <c r="E30" s="420">
        <f t="shared" si="8"/>
        <v>6</v>
      </c>
      <c r="F30" s="421">
        <f t="shared" si="8"/>
        <v>8</v>
      </c>
      <c r="G30" s="455">
        <f t="shared" si="8"/>
        <v>26</v>
      </c>
      <c r="H30" s="494">
        <f t="shared" si="8"/>
        <v>19.508196721311474</v>
      </c>
      <c r="I30" s="422">
        <f t="shared" si="8"/>
        <v>86</v>
      </c>
      <c r="J30" s="420">
        <f t="shared" si="8"/>
        <v>71</v>
      </c>
      <c r="K30" s="420">
        <f>SUM(K21:K29)</f>
        <v>69</v>
      </c>
      <c r="L30" s="412">
        <f>(I30-J30)/J30</f>
        <v>0.21126760563380281</v>
      </c>
      <c r="M30" s="413">
        <f>(I30-K30)/K30</f>
        <v>0.24637681159420291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7</v>
      </c>
      <c r="F31" s="410">
        <f t="shared" si="9"/>
        <v>8</v>
      </c>
      <c r="G31" s="453">
        <f t="shared" si="9"/>
        <v>27</v>
      </c>
      <c r="H31" s="492">
        <f t="shared" si="9"/>
        <v>20.655947301444719</v>
      </c>
      <c r="I31" s="411">
        <f t="shared" si="9"/>
        <v>89</v>
      </c>
      <c r="J31" s="409">
        <f t="shared" si="9"/>
        <v>75</v>
      </c>
      <c r="K31" s="409">
        <f t="shared" si="9"/>
        <v>74</v>
      </c>
      <c r="L31" s="412">
        <f>(I31-J31)/J31</f>
        <v>0.18666666666666668</v>
      </c>
      <c r="M31" s="413">
        <f>(I31-K31)/K31</f>
        <v>0.20270270270270271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ago'!T29</f>
        <v>2</v>
      </c>
      <c r="D42" s="447">
        <f>'3 weeks ago'!T29</f>
        <v>0</v>
      </c>
      <c r="E42" s="446">
        <f>'Previous Week'!T29</f>
        <v>9</v>
      </c>
      <c r="F42" s="460">
        <f>'Last Week'!T29</f>
        <v>2</v>
      </c>
      <c r="G42" s="452">
        <f t="shared" si="10"/>
        <v>13</v>
      </c>
      <c r="H42" s="502">
        <f>'2016 Data'!S59</f>
        <v>7.8246575342465761</v>
      </c>
      <c r="I42" s="448">
        <f>'YTD 2017'!T29</f>
        <v>30</v>
      </c>
      <c r="J42" s="482">
        <f>'YTD 2016'!T29</f>
        <v>32</v>
      </c>
      <c r="K42" s="446">
        <f>'YTD 2015'!T29</f>
        <v>25</v>
      </c>
      <c r="L42" s="412">
        <f>(I42-J42)/J42</f>
        <v>-6.25E-2</v>
      </c>
      <c r="M42" s="413">
        <f>(I42-K42)/K42</f>
        <v>0.2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225</v>
      </c>
      <c r="E10" s="251" t="s">
        <v>185</v>
      </c>
      <c r="F10" s="252" t="s">
        <v>229</v>
      </c>
      <c r="G10" s="253">
        <v>42812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1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2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8" si="1">I11-K11</f>
        <v>0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1</v>
      </c>
      <c r="E12" s="42">
        <f t="shared" si="0"/>
        <v>0.11475409836065573</v>
      </c>
      <c r="F12" s="106">
        <f>'Beat 51'!G12+'Beat 52'!G12+'Beat 53'!G12+'Beat 54'!G12+'Beat 55'!G12+'Beat 56'!G12</f>
        <v>1</v>
      </c>
      <c r="G12" s="263">
        <f>'Previous 28 Days'!M7</f>
        <v>2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3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2</v>
      </c>
      <c r="L12" s="52">
        <f t="shared" ref="L12:L18" si="3">I12-J12</f>
        <v>2</v>
      </c>
      <c r="M12" s="53">
        <f t="shared" si="1"/>
        <v>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1</v>
      </c>
      <c r="E13" s="42">
        <f t="shared" si="0"/>
        <v>0.26849315068493151</v>
      </c>
      <c r="F13" s="106">
        <f>'Beat 51'!G13+'Beat 52'!G13+'Beat 53'!G13+'Beat 54'!G13+'Beat 55'!G13+'Beat 56'!G13</f>
        <v>3</v>
      </c>
      <c r="G13" s="559">
        <f>'New Rapes'!L10</f>
        <v>1</v>
      </c>
      <c r="H13" s="42">
        <f>'Beat 51'!H13+'Beat 52'!H13+'Beat 53'!H13+'Beat 54'!H13+'Beat 55'!H13+'Beat 56'!H13</f>
        <v>1.0739726027397261</v>
      </c>
      <c r="I13" s="111">
        <f>'Beat 51'!I13+'Beat 52'!I13+'Beat 53'!I13+'Beat 54'!I13+'Beat 55'!I13+'Beat 56'!I13</f>
        <v>7</v>
      </c>
      <c r="J13" s="2">
        <f>'Beat 51'!J13+'Beat 52'!J13+'Beat 53'!J13+'Beat 54'!J13+'Beat 55'!J13+'Beat 56'!J13</f>
        <v>2</v>
      </c>
      <c r="K13" s="2">
        <f>'Beat 51'!K13+'Beat 52'!K13+'Beat 53'!K13+'Beat 54'!K13+'Beat 55'!K13+'Beat 56'!K13</f>
        <v>2</v>
      </c>
      <c r="L13" s="52">
        <f t="shared" ref="L13" si="4">I13-J13</f>
        <v>5</v>
      </c>
      <c r="M13" s="53">
        <f t="shared" ref="M13" si="5">I13-K13</f>
        <v>5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2</v>
      </c>
      <c r="D14" s="2">
        <f>'Beat 51'!E14+'Beat 52'!E14+'Beat 53'!E14+'Beat 54'!E14+'Beat 55'!E14+'Beat 56'!E14</f>
        <v>2</v>
      </c>
      <c r="E14" s="42">
        <f t="shared" si="0"/>
        <v>0.32513661202185795</v>
      </c>
      <c r="F14" s="106">
        <f>'Beat 51'!G14+'Beat 52'!G14+'Beat 53'!G14+'Beat 54'!G14+'Beat 55'!G14+'Beat 56'!G14</f>
        <v>5</v>
      </c>
      <c r="G14" s="263">
        <f>'Previous 28 Days'!D7</f>
        <v>3</v>
      </c>
      <c r="H14" s="42">
        <f>'Beat 51'!H14+'Beat 52'!H14+'Beat 53'!H14+'Beat 54'!H14+'Beat 55'!H14+'Beat 56'!H14</f>
        <v>1.3005464480874318</v>
      </c>
      <c r="I14" s="111">
        <f>'Beat 51'!I14+'Beat 52'!I14+'Beat 53'!I14+'Beat 54'!I14+'Beat 55'!I14+'Beat 56'!I14</f>
        <v>14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5</v>
      </c>
      <c r="L14" s="52">
        <f t="shared" si="3"/>
        <v>9</v>
      </c>
      <c r="M14" s="53">
        <f t="shared" si="1"/>
        <v>9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1</v>
      </c>
      <c r="E15" s="42">
        <f>H15/4</f>
        <v>0.97540983606557374</v>
      </c>
      <c r="F15" s="106">
        <f>'Beat 51'!G15+'Beat 52'!G15+'Beat 53'!G15+'Beat 54'!G15+'Beat 55'!G15+'Beat 56'!G15</f>
        <v>2</v>
      </c>
      <c r="G15" s="263">
        <f>'Previous 28 Days'!Q7</f>
        <v>3</v>
      </c>
      <c r="H15" s="42">
        <f>'Beat 51'!H15+'Beat 52'!H15+'Beat 53'!H15+'Beat 54'!H15+'Beat 55'!H15+'Beat 56'!H15</f>
        <v>3.901639344262295</v>
      </c>
      <c r="I15" s="111">
        <f>'Beat 51'!I15+'Beat 52'!I15+'Beat 53'!I15+'Beat 54'!I15+'Beat 55'!I15+'Beat 56'!I15</f>
        <v>6</v>
      </c>
      <c r="J15" s="2">
        <f>'Beat 51'!J15+'Beat 52'!J15+'Beat 53'!J15+'Beat 54'!J15+'Beat 55'!J15+'Beat 56'!J15</f>
        <v>17</v>
      </c>
      <c r="K15" s="2">
        <f>'Beat 51'!K15+'Beat 52'!K15+'Beat 53'!K15+'Beat 54'!K15+'Beat 55'!K15+'Beat 56'!K15</f>
        <v>17</v>
      </c>
      <c r="L15" s="52">
        <f t="shared" si="3"/>
        <v>-11</v>
      </c>
      <c r="M15" s="53">
        <f t="shared" si="1"/>
        <v>-11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0.15300546448087432</v>
      </c>
      <c r="F16" s="106">
        <f>'Beat 51'!G16+'Beat 52'!G16+'Beat 53'!G16+'Beat 54'!G16+'Beat 55'!G16+'Beat 56'!G16</f>
        <v>0</v>
      </c>
      <c r="G16" s="263">
        <f>'Previous 28 Days'!O7</f>
        <v>0</v>
      </c>
      <c r="H16" s="42">
        <f>'Beat 51'!H16+'Beat 52'!H16+'Beat 53'!H16+'Beat 54'!H16+'Beat 55'!H16+'Beat 56'!H16</f>
        <v>0.61202185792349728</v>
      </c>
      <c r="I16" s="111">
        <f>'Beat 51'!I16+'Beat 52'!I16+'Beat 53'!I16+'Beat 54'!I16+'Beat 55'!I16+'Beat 56'!I16</f>
        <v>1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5</v>
      </c>
      <c r="L16" s="52">
        <f t="shared" si="3"/>
        <v>1</v>
      </c>
      <c r="M16" s="53">
        <f t="shared" si="1"/>
        <v>-4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0</v>
      </c>
      <c r="E17" s="42">
        <f t="shared" si="0"/>
        <v>1.3579234972677594</v>
      </c>
      <c r="F17" s="106">
        <f>'Beat 51'!G17+'Beat 52'!G17+'Beat 53'!G17+'Beat 54'!G17+'Beat 55'!G17+'Beat 56'!G17</f>
        <v>3</v>
      </c>
      <c r="G17" s="263">
        <f>'Previous 28 Days'!E7</f>
        <v>5</v>
      </c>
      <c r="H17" s="42">
        <f>'Beat 51'!H17+'Beat 52'!H17+'Beat 53'!H17+'Beat 54'!H17+'Beat 55'!H17+'Beat 56'!H17</f>
        <v>5.4316939890710376</v>
      </c>
      <c r="I17" s="111">
        <f>'Beat 51'!I17+'Beat 52'!I17+'Beat 53'!I17+'Beat 54'!I17+'Beat 55'!I17+'Beat 56'!I17</f>
        <v>18</v>
      </c>
      <c r="J17" s="2">
        <f>'Beat 51'!J17+'Beat 52'!J17+'Beat 53'!J17+'Beat 54'!J17+'Beat 55'!J17+'Beat 56'!J17</f>
        <v>27</v>
      </c>
      <c r="K17" s="2">
        <f>'Beat 51'!K17+'Beat 52'!K17+'Beat 53'!K17+'Beat 54'!K17+'Beat 55'!K17+'Beat 56'!K17</f>
        <v>17</v>
      </c>
      <c r="L17" s="52">
        <f t="shared" si="3"/>
        <v>-9</v>
      </c>
      <c r="M17" s="53">
        <f t="shared" si="1"/>
        <v>1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2</v>
      </c>
      <c r="E18" s="42">
        <f t="shared" si="0"/>
        <v>0.95628415300546454</v>
      </c>
      <c r="F18" s="106">
        <f>'Beat 51'!G18+'Beat 52'!G18+'Beat 53'!G18+'Beat 54'!G18+'Beat 55'!G18+'Beat 56'!G18</f>
        <v>4</v>
      </c>
      <c r="G18" s="263">
        <f>'Previous 28 Days'!J7</f>
        <v>1</v>
      </c>
      <c r="H18" s="42">
        <f>'Beat 51'!H18+'Beat 52'!H18+'Beat 53'!H18+'Beat 54'!H18+'Beat 55'!H18+'Beat 56'!H18</f>
        <v>3.8251366120218582</v>
      </c>
      <c r="I18" s="111">
        <f>'Beat 51'!I18+'Beat 52'!I18+'Beat 53'!I18+'Beat 54'!I18+'Beat 55'!I18+'Beat 56'!I18</f>
        <v>11</v>
      </c>
      <c r="J18" s="2">
        <f>'Beat 51'!J18+'Beat 52'!J18+'Beat 53'!J18+'Beat 54'!J18+'Beat 55'!J18+'Beat 56'!J18</f>
        <v>13</v>
      </c>
      <c r="K18" s="2">
        <f>'Beat 51'!K18+'Beat 52'!K18+'Beat 53'!K18+'Beat 54'!K18+'Beat 55'!K18+'Beat 56'!K18</f>
        <v>5</v>
      </c>
      <c r="L18" s="52">
        <f t="shared" si="3"/>
        <v>-2</v>
      </c>
      <c r="M18" s="53">
        <f t="shared" si="1"/>
        <v>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3</v>
      </c>
      <c r="D19" s="12">
        <f t="shared" si="7"/>
        <v>7</v>
      </c>
      <c r="E19" s="43">
        <f>SUM(E11:E18)</f>
        <v>4.3231379594281014</v>
      </c>
      <c r="F19" s="104">
        <f t="shared" si="7"/>
        <v>18</v>
      </c>
      <c r="G19" s="12">
        <f t="shared" si="7"/>
        <v>16</v>
      </c>
      <c r="H19" s="43">
        <f>SUM(H11:H18)</f>
        <v>17.292551837712406</v>
      </c>
      <c r="I19" s="110">
        <f t="shared" si="7"/>
        <v>62</v>
      </c>
      <c r="J19" s="70">
        <f t="shared" si="7"/>
        <v>67</v>
      </c>
      <c r="K19" s="46">
        <f t="shared" si="7"/>
        <v>55</v>
      </c>
      <c r="L19" s="54">
        <f>(I19-J19)/J19</f>
        <v>-7.4626865671641784E-2</v>
      </c>
      <c r="M19" s="55">
        <f>(I19-K19)/K19</f>
        <v>0.12727272727272726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0.84153005464480868</v>
      </c>
      <c r="F21" s="106">
        <f>'Beat 51'!G21+'Beat 52'!G21+'Beat 53'!G21+'Beat 54'!G21+'Beat 55'!G21+'Beat 56'!G21</f>
        <v>0</v>
      </c>
      <c r="G21" s="263">
        <f>'Previous 28 Days'!C7</f>
        <v>3</v>
      </c>
      <c r="H21" s="42">
        <f>'Beat 51'!H21+'Beat 52'!H21+'Beat 53'!H21+'Beat 54'!H21+'Beat 55'!H21+'Beat 56'!H21</f>
        <v>3.3661202185792347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17</v>
      </c>
      <c r="K21" s="2">
        <f>'Beat 51'!K21+'Beat 52'!K21+'Beat 53'!K21+'Beat 54'!K21+'Beat 55'!K21+'Beat 56'!K21</f>
        <v>5</v>
      </c>
      <c r="L21" s="52">
        <f>I21-J21</f>
        <v>-14</v>
      </c>
      <c r="M21" s="53">
        <f>I21-K21</f>
        <v>-2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5</v>
      </c>
      <c r="D22" s="2">
        <f>'Beat 51'!E22+'Beat 52'!E22+'Beat 53'!E22+'Beat 54'!E22+'Beat 55'!E22+'Beat 56'!E22</f>
        <v>8</v>
      </c>
      <c r="E22" s="42">
        <f t="shared" si="8"/>
        <v>8.6830601092896167</v>
      </c>
      <c r="F22" s="106">
        <f>'Beat 51'!G22+'Beat 52'!G22+'Beat 53'!G22+'Beat 54'!G22+'Beat 55'!G22+'Beat 56'!G22</f>
        <v>23</v>
      </c>
      <c r="G22" s="263">
        <f>'Previous 28 Days'!N7</f>
        <v>20</v>
      </c>
      <c r="H22" s="42">
        <f>'Beat 51'!H22+'Beat 52'!H22+'Beat 53'!H22+'Beat 54'!H22+'Beat 55'!H22+'Beat 56'!H22</f>
        <v>34.732240437158467</v>
      </c>
      <c r="I22" s="111">
        <f>'Beat 51'!I22+'Beat 52'!I22+'Beat 53'!I22+'Beat 54'!I22+'Beat 55'!I22+'Beat 56'!I22</f>
        <v>88</v>
      </c>
      <c r="J22" s="2">
        <f>'Beat 51'!J22+'Beat 52'!J22+'Beat 53'!J22+'Beat 54'!J22+'Beat 55'!J22+'Beat 56'!J22</f>
        <v>117</v>
      </c>
      <c r="K22" s="2">
        <f>'Beat 51'!K22+'Beat 52'!K22+'Beat 53'!K22+'Beat 54'!K22+'Beat 55'!K22+'Beat 56'!K22</f>
        <v>76</v>
      </c>
      <c r="L22" s="52">
        <f t="shared" ref="L22:L29" si="10">I22-J22</f>
        <v>-29</v>
      </c>
      <c r="M22" s="53">
        <f t="shared" ref="M22:M29" si="11">I22-K22</f>
        <v>12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0.30601092896174864</v>
      </c>
      <c r="F23" s="106">
        <f>'Beat 51'!G23+'Beat 52'!G23+'Beat 53'!G23+'Beat 54'!G23+'Beat 55'!G23+'Beat 56'!G23</f>
        <v>1</v>
      </c>
      <c r="G23" s="263">
        <f>'Previous 28 Days'!L7</f>
        <v>2</v>
      </c>
      <c r="H23" s="42">
        <f>'Beat 51'!H23+'Beat 52'!H23+'Beat 53'!H23+'Beat 54'!H23+'Beat 55'!H23+'Beat 56'!H23</f>
        <v>1.2240437158469946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2</v>
      </c>
      <c r="K23" s="2">
        <f>'Beat 51'!K23+'Beat 52'!K23+'Beat 53'!K23+'Beat 54'!K23+'Beat 55'!K23+'Beat 56'!K23</f>
        <v>2</v>
      </c>
      <c r="L23" s="52">
        <f t="shared" si="10"/>
        <v>2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7</v>
      </c>
      <c r="D24" s="2">
        <f>'Beat 51'!E24+'Beat 52'!E24+'Beat 53'!E24+'Beat 54'!E24+'Beat 55'!E24+'Beat 56'!E24</f>
        <v>5</v>
      </c>
      <c r="E24" s="42">
        <f t="shared" si="8"/>
        <v>7.8797814207650267</v>
      </c>
      <c r="F24" s="106">
        <f>'Beat 51'!G24+'Beat 52'!G24+'Beat 53'!G24+'Beat 54'!G24+'Beat 55'!G24+'Beat 56'!G24</f>
        <v>27</v>
      </c>
      <c r="G24" s="263">
        <f>'Previous 28 Days'!P7</f>
        <v>29</v>
      </c>
      <c r="H24" s="42">
        <f>'Beat 51'!H24+'Beat 52'!H24+'Beat 53'!H24+'Beat 54'!H24+'Beat 55'!H24+'Beat 56'!H24</f>
        <v>31.519125683060107</v>
      </c>
      <c r="I24" s="111">
        <f>'Beat 51'!I24+'Beat 52'!I24+'Beat 53'!I24+'Beat 54'!I24+'Beat 55'!I24+'Beat 56'!I24</f>
        <v>120</v>
      </c>
      <c r="J24" s="2">
        <f>'Beat 51'!J24+'Beat 52'!J24+'Beat 53'!J24+'Beat 54'!J24+'Beat 55'!J24+'Beat 56'!J24</f>
        <v>124</v>
      </c>
      <c r="K24" s="2">
        <f>'Beat 51'!K24+'Beat 52'!K24+'Beat 53'!K24+'Beat 54'!K24+'Beat 55'!K24+'Beat 56'!K24</f>
        <v>139</v>
      </c>
      <c r="L24" s="52">
        <f t="shared" si="10"/>
        <v>-4</v>
      </c>
      <c r="M24" s="53">
        <f t="shared" si="11"/>
        <v>-19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11</v>
      </c>
      <c r="D25" s="2">
        <f>'Beat 51'!E25+'Beat 52'!E25+'Beat 53'!E25+'Beat 54'!E25+'Beat 55'!E25+'Beat 56'!E25</f>
        <v>5</v>
      </c>
      <c r="E25" s="42">
        <f>H25/4</f>
        <v>6.5409836065573765</v>
      </c>
      <c r="F25" s="106">
        <f>'Beat 51'!G25+'Beat 52'!G25+'Beat 53'!G25+'Beat 54'!G25+'Beat 55'!G25+'Beat 56'!G25</f>
        <v>28</v>
      </c>
      <c r="G25" s="263">
        <f>'Previous 28 Days'!G7</f>
        <v>25</v>
      </c>
      <c r="H25" s="42">
        <f>'Beat 51'!H25+'Beat 52'!H25+'Beat 53'!H25+'Beat 54'!H25+'Beat 55'!H25+'Beat 56'!H25</f>
        <v>26.163934426229506</v>
      </c>
      <c r="I25" s="111">
        <f>'Beat 51'!I25+'Beat 52'!I25+'Beat 53'!I25+'Beat 54'!I25+'Beat 55'!I25+'Beat 56'!I25</f>
        <v>113</v>
      </c>
      <c r="J25" s="2">
        <f>'Beat 51'!J25+'Beat 52'!J25+'Beat 53'!J25+'Beat 54'!J25+'Beat 55'!J25+'Beat 56'!J25</f>
        <v>93</v>
      </c>
      <c r="K25" s="2">
        <f>'Beat 51'!K25+'Beat 52'!K25+'Beat 53'!K25+'Beat 54'!K25+'Beat 55'!K25+'Beat 56'!K25</f>
        <v>71</v>
      </c>
      <c r="L25" s="52">
        <f t="shared" si="10"/>
        <v>20</v>
      </c>
      <c r="M25" s="53">
        <f t="shared" si="11"/>
        <v>42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5</v>
      </c>
      <c r="D26" s="2">
        <f>'Beat 51'!E26+'Beat 52'!E26+'Beat 53'!E26+'Beat 54'!E26+'Beat 55'!E26+'Beat 56'!E26</f>
        <v>4</v>
      </c>
      <c r="E26" s="42">
        <f t="shared" si="8"/>
        <v>2.8497267759562841</v>
      </c>
      <c r="F26" s="106">
        <f>'Beat 51'!G26+'Beat 52'!G26+'Beat 53'!G26+'Beat 54'!G26+'Beat 55'!G26+'Beat 56'!G26</f>
        <v>11</v>
      </c>
      <c r="G26" s="263">
        <f>'Previous 28 Days'!I7</f>
        <v>4</v>
      </c>
      <c r="H26" s="42">
        <f>'Beat 51'!H26+'Beat 52'!H26+'Beat 53'!H26+'Beat 54'!H26+'Beat 55'!H26+'Beat 56'!H26</f>
        <v>11.398907103825136</v>
      </c>
      <c r="I26" s="111">
        <f>'Beat 51'!I26+'Beat 52'!I26+'Beat 53'!I26+'Beat 54'!I26+'Beat 55'!I26+'Beat 56'!I26</f>
        <v>32</v>
      </c>
      <c r="J26" s="2">
        <f>'Beat 51'!J26+'Beat 52'!J26+'Beat 53'!J26+'Beat 54'!J26+'Beat 55'!J26+'Beat 56'!J26</f>
        <v>31</v>
      </c>
      <c r="K26" s="2">
        <f>'Beat 51'!K26+'Beat 52'!K26+'Beat 53'!K26+'Beat 54'!K26+'Beat 55'!K26+'Beat 56'!K26</f>
        <v>29</v>
      </c>
      <c r="L26" s="52">
        <f t="shared" si="10"/>
        <v>1</v>
      </c>
      <c r="M26" s="53">
        <f t="shared" si="11"/>
        <v>3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2</v>
      </c>
      <c r="D27" s="2">
        <f>'Beat 51'!E27+'Beat 52'!E27+'Beat 53'!E27+'Beat 54'!E27+'Beat 55'!E27+'Beat 56'!E27</f>
        <v>4</v>
      </c>
      <c r="E27" s="42">
        <f>H27/4</f>
        <v>4.9535519125683063</v>
      </c>
      <c r="F27" s="106">
        <f>'Beat 51'!G27+'Beat 52'!G27+'Beat 53'!G27+'Beat 54'!G27+'Beat 55'!G27+'Beat 56'!G27</f>
        <v>13</v>
      </c>
      <c r="G27" s="263">
        <f>'Previous 28 Days'!H7</f>
        <v>14</v>
      </c>
      <c r="H27" s="42">
        <f>'Beat 51'!H27+'Beat 52'!H27+'Beat 53'!H27+'Beat 54'!H27+'Beat 55'!H27+'Beat 56'!H27</f>
        <v>19.814207650273225</v>
      </c>
      <c r="I27" s="111">
        <f>'Beat 51'!I27+'Beat 52'!I27+'Beat 53'!I27+'Beat 54'!I27+'Beat 55'!I27+'Beat 56'!I27</f>
        <v>54</v>
      </c>
      <c r="J27" s="2">
        <f>'Beat 51'!J27+'Beat 52'!J27+'Beat 53'!J27+'Beat 54'!J27+'Beat 55'!J27+'Beat 56'!J27</f>
        <v>71</v>
      </c>
      <c r="K27" s="2">
        <f>'Beat 51'!K27+'Beat 52'!K27+'Beat 53'!K27+'Beat 54'!K27+'Beat 55'!K27+'Beat 56'!K27</f>
        <v>58</v>
      </c>
      <c r="L27" s="52">
        <f t="shared" si="10"/>
        <v>-17</v>
      </c>
      <c r="M27" s="53">
        <f t="shared" si="11"/>
        <v>-4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0</v>
      </c>
      <c r="D28" s="2">
        <f>'Beat 51'!E28+'Beat 52'!E28+'Beat 53'!E28+'Beat 54'!E28+'Beat 55'!E28+'Beat 56'!E28</f>
        <v>2</v>
      </c>
      <c r="E28" s="42">
        <f t="shared" si="8"/>
        <v>0.76502732240437155</v>
      </c>
      <c r="F28" s="106">
        <f>'Beat 51'!G28+'Beat 52'!G28+'Beat 53'!G28+'Beat 54'!G28+'Beat 55'!G28+'Beat 56'!G28</f>
        <v>3</v>
      </c>
      <c r="G28" s="263">
        <f>'Previous 28 Days'!K7</f>
        <v>5</v>
      </c>
      <c r="H28" s="42">
        <f>'Beat 51'!H28+'Beat 52'!H28+'Beat 53'!H28+'Beat 54'!H28+'Beat 55'!H28+'Beat 56'!H28</f>
        <v>3.0601092896174862</v>
      </c>
      <c r="I28" s="111">
        <f>'Beat 51'!I28+'Beat 52'!I28+'Beat 53'!I28+'Beat 54'!I28+'Beat 55'!I28+'Beat 56'!I28</f>
        <v>13</v>
      </c>
      <c r="J28" s="2">
        <f>'Beat 51'!J28+'Beat 52'!J28+'Beat 53'!J28+'Beat 54'!J28+'Beat 55'!J28+'Beat 56'!J28</f>
        <v>14</v>
      </c>
      <c r="K28" s="2">
        <f>'Beat 51'!K28+'Beat 52'!K28+'Beat 53'!K28+'Beat 54'!K28+'Beat 55'!K28+'Beat 56'!K28</f>
        <v>7</v>
      </c>
      <c r="L28" s="52">
        <f t="shared" si="10"/>
        <v>-1</v>
      </c>
      <c r="M28" s="53">
        <f t="shared" si="11"/>
        <v>6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1</v>
      </c>
      <c r="D29" s="2">
        <f>'Beat 51'!E29+'Beat 52'!E29+'Beat 53'!E29+'Beat 54'!E29+'Beat 55'!E29+'Beat 56'!E29</f>
        <v>3</v>
      </c>
      <c r="E29" s="42">
        <f t="shared" si="8"/>
        <v>3.4043715846994531</v>
      </c>
      <c r="F29" s="106">
        <f>'Beat 51'!G29+'Beat 52'!G29+'Beat 53'!G29+'Beat 54'!G29+'Beat 55'!G29+'Beat 56'!G29</f>
        <v>9</v>
      </c>
      <c r="G29" s="263">
        <f>'Previous 28 Days'!B7</f>
        <v>9</v>
      </c>
      <c r="H29" s="42">
        <f>'Beat 51'!H29+'Beat 52'!H29+'Beat 53'!H29+'Beat 54'!H29+'Beat 55'!H29+'Beat 56'!H29</f>
        <v>13.617486338797812</v>
      </c>
      <c r="I29" s="111">
        <f>'Beat 51'!I29+'Beat 52'!I29+'Beat 53'!I29+'Beat 54'!I29+'Beat 55'!I29+'Beat 56'!I29</f>
        <v>47</v>
      </c>
      <c r="J29" s="2">
        <f>'Beat 51'!J29+'Beat 52'!J29+'Beat 53'!J29+'Beat 54'!J29+'Beat 55'!J29+'Beat 56'!J29</f>
        <v>51</v>
      </c>
      <c r="K29" s="2">
        <f>'Beat 51'!K29+'Beat 52'!K29+'Beat 53'!K29+'Beat 54'!K29+'Beat 55'!K29+'Beat 56'!K29</f>
        <v>35</v>
      </c>
      <c r="L29" s="52">
        <f t="shared" si="10"/>
        <v>-4</v>
      </c>
      <c r="M29" s="53">
        <f t="shared" si="11"/>
        <v>12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31</v>
      </c>
      <c r="D30" s="13">
        <f t="shared" si="12"/>
        <v>31</v>
      </c>
      <c r="E30" s="69">
        <f t="shared" si="12"/>
        <v>36.224043715846996</v>
      </c>
      <c r="F30" s="108">
        <f t="shared" si="12"/>
        <v>115</v>
      </c>
      <c r="G30" s="13">
        <f t="shared" si="12"/>
        <v>111</v>
      </c>
      <c r="H30" s="69">
        <f t="shared" si="12"/>
        <v>144.89617486338798</v>
      </c>
      <c r="I30" s="109">
        <f t="shared" si="12"/>
        <v>474</v>
      </c>
      <c r="J30" s="13">
        <f t="shared" si="12"/>
        <v>520</v>
      </c>
      <c r="K30" s="47">
        <f t="shared" si="12"/>
        <v>422</v>
      </c>
      <c r="L30" s="54">
        <f>(I30-J30)/J30</f>
        <v>-8.8461538461538466E-2</v>
      </c>
      <c r="M30" s="55">
        <f>(I30-K30)/K30</f>
        <v>0.12322274881516587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34</v>
      </c>
      <c r="D31" s="12">
        <f>D30+D19</f>
        <v>38</v>
      </c>
      <c r="E31" s="68">
        <f t="shared" ref="E31:K31" si="13">E30+E19</f>
        <v>40.547181675275098</v>
      </c>
      <c r="F31" s="104">
        <f t="shared" si="13"/>
        <v>133</v>
      </c>
      <c r="G31" s="12">
        <f t="shared" si="13"/>
        <v>127</v>
      </c>
      <c r="H31" s="68">
        <f t="shared" si="13"/>
        <v>162.18872670110039</v>
      </c>
      <c r="I31" s="107">
        <f t="shared" si="13"/>
        <v>536</v>
      </c>
      <c r="J31" s="12">
        <f t="shared" si="13"/>
        <v>587</v>
      </c>
      <c r="K31" s="46">
        <f t="shared" si="13"/>
        <v>477</v>
      </c>
      <c r="L31" s="54">
        <f>(I31-J31)/J31</f>
        <v>-8.6882453151618397E-2</v>
      </c>
      <c r="M31" s="55">
        <f>(I31-K31)/K31</f>
        <v>0.12368972746331237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-51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225</v>
      </c>
      <c r="E40" s="96" t="s">
        <v>185</v>
      </c>
      <c r="F40" s="95" t="s">
        <v>229</v>
      </c>
      <c r="G40" s="253">
        <v>42812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service'!F6</f>
        <v>90</v>
      </c>
      <c r="D41" s="89">
        <f>+'Calls for service'!F14</f>
        <v>101</v>
      </c>
      <c r="E41" s="66">
        <f>+'Calls for service'!F30</f>
        <v>108.0876712328767</v>
      </c>
      <c r="F41" s="71">
        <f>+'Calls for service'!O6</f>
        <v>395</v>
      </c>
      <c r="G41" s="71">
        <f>+'Calls for service'!O14</f>
        <v>374</v>
      </c>
      <c r="H41" s="66">
        <f>+'Calls for service'!O30</f>
        <v>432.35068493150681</v>
      </c>
      <c r="I41" s="71">
        <f>+'Calls for service'!X22</f>
        <v>1467</v>
      </c>
      <c r="J41" s="71">
        <f>+'Calls for service'!X14</f>
        <v>1463</v>
      </c>
      <c r="K41" s="66">
        <f>+'Calls for service'!X30</f>
        <v>1461</v>
      </c>
      <c r="L41" s="91">
        <f>+I41-J41</f>
        <v>4</v>
      </c>
      <c r="M41" s="56">
        <f>+I41-K41</f>
        <v>6</v>
      </c>
      <c r="N41" s="18"/>
    </row>
    <row r="42" spans="1:14" x14ac:dyDescent="0.2">
      <c r="A42" s="19"/>
      <c r="B42" s="10" t="s">
        <v>52</v>
      </c>
      <c r="C42" s="90">
        <f>+'Calls for service'!F5</f>
        <v>245</v>
      </c>
      <c r="D42" s="90">
        <f>+'Calls for service'!F13</f>
        <v>268</v>
      </c>
      <c r="E42" s="67">
        <f>+'Calls for service'!F29</f>
        <v>264.94520547945206</v>
      </c>
      <c r="F42" s="71">
        <f>+'Calls for service'!O5</f>
        <v>1046</v>
      </c>
      <c r="G42" s="71">
        <f>+'Calls for service'!O13</f>
        <v>1068</v>
      </c>
      <c r="H42" s="67">
        <f>+'Calls for service'!O29</f>
        <v>1059.7808219178082</v>
      </c>
      <c r="I42" s="71">
        <f>+'Calls for service'!X21</f>
        <v>3799</v>
      </c>
      <c r="J42" s="71">
        <f>+'Calls for service'!X13</f>
        <v>3899</v>
      </c>
      <c r="K42" s="67">
        <f>+'Calls for service'!X29</f>
        <v>3796</v>
      </c>
      <c r="L42" s="76">
        <f>+I42-J42</f>
        <v>-100</v>
      </c>
      <c r="M42" s="53">
        <f>+I42-K42</f>
        <v>3</v>
      </c>
      <c r="N42" s="18"/>
    </row>
    <row r="43" spans="1:14" x14ac:dyDescent="0.2">
      <c r="A43" s="19"/>
      <c r="B43" s="10" t="s">
        <v>53</v>
      </c>
      <c r="C43" s="90">
        <f>+'Calls for service'!F4</f>
        <v>237</v>
      </c>
      <c r="D43" s="90">
        <f>+'Calls for service'!F12</f>
        <v>300</v>
      </c>
      <c r="E43" s="67">
        <f>+'Calls for service'!F28</f>
        <v>296.91506849315067</v>
      </c>
      <c r="F43" s="71">
        <f>+'Calls for service'!O4</f>
        <v>1098</v>
      </c>
      <c r="G43" s="71">
        <f>+'Calls for service'!O12</f>
        <v>1029</v>
      </c>
      <c r="H43" s="67">
        <f>+'Calls for service'!O28</f>
        <v>1187.6602739726027</v>
      </c>
      <c r="I43" s="71">
        <f>+'Calls for service'!X20</f>
        <v>3962</v>
      </c>
      <c r="J43" s="71">
        <f>+'Calls for service'!X12</f>
        <v>4325</v>
      </c>
      <c r="K43" s="67">
        <f>+'Calls for service'!X28</f>
        <v>4140.666666666667</v>
      </c>
      <c r="L43" s="76">
        <f>+I43-J43</f>
        <v>-363</v>
      </c>
      <c r="M43" s="53">
        <f>+I43-K43</f>
        <v>-178.66666666666697</v>
      </c>
      <c r="N43" s="18"/>
    </row>
    <row r="44" spans="1:14" ht="13.5" thickBot="1" x14ac:dyDescent="0.25">
      <c r="A44" s="19"/>
      <c r="B44" s="11" t="s">
        <v>54</v>
      </c>
      <c r="C44" s="87">
        <f>SUM(C41:C43)</f>
        <v>572</v>
      </c>
      <c r="D44" s="340">
        <f>SUM(D41:D43)</f>
        <v>669</v>
      </c>
      <c r="E44" s="69">
        <f t="shared" ref="E44:H44" si="14">SUM(E41:E43)</f>
        <v>669.94794520547941</v>
      </c>
      <c r="F44" s="329">
        <f>SUM(F41:F43)</f>
        <v>2539</v>
      </c>
      <c r="G44" s="47">
        <f t="shared" si="14"/>
        <v>2471</v>
      </c>
      <c r="H44" s="69">
        <f t="shared" si="14"/>
        <v>2679.7917808219177</v>
      </c>
      <c r="I44" s="329">
        <f>SUM(I41:I43)</f>
        <v>9228</v>
      </c>
      <c r="J44" s="329">
        <f>SUM(J41:J43)</f>
        <v>9687</v>
      </c>
      <c r="K44" s="338">
        <f>SUM(K41:K43)</f>
        <v>9397.6666666666679</v>
      </c>
      <c r="L44" s="339">
        <f>+(I44-J44)/J44</f>
        <v>-4.7383090740167236E-2</v>
      </c>
      <c r="M44" s="331">
        <f>+(I44-K44)/K44</f>
        <v>-1.8054126910935466E-2</v>
      </c>
      <c r="N44" s="18"/>
    </row>
    <row r="45" spans="1:14" s="215" customFormat="1" x14ac:dyDescent="0.2">
      <c r="A45" s="19"/>
      <c r="B45" s="343" t="s">
        <v>78</v>
      </c>
      <c r="C45" s="488">
        <f>'Beat 51'!F41+'Beat 52'!F41+'Beat 53'!F41+'Beat 54'!F41+'Beat 55'!F41+'Beat 56'!F41</f>
        <v>2</v>
      </c>
      <c r="D45" s="489">
        <f>'Beat 51'!E41+'Beat 52'!E41+'Beat 53'!E41+'Beat 54'!E41+'Beat 55'!E41+'Beat 56'!E41</f>
        <v>1</v>
      </c>
      <c r="E45" s="334">
        <f>H45/4</f>
        <v>2.8958904109589043</v>
      </c>
      <c r="F45" s="486">
        <f>'Beat 51'!G41+'Beat 52'!G41+'Beat 53'!G41+'Beat 54'!G41+'Beat 55'!G41+'Beat 56'!G41</f>
        <v>12</v>
      </c>
      <c r="G45" s="332">
        <f>'Previous 28 Days'!B17</f>
        <v>12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50</v>
      </c>
      <c r="J45" s="486">
        <f>'Beat 51'!J41+'Beat 52'!J41+'Beat 53'!J41+'Beat 54'!J41+'Beat 55'!J41+'Beat 56'!J41</f>
        <v>49</v>
      </c>
      <c r="K45" s="486">
        <f>'Beat 51'!K41+'Beat 52'!K41+'Beat 53'!K41+'Beat 54'!K41+'Beat 55'!K41+'Beat 56'!K41</f>
        <v>13</v>
      </c>
      <c r="L45" s="336">
        <f>I45-J45</f>
        <v>1</v>
      </c>
      <c r="M45" s="333">
        <f>I45-K45</f>
        <v>37</v>
      </c>
      <c r="N45" s="216"/>
    </row>
    <row r="46" spans="1:14" ht="13.5" thickBot="1" x14ac:dyDescent="0.25">
      <c r="A46" s="19"/>
      <c r="B46" s="344" t="s">
        <v>79</v>
      </c>
      <c r="C46" s="490">
        <f>'Beat 51'!F42+'Beat 52'!F42+'Beat 53'!F42+'Beat 54'!F42+'Beat 55'!F42+'Beat 56'!F42</f>
        <v>17</v>
      </c>
      <c r="D46" s="480">
        <f>'Beat 51'!E42+'Beat 52'!E42+'Beat 53'!E42+'Beat 54'!E42+'Beat 55'!E42+'Beat 56'!E42</f>
        <v>25</v>
      </c>
      <c r="E46" s="335">
        <f>H46/4</f>
        <v>19.427397260273974</v>
      </c>
      <c r="F46" s="348">
        <f>'Beat 51'!G42+'Beat 52'!G42+'Beat 53'!G42+'Beat 54'!G42+'Beat 55'!G42+'Beat 56'!G42</f>
        <v>95</v>
      </c>
      <c r="G46" s="298">
        <f>'Previous 28 Days'!C17</f>
        <v>41</v>
      </c>
      <c r="H46" s="499">
        <f>'Beat 51'!H42+'Beat 52'!H42+'Beat 53'!H42+'Beat 54'!H42+'Beat 55'!H42+'Beat 56'!H42</f>
        <v>77.709589041095896</v>
      </c>
      <c r="I46" s="348">
        <f>'Beat 51'!I42+'Beat 52'!I42+'Beat 53'!I42+'Beat 54'!I42+'Beat 55'!I42+'Beat 56'!I42</f>
        <v>253</v>
      </c>
      <c r="J46" s="348">
        <f>'Beat 51'!J42+'Beat 52'!J42+'Beat 53'!J42+'Beat 54'!J42+'Beat 55'!J42+'Beat 56'!J42</f>
        <v>325</v>
      </c>
      <c r="K46" s="487">
        <f>'Beat 51'!K42+'Beat 52'!K42+'Beat 53'!K42+'Beat 54'!K42+'Beat 55'!K42+'Beat 56'!K42</f>
        <v>213</v>
      </c>
      <c r="L46" s="337">
        <f>I46-J46</f>
        <v>-72</v>
      </c>
      <c r="M46" s="328">
        <f>I46-K46</f>
        <v>40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18" priority="9" stopIfTrue="1" operator="greaterThan">
      <formula>0</formula>
    </cfRule>
  </conditionalFormatting>
  <conditionalFormatting sqref="C11:C12 C21:C29 C14:C18">
    <cfRule type="cellIs" dxfId="17" priority="12" stopIfTrue="1" operator="greaterThan">
      <formula>E11+P11</formula>
    </cfRule>
    <cfRule type="cellIs" dxfId="16" priority="13" stopIfTrue="1" operator="lessThan">
      <formula>E11-P11</formula>
    </cfRule>
  </conditionalFormatting>
  <conditionalFormatting sqref="F21:F29 F11:F12 F14:F18">
    <cfRule type="cellIs" dxfId="15" priority="14" stopIfTrue="1" operator="greaterThan">
      <formula>H11+Q11</formula>
    </cfRule>
    <cfRule type="cellIs" dxfId="14" priority="15" stopIfTrue="1" operator="lessThan">
      <formula>H11-Q11</formula>
    </cfRule>
  </conditionalFormatting>
  <conditionalFormatting sqref="I11:I12 I21:I29 I14:I18">
    <cfRule type="cellIs" dxfId="13" priority="16" stopIfTrue="1" operator="greaterThan">
      <formula>J11+R11</formula>
    </cfRule>
    <cfRule type="cellIs" dxfId="12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1</v>
      </c>
      <c r="K11" s="401">
        <f>'YTD 2015'!F31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Rapes'!E34</f>
        <v>0</v>
      </c>
      <c r="D13" s="557">
        <f>'New Rapes'!D34</f>
        <v>0</v>
      </c>
      <c r="E13" s="556">
        <f>'New Rapes'!C34</f>
        <v>0</v>
      </c>
      <c r="F13" s="556">
        <f>'New Rapes'!B34</f>
        <v>0</v>
      </c>
      <c r="G13" s="452">
        <f t="shared" si="2"/>
        <v>0</v>
      </c>
      <c r="H13" s="577">
        <v>0.15342465753424658</v>
      </c>
      <c r="I13" s="558">
        <f>'New Rapes'!G34</f>
        <v>0</v>
      </c>
      <c r="J13" s="557">
        <f>'New Rapes'!H34</f>
        <v>1</v>
      </c>
      <c r="K13" s="557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0</v>
      </c>
      <c r="D14" s="401">
        <f>'3 weeks ago'!D31</f>
        <v>0</v>
      </c>
      <c r="E14" s="402">
        <f>'Previous Week'!D31</f>
        <v>2</v>
      </c>
      <c r="F14" s="402">
        <f>'Last Week'!D31</f>
        <v>1</v>
      </c>
      <c r="G14" s="452">
        <f t="shared" si="2"/>
        <v>3</v>
      </c>
      <c r="H14" s="491">
        <f>'2016 Data'!D60</f>
        <v>0.38251366120218577</v>
      </c>
      <c r="I14" s="403">
        <f>'YTD 2017'!D31</f>
        <v>8</v>
      </c>
      <c r="J14" s="401">
        <f>'YTD 2016'!D31</f>
        <v>0</v>
      </c>
      <c r="K14" s="401">
        <f>'YTD 2015'!D31</f>
        <v>0</v>
      </c>
      <c r="L14" s="404">
        <f t="shared" si="0"/>
        <v>8</v>
      </c>
      <c r="M14" s="407">
        <f t="shared" si="1"/>
        <v>8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0</v>
      </c>
      <c r="E15" s="402">
        <f>'Previous Week'!Q31</f>
        <v>0</v>
      </c>
      <c r="F15" s="402">
        <f>'Last Week'!Q31</f>
        <v>0</v>
      </c>
      <c r="G15" s="452">
        <f t="shared" si="2"/>
        <v>0</v>
      </c>
      <c r="H15" s="491">
        <f>'2016 Data'!Q60</f>
        <v>1.5300546448087431</v>
      </c>
      <c r="I15" s="403">
        <f>'YTD 2017'!Q31</f>
        <v>1</v>
      </c>
      <c r="J15" s="401">
        <f>'YTD 2016'!Q31</f>
        <v>7</v>
      </c>
      <c r="K15" s="401">
        <f>'YTD 2015'!Q31</f>
        <v>7</v>
      </c>
      <c r="L15" s="404">
        <f t="shared" si="0"/>
        <v>-6</v>
      </c>
      <c r="M15" s="407">
        <f t="shared" si="1"/>
        <v>-6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Data'!O60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0</v>
      </c>
      <c r="D17" s="401">
        <f>'3 weeks ago'!E31</f>
        <v>1</v>
      </c>
      <c r="E17" s="402">
        <f>'Previous Week'!E31</f>
        <v>0</v>
      </c>
      <c r="F17" s="402">
        <f>'Last Week'!E31</f>
        <v>0</v>
      </c>
      <c r="G17" s="452">
        <f t="shared" si="2"/>
        <v>1</v>
      </c>
      <c r="H17" s="491">
        <f>'2016 Data'!E60</f>
        <v>1.6065573770491803</v>
      </c>
      <c r="I17" s="403">
        <f>'YTD 2017'!E31</f>
        <v>5</v>
      </c>
      <c r="J17" s="401">
        <f>'YTD 2016'!E31</f>
        <v>11</v>
      </c>
      <c r="K17" s="401">
        <f>'YTD 2015'!E31</f>
        <v>4</v>
      </c>
      <c r="L17" s="404">
        <f t="shared" si="0"/>
        <v>-6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ago'!J31</f>
        <v>0</v>
      </c>
      <c r="D18" s="401">
        <f>'3 weeks ago'!J31</f>
        <v>0</v>
      </c>
      <c r="E18" s="402">
        <f>'Previous Week'!J31</f>
        <v>1</v>
      </c>
      <c r="F18" s="402">
        <f>'Last Week'!J31</f>
        <v>0</v>
      </c>
      <c r="G18" s="452">
        <f t="shared" si="2"/>
        <v>1</v>
      </c>
      <c r="H18" s="491">
        <f>'2016 Data'!J60</f>
        <v>0.68852459016393441</v>
      </c>
      <c r="I18" s="403">
        <f>'YTD 2017'!J31</f>
        <v>2</v>
      </c>
      <c r="J18" s="401">
        <f>'YTD 2016'!J31</f>
        <v>1</v>
      </c>
      <c r="K18" s="401">
        <f>'YTD 2015'!J31</f>
        <v>1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3</v>
      </c>
      <c r="F19" s="410">
        <f t="shared" si="3"/>
        <v>1</v>
      </c>
      <c r="G19" s="453">
        <f t="shared" si="3"/>
        <v>5</v>
      </c>
      <c r="H19" s="492">
        <f t="shared" ref="H19" si="4">SUM(H11:H18)</f>
        <v>4.9730967886817883</v>
      </c>
      <c r="I19" s="411">
        <f t="shared" si="3"/>
        <v>16</v>
      </c>
      <c r="J19" s="409">
        <f t="shared" si="3"/>
        <v>21</v>
      </c>
      <c r="K19" s="409">
        <f t="shared" si="3"/>
        <v>14</v>
      </c>
      <c r="L19" s="412">
        <f>(I19-J19)/J19</f>
        <v>-0.23809523809523808</v>
      </c>
      <c r="M19" s="413">
        <f>(I19-K19)/K19</f>
        <v>0.14285714285714285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Data'!C60</f>
        <v>1.1475409836065573</v>
      </c>
      <c r="I21" s="416">
        <f>'YTD 2017'!C31</f>
        <v>1</v>
      </c>
      <c r="J21" s="401">
        <f>'YTD 2016'!C31</f>
        <v>8</v>
      </c>
      <c r="K21" s="401">
        <f>'YTD 2015'!C31</f>
        <v>0</v>
      </c>
      <c r="L21" s="404">
        <f t="shared" ref="L21:L29" si="6">I21-J21</f>
        <v>-7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ago'!N31</f>
        <v>0</v>
      </c>
      <c r="D22" s="401">
        <f>'3 weeks ago'!N31</f>
        <v>1</v>
      </c>
      <c r="E22" s="402">
        <f>'Previous Week'!N31</f>
        <v>1</v>
      </c>
      <c r="F22" s="402">
        <f>'Last Week'!N31</f>
        <v>0</v>
      </c>
      <c r="G22" s="452">
        <f t="shared" si="5"/>
        <v>2</v>
      </c>
      <c r="H22" s="491">
        <f>'2016 Data'!N60</f>
        <v>6.8087431693989071</v>
      </c>
      <c r="I22" s="418">
        <f>'YTD 2017'!N31</f>
        <v>16</v>
      </c>
      <c r="J22" s="401">
        <f>'YTD 2016'!N31</f>
        <v>30</v>
      </c>
      <c r="K22" s="401">
        <f>'YTD 2015'!N31</f>
        <v>10</v>
      </c>
      <c r="L22" s="404">
        <f t="shared" si="6"/>
        <v>-14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Data'!L60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3</v>
      </c>
      <c r="D24" s="401">
        <f>'3 weeks ago'!P31</f>
        <v>7</v>
      </c>
      <c r="E24" s="402">
        <f>'Previous Week'!P31</f>
        <v>4</v>
      </c>
      <c r="F24" s="402">
        <f>'Last Week'!P31</f>
        <v>5</v>
      </c>
      <c r="G24" s="403">
        <f t="shared" si="5"/>
        <v>19</v>
      </c>
      <c r="H24" s="491">
        <f>'2016 Data'!P60</f>
        <v>13.693989071038251</v>
      </c>
      <c r="I24" s="418">
        <f>'YTD 2017'!P31</f>
        <v>59</v>
      </c>
      <c r="J24" s="401">
        <f>'YTD 2016'!P31</f>
        <v>51</v>
      </c>
      <c r="K24" s="401">
        <f>'YTD 2015'!P31</f>
        <v>60</v>
      </c>
      <c r="L24" s="404">
        <f t="shared" si="6"/>
        <v>8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ago'!G31</f>
        <v>3</v>
      </c>
      <c r="D25" s="401">
        <f>'3 weeks ago'!G31</f>
        <v>1</v>
      </c>
      <c r="E25" s="402">
        <f>'Previous Week'!G31</f>
        <v>2</v>
      </c>
      <c r="F25" s="402">
        <f>'Last Week'!G31</f>
        <v>4</v>
      </c>
      <c r="G25" s="403">
        <f t="shared" si="5"/>
        <v>10</v>
      </c>
      <c r="H25" s="491">
        <f>'2016 Data'!G60</f>
        <v>5.7377049180327866</v>
      </c>
      <c r="I25" s="418">
        <f>'YTD 2017'!G31</f>
        <v>34</v>
      </c>
      <c r="J25" s="401">
        <f>'YTD 2016'!G31</f>
        <v>24</v>
      </c>
      <c r="K25" s="401">
        <f>'YTD 2015'!G31</f>
        <v>18</v>
      </c>
      <c r="L25" s="404">
        <f t="shared" si="6"/>
        <v>10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ago'!I31</f>
        <v>0</v>
      </c>
      <c r="D26" s="401">
        <f>'3 weeks ago'!I31</f>
        <v>0</v>
      </c>
      <c r="E26" s="402">
        <f>'Previous Week'!I31</f>
        <v>1</v>
      </c>
      <c r="F26" s="402">
        <f>'Last Week'!I31</f>
        <v>0</v>
      </c>
      <c r="G26" s="452">
        <f t="shared" si="5"/>
        <v>1</v>
      </c>
      <c r="H26" s="491">
        <f>'2016 Data'!I60</f>
        <v>2.0655737704918034</v>
      </c>
      <c r="I26" s="418">
        <f>'YTD 2017'!I31</f>
        <v>4</v>
      </c>
      <c r="J26" s="401">
        <f>'YTD 2016'!I31</f>
        <v>7</v>
      </c>
      <c r="K26" s="401">
        <f>'YTD 2015'!I31</f>
        <v>8</v>
      </c>
      <c r="L26" s="404">
        <f t="shared" si="6"/>
        <v>-3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ago'!H31</f>
        <v>0</v>
      </c>
      <c r="D27" s="401">
        <f>'3 weeks ago'!H31</f>
        <v>0</v>
      </c>
      <c r="E27" s="402">
        <f>'Previous Week'!H31</f>
        <v>3</v>
      </c>
      <c r="F27" s="402">
        <f>'Last Week'!H31</f>
        <v>0</v>
      </c>
      <c r="G27" s="452">
        <f t="shared" si="5"/>
        <v>3</v>
      </c>
      <c r="H27" s="491">
        <f>'2016 Data'!H60</f>
        <v>4.1311475409836067</v>
      </c>
      <c r="I27" s="418">
        <f>'YTD 2017'!H31</f>
        <v>12</v>
      </c>
      <c r="J27" s="401">
        <f>'YTD 2016'!H31</f>
        <v>11</v>
      </c>
      <c r="K27" s="401">
        <f>'YTD 2015'!H31</f>
        <v>13</v>
      </c>
      <c r="L27" s="404">
        <f>I27-J27</f>
        <v>1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0</v>
      </c>
      <c r="F28" s="402">
        <f>'Last Week'!K31</f>
        <v>0</v>
      </c>
      <c r="G28" s="452">
        <f t="shared" si="5"/>
        <v>0</v>
      </c>
      <c r="H28" s="491">
        <f>'2016 Data'!K60</f>
        <v>0.45901639344262296</v>
      </c>
      <c r="I28" s="418">
        <f>'YTD 2017'!K31</f>
        <v>1</v>
      </c>
      <c r="J28" s="401">
        <f>'YTD 2016'!K31</f>
        <v>1</v>
      </c>
      <c r="K28" s="401">
        <f>'YTD 2015'!K31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ago'!B31</f>
        <v>2</v>
      </c>
      <c r="D29" s="401">
        <f>'3 weeks ago'!B31</f>
        <v>0</v>
      </c>
      <c r="E29" s="402">
        <f>'Previous Week'!B31</f>
        <v>0</v>
      </c>
      <c r="F29" s="402">
        <f>'Last Week'!B31</f>
        <v>0</v>
      </c>
      <c r="G29" s="452">
        <f t="shared" si="5"/>
        <v>2</v>
      </c>
      <c r="H29" s="491">
        <f>'2016 Data'!B60</f>
        <v>3.1366120218579234</v>
      </c>
      <c r="I29" s="418">
        <f>'YTD 2017'!B31</f>
        <v>10</v>
      </c>
      <c r="J29" s="401">
        <f>'YTD 2016'!B31</f>
        <v>10</v>
      </c>
      <c r="K29" s="401">
        <f>'YTD 2015'!B31</f>
        <v>10</v>
      </c>
      <c r="L29" s="404">
        <f t="shared" si="6"/>
        <v>0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8</v>
      </c>
      <c r="D30" s="420">
        <f t="shared" si="8"/>
        <v>9</v>
      </c>
      <c r="E30" s="420">
        <f t="shared" si="8"/>
        <v>11</v>
      </c>
      <c r="F30" s="421">
        <f t="shared" si="8"/>
        <v>9</v>
      </c>
      <c r="G30" s="455">
        <f t="shared" si="8"/>
        <v>37</v>
      </c>
      <c r="H30" s="494">
        <f t="shared" si="8"/>
        <v>37.333333333333329</v>
      </c>
      <c r="I30" s="422">
        <f t="shared" si="8"/>
        <v>137</v>
      </c>
      <c r="J30" s="420">
        <f t="shared" si="8"/>
        <v>142</v>
      </c>
      <c r="K30" s="420">
        <f>SUM(K21:K29)</f>
        <v>119</v>
      </c>
      <c r="L30" s="412">
        <f>(I30-J30)/J30</f>
        <v>-3.5211267605633804E-2</v>
      </c>
      <c r="M30" s="413">
        <f>(I30-K30)/K30</f>
        <v>0.15126050420168066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10</v>
      </c>
      <c r="E31" s="409">
        <f t="shared" si="9"/>
        <v>14</v>
      </c>
      <c r="F31" s="410">
        <f t="shared" si="9"/>
        <v>10</v>
      </c>
      <c r="G31" s="453">
        <f t="shared" si="9"/>
        <v>42</v>
      </c>
      <c r="H31" s="492">
        <f t="shared" si="9"/>
        <v>42.306430122015115</v>
      </c>
      <c r="I31" s="411">
        <f t="shared" si="9"/>
        <v>153</v>
      </c>
      <c r="J31" s="409">
        <f t="shared" si="9"/>
        <v>163</v>
      </c>
      <c r="K31" s="409">
        <f t="shared" si="9"/>
        <v>133</v>
      </c>
      <c r="L31" s="412">
        <f>(I31-J31)/J31</f>
        <v>-6.1349693251533742E-2</v>
      </c>
      <c r="M31" s="413">
        <f>(I31-K31)/K31</f>
        <v>0.15037593984962405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ago'!S31</f>
        <v>1</v>
      </c>
      <c r="D41" s="441">
        <f>'3 weeks ago'!S31</f>
        <v>4</v>
      </c>
      <c r="E41" s="441">
        <f>'Previous Week'!S31</f>
        <v>0</v>
      </c>
      <c r="F41" s="442">
        <f>'Last Week'!S31</f>
        <v>0</v>
      </c>
      <c r="G41" s="452">
        <f t="shared" ref="G41:G42" si="10">SUM(C41:F41)</f>
        <v>5</v>
      </c>
      <c r="H41" s="501">
        <f>'2016 Data'!R60</f>
        <v>10.816438356164385</v>
      </c>
      <c r="I41" s="443">
        <f>'YTD 2017'!S31</f>
        <v>34</v>
      </c>
      <c r="J41" s="441">
        <f>'YTD 2016'!S31</f>
        <v>45</v>
      </c>
      <c r="K41" s="441">
        <f>'YTD 2015'!S31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ago'!T31</f>
        <v>8</v>
      </c>
      <c r="D42" s="447">
        <f>'3 weeks ago'!T31</f>
        <v>5</v>
      </c>
      <c r="E42" s="446">
        <f>'Previous Week'!T31</f>
        <v>6</v>
      </c>
      <c r="F42" s="460">
        <f>'Last Week'!T31</f>
        <v>5</v>
      </c>
      <c r="G42" s="452">
        <f t="shared" si="10"/>
        <v>24</v>
      </c>
      <c r="H42" s="502">
        <f>'2016 Data'!S60</f>
        <v>20.865753424657534</v>
      </c>
      <c r="I42" s="448">
        <f>'YTD 2017'!T31</f>
        <v>53</v>
      </c>
      <c r="J42" s="482">
        <f>'YTD 2016'!T31</f>
        <v>99</v>
      </c>
      <c r="K42" s="446">
        <f>'YTD 2015'!T31</f>
        <v>46</v>
      </c>
      <c r="L42" s="412">
        <f>(I42-J42)/J42</f>
        <v>-0.46464646464646464</v>
      </c>
      <c r="M42" s="413">
        <f>(I42-K42)/K42</f>
        <v>0.15217391304347827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" priority="1" stopIfTrue="1" operator="greaterThan">
      <formula>0</formula>
    </cfRule>
  </conditionalFormatting>
  <conditionalFormatting sqref="L32:M32">
    <cfRule type="cellIs" dxfId="1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1</v>
      </c>
      <c r="K11" s="401">
        <f>'YTD 2015'!F32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ago'!M32</f>
        <v>0</v>
      </c>
      <c r="D12" s="401">
        <f>'3 weeks ago'!M32</f>
        <v>0</v>
      </c>
      <c r="E12" s="402">
        <f>'Previous Week'!M32</f>
        <v>1</v>
      </c>
      <c r="F12" s="402">
        <f>'Last Week'!M32</f>
        <v>0</v>
      </c>
      <c r="G12" s="452">
        <f t="shared" ref="G12:G18" si="2">SUM(C12:F12)</f>
        <v>1</v>
      </c>
      <c r="H12" s="491">
        <f>'2016 Data'!M61</f>
        <v>7.650273224043716E-2</v>
      </c>
      <c r="I12" s="403">
        <f>'YTD 2017'!M32</f>
        <v>1</v>
      </c>
      <c r="J12" s="401">
        <f>'YTD 2016'!M32</f>
        <v>1</v>
      </c>
      <c r="K12" s="401">
        <f>'YTD 2015'!M32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7">
        <f>'New Rapes'!E35</f>
        <v>0</v>
      </c>
      <c r="D13" s="557">
        <f>'New Rapes'!D35</f>
        <v>2</v>
      </c>
      <c r="E13" s="556">
        <f>'New Rapes'!C35</f>
        <v>0</v>
      </c>
      <c r="F13" s="556">
        <f>'New Rapes'!B35</f>
        <v>0</v>
      </c>
      <c r="G13" s="452">
        <f t="shared" ref="G13" si="3">SUM(C13:F13)</f>
        <v>2</v>
      </c>
      <c r="H13" s="577">
        <v>0.46027397260273967</v>
      </c>
      <c r="I13" s="558">
        <f>'New Rapes'!G35</f>
        <v>3</v>
      </c>
      <c r="J13" s="557">
        <f>'New Rapes'!H35</f>
        <v>1</v>
      </c>
      <c r="K13" s="557">
        <f>'New Rapes'!I35</f>
        <v>1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Data'!D61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Data'!Q61</f>
        <v>0.76502732240437155</v>
      </c>
      <c r="I15" s="403">
        <f>'YTD 2017'!Q32</f>
        <v>1</v>
      </c>
      <c r="J15" s="401">
        <f>'YTD 2016'!Q32</f>
        <v>4</v>
      </c>
      <c r="K15" s="401">
        <f>'YTD 2015'!Q32</f>
        <v>1</v>
      </c>
      <c r="L15" s="404">
        <f t="shared" si="0"/>
        <v>-3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Data'!O61</f>
        <v>0.15300546448087432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0</v>
      </c>
      <c r="D17" s="401">
        <f>'3 weeks ago'!E32</f>
        <v>1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Data'!E61</f>
        <v>0.68852459016393441</v>
      </c>
      <c r="I17" s="403">
        <f>'YTD 2017'!E32</f>
        <v>3</v>
      </c>
      <c r="J17" s="401">
        <f>'YTD 2016'!E32</f>
        <v>3</v>
      </c>
      <c r="K17" s="401">
        <f>'YTD 2015'!E32</f>
        <v>4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ago'!J32</f>
        <v>0</v>
      </c>
      <c r="D18" s="401">
        <f>'3 weeks ago'!J32</f>
        <v>1</v>
      </c>
      <c r="E18" s="402">
        <f>'Previous Week'!J32</f>
        <v>1</v>
      </c>
      <c r="F18" s="402">
        <f>'Last Week'!J32</f>
        <v>0</v>
      </c>
      <c r="G18" s="452">
        <f t="shared" si="2"/>
        <v>2</v>
      </c>
      <c r="H18" s="491">
        <f>'2016 Data'!J61</f>
        <v>0.91803278688524592</v>
      </c>
      <c r="I18" s="403">
        <f>'YTD 2017'!J32</f>
        <v>4</v>
      </c>
      <c r="J18" s="401">
        <f>'YTD 2016'!J32</f>
        <v>3</v>
      </c>
      <c r="K18" s="401">
        <f>'YTD 2015'!J32</f>
        <v>2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4</v>
      </c>
      <c r="E19" s="409">
        <f t="shared" si="4"/>
        <v>2</v>
      </c>
      <c r="F19" s="410">
        <f t="shared" si="4"/>
        <v>0</v>
      </c>
      <c r="G19" s="453">
        <f t="shared" si="4"/>
        <v>6</v>
      </c>
      <c r="H19" s="492">
        <f t="shared" si="4"/>
        <v>3.596885994460663</v>
      </c>
      <c r="I19" s="411">
        <f t="shared" si="4"/>
        <v>12</v>
      </c>
      <c r="J19" s="409">
        <f t="shared" si="4"/>
        <v>15</v>
      </c>
      <c r="K19" s="409">
        <f t="shared" si="4"/>
        <v>9</v>
      </c>
      <c r="L19" s="412">
        <f>(I19-J19)/J19</f>
        <v>-0.2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Data'!C61</f>
        <v>0.68852459016393441</v>
      </c>
      <c r="I21" s="416">
        <f>'YTD 2017'!C32</f>
        <v>1</v>
      </c>
      <c r="J21" s="401">
        <f>'YTD 2016'!C32</f>
        <v>2</v>
      </c>
      <c r="K21" s="401">
        <f>'YTD 2015'!C32</f>
        <v>2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1</v>
      </c>
      <c r="F22" s="402">
        <f>'Last Week'!N32</f>
        <v>0</v>
      </c>
      <c r="G22" s="452">
        <f t="shared" si="5"/>
        <v>1</v>
      </c>
      <c r="H22" s="491">
        <f>'2016 Data'!N61</f>
        <v>6.8852459016393439</v>
      </c>
      <c r="I22" s="418">
        <f>'YTD 2017'!N32</f>
        <v>9</v>
      </c>
      <c r="J22" s="401">
        <f>'YTD 2016'!N32</f>
        <v>35</v>
      </c>
      <c r="K22" s="401">
        <f>'YTD 2015'!N32</f>
        <v>18</v>
      </c>
      <c r="L22" s="404">
        <f t="shared" si="6"/>
        <v>-26</v>
      </c>
      <c r="M22" s="407">
        <f t="shared" ref="M22:M29" si="7">I22-K22</f>
        <v>-9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Data'!L61</f>
        <v>0.30601092896174864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Data'!P61</f>
        <v>0.61202185792349728</v>
      </c>
      <c r="I24" s="418">
        <f>'YTD 2017'!P32</f>
        <v>2</v>
      </c>
      <c r="J24" s="401">
        <f>'YTD 2016'!P32</f>
        <v>4</v>
      </c>
      <c r="K24" s="401">
        <f>'YTD 2015'!P32</f>
        <v>0</v>
      </c>
      <c r="L24" s="404">
        <f t="shared" si="6"/>
        <v>-2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ago'!G32</f>
        <v>3</v>
      </c>
      <c r="D25" s="401">
        <f>'3 weeks ago'!G32</f>
        <v>1</v>
      </c>
      <c r="E25" s="402">
        <f>'Previous Week'!G32</f>
        <v>1</v>
      </c>
      <c r="F25" s="402">
        <f>'Last Week'!G32</f>
        <v>1</v>
      </c>
      <c r="G25" s="403">
        <f t="shared" si="5"/>
        <v>6</v>
      </c>
      <c r="H25" s="491">
        <f>'2016 Data'!G61</f>
        <v>4.1311475409836067</v>
      </c>
      <c r="I25" s="418">
        <f>'YTD 2017'!G32</f>
        <v>19</v>
      </c>
      <c r="J25" s="401">
        <f>'YTD 2016'!G32</f>
        <v>14</v>
      </c>
      <c r="K25" s="401">
        <f>'YTD 2015'!G32</f>
        <v>15</v>
      </c>
      <c r="L25" s="404">
        <f t="shared" si="6"/>
        <v>5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1</v>
      </c>
      <c r="F26" s="402">
        <f>'Last Week'!I32</f>
        <v>1</v>
      </c>
      <c r="G26" s="452">
        <f t="shared" si="5"/>
        <v>2</v>
      </c>
      <c r="H26" s="491">
        <f>'2016 Data'!I61</f>
        <v>1.6065573770491803</v>
      </c>
      <c r="I26" s="418">
        <f>'YTD 2017'!I32</f>
        <v>5</v>
      </c>
      <c r="J26" s="401">
        <f>'YTD 2016'!I32</f>
        <v>3</v>
      </c>
      <c r="K26" s="401">
        <f>'YTD 2015'!I32</f>
        <v>5</v>
      </c>
      <c r="L26" s="404">
        <f t="shared" si="6"/>
        <v>2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ago'!H32</f>
        <v>4</v>
      </c>
      <c r="D27" s="401">
        <f>'3 weeks ago'!H32</f>
        <v>1</v>
      </c>
      <c r="E27" s="402">
        <f>'Previous Week'!H32</f>
        <v>1</v>
      </c>
      <c r="F27" s="402">
        <f>'Last Week'!H32</f>
        <v>1</v>
      </c>
      <c r="G27" s="452">
        <f t="shared" si="5"/>
        <v>7</v>
      </c>
      <c r="H27" s="491">
        <f>'2016 Data'!H61</f>
        <v>4.6666666666666661</v>
      </c>
      <c r="I27" s="418">
        <f>'YTD 2017'!H32</f>
        <v>13</v>
      </c>
      <c r="J27" s="401">
        <f>'YTD 2016'!H32</f>
        <v>17</v>
      </c>
      <c r="K27" s="401">
        <f>'YTD 2015'!H32</f>
        <v>10</v>
      </c>
      <c r="L27" s="404">
        <f>I27-J27</f>
        <v>-4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1</v>
      </c>
      <c r="E28" s="402">
        <f>'Previous Week'!K32</f>
        <v>0</v>
      </c>
      <c r="F28" s="402">
        <f>'Last Week'!K32</f>
        <v>0</v>
      </c>
      <c r="G28" s="452">
        <f t="shared" si="5"/>
        <v>1</v>
      </c>
      <c r="H28" s="491">
        <f>'2016 Data'!K61</f>
        <v>0.30601092896174864</v>
      </c>
      <c r="I28" s="418">
        <f>'YTD 2017'!K32</f>
        <v>3</v>
      </c>
      <c r="J28" s="401">
        <f>'YTD 2016'!K32</f>
        <v>1</v>
      </c>
      <c r="K28" s="401">
        <f>'YTD 2015'!K32</f>
        <v>1</v>
      </c>
      <c r="L28" s="404">
        <f t="shared" si="6"/>
        <v>2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1</v>
      </c>
      <c r="F29" s="402">
        <f>'Last Week'!B32</f>
        <v>0</v>
      </c>
      <c r="G29" s="452">
        <f t="shared" si="5"/>
        <v>1</v>
      </c>
      <c r="H29" s="491">
        <f>'2016 Data'!B61</f>
        <v>2.3715846994535519</v>
      </c>
      <c r="I29" s="418">
        <f>'YTD 2017'!B32</f>
        <v>8</v>
      </c>
      <c r="J29" s="401">
        <f>'YTD 2016'!B32</f>
        <v>13</v>
      </c>
      <c r="K29" s="401">
        <f>'YTD 2015'!B32</f>
        <v>7</v>
      </c>
      <c r="L29" s="404">
        <f t="shared" si="6"/>
        <v>-5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7</v>
      </c>
      <c r="D30" s="420">
        <f t="shared" si="8"/>
        <v>3</v>
      </c>
      <c r="E30" s="420">
        <f t="shared" si="8"/>
        <v>5</v>
      </c>
      <c r="F30" s="421">
        <f t="shared" si="8"/>
        <v>3</v>
      </c>
      <c r="G30" s="455">
        <f t="shared" si="8"/>
        <v>18</v>
      </c>
      <c r="H30" s="494">
        <f t="shared" si="8"/>
        <v>21.573770491803277</v>
      </c>
      <c r="I30" s="422">
        <f t="shared" si="8"/>
        <v>61</v>
      </c>
      <c r="J30" s="420">
        <f t="shared" si="8"/>
        <v>89</v>
      </c>
      <c r="K30" s="420">
        <f>SUM(K21:K29)</f>
        <v>58</v>
      </c>
      <c r="L30" s="412">
        <f>(I30-J30)/J30</f>
        <v>-0.3146067415730337</v>
      </c>
      <c r="M30" s="413">
        <f>(I30-K30)/K30</f>
        <v>5.1724137931034482E-2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7</v>
      </c>
      <c r="F31" s="410">
        <f t="shared" si="9"/>
        <v>3</v>
      </c>
      <c r="G31" s="453">
        <f t="shared" si="9"/>
        <v>24</v>
      </c>
      <c r="H31" s="492">
        <f t="shared" si="9"/>
        <v>25.17065648626394</v>
      </c>
      <c r="I31" s="411">
        <f t="shared" si="9"/>
        <v>73</v>
      </c>
      <c r="J31" s="409">
        <f t="shared" si="9"/>
        <v>104</v>
      </c>
      <c r="K31" s="409">
        <f t="shared" si="9"/>
        <v>67</v>
      </c>
      <c r="L31" s="412">
        <f>(I31-J31)/J31</f>
        <v>-0.29807692307692307</v>
      </c>
      <c r="M31" s="413">
        <f>(I31-K31)/K31</f>
        <v>8.9552238805970144E-2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ago'!T32</f>
        <v>6</v>
      </c>
      <c r="D42" s="447">
        <f>'3 weeks ago'!T32</f>
        <v>10</v>
      </c>
      <c r="E42" s="446">
        <f>'Previous Week'!T32</f>
        <v>3</v>
      </c>
      <c r="F42" s="460">
        <f>'Last Week'!T32</f>
        <v>0</v>
      </c>
      <c r="G42" s="452">
        <f t="shared" si="10"/>
        <v>19</v>
      </c>
      <c r="H42" s="502">
        <f>'2016 Data'!S61</f>
        <v>13.961643835616439</v>
      </c>
      <c r="I42" s="448">
        <f>'YTD 2017'!T32</f>
        <v>63</v>
      </c>
      <c r="J42" s="482">
        <f>'YTD 2016'!T32</f>
        <v>53</v>
      </c>
      <c r="K42" s="446">
        <f>'YTD 2015'!T32</f>
        <v>45</v>
      </c>
      <c r="L42" s="412">
        <f>(I42-J42)/J42</f>
        <v>0.18867924528301888</v>
      </c>
      <c r="M42" s="413">
        <f>(I42-K42)/K42</f>
        <v>0.4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" priority="1" stopIfTrue="1" operator="greaterThan">
      <formula>0</formula>
    </cfRule>
  </conditionalFormatting>
  <conditionalFormatting sqref="L32:M32">
    <cfRule type="cellIs" dxfId="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204</v>
      </c>
      <c r="C13" s="557">
        <f>'New Rapes'!E36</f>
        <v>0</v>
      </c>
      <c r="D13" s="557">
        <f>'New Rapes'!D36</f>
        <v>0</v>
      </c>
      <c r="E13" s="556">
        <f>'New Rapes'!C36</f>
        <v>0</v>
      </c>
      <c r="F13" s="556">
        <f>'New Rapes'!B36</f>
        <v>0</v>
      </c>
      <c r="G13" s="452">
        <f t="shared" ref="G13" si="3">SUM(C13:F13)</f>
        <v>0</v>
      </c>
      <c r="H13" s="577">
        <v>0</v>
      </c>
      <c r="I13" s="558">
        <f>'New Rapes'!G36</f>
        <v>1</v>
      </c>
      <c r="J13" s="557">
        <f>'New Rapes'!H36</f>
        <v>0</v>
      </c>
      <c r="K13" s="557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Data'!D62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Data'!Q62</f>
        <v>0.45901639344262296</v>
      </c>
      <c r="I15" s="403">
        <f>'YTD 2017'!Q33</f>
        <v>0</v>
      </c>
      <c r="J15" s="401">
        <f>'YTD 2016'!Q33</f>
        <v>2</v>
      </c>
      <c r="K15" s="401">
        <f>'YTD 2015'!Q33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Data'!O62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0</v>
      </c>
      <c r="F17" s="402">
        <f>'Last Week'!E33</f>
        <v>1</v>
      </c>
      <c r="G17" s="452">
        <f t="shared" si="2"/>
        <v>1</v>
      </c>
      <c r="H17" s="491">
        <f>'2016 Data'!E62</f>
        <v>0.99453551912568305</v>
      </c>
      <c r="I17" s="403">
        <f>'YTD 2017'!E33</f>
        <v>5</v>
      </c>
      <c r="J17" s="401">
        <f>'YTD 2016'!E33</f>
        <v>7</v>
      </c>
      <c r="K17" s="401">
        <f>'YTD 2015'!E33</f>
        <v>1</v>
      </c>
      <c r="L17" s="404">
        <f t="shared" si="0"/>
        <v>-2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Data'!J62</f>
        <v>0.61202185792349728</v>
      </c>
      <c r="I18" s="403">
        <f>'YTD 2017'!J33</f>
        <v>1</v>
      </c>
      <c r="J18" s="401">
        <f>'YTD 2016'!J33</f>
        <v>3</v>
      </c>
      <c r="K18" s="401">
        <f>'YTD 2015'!J33</f>
        <v>0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2.2950819672131146</v>
      </c>
      <c r="I19" s="411">
        <f t="shared" si="4"/>
        <v>10</v>
      </c>
      <c r="J19" s="409">
        <f t="shared" si="4"/>
        <v>13</v>
      </c>
      <c r="K19" s="409">
        <f t="shared" si="4"/>
        <v>4</v>
      </c>
      <c r="L19" s="412">
        <f>(I19-J19)/J19</f>
        <v>-0.23076923076923078</v>
      </c>
      <c r="M19" s="413">
        <f>(I19-K19)/K19</f>
        <v>1.5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Data'!C62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1</v>
      </c>
      <c r="D22" s="401">
        <f>'3 weeks ago'!N33</f>
        <v>0</v>
      </c>
      <c r="E22" s="402">
        <f>'Previous Week'!N33</f>
        <v>1</v>
      </c>
      <c r="F22" s="402">
        <f>'Last Week'!N33</f>
        <v>0</v>
      </c>
      <c r="G22" s="452">
        <f t="shared" si="5"/>
        <v>2</v>
      </c>
      <c r="H22" s="491">
        <f>'2016 Data'!N62</f>
        <v>3.5191256830601092</v>
      </c>
      <c r="I22" s="418">
        <f>'YTD 2017'!N33</f>
        <v>10</v>
      </c>
      <c r="J22" s="401">
        <f>'YTD 2016'!N33</f>
        <v>4</v>
      </c>
      <c r="K22" s="401">
        <f>'YTD 2015'!N33</f>
        <v>7</v>
      </c>
      <c r="L22" s="404">
        <f t="shared" si="6"/>
        <v>6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ago'!L33</f>
        <v>1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1</v>
      </c>
      <c r="H23" s="491">
        <f>'2016 Data'!L62</f>
        <v>0.15300546448087432</v>
      </c>
      <c r="I23" s="418">
        <f>'YTD 2017'!L33</f>
        <v>1</v>
      </c>
      <c r="J23" s="401">
        <f>'YTD 2016'!L33</f>
        <v>0</v>
      </c>
      <c r="K23" s="401">
        <f>'YTD 2015'!L33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Data'!P62</f>
        <v>0.91803278688524592</v>
      </c>
      <c r="I24" s="418">
        <f>'YTD 2017'!P33</f>
        <v>8</v>
      </c>
      <c r="J24" s="401">
        <f>'YTD 2016'!P33</f>
        <v>4</v>
      </c>
      <c r="K24" s="401">
        <f>'YTD 2015'!P33</f>
        <v>0</v>
      </c>
      <c r="L24" s="404">
        <f t="shared" si="6"/>
        <v>4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0</v>
      </c>
      <c r="F25" s="402">
        <f>'Last Week'!G33</f>
        <v>0</v>
      </c>
      <c r="G25" s="403">
        <f t="shared" si="5"/>
        <v>0</v>
      </c>
      <c r="H25" s="491">
        <f>'2016 Data'!G62</f>
        <v>2.6775956284153004</v>
      </c>
      <c r="I25" s="418">
        <f>'YTD 2017'!G33</f>
        <v>5</v>
      </c>
      <c r="J25" s="401">
        <f>'YTD 2016'!G33</f>
        <v>6</v>
      </c>
      <c r="K25" s="401">
        <f>'YTD 2015'!G33</f>
        <v>4</v>
      </c>
      <c r="L25" s="404">
        <f t="shared" si="6"/>
        <v>-1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1</v>
      </c>
      <c r="F26" s="402">
        <f>'Last Week'!I33</f>
        <v>0</v>
      </c>
      <c r="G26" s="452">
        <f t="shared" si="5"/>
        <v>1</v>
      </c>
      <c r="H26" s="491">
        <f>'2016 Data'!I62</f>
        <v>1.5300546448087431</v>
      </c>
      <c r="I26" s="418">
        <f>'YTD 2017'!I33</f>
        <v>2</v>
      </c>
      <c r="J26" s="401">
        <f>'YTD 2016'!I33</f>
        <v>3</v>
      </c>
      <c r="K26" s="401">
        <f>'YTD 2015'!I33</f>
        <v>4</v>
      </c>
      <c r="L26" s="404">
        <f t="shared" si="6"/>
        <v>-1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ago'!H33</f>
        <v>0</v>
      </c>
      <c r="D27" s="401">
        <f>'3 weeks ago'!H33</f>
        <v>0</v>
      </c>
      <c r="E27" s="402">
        <f>'Previous Week'!H33</f>
        <v>0</v>
      </c>
      <c r="F27" s="402">
        <f>'Last Week'!H33</f>
        <v>1</v>
      </c>
      <c r="G27" s="452">
        <f t="shared" si="5"/>
        <v>1</v>
      </c>
      <c r="H27" s="491">
        <f>'2016 Data'!H62</f>
        <v>2.5245901639344264</v>
      </c>
      <c r="I27" s="418">
        <f>'YTD 2017'!H33</f>
        <v>6</v>
      </c>
      <c r="J27" s="401">
        <f>'YTD 2016'!H33</f>
        <v>11</v>
      </c>
      <c r="K27" s="401">
        <f>'YTD 2015'!H33</f>
        <v>6</v>
      </c>
      <c r="L27" s="404">
        <f>I27-J27</f>
        <v>-5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0</v>
      </c>
      <c r="G28" s="452">
        <f t="shared" si="5"/>
        <v>0</v>
      </c>
      <c r="H28" s="491">
        <f>'2016 Data'!K62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ago'!B33</f>
        <v>1</v>
      </c>
      <c r="D29" s="401">
        <f>'3 weeks ago'!B33</f>
        <v>0</v>
      </c>
      <c r="E29" s="402">
        <f>'Previous Week'!B33</f>
        <v>2</v>
      </c>
      <c r="F29" s="402">
        <f>'Last Week'!B33</f>
        <v>0</v>
      </c>
      <c r="G29" s="452">
        <f t="shared" si="5"/>
        <v>3</v>
      </c>
      <c r="H29" s="491">
        <f>'2016 Data'!B62</f>
        <v>1.7595628415300546</v>
      </c>
      <c r="I29" s="418">
        <f>'YTD 2017'!B33</f>
        <v>7</v>
      </c>
      <c r="J29" s="401">
        <f>'YTD 2016'!B33</f>
        <v>6</v>
      </c>
      <c r="K29" s="401">
        <f>'YTD 2015'!B33</f>
        <v>3</v>
      </c>
      <c r="L29" s="404">
        <f t="shared" si="6"/>
        <v>1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0</v>
      </c>
      <c r="E30" s="420">
        <f t="shared" si="8"/>
        <v>4</v>
      </c>
      <c r="F30" s="421">
        <f t="shared" si="8"/>
        <v>1</v>
      </c>
      <c r="G30" s="455">
        <f t="shared" si="8"/>
        <v>8</v>
      </c>
      <c r="H30" s="494">
        <f t="shared" si="8"/>
        <v>13.617486338797816</v>
      </c>
      <c r="I30" s="422">
        <f t="shared" si="8"/>
        <v>41</v>
      </c>
      <c r="J30" s="420">
        <f t="shared" si="8"/>
        <v>35</v>
      </c>
      <c r="K30" s="420">
        <f>SUM(K21:K29)</f>
        <v>25</v>
      </c>
      <c r="L30" s="412">
        <f>(I30-J30)/J30</f>
        <v>0.17142857142857143</v>
      </c>
      <c r="M30" s="413">
        <f>(I30-K30)/K30</f>
        <v>0.64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0</v>
      </c>
      <c r="E31" s="409">
        <f t="shared" si="9"/>
        <v>4</v>
      </c>
      <c r="F31" s="410">
        <f t="shared" si="9"/>
        <v>2</v>
      </c>
      <c r="G31" s="453">
        <f t="shared" si="9"/>
        <v>9</v>
      </c>
      <c r="H31" s="492">
        <f t="shared" si="9"/>
        <v>15.912568306010931</v>
      </c>
      <c r="I31" s="411">
        <f t="shared" si="9"/>
        <v>51</v>
      </c>
      <c r="J31" s="409">
        <f t="shared" si="9"/>
        <v>48</v>
      </c>
      <c r="K31" s="409">
        <f t="shared" si="9"/>
        <v>29</v>
      </c>
      <c r="L31" s="412">
        <f>(I31-J31)/J31</f>
        <v>6.25E-2</v>
      </c>
      <c r="M31" s="413">
        <f>(I31-K31)/K31</f>
        <v>0.75862068965517238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ago'!S33</f>
        <v>2</v>
      </c>
      <c r="D41" s="441">
        <f>'3 weeks ago'!S33</f>
        <v>2</v>
      </c>
      <c r="E41" s="441">
        <f>'Previous Week'!S33</f>
        <v>1</v>
      </c>
      <c r="F41" s="442">
        <f>'Last Week'!S33</f>
        <v>2</v>
      </c>
      <c r="G41" s="452">
        <f t="shared" ref="G41:G42" si="10">SUM(C41:F41)</f>
        <v>7</v>
      </c>
      <c r="H41" s="501">
        <f>'2016 Data'!R62</f>
        <v>0.76712328767123283</v>
      </c>
      <c r="I41" s="443">
        <f>'YTD 2017'!S33</f>
        <v>15</v>
      </c>
      <c r="J41" s="441">
        <f>'YTD 2016'!S33</f>
        <v>4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ago'!T33</f>
        <v>2</v>
      </c>
      <c r="D42" s="447">
        <f>'3 weeks ago'!T33</f>
        <v>4</v>
      </c>
      <c r="E42" s="446">
        <f>'Previous Week'!T33</f>
        <v>6</v>
      </c>
      <c r="F42" s="460">
        <f>'Last Week'!T33</f>
        <v>6</v>
      </c>
      <c r="G42" s="452">
        <f t="shared" si="10"/>
        <v>18</v>
      </c>
      <c r="H42" s="502">
        <f>'2016 Data'!S62</f>
        <v>15.035616438356165</v>
      </c>
      <c r="I42" s="448">
        <f>'YTD 2017'!T33</f>
        <v>41</v>
      </c>
      <c r="J42" s="482">
        <f>'YTD 2016'!T33</f>
        <v>76</v>
      </c>
      <c r="K42" s="446">
        <f>'YTD 2015'!T33</f>
        <v>39</v>
      </c>
      <c r="L42" s="412">
        <f>(I42-J42)/J42</f>
        <v>-0.46052631578947367</v>
      </c>
      <c r="M42" s="413">
        <f>(I42-K42)/K42</f>
        <v>5.128205128205128E-2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" priority="1" stopIfTrue="1" operator="greaterThan">
      <formula>0</formula>
    </cfRule>
  </conditionalFormatting>
  <conditionalFormatting sqref="L32:M32">
    <cfRule type="cellIs" dxfId="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3"/>
      <c r="C3" s="553"/>
      <c r="D3" s="553"/>
      <c r="E3" s="553"/>
      <c r="F3" s="553"/>
      <c r="G3" s="553">
        <v>2</v>
      </c>
      <c r="H3" s="553">
        <v>2</v>
      </c>
      <c r="I3" s="553">
        <v>1</v>
      </c>
      <c r="J3" s="553"/>
      <c r="K3" s="553"/>
      <c r="L3" s="553"/>
      <c r="M3" s="553"/>
      <c r="N3" s="553"/>
      <c r="O3" s="553"/>
      <c r="P3" s="553"/>
      <c r="Q3" s="553"/>
      <c r="R3" s="463"/>
      <c r="S3" s="327"/>
      <c r="T3" s="327">
        <v>1</v>
      </c>
    </row>
    <row r="4" spans="1:20" s="464" customFormat="1" x14ac:dyDescent="0.2">
      <c r="A4" s="463">
        <v>12</v>
      </c>
      <c r="B4" s="553"/>
      <c r="C4" s="553"/>
      <c r="D4" s="553"/>
      <c r="E4" s="553"/>
      <c r="F4" s="553"/>
      <c r="G4" s="553">
        <v>2</v>
      </c>
      <c r="H4" s="553">
        <v>3</v>
      </c>
      <c r="I4" s="553">
        <v>1</v>
      </c>
      <c r="J4" s="553"/>
      <c r="K4" s="553"/>
      <c r="L4" s="553"/>
      <c r="M4" s="553"/>
      <c r="N4" s="553"/>
      <c r="O4" s="553"/>
      <c r="P4" s="553">
        <v>3</v>
      </c>
      <c r="Q4" s="553"/>
      <c r="R4" s="463"/>
      <c r="S4" s="327"/>
      <c r="T4" s="327"/>
    </row>
    <row r="5" spans="1:20" s="464" customFormat="1" x14ac:dyDescent="0.2">
      <c r="A5" s="463">
        <v>13</v>
      </c>
      <c r="B5" s="553"/>
      <c r="C5" s="553"/>
      <c r="D5" s="553"/>
      <c r="E5" s="553"/>
      <c r="F5" s="553"/>
      <c r="G5" s="553"/>
      <c r="H5" s="553">
        <v>1</v>
      </c>
      <c r="I5" s="553"/>
      <c r="J5" s="553">
        <v>1</v>
      </c>
      <c r="K5" s="553"/>
      <c r="L5" s="553"/>
      <c r="M5" s="553"/>
      <c r="N5" s="553">
        <v>2</v>
      </c>
      <c r="O5" s="553"/>
      <c r="P5" s="553"/>
      <c r="Q5" s="553"/>
      <c r="R5" s="463"/>
      <c r="S5" s="327">
        <v>1</v>
      </c>
      <c r="T5" s="327">
        <v>4</v>
      </c>
    </row>
    <row r="6" spans="1:20" s="464" customFormat="1" x14ac:dyDescent="0.2">
      <c r="A6" s="463">
        <v>14</v>
      </c>
      <c r="B6" s="553"/>
      <c r="C6" s="553"/>
      <c r="D6" s="553"/>
      <c r="E6" s="553"/>
      <c r="F6" s="553"/>
      <c r="G6" s="553"/>
      <c r="H6" s="553">
        <v>1</v>
      </c>
      <c r="I6" s="553">
        <v>3</v>
      </c>
      <c r="J6" s="553"/>
      <c r="K6" s="553">
        <v>1</v>
      </c>
      <c r="L6" s="553"/>
      <c r="M6" s="553"/>
      <c r="N6" s="553"/>
      <c r="O6" s="553"/>
      <c r="P6" s="553">
        <v>1</v>
      </c>
      <c r="Q6" s="553"/>
      <c r="R6" s="463"/>
      <c r="S6" s="327"/>
      <c r="T6" s="327">
        <v>1</v>
      </c>
    </row>
    <row r="7" spans="1:20" s="464" customFormat="1" x14ac:dyDescent="0.2">
      <c r="A7" s="463">
        <v>15</v>
      </c>
      <c r="B7" s="553">
        <v>1</v>
      </c>
      <c r="C7" s="553"/>
      <c r="D7" s="553"/>
      <c r="E7" s="553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463"/>
      <c r="S7" s="327"/>
      <c r="T7" s="327">
        <v>5</v>
      </c>
    </row>
    <row r="8" spans="1:20" s="464" customFormat="1" x14ac:dyDescent="0.2">
      <c r="A8" s="463">
        <v>16</v>
      </c>
      <c r="B8" s="553"/>
      <c r="C8" s="553"/>
      <c r="D8" s="553"/>
      <c r="E8" s="553"/>
      <c r="F8" s="553"/>
      <c r="G8" s="553">
        <v>1</v>
      </c>
      <c r="H8" s="553"/>
      <c r="I8" s="553"/>
      <c r="J8" s="553">
        <v>1</v>
      </c>
      <c r="K8" s="553">
        <v>1</v>
      </c>
      <c r="L8" s="553"/>
      <c r="M8" s="553"/>
      <c r="N8" s="553"/>
      <c r="O8" s="553"/>
      <c r="P8" s="553">
        <v>1</v>
      </c>
      <c r="Q8" s="553"/>
      <c r="R8" s="463"/>
      <c r="S8" s="327"/>
      <c r="T8" s="327">
        <v>3</v>
      </c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53"/>
      <c r="C10" s="553"/>
      <c r="D10" s="553"/>
      <c r="E10" s="553"/>
      <c r="F10" s="553"/>
      <c r="G10" s="553"/>
      <c r="H10" s="553"/>
      <c r="I10" s="553"/>
      <c r="J10" s="553"/>
      <c r="K10" s="553">
        <v>1</v>
      </c>
      <c r="L10" s="553"/>
      <c r="M10" s="553"/>
      <c r="N10" s="553">
        <v>1</v>
      </c>
      <c r="O10" s="553"/>
      <c r="P10" s="553">
        <v>1</v>
      </c>
      <c r="Q10" s="553">
        <v>1</v>
      </c>
      <c r="R10" s="463"/>
      <c r="S10" s="327"/>
      <c r="T10" s="327">
        <v>1</v>
      </c>
    </row>
    <row r="11" spans="1:20" s="464" customFormat="1" x14ac:dyDescent="0.2">
      <c r="A11" s="463">
        <v>22</v>
      </c>
      <c r="B11" s="553"/>
      <c r="C11" s="553"/>
      <c r="D11" s="553"/>
      <c r="E11" s="553"/>
      <c r="F11" s="553"/>
      <c r="G11" s="553"/>
      <c r="H11" s="553">
        <v>1</v>
      </c>
      <c r="I11" s="553">
        <v>1</v>
      </c>
      <c r="J11" s="553">
        <v>1</v>
      </c>
      <c r="K11" s="553"/>
      <c r="L11" s="553"/>
      <c r="M11" s="553"/>
      <c r="N11" s="553"/>
      <c r="O11" s="553"/>
      <c r="P11" s="553"/>
      <c r="Q11" s="553"/>
      <c r="R11" s="463"/>
      <c r="S11" s="560"/>
      <c r="T11" s="327"/>
    </row>
    <row r="12" spans="1:20" s="464" customFormat="1" x14ac:dyDescent="0.2">
      <c r="A12" s="463">
        <v>23</v>
      </c>
      <c r="B12" s="553"/>
      <c r="C12" s="553"/>
      <c r="D12" s="553"/>
      <c r="E12" s="553"/>
      <c r="F12" s="553"/>
      <c r="G12" s="553"/>
      <c r="H12" s="553">
        <v>2</v>
      </c>
      <c r="I12" s="553">
        <v>1</v>
      </c>
      <c r="J12" s="553"/>
      <c r="K12" s="553"/>
      <c r="L12" s="553"/>
      <c r="M12" s="553"/>
      <c r="N12" s="553"/>
      <c r="O12" s="553"/>
      <c r="P12" s="553"/>
      <c r="Q12" s="553"/>
      <c r="R12" s="463"/>
      <c r="S12" s="560">
        <v>1</v>
      </c>
      <c r="T12" s="327">
        <v>1</v>
      </c>
    </row>
    <row r="13" spans="1:20" s="464" customFormat="1" x14ac:dyDescent="0.2">
      <c r="A13" s="463">
        <v>24</v>
      </c>
      <c r="B13" s="553">
        <v>2</v>
      </c>
      <c r="C13" s="553"/>
      <c r="D13" s="553"/>
      <c r="E13" s="553"/>
      <c r="F13" s="553"/>
      <c r="G13" s="553">
        <v>2</v>
      </c>
      <c r="H13" s="553">
        <v>1</v>
      </c>
      <c r="I13" s="553">
        <v>3</v>
      </c>
      <c r="J13" s="553"/>
      <c r="K13" s="553"/>
      <c r="L13" s="553"/>
      <c r="M13" s="553">
        <v>1</v>
      </c>
      <c r="N13" s="553"/>
      <c r="O13" s="553"/>
      <c r="P13" s="553"/>
      <c r="Q13" s="553">
        <v>1</v>
      </c>
      <c r="R13" s="463"/>
      <c r="S13" s="560"/>
      <c r="T13" s="327">
        <v>3</v>
      </c>
    </row>
    <row r="14" spans="1:20" s="464" customFormat="1" x14ac:dyDescent="0.2">
      <c r="A14" s="463">
        <v>25</v>
      </c>
      <c r="B14" s="553">
        <v>1</v>
      </c>
      <c r="C14" s="553"/>
      <c r="D14" s="553"/>
      <c r="E14" s="553"/>
      <c r="F14" s="553"/>
      <c r="G14" s="553"/>
      <c r="H14" s="553">
        <v>1</v>
      </c>
      <c r="I14" s="553"/>
      <c r="J14" s="553"/>
      <c r="K14" s="553"/>
      <c r="L14" s="553"/>
      <c r="M14" s="553"/>
      <c r="N14" s="553"/>
      <c r="O14" s="553"/>
      <c r="P14" s="553">
        <v>2</v>
      </c>
      <c r="Q14" s="553"/>
      <c r="R14" s="463"/>
      <c r="S14" s="327">
        <v>1</v>
      </c>
      <c r="T14" s="327">
        <v>1</v>
      </c>
    </row>
    <row r="15" spans="1:20" s="464" customFormat="1" x14ac:dyDescent="0.2">
      <c r="A15" s="463">
        <v>26</v>
      </c>
      <c r="B15" s="553"/>
      <c r="C15" s="553"/>
      <c r="D15" s="553"/>
      <c r="E15" s="553"/>
      <c r="F15" s="553"/>
      <c r="G15" s="553"/>
      <c r="H15" s="553">
        <v>1</v>
      </c>
      <c r="I15" s="553">
        <v>1</v>
      </c>
      <c r="J15" s="553"/>
      <c r="K15" s="553"/>
      <c r="L15" s="553"/>
      <c r="M15" s="553"/>
      <c r="N15" s="553"/>
      <c r="O15" s="553"/>
      <c r="P15" s="553">
        <v>1</v>
      </c>
      <c r="Q15" s="553"/>
      <c r="R15" s="463"/>
      <c r="S15" s="560"/>
      <c r="T15" s="560">
        <v>2</v>
      </c>
    </row>
    <row r="16" spans="1:20" x14ac:dyDescent="0.2">
      <c r="R16" s="463"/>
      <c r="S16" s="463"/>
      <c r="T16" s="463"/>
    </row>
    <row r="17" spans="1:20" s="464" customFormat="1" x14ac:dyDescent="0.2">
      <c r="A17" s="463">
        <v>31</v>
      </c>
      <c r="B17" s="553">
        <v>1</v>
      </c>
      <c r="C17" s="553"/>
      <c r="D17" s="553"/>
      <c r="E17" s="553">
        <v>1</v>
      </c>
      <c r="F17" s="553"/>
      <c r="G17" s="553">
        <v>1</v>
      </c>
      <c r="H17" s="553"/>
      <c r="I17" s="553"/>
      <c r="J17" s="553"/>
      <c r="K17" s="553"/>
      <c r="L17" s="553"/>
      <c r="M17" s="553"/>
      <c r="N17" s="553">
        <v>3</v>
      </c>
      <c r="O17" s="553"/>
      <c r="P17" s="553"/>
      <c r="Q17" s="553"/>
      <c r="R17" s="463"/>
      <c r="S17" s="560">
        <v>6</v>
      </c>
      <c r="T17" s="327">
        <v>6</v>
      </c>
    </row>
    <row r="18" spans="1:20" s="464" customFormat="1" x14ac:dyDescent="0.2">
      <c r="A18" s="463">
        <v>32</v>
      </c>
      <c r="B18" s="553">
        <v>1</v>
      </c>
      <c r="C18" s="553"/>
      <c r="D18" s="553"/>
      <c r="E18" s="553"/>
      <c r="F18" s="553"/>
      <c r="G18" s="553">
        <v>1</v>
      </c>
      <c r="H18" s="553">
        <v>1</v>
      </c>
      <c r="I18" s="553"/>
      <c r="J18" s="553"/>
      <c r="K18" s="553"/>
      <c r="L18" s="553"/>
      <c r="M18" s="553"/>
      <c r="N18" s="553"/>
      <c r="O18" s="553"/>
      <c r="P18" s="553"/>
      <c r="Q18" s="553"/>
      <c r="R18" s="463"/>
      <c r="S18" s="327"/>
      <c r="T18" s="327">
        <v>5</v>
      </c>
    </row>
    <row r="19" spans="1:20" s="464" customFormat="1" x14ac:dyDescent="0.2">
      <c r="A19" s="463">
        <v>33</v>
      </c>
      <c r="B19" s="553"/>
      <c r="C19" s="553"/>
      <c r="D19" s="553"/>
      <c r="E19" s="553"/>
      <c r="F19" s="553"/>
      <c r="G19" s="553">
        <v>2</v>
      </c>
      <c r="H19" s="553"/>
      <c r="I19" s="553">
        <v>1</v>
      </c>
      <c r="J19" s="553"/>
      <c r="K19" s="553"/>
      <c r="L19" s="553"/>
      <c r="M19" s="553"/>
      <c r="N19" s="553"/>
      <c r="O19" s="553"/>
      <c r="P19" s="553">
        <v>1</v>
      </c>
      <c r="Q19" s="553">
        <v>1</v>
      </c>
      <c r="R19" s="463"/>
      <c r="S19" s="560">
        <v>1</v>
      </c>
      <c r="T19" s="327">
        <v>4</v>
      </c>
    </row>
    <row r="20" spans="1:20" s="464" customFormat="1" x14ac:dyDescent="0.2">
      <c r="A20" s="463">
        <v>34</v>
      </c>
      <c r="B20" s="553">
        <v>1</v>
      </c>
      <c r="C20" s="553"/>
      <c r="D20" s="553"/>
      <c r="E20" s="553">
        <v>1</v>
      </c>
      <c r="F20" s="553"/>
      <c r="G20" s="553">
        <v>5</v>
      </c>
      <c r="H20" s="553"/>
      <c r="I20" s="553">
        <v>2</v>
      </c>
      <c r="J20" s="553"/>
      <c r="K20" s="553"/>
      <c r="L20" s="553"/>
      <c r="M20" s="553"/>
      <c r="N20" s="553"/>
      <c r="O20" s="553"/>
      <c r="P20" s="553">
        <v>1</v>
      </c>
      <c r="Q20" s="553">
        <v>1</v>
      </c>
      <c r="R20" s="463"/>
      <c r="S20" s="327"/>
      <c r="T20" s="327">
        <v>3</v>
      </c>
    </row>
    <row r="21" spans="1:20" s="464" customFormat="1" x14ac:dyDescent="0.2">
      <c r="A21" s="463">
        <v>35</v>
      </c>
      <c r="B21" s="553">
        <v>1</v>
      </c>
      <c r="C21" s="553"/>
      <c r="D21" s="553"/>
      <c r="E21" s="553"/>
      <c r="F21" s="553"/>
      <c r="G21" s="553">
        <v>2</v>
      </c>
      <c r="H21" s="553"/>
      <c r="I21" s="553"/>
      <c r="J21" s="553">
        <v>1</v>
      </c>
      <c r="K21" s="553"/>
      <c r="L21" s="553"/>
      <c r="M21" s="553"/>
      <c r="N21" s="553"/>
      <c r="O21" s="553"/>
      <c r="P21" s="553"/>
      <c r="Q21" s="553"/>
      <c r="R21" s="463"/>
      <c r="S21" s="560">
        <v>3</v>
      </c>
      <c r="T21" s="327">
        <v>6</v>
      </c>
    </row>
    <row r="22" spans="1:20" s="464" customFormat="1" x14ac:dyDescent="0.2">
      <c r="A22" s="463">
        <v>37</v>
      </c>
      <c r="B22" s="553"/>
      <c r="C22" s="553"/>
      <c r="D22" s="553"/>
      <c r="E22" s="553">
        <v>1</v>
      </c>
      <c r="F22" s="553"/>
      <c r="G22" s="553">
        <v>1</v>
      </c>
      <c r="H22" s="553"/>
      <c r="I22" s="553">
        <v>1</v>
      </c>
      <c r="J22" s="553"/>
      <c r="K22" s="553"/>
      <c r="L22" s="553"/>
      <c r="M22" s="553"/>
      <c r="N22" s="553"/>
      <c r="O22" s="553"/>
      <c r="P22" s="553">
        <v>2</v>
      </c>
      <c r="Q22" s="553"/>
      <c r="R22" s="463"/>
      <c r="S22" s="560">
        <v>2</v>
      </c>
      <c r="T22" s="327">
        <v>6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53">
        <v>1</v>
      </c>
      <c r="C24" s="553"/>
      <c r="D24" s="553">
        <v>1</v>
      </c>
      <c r="E24" s="553"/>
      <c r="F24" s="553"/>
      <c r="G24" s="553">
        <v>1</v>
      </c>
      <c r="H24" s="553">
        <v>1</v>
      </c>
      <c r="I24" s="553"/>
      <c r="J24" s="553"/>
      <c r="K24" s="553"/>
      <c r="L24" s="553"/>
      <c r="M24" s="553"/>
      <c r="N24" s="553">
        <v>2</v>
      </c>
      <c r="O24" s="553"/>
      <c r="P24" s="553">
        <v>1</v>
      </c>
      <c r="Q24" s="553"/>
      <c r="R24" s="463"/>
      <c r="S24" s="327"/>
      <c r="T24" s="327"/>
    </row>
    <row r="25" spans="1:20" s="464" customFormat="1" x14ac:dyDescent="0.2">
      <c r="A25" s="463">
        <v>42</v>
      </c>
      <c r="B25" s="553">
        <v>2</v>
      </c>
      <c r="C25" s="553"/>
      <c r="D25" s="553"/>
      <c r="E25" s="553"/>
      <c r="F25" s="553"/>
      <c r="G25" s="553"/>
      <c r="H25" s="553"/>
      <c r="I25" s="553"/>
      <c r="J25" s="553">
        <v>1</v>
      </c>
      <c r="K25" s="553"/>
      <c r="L25" s="553"/>
      <c r="M25" s="553"/>
      <c r="N25" s="553">
        <v>1</v>
      </c>
      <c r="O25" s="553"/>
      <c r="P25" s="553">
        <v>1</v>
      </c>
      <c r="Q25" s="553"/>
      <c r="R25" s="463"/>
      <c r="S25" s="327"/>
      <c r="T25" s="327">
        <v>5</v>
      </c>
    </row>
    <row r="26" spans="1:20" s="464" customFormat="1" x14ac:dyDescent="0.2">
      <c r="A26" s="463">
        <v>43</v>
      </c>
      <c r="B26" s="553"/>
      <c r="C26" s="553"/>
      <c r="D26" s="553"/>
      <c r="E26" s="553"/>
      <c r="F26" s="553"/>
      <c r="G26" s="553">
        <v>2</v>
      </c>
      <c r="H26" s="553"/>
      <c r="I26" s="553"/>
      <c r="J26" s="553"/>
      <c r="K26" s="553"/>
      <c r="L26" s="553"/>
      <c r="M26" s="553"/>
      <c r="N26" s="553">
        <v>2</v>
      </c>
      <c r="O26" s="553"/>
      <c r="P26" s="553">
        <v>7</v>
      </c>
      <c r="Q26" s="553"/>
      <c r="R26" s="463"/>
      <c r="S26" s="327"/>
      <c r="T26" s="327">
        <v>2</v>
      </c>
    </row>
    <row r="27" spans="1:20" s="464" customFormat="1" x14ac:dyDescent="0.2">
      <c r="A27" s="463">
        <v>44</v>
      </c>
      <c r="B27" s="553"/>
      <c r="C27" s="553"/>
      <c r="D27" s="553"/>
      <c r="E27" s="553"/>
      <c r="F27" s="553"/>
      <c r="G27" s="553">
        <v>1</v>
      </c>
      <c r="H27" s="553"/>
      <c r="I27" s="553"/>
      <c r="J27" s="553"/>
      <c r="K27" s="553"/>
      <c r="L27" s="553"/>
      <c r="M27" s="553"/>
      <c r="N27" s="553">
        <v>1</v>
      </c>
      <c r="O27" s="553"/>
      <c r="P27" s="553"/>
      <c r="Q27" s="553"/>
      <c r="R27" s="463"/>
      <c r="S27" s="327"/>
      <c r="T27" s="327">
        <v>1</v>
      </c>
    </row>
    <row r="28" spans="1:20" s="464" customFormat="1" x14ac:dyDescent="0.2">
      <c r="A28" s="463">
        <v>45</v>
      </c>
      <c r="B28" s="553"/>
      <c r="C28" s="553"/>
      <c r="D28" s="553"/>
      <c r="E28" s="553"/>
      <c r="F28" s="553"/>
      <c r="G28" s="553">
        <v>4</v>
      </c>
      <c r="H28" s="553">
        <v>1</v>
      </c>
      <c r="I28" s="553"/>
      <c r="J28" s="553"/>
      <c r="K28" s="553"/>
      <c r="L28" s="553"/>
      <c r="M28" s="553"/>
      <c r="N28" s="553">
        <v>2</v>
      </c>
      <c r="O28" s="553"/>
      <c r="P28" s="553"/>
      <c r="Q28" s="553"/>
      <c r="R28" s="463"/>
      <c r="S28" s="327"/>
      <c r="T28" s="327">
        <v>2</v>
      </c>
    </row>
    <row r="29" spans="1:20" s="464" customFormat="1" x14ac:dyDescent="0.2">
      <c r="A29" s="463">
        <v>46</v>
      </c>
      <c r="B29" s="553">
        <v>1</v>
      </c>
      <c r="C29" s="553"/>
      <c r="D29" s="553"/>
      <c r="E29" s="553"/>
      <c r="F29" s="553"/>
      <c r="G29" s="553">
        <v>2</v>
      </c>
      <c r="H29" s="553">
        <v>1</v>
      </c>
      <c r="I29" s="553"/>
      <c r="J29" s="553"/>
      <c r="K29" s="553"/>
      <c r="L29" s="553"/>
      <c r="M29" s="553"/>
      <c r="N29" s="553"/>
      <c r="O29" s="553"/>
      <c r="P29" s="553">
        <v>3</v>
      </c>
      <c r="Q29" s="553"/>
      <c r="R29" s="463"/>
      <c r="S29" s="327"/>
      <c r="T29" s="327"/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53"/>
      <c r="C31" s="553"/>
      <c r="D31" s="553"/>
      <c r="E31" s="553">
        <v>1</v>
      </c>
      <c r="F31" s="553"/>
      <c r="G31" s="553">
        <v>1</v>
      </c>
      <c r="H31" s="553"/>
      <c r="I31" s="553"/>
      <c r="J31" s="553"/>
      <c r="K31" s="553"/>
      <c r="L31" s="553"/>
      <c r="M31" s="553"/>
      <c r="N31" s="553">
        <v>1</v>
      </c>
      <c r="O31" s="553"/>
      <c r="P31" s="553">
        <v>7</v>
      </c>
      <c r="Q31" s="553"/>
      <c r="R31" s="463"/>
      <c r="S31" s="533">
        <v>4</v>
      </c>
      <c r="T31" s="327">
        <v>5</v>
      </c>
    </row>
    <row r="32" spans="1:20" s="464" customFormat="1" x14ac:dyDescent="0.2">
      <c r="A32" s="463">
        <v>52</v>
      </c>
      <c r="B32" s="553"/>
      <c r="C32" s="553"/>
      <c r="D32" s="553"/>
      <c r="E32" s="553">
        <v>1</v>
      </c>
      <c r="F32" s="553"/>
      <c r="G32" s="553">
        <v>1</v>
      </c>
      <c r="H32" s="553">
        <v>1</v>
      </c>
      <c r="I32" s="553"/>
      <c r="J32" s="553">
        <v>1</v>
      </c>
      <c r="K32" s="553">
        <v>1</v>
      </c>
      <c r="L32" s="553"/>
      <c r="M32" s="553"/>
      <c r="N32" s="553"/>
      <c r="O32" s="553"/>
      <c r="P32" s="553"/>
      <c r="Q32" s="553"/>
      <c r="R32" s="463"/>
      <c r="S32" s="327"/>
      <c r="T32" s="327">
        <v>10</v>
      </c>
    </row>
    <row r="33" spans="1:20" s="464" customFormat="1" x14ac:dyDescent="0.2">
      <c r="A33" s="463">
        <v>53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463"/>
      <c r="S33" s="327">
        <v>2</v>
      </c>
      <c r="T33" s="327">
        <v>4</v>
      </c>
    </row>
    <row r="34" spans="1:20" s="464" customFormat="1" x14ac:dyDescent="0.2">
      <c r="A34" s="463">
        <v>54</v>
      </c>
      <c r="B34" s="553"/>
      <c r="C34" s="553"/>
      <c r="D34" s="553"/>
      <c r="E34" s="553"/>
      <c r="F34" s="553"/>
      <c r="G34" s="553"/>
      <c r="H34" s="553"/>
      <c r="I34" s="553">
        <v>1</v>
      </c>
      <c r="J34" s="553">
        <v>1</v>
      </c>
      <c r="K34" s="553"/>
      <c r="L34" s="553"/>
      <c r="M34" s="553"/>
      <c r="N34" s="553">
        <v>2</v>
      </c>
      <c r="O34" s="553"/>
      <c r="P34" s="553"/>
      <c r="Q34" s="553">
        <v>1</v>
      </c>
      <c r="R34" s="463"/>
      <c r="S34" s="327"/>
      <c r="T34" s="327">
        <v>6</v>
      </c>
    </row>
    <row r="35" spans="1:20" s="464" customFormat="1" x14ac:dyDescent="0.2">
      <c r="A35" s="463">
        <v>55</v>
      </c>
      <c r="B35" s="553">
        <v>1</v>
      </c>
      <c r="C35" s="553"/>
      <c r="D35" s="553"/>
      <c r="E35" s="553"/>
      <c r="F35" s="553"/>
      <c r="G35" s="553">
        <v>1</v>
      </c>
      <c r="H35" s="553"/>
      <c r="I35" s="553"/>
      <c r="J35" s="553"/>
      <c r="K35" s="553"/>
      <c r="L35" s="553"/>
      <c r="M35" s="553"/>
      <c r="N35" s="553">
        <v>2</v>
      </c>
      <c r="O35" s="553"/>
      <c r="P35" s="553"/>
      <c r="Q35" s="553"/>
      <c r="R35" s="463"/>
      <c r="S35" s="327"/>
      <c r="T35" s="327">
        <v>7</v>
      </c>
    </row>
    <row r="36" spans="1:20" s="464" customFormat="1" x14ac:dyDescent="0.2">
      <c r="A36" s="463">
        <v>56</v>
      </c>
      <c r="B36" s="553"/>
      <c r="C36" s="553"/>
      <c r="D36" s="553"/>
      <c r="E36" s="553"/>
      <c r="F36" s="553"/>
      <c r="G36" s="553">
        <v>1</v>
      </c>
      <c r="H36" s="553">
        <v>1</v>
      </c>
      <c r="I36" s="553"/>
      <c r="J36" s="553"/>
      <c r="K36" s="553"/>
      <c r="L36" s="553"/>
      <c r="M36" s="553"/>
      <c r="N36" s="553">
        <v>2</v>
      </c>
      <c r="O36" s="553"/>
      <c r="P36" s="553">
        <v>1</v>
      </c>
      <c r="Q36" s="553"/>
      <c r="R36" s="463"/>
      <c r="S36" s="327"/>
      <c r="T36" s="327">
        <v>2</v>
      </c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Rapes'!E37</f>
        <v>0</v>
      </c>
      <c r="D13" s="557">
        <f>'New Rapes'!D37</f>
        <v>0</v>
      </c>
      <c r="E13" s="556">
        <f>'New Rapes'!C37</f>
        <v>0</v>
      </c>
      <c r="F13" s="556">
        <f>'New Rapes'!B37</f>
        <v>0</v>
      </c>
      <c r="G13" s="452">
        <f t="shared" ref="G13" si="3">SUM(C13:F13)</f>
        <v>0</v>
      </c>
      <c r="H13" s="577">
        <v>7.6712328767123292E-2</v>
      </c>
      <c r="I13" s="558">
        <f>'New Rapes'!G37</f>
        <v>0</v>
      </c>
      <c r="J13" s="557">
        <f>'New Rapes'!H37</f>
        <v>0</v>
      </c>
      <c r="K13" s="557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1</v>
      </c>
      <c r="D14" s="401">
        <f>'3 weeks ago'!D34</f>
        <v>0</v>
      </c>
      <c r="E14" s="402">
        <f>'Previous Week'!D34</f>
        <v>0</v>
      </c>
      <c r="F14" s="402">
        <f>'Last Week'!D34</f>
        <v>1</v>
      </c>
      <c r="G14" s="452">
        <f t="shared" si="2"/>
        <v>2</v>
      </c>
      <c r="H14" s="491">
        <f>'2016 Data'!D63</f>
        <v>0.53551912568306015</v>
      </c>
      <c r="I14" s="403">
        <f>'YTD 2017'!D34</f>
        <v>4</v>
      </c>
      <c r="J14" s="401">
        <f>'YTD 2016'!D34</f>
        <v>1</v>
      </c>
      <c r="K14" s="401">
        <f>'YTD 2015'!D34</f>
        <v>1</v>
      </c>
      <c r="L14" s="404">
        <f t="shared" si="0"/>
        <v>3</v>
      </c>
      <c r="M14" s="407">
        <f t="shared" si="1"/>
        <v>3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1</v>
      </c>
      <c r="E15" s="402">
        <f>'Previous Week'!Q34</f>
        <v>0</v>
      </c>
      <c r="F15" s="402">
        <f>'Last Week'!Q34</f>
        <v>0</v>
      </c>
      <c r="G15" s="452">
        <f t="shared" si="2"/>
        <v>1</v>
      </c>
      <c r="H15" s="491">
        <f>'2016 Data'!Q63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Data'!O63</f>
        <v>0</v>
      </c>
      <c r="I16" s="403">
        <f>'YTD 2017'!O34</f>
        <v>0</v>
      </c>
      <c r="J16" s="401">
        <f>'YTD 2016'!O34</f>
        <v>0</v>
      </c>
      <c r="K16" s="401">
        <f>'YTD 2015'!O34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Data'!E63</f>
        <v>0.68852459016393441</v>
      </c>
      <c r="I17" s="403">
        <f>'YTD 2017'!E34</f>
        <v>3</v>
      </c>
      <c r="J17" s="401">
        <f>'YTD 2016'!E34</f>
        <v>2</v>
      </c>
      <c r="K17" s="401">
        <f>'YTD 2015'!E34</f>
        <v>5</v>
      </c>
      <c r="L17" s="404">
        <f t="shared" si="0"/>
        <v>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1</v>
      </c>
      <c r="E18" s="402">
        <f>'Previous Week'!J34</f>
        <v>0</v>
      </c>
      <c r="F18" s="402">
        <f>'Last Week'!J34</f>
        <v>0</v>
      </c>
      <c r="G18" s="452">
        <f t="shared" si="2"/>
        <v>1</v>
      </c>
      <c r="H18" s="491">
        <f>'2016 Data'!J63</f>
        <v>0.61202185792349728</v>
      </c>
      <c r="I18" s="403">
        <f>'YTD 2017'!J34</f>
        <v>1</v>
      </c>
      <c r="J18" s="401">
        <f>'YTD 2016'!J34</f>
        <v>3</v>
      </c>
      <c r="K18" s="401">
        <f>'YTD 2015'!J34</f>
        <v>0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2.8308106894228606</v>
      </c>
      <c r="I19" s="411">
        <f t="shared" si="4"/>
        <v>9</v>
      </c>
      <c r="J19" s="409">
        <f t="shared" si="4"/>
        <v>10</v>
      </c>
      <c r="K19" s="409">
        <f t="shared" si="4"/>
        <v>13</v>
      </c>
      <c r="L19" s="412">
        <f>(I19-J19)/J19</f>
        <v>-0.1</v>
      </c>
      <c r="M19" s="413">
        <f>(I19-K19)/K19</f>
        <v>-0.30769230769230771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Data'!C63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0</v>
      </c>
      <c r="D22" s="401">
        <f>'3 weeks ago'!N34</f>
        <v>2</v>
      </c>
      <c r="E22" s="402">
        <f>'Previous Week'!N34</f>
        <v>0</v>
      </c>
      <c r="F22" s="402">
        <f>'Last Week'!N34</f>
        <v>2</v>
      </c>
      <c r="G22" s="452">
        <f t="shared" si="5"/>
        <v>4</v>
      </c>
      <c r="H22" s="491">
        <f>'2016 Data'!N63</f>
        <v>6.1202185792349724</v>
      </c>
      <c r="I22" s="418">
        <f>'YTD 2017'!N34</f>
        <v>25</v>
      </c>
      <c r="J22" s="401">
        <f>'YTD 2016'!N34</f>
        <v>13</v>
      </c>
      <c r="K22" s="401">
        <f>'YTD 2015'!N34</f>
        <v>7</v>
      </c>
      <c r="L22" s="404">
        <f t="shared" si="6"/>
        <v>12</v>
      </c>
      <c r="M22" s="407">
        <f t="shared" ref="M22:M29" si="7">I22-K22</f>
        <v>18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Data'!L63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0</v>
      </c>
      <c r="F24" s="402">
        <f>'Last Week'!P34</f>
        <v>1</v>
      </c>
      <c r="G24" s="403">
        <f t="shared" si="5"/>
        <v>1</v>
      </c>
      <c r="H24" s="491">
        <f>'2016 Data'!P63</f>
        <v>1.9890710382513661</v>
      </c>
      <c r="I24" s="418">
        <f>'YTD 2017'!P34</f>
        <v>4</v>
      </c>
      <c r="J24" s="401">
        <f>'YTD 2016'!P34</f>
        <v>8</v>
      </c>
      <c r="K24" s="401">
        <f>'YTD 2015'!P34</f>
        <v>4</v>
      </c>
      <c r="L24" s="404">
        <f t="shared" si="6"/>
        <v>-4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ago'!G34</f>
        <v>1</v>
      </c>
      <c r="D25" s="401">
        <f>'3 weeks ago'!G34</f>
        <v>0</v>
      </c>
      <c r="E25" s="402">
        <f>'Previous Week'!G34</f>
        <v>0</v>
      </c>
      <c r="F25" s="402">
        <f>'Last Week'!G34</f>
        <v>1</v>
      </c>
      <c r="G25" s="403">
        <f t="shared" si="5"/>
        <v>2</v>
      </c>
      <c r="H25" s="491">
        <f>'2016 Data'!G63</f>
        <v>4.6666666666666661</v>
      </c>
      <c r="I25" s="418">
        <f>'YTD 2017'!G34</f>
        <v>9</v>
      </c>
      <c r="J25" s="401">
        <f>'YTD 2016'!G34</f>
        <v>14</v>
      </c>
      <c r="K25" s="401">
        <f>'YTD 2015'!G34</f>
        <v>13</v>
      </c>
      <c r="L25" s="404">
        <f t="shared" si="6"/>
        <v>-5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ago'!I34</f>
        <v>0</v>
      </c>
      <c r="D26" s="401">
        <f>'3 weeks ago'!I34</f>
        <v>1</v>
      </c>
      <c r="E26" s="402">
        <f>'Previous Week'!I34</f>
        <v>0</v>
      </c>
      <c r="F26" s="402">
        <f>'Last Week'!I34</f>
        <v>2</v>
      </c>
      <c r="G26" s="452">
        <f t="shared" si="5"/>
        <v>3</v>
      </c>
      <c r="H26" s="491">
        <f>'2016 Data'!I63</f>
        <v>0.99453551912568305</v>
      </c>
      <c r="I26" s="418">
        <f>'YTD 2017'!I34</f>
        <v>7</v>
      </c>
      <c r="J26" s="401">
        <f>'YTD 2016'!I34</f>
        <v>2</v>
      </c>
      <c r="K26" s="401">
        <f>'YTD 2015'!I34</f>
        <v>2</v>
      </c>
      <c r="L26" s="404">
        <f t="shared" si="6"/>
        <v>5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0</v>
      </c>
      <c r="F27" s="402">
        <f>'Last Week'!H34</f>
        <v>0</v>
      </c>
      <c r="G27" s="452">
        <f t="shared" si="5"/>
        <v>0</v>
      </c>
      <c r="H27" s="491">
        <f>'2016 Data'!H63</f>
        <v>2.2185792349726778</v>
      </c>
      <c r="I27" s="418">
        <f>'YTD 2017'!H34</f>
        <v>5</v>
      </c>
      <c r="J27" s="401">
        <f>'YTD 2016'!H34</f>
        <v>9</v>
      </c>
      <c r="K27" s="401">
        <f>'YTD 2015'!H34</f>
        <v>7</v>
      </c>
      <c r="L27" s="404">
        <f>I27-J27</f>
        <v>-4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Data'!K63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2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0</v>
      </c>
      <c r="D29" s="401">
        <f>'3 weeks ago'!B34</f>
        <v>0</v>
      </c>
      <c r="E29" s="402">
        <f>'Previous Week'!B34</f>
        <v>0</v>
      </c>
      <c r="F29" s="402">
        <f>'Last Week'!B34</f>
        <v>1</v>
      </c>
      <c r="G29" s="452">
        <f t="shared" si="5"/>
        <v>1</v>
      </c>
      <c r="H29" s="491">
        <f>'2016 Data'!B63</f>
        <v>2.8306010928961749</v>
      </c>
      <c r="I29" s="418">
        <f>'YTD 2017'!B34</f>
        <v>9</v>
      </c>
      <c r="J29" s="401">
        <f>'YTD 2016'!B34</f>
        <v>12</v>
      </c>
      <c r="K29" s="401">
        <f>'YTD 2015'!B34</f>
        <v>8</v>
      </c>
      <c r="L29" s="404">
        <f t="shared" si="6"/>
        <v>-3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3</v>
      </c>
      <c r="E30" s="420">
        <f t="shared" si="8"/>
        <v>0</v>
      </c>
      <c r="F30" s="421">
        <f t="shared" si="8"/>
        <v>7</v>
      </c>
      <c r="G30" s="455">
        <f t="shared" si="8"/>
        <v>11</v>
      </c>
      <c r="H30" s="494">
        <f t="shared" si="8"/>
        <v>19.202185792349727</v>
      </c>
      <c r="I30" s="422">
        <f t="shared" si="8"/>
        <v>61</v>
      </c>
      <c r="J30" s="420">
        <f t="shared" si="8"/>
        <v>60</v>
      </c>
      <c r="K30" s="420">
        <f>SUM(K21:K29)</f>
        <v>45</v>
      </c>
      <c r="L30" s="412">
        <f>(I30-J30)/J30</f>
        <v>1.6666666666666666E-2</v>
      </c>
      <c r="M30" s="413">
        <f>(I30-K30)/K30</f>
        <v>0.35555555555555557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5</v>
      </c>
      <c r="E31" s="409">
        <f t="shared" si="9"/>
        <v>0</v>
      </c>
      <c r="F31" s="410">
        <f t="shared" si="9"/>
        <v>8</v>
      </c>
      <c r="G31" s="453">
        <f t="shared" si="9"/>
        <v>15</v>
      </c>
      <c r="H31" s="492">
        <f t="shared" si="9"/>
        <v>22.032996481772589</v>
      </c>
      <c r="I31" s="411">
        <f t="shared" si="9"/>
        <v>70</v>
      </c>
      <c r="J31" s="409">
        <f t="shared" si="9"/>
        <v>70</v>
      </c>
      <c r="K31" s="409">
        <f t="shared" si="9"/>
        <v>58</v>
      </c>
      <c r="L31" s="412">
        <f>(I31-J31)/J31</f>
        <v>0</v>
      </c>
      <c r="M31" s="413">
        <f>(I31-K31)/K31</f>
        <v>0.20689655172413793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ago'!T34</f>
        <v>0</v>
      </c>
      <c r="D42" s="447">
        <f>'3 weeks ago'!T34</f>
        <v>6</v>
      </c>
      <c r="E42" s="446">
        <f>'Previous Week'!T34</f>
        <v>3</v>
      </c>
      <c r="F42" s="460">
        <f>'Last Week'!T34</f>
        <v>2</v>
      </c>
      <c r="G42" s="452">
        <f t="shared" si="10"/>
        <v>11</v>
      </c>
      <c r="H42" s="502">
        <f>'2016 Data'!S63</f>
        <v>10.663013698630136</v>
      </c>
      <c r="I42" s="448">
        <f>'YTD 2017'!T34</f>
        <v>33</v>
      </c>
      <c r="J42" s="482">
        <f>'YTD 2016'!T34</f>
        <v>35</v>
      </c>
      <c r="K42" s="446">
        <f>'YTD 2015'!T34</f>
        <v>28</v>
      </c>
      <c r="L42" s="412">
        <f>(I42-J42)/J42</f>
        <v>-5.7142857142857141E-2</v>
      </c>
      <c r="M42" s="413">
        <f>(I42-K42)/K42</f>
        <v>0.17857142857142858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" priority="1" stopIfTrue="1" operator="greaterThan">
      <formula>0</formula>
    </cfRule>
  </conditionalFormatting>
  <conditionalFormatting sqref="L32:M32">
    <cfRule type="cellIs" dxfId="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Data'!M64</f>
        <v>7.650273224043716E-2</v>
      </c>
      <c r="I12" s="403">
        <f>'YTD 2017'!M35</f>
        <v>2</v>
      </c>
      <c r="J12" s="401">
        <f>'YTD 2016'!M35</f>
        <v>0</v>
      </c>
      <c r="K12" s="401">
        <f>'YTD 2015'!M35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204</v>
      </c>
      <c r="C13" s="557">
        <f>'New Rapes'!E38</f>
        <v>0</v>
      </c>
      <c r="D13" s="557">
        <f>'New Rapes'!D38</f>
        <v>0</v>
      </c>
      <c r="E13" s="556">
        <f>'New Rapes'!C38</f>
        <v>1</v>
      </c>
      <c r="F13" s="556">
        <f>'New Rapes'!B38</f>
        <v>0</v>
      </c>
      <c r="G13" s="452">
        <f t="shared" ref="G13" si="3">SUM(C13:F13)</f>
        <v>1</v>
      </c>
      <c r="H13" s="577">
        <v>0.15342465753424658</v>
      </c>
      <c r="I13" s="558">
        <f>'New Rapes'!G38</f>
        <v>1</v>
      </c>
      <c r="J13" s="557">
        <f>'New Rapes'!H38</f>
        <v>0</v>
      </c>
      <c r="K13" s="557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Data'!D64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Data'!Q64</f>
        <v>7.650273224043716E-2</v>
      </c>
      <c r="I15" s="403">
        <f>'YTD 2017'!Q35</f>
        <v>1</v>
      </c>
      <c r="J15" s="401">
        <f>'YTD 2016'!Q35</f>
        <v>0</v>
      </c>
      <c r="K15" s="401">
        <f>'YTD 2015'!Q35</f>
        <v>2</v>
      </c>
      <c r="L15" s="404">
        <f t="shared" si="0"/>
        <v>1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Data'!O64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Data'!E64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Data'!J64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1.0714574444194924</v>
      </c>
      <c r="I19" s="411">
        <f t="shared" si="4"/>
        <v>8</v>
      </c>
      <c r="J19" s="409">
        <f t="shared" si="4"/>
        <v>2</v>
      </c>
      <c r="K19" s="409">
        <f t="shared" si="4"/>
        <v>4</v>
      </c>
      <c r="L19" s="412">
        <f>(I19-J19)/J19</f>
        <v>3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1</v>
      </c>
      <c r="D22" s="401">
        <f>'3 weeks ago'!N35</f>
        <v>2</v>
      </c>
      <c r="E22" s="402">
        <f>'Previous Week'!N35</f>
        <v>0</v>
      </c>
      <c r="F22" s="402">
        <f>'Last Week'!N35</f>
        <v>2</v>
      </c>
      <c r="G22" s="452">
        <f t="shared" si="5"/>
        <v>5</v>
      </c>
      <c r="H22" s="491">
        <f>'2016 Data'!N64</f>
        <v>3.9781420765027322</v>
      </c>
      <c r="I22" s="418">
        <f>'YTD 2017'!N35</f>
        <v>11</v>
      </c>
      <c r="J22" s="401">
        <f>'YTD 2016'!N35</f>
        <v>12</v>
      </c>
      <c r="K22" s="401">
        <f>'YTD 2015'!N35</f>
        <v>12</v>
      </c>
      <c r="L22" s="404">
        <f t="shared" si="6"/>
        <v>-1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Data'!L64</f>
        <v>0.38251366120218577</v>
      </c>
      <c r="I23" s="418">
        <f>'YTD 2017'!L35</f>
        <v>0</v>
      </c>
      <c r="J23" s="401">
        <f>'YTD 2016'!L35</f>
        <v>2</v>
      </c>
      <c r="K23" s="401">
        <f>'YTD 2015'!L35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0</v>
      </c>
      <c r="D24" s="401">
        <f>'3 weeks ago'!P35</f>
        <v>0</v>
      </c>
      <c r="E24" s="402">
        <f>'Previous Week'!P35</f>
        <v>0</v>
      </c>
      <c r="F24" s="402">
        <f>'Last Week'!P35</f>
        <v>1</v>
      </c>
      <c r="G24" s="403">
        <f t="shared" si="5"/>
        <v>1</v>
      </c>
      <c r="H24" s="491">
        <f>'2016 Data'!P64</f>
        <v>6.1202185792349724</v>
      </c>
      <c r="I24" s="418">
        <f>'YTD 2017'!P35</f>
        <v>12</v>
      </c>
      <c r="J24" s="401">
        <f>'YTD 2016'!P35</f>
        <v>25</v>
      </c>
      <c r="K24" s="401">
        <f>'YTD 2015'!P35</f>
        <v>11</v>
      </c>
      <c r="L24" s="404">
        <f t="shared" si="6"/>
        <v>-13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ago'!G35</f>
        <v>0</v>
      </c>
      <c r="D25" s="401">
        <f>'3 weeks ago'!G35</f>
        <v>1</v>
      </c>
      <c r="E25" s="402">
        <f>'Previous Week'!G35</f>
        <v>0</v>
      </c>
      <c r="F25" s="402">
        <f>'Last Week'!G35</f>
        <v>3</v>
      </c>
      <c r="G25" s="403">
        <f t="shared" si="5"/>
        <v>4</v>
      </c>
      <c r="H25" s="491">
        <f>'2016 Data'!G64</f>
        <v>4.2076502732240435</v>
      </c>
      <c r="I25" s="418">
        <f>'YTD 2017'!G35</f>
        <v>24</v>
      </c>
      <c r="J25" s="401">
        <f>'YTD 2016'!G35</f>
        <v>18</v>
      </c>
      <c r="K25" s="401">
        <f>'YTD 2015'!G35</f>
        <v>14</v>
      </c>
      <c r="L25" s="404">
        <f t="shared" si="6"/>
        <v>6</v>
      </c>
      <c r="M25" s="407">
        <f t="shared" si="7"/>
        <v>10</v>
      </c>
      <c r="N25" s="380"/>
    </row>
    <row r="26" spans="1:14" x14ac:dyDescent="0.25">
      <c r="A26" s="375"/>
      <c r="B26" s="406" t="s">
        <v>68</v>
      </c>
      <c r="C26" s="401">
        <f>'4 weeks ago'!I35</f>
        <v>0</v>
      </c>
      <c r="D26" s="401">
        <f>'3 weeks ago'!I35</f>
        <v>0</v>
      </c>
      <c r="E26" s="402">
        <f>'Previous Week'!I35</f>
        <v>1</v>
      </c>
      <c r="F26" s="402">
        <f>'Last Week'!I35</f>
        <v>2</v>
      </c>
      <c r="G26" s="452">
        <f t="shared" si="5"/>
        <v>3</v>
      </c>
      <c r="H26" s="491">
        <f>'2016 Data'!I64</f>
        <v>2.6010928961748636</v>
      </c>
      <c r="I26" s="418">
        <f>'YTD 2017'!I35</f>
        <v>8</v>
      </c>
      <c r="J26" s="401">
        <f>'YTD 2016'!I35</f>
        <v>7</v>
      </c>
      <c r="K26" s="401">
        <f>'YTD 2015'!I35</f>
        <v>6</v>
      </c>
      <c r="L26" s="404">
        <f t="shared" si="6"/>
        <v>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ago'!H35</f>
        <v>1</v>
      </c>
      <c r="D27" s="401">
        <f>'3 weeks ago'!H35</f>
        <v>0</v>
      </c>
      <c r="E27" s="402">
        <f>'Previous Week'!H35</f>
        <v>0</v>
      </c>
      <c r="F27" s="402">
        <f>'Last Week'!H35</f>
        <v>0</v>
      </c>
      <c r="G27" s="452">
        <f t="shared" si="5"/>
        <v>1</v>
      </c>
      <c r="H27" s="491">
        <f>'2016 Data'!H64</f>
        <v>3.6721311475409837</v>
      </c>
      <c r="I27" s="418">
        <f>'YTD 2017'!H35</f>
        <v>11</v>
      </c>
      <c r="J27" s="401">
        <f>'YTD 2016'!H35</f>
        <v>14</v>
      </c>
      <c r="K27" s="401">
        <f>'YTD 2015'!H35</f>
        <v>12</v>
      </c>
      <c r="L27" s="404">
        <f>I27-J27</f>
        <v>-3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Data'!K64</f>
        <v>1.0710382513661203</v>
      </c>
      <c r="I28" s="418">
        <f>'YTD 2017'!K35</f>
        <v>1</v>
      </c>
      <c r="J28" s="401">
        <f>'YTD 2016'!K35</f>
        <v>9</v>
      </c>
      <c r="K28" s="401">
        <f>'YTD 2015'!K35</f>
        <v>2</v>
      </c>
      <c r="L28" s="404">
        <f t="shared" si="6"/>
        <v>-8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ago'!B35</f>
        <v>1</v>
      </c>
      <c r="D29" s="401">
        <f>'3 weeks ago'!B35</f>
        <v>1</v>
      </c>
      <c r="E29" s="402">
        <f>'Previous Week'!B35</f>
        <v>0</v>
      </c>
      <c r="F29" s="402">
        <f>'Last Week'!B35</f>
        <v>0</v>
      </c>
      <c r="G29" s="452">
        <f t="shared" si="5"/>
        <v>2</v>
      </c>
      <c r="H29" s="491">
        <f>'2016 Data'!B64</f>
        <v>1.5300546448087431</v>
      </c>
      <c r="I29" s="418">
        <f>'YTD 2017'!B35</f>
        <v>5</v>
      </c>
      <c r="J29" s="401">
        <f>'YTD 2016'!B35</f>
        <v>6</v>
      </c>
      <c r="K29" s="401">
        <f>'YTD 2015'!B35</f>
        <v>3</v>
      </c>
      <c r="L29" s="404">
        <f t="shared" si="6"/>
        <v>-1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4</v>
      </c>
      <c r="E30" s="420">
        <f t="shared" si="8"/>
        <v>1</v>
      </c>
      <c r="F30" s="421">
        <f t="shared" si="8"/>
        <v>8</v>
      </c>
      <c r="G30" s="455">
        <f t="shared" si="8"/>
        <v>16</v>
      </c>
      <c r="H30" s="494">
        <f t="shared" si="8"/>
        <v>23.792349726775956</v>
      </c>
      <c r="I30" s="422">
        <f t="shared" si="8"/>
        <v>73</v>
      </c>
      <c r="J30" s="420">
        <f t="shared" si="8"/>
        <v>95</v>
      </c>
      <c r="K30" s="420">
        <f>SUM(K21:K29)</f>
        <v>61</v>
      </c>
      <c r="L30" s="412">
        <f>(I30-J30)/J30</f>
        <v>-0.23157894736842105</v>
      </c>
      <c r="M30" s="413">
        <f>(I30-K30)/K30</f>
        <v>0.19672131147540983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2</v>
      </c>
      <c r="F31" s="410">
        <f t="shared" si="9"/>
        <v>8</v>
      </c>
      <c r="G31" s="453">
        <f t="shared" si="9"/>
        <v>17</v>
      </c>
      <c r="H31" s="492">
        <f t="shared" si="9"/>
        <v>24.86380717119545</v>
      </c>
      <c r="I31" s="411">
        <f t="shared" si="9"/>
        <v>81</v>
      </c>
      <c r="J31" s="409">
        <f t="shared" si="9"/>
        <v>97</v>
      </c>
      <c r="K31" s="409">
        <f t="shared" si="9"/>
        <v>65</v>
      </c>
      <c r="L31" s="412">
        <f>(I31-J31)/J31</f>
        <v>-0.16494845360824742</v>
      </c>
      <c r="M31" s="413">
        <f>(I31-K31)/K31</f>
        <v>0.24615384615384617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Data'!R64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ago'!T35</f>
        <v>0</v>
      </c>
      <c r="D42" s="447">
        <f>'3 weeks ago'!T35</f>
        <v>7</v>
      </c>
      <c r="E42" s="446">
        <f>'Previous Week'!T35</f>
        <v>2</v>
      </c>
      <c r="F42" s="460">
        <f>'Last Week'!T35</f>
        <v>2</v>
      </c>
      <c r="G42" s="452">
        <f t="shared" si="10"/>
        <v>11</v>
      </c>
      <c r="H42" s="502">
        <f>'2016 Data'!S64</f>
        <v>5.13972602739726</v>
      </c>
      <c r="I42" s="448">
        <f>'YTD 2017'!T35</f>
        <v>21</v>
      </c>
      <c r="J42" s="482">
        <f>'YTD 2016'!T35</f>
        <v>18</v>
      </c>
      <c r="K42" s="446">
        <f>'YTD 2015'!T35</f>
        <v>21</v>
      </c>
      <c r="L42" s="412">
        <f>(I42-J42)/J42</f>
        <v>0.16666666666666666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7" t="s">
        <v>90</v>
      </c>
      <c r="D8" s="588"/>
      <c r="E8" s="588"/>
      <c r="F8" s="58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226</v>
      </c>
      <c r="D10" s="250" t="s">
        <v>224</v>
      </c>
      <c r="E10" s="394" t="s">
        <v>225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7">
        <f>'New Rapes'!E39</f>
        <v>0</v>
      </c>
      <c r="D13" s="557">
        <f>'New Rapes'!D39</f>
        <v>0</v>
      </c>
      <c r="E13" s="556">
        <f>'New Rapes'!C39</f>
        <v>0</v>
      </c>
      <c r="F13" s="556">
        <f>'New Rapes'!B39</f>
        <v>0</v>
      </c>
      <c r="G13" s="452">
        <f t="shared" ref="G13" si="3">SUM(C13:F13)</f>
        <v>0</v>
      </c>
      <c r="H13" s="577">
        <v>0.23013698630136983</v>
      </c>
      <c r="I13" s="558">
        <f>'New Rapes'!G39</f>
        <v>2</v>
      </c>
      <c r="J13" s="557">
        <f>'New Rapes'!H39</f>
        <v>0</v>
      </c>
      <c r="K13" s="557">
        <f>'New Rapes'!I39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Data'!D65</f>
        <v>7.650273224043716E-2</v>
      </c>
      <c r="I14" s="403">
        <f>'YTD 2017'!D36</f>
        <v>0</v>
      </c>
      <c r="J14" s="401">
        <f>'YTD 2016'!D36</f>
        <v>0</v>
      </c>
      <c r="K14" s="401">
        <f>'YTD 2015'!D36</f>
        <v>3</v>
      </c>
      <c r="L14" s="404">
        <f t="shared" si="0"/>
        <v>0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1</v>
      </c>
      <c r="F15" s="402">
        <f>'Last Week'!Q36</f>
        <v>0</v>
      </c>
      <c r="G15" s="452">
        <f t="shared" si="2"/>
        <v>1</v>
      </c>
      <c r="H15" s="491">
        <f>'2016 Data'!Q65</f>
        <v>0.30601092896174864</v>
      </c>
      <c r="I15" s="403">
        <f>'YTD 2017'!Q36</f>
        <v>2</v>
      </c>
      <c r="J15" s="401">
        <f>'YTD 2016'!Q36</f>
        <v>0</v>
      </c>
      <c r="K15" s="401">
        <f>'YTD 2015'!Q36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Data'!O65</f>
        <v>7.650273224043716E-2</v>
      </c>
      <c r="I16" s="403">
        <f>'YTD 2017'!O36</f>
        <v>0</v>
      </c>
      <c r="J16" s="401">
        <f>'YTD 2016'!O36</f>
        <v>0</v>
      </c>
      <c r="K16" s="401">
        <f>'YTD 2015'!O36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Data'!E65</f>
        <v>1.2240437158469946</v>
      </c>
      <c r="I17" s="403">
        <f>'YTD 2017'!E36</f>
        <v>2</v>
      </c>
      <c r="J17" s="401">
        <f>'YTD 2016'!E36</f>
        <v>4</v>
      </c>
      <c r="K17" s="401">
        <f>'YTD 2015'!E36</f>
        <v>2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Data'!J65</f>
        <v>0.53551912568306015</v>
      </c>
      <c r="I18" s="403">
        <f>'YTD 2017'!J36</f>
        <v>0</v>
      </c>
      <c r="J18" s="401">
        <f>'YTD 2016'!J36</f>
        <v>2</v>
      </c>
      <c r="K18" s="401">
        <f>'YTD 2015'!J36</f>
        <v>2</v>
      </c>
      <c r="L18" s="404">
        <f t="shared" si="0"/>
        <v>-2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2.5252189535144849</v>
      </c>
      <c r="I19" s="411">
        <f t="shared" si="4"/>
        <v>7</v>
      </c>
      <c r="J19" s="409">
        <f t="shared" si="4"/>
        <v>6</v>
      </c>
      <c r="K19" s="409">
        <f t="shared" si="4"/>
        <v>11</v>
      </c>
      <c r="L19" s="412">
        <f>(I19-J19)/J19</f>
        <v>0.16666666666666666</v>
      </c>
      <c r="M19" s="413">
        <f>(I19-K19)/K19</f>
        <v>-0.36363636363636365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Data'!C65</f>
        <v>0.91803278688524592</v>
      </c>
      <c r="I21" s="416">
        <f>'YTD 2017'!C36</f>
        <v>0</v>
      </c>
      <c r="J21" s="401">
        <f>'YTD 2016'!C36</f>
        <v>4</v>
      </c>
      <c r="K21" s="401">
        <f>'YTD 2015'!C36</f>
        <v>1</v>
      </c>
      <c r="L21" s="404">
        <f t="shared" ref="L21:L29" si="6">I21-J21</f>
        <v>-4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1</v>
      </c>
      <c r="D22" s="401">
        <f>'3 weeks ago'!N36</f>
        <v>2</v>
      </c>
      <c r="E22" s="402">
        <f>'Previous Week'!N36</f>
        <v>5</v>
      </c>
      <c r="F22" s="402">
        <f>'Last Week'!N36</f>
        <v>1</v>
      </c>
      <c r="G22" s="452">
        <f t="shared" si="5"/>
        <v>9</v>
      </c>
      <c r="H22" s="491">
        <f>'2016 Data'!N65</f>
        <v>7.4207650273224051</v>
      </c>
      <c r="I22" s="418">
        <f>'YTD 2017'!N36</f>
        <v>17</v>
      </c>
      <c r="J22" s="401">
        <f>'YTD 2016'!N36</f>
        <v>23</v>
      </c>
      <c r="K22" s="401">
        <f>'YTD 2015'!N36</f>
        <v>22</v>
      </c>
      <c r="L22" s="404">
        <f t="shared" si="6"/>
        <v>-6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Data'!L65</f>
        <v>0.22950819672131148</v>
      </c>
      <c r="I23" s="418">
        <f>'YTD 2017'!L36</f>
        <v>1</v>
      </c>
      <c r="J23" s="401">
        <f>'YTD 2016'!L36</f>
        <v>0</v>
      </c>
      <c r="K23" s="401">
        <f>'YTD 2015'!L36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ago'!P36</f>
        <v>4</v>
      </c>
      <c r="D24" s="401">
        <f>'3 weeks ago'!P36</f>
        <v>1</v>
      </c>
      <c r="E24" s="402">
        <f>'Previous Week'!P36</f>
        <v>1</v>
      </c>
      <c r="F24" s="402">
        <f>'Last Week'!P36</f>
        <v>0</v>
      </c>
      <c r="G24" s="403">
        <f t="shared" si="5"/>
        <v>6</v>
      </c>
      <c r="H24" s="491">
        <f>'2016 Data'!P65</f>
        <v>8.1857923497267748</v>
      </c>
      <c r="I24" s="418">
        <f>'YTD 2017'!P36</f>
        <v>35</v>
      </c>
      <c r="J24" s="401">
        <f>'YTD 2016'!P36</f>
        <v>32</v>
      </c>
      <c r="K24" s="401">
        <f>'YTD 2015'!P36</f>
        <v>64</v>
      </c>
      <c r="L24" s="404">
        <f t="shared" si="6"/>
        <v>3</v>
      </c>
      <c r="M24" s="407">
        <f t="shared" si="7"/>
        <v>-29</v>
      </c>
      <c r="N24" s="380"/>
    </row>
    <row r="25" spans="1:14" x14ac:dyDescent="0.25">
      <c r="A25" s="375"/>
      <c r="B25" s="406" t="s">
        <v>7</v>
      </c>
      <c r="C25" s="401">
        <f>'4 weeks ago'!G36</f>
        <v>1</v>
      </c>
      <c r="D25" s="401">
        <f>'3 weeks ago'!G36</f>
        <v>1</v>
      </c>
      <c r="E25" s="402">
        <f>'Previous Week'!G36</f>
        <v>2</v>
      </c>
      <c r="F25" s="402">
        <f>'Last Week'!G36</f>
        <v>2</v>
      </c>
      <c r="G25" s="403">
        <f t="shared" si="5"/>
        <v>6</v>
      </c>
      <c r="H25" s="491">
        <f>'2016 Data'!G65</f>
        <v>4.7431693989071038</v>
      </c>
      <c r="I25" s="418">
        <f>'YTD 2017'!G36</f>
        <v>22</v>
      </c>
      <c r="J25" s="401">
        <f>'YTD 2016'!G36</f>
        <v>17</v>
      </c>
      <c r="K25" s="401">
        <f>'YTD 2015'!G36</f>
        <v>7</v>
      </c>
      <c r="L25" s="404">
        <f t="shared" si="6"/>
        <v>5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ago'!I36</f>
        <v>1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1</v>
      </c>
      <c r="H26" s="491">
        <f>'2016 Data'!I65</f>
        <v>2.6010928961748636</v>
      </c>
      <c r="I26" s="418">
        <f>'YTD 2017'!I36</f>
        <v>6</v>
      </c>
      <c r="J26" s="401">
        <f>'YTD 2016'!I36</f>
        <v>9</v>
      </c>
      <c r="K26" s="401">
        <f>'YTD 2015'!I36</f>
        <v>4</v>
      </c>
      <c r="L26" s="404">
        <f t="shared" si="6"/>
        <v>-3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ago'!H36</f>
        <v>0</v>
      </c>
      <c r="D27" s="401">
        <f>'3 weeks ago'!H36</f>
        <v>1</v>
      </c>
      <c r="E27" s="402">
        <f>'Previous Week'!H36</f>
        <v>0</v>
      </c>
      <c r="F27" s="402">
        <f>'Last Week'!H36</f>
        <v>0</v>
      </c>
      <c r="G27" s="452">
        <f t="shared" si="5"/>
        <v>1</v>
      </c>
      <c r="H27" s="491">
        <f>'2016 Data'!H65</f>
        <v>2.6010928961748636</v>
      </c>
      <c r="I27" s="418">
        <f>'YTD 2017'!H36</f>
        <v>7</v>
      </c>
      <c r="J27" s="401">
        <f>'YTD 2016'!H36</f>
        <v>9</v>
      </c>
      <c r="K27" s="401">
        <f>'YTD 2015'!H36</f>
        <v>10</v>
      </c>
      <c r="L27" s="404">
        <f>I27-J27</f>
        <v>-2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2</v>
      </c>
      <c r="F28" s="402">
        <f>'Last Week'!K36</f>
        <v>0</v>
      </c>
      <c r="G28" s="452">
        <f t="shared" si="5"/>
        <v>2</v>
      </c>
      <c r="H28" s="491">
        <f>'2016 Data'!K65</f>
        <v>0.68852459016393441</v>
      </c>
      <c r="I28" s="418">
        <f>'YTD 2017'!K36</f>
        <v>5</v>
      </c>
      <c r="J28" s="401">
        <f>'YTD 2016'!K36</f>
        <v>1</v>
      </c>
      <c r="K28" s="401">
        <f>'YTD 2015'!K36</f>
        <v>2</v>
      </c>
      <c r="L28" s="404">
        <f t="shared" si="6"/>
        <v>4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Data'!B65</f>
        <v>1.9890710382513661</v>
      </c>
      <c r="I29" s="418">
        <f>'YTD 2017'!B36</f>
        <v>8</v>
      </c>
      <c r="J29" s="401">
        <f>'YTD 2016'!B36</f>
        <v>4</v>
      </c>
      <c r="K29" s="401">
        <f>'YTD 2015'!B36</f>
        <v>4</v>
      </c>
      <c r="L29" s="404">
        <f t="shared" si="6"/>
        <v>4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7</v>
      </c>
      <c r="D30" s="420">
        <f t="shared" si="8"/>
        <v>5</v>
      </c>
      <c r="E30" s="420">
        <f t="shared" si="8"/>
        <v>10</v>
      </c>
      <c r="F30" s="421">
        <f t="shared" si="8"/>
        <v>3</v>
      </c>
      <c r="G30" s="455">
        <f t="shared" si="8"/>
        <v>25</v>
      </c>
      <c r="H30" s="494">
        <f t="shared" si="8"/>
        <v>29.377049180327869</v>
      </c>
      <c r="I30" s="422">
        <f t="shared" si="8"/>
        <v>101</v>
      </c>
      <c r="J30" s="420">
        <f t="shared" si="8"/>
        <v>99</v>
      </c>
      <c r="K30" s="420">
        <f>SUM(K21:K29)</f>
        <v>114</v>
      </c>
      <c r="L30" s="412">
        <f>(I30-J30)/J30</f>
        <v>2.0202020202020204E-2</v>
      </c>
      <c r="M30" s="413">
        <f>(I30-K30)/K30</f>
        <v>-0.11403508771929824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5</v>
      </c>
      <c r="E31" s="409">
        <f t="shared" si="9"/>
        <v>11</v>
      </c>
      <c r="F31" s="410">
        <f t="shared" si="9"/>
        <v>3</v>
      </c>
      <c r="G31" s="453">
        <f t="shared" si="9"/>
        <v>26</v>
      </c>
      <c r="H31" s="492">
        <f t="shared" si="9"/>
        <v>31.902268133842355</v>
      </c>
      <c r="I31" s="411">
        <f t="shared" si="9"/>
        <v>108</v>
      </c>
      <c r="J31" s="409">
        <f t="shared" si="9"/>
        <v>105</v>
      </c>
      <c r="K31" s="409">
        <f t="shared" si="9"/>
        <v>125</v>
      </c>
      <c r="L31" s="412">
        <f>(I31-J31)/J31</f>
        <v>2.8571428571428571E-2</v>
      </c>
      <c r="M31" s="413">
        <f>(I31-K31)/K31</f>
        <v>-0.13600000000000001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4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226</v>
      </c>
      <c r="D40" s="250" t="s">
        <v>224</v>
      </c>
      <c r="E40" s="394" t="s">
        <v>225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ago'!T36</f>
        <v>3</v>
      </c>
      <c r="D42" s="447">
        <f>'3 weeks ago'!T36</f>
        <v>2</v>
      </c>
      <c r="E42" s="446">
        <f>'Previous Week'!T36</f>
        <v>5</v>
      </c>
      <c r="F42" s="460">
        <f>'Last Week'!T36</f>
        <v>2</v>
      </c>
      <c r="G42" s="452">
        <f t="shared" si="10"/>
        <v>12</v>
      </c>
      <c r="H42" s="502">
        <f>'2016 Data'!S65</f>
        <v>12.043835616438356</v>
      </c>
      <c r="I42" s="448">
        <f>'YTD 2017'!T36</f>
        <v>42</v>
      </c>
      <c r="J42" s="482">
        <f>'YTD 2016'!T36</f>
        <v>44</v>
      </c>
      <c r="K42" s="446">
        <f>'YTD 2015'!T36</f>
        <v>34</v>
      </c>
      <c r="L42" s="412">
        <f>(I42-J42)/J42</f>
        <v>-4.5454545454545456E-2</v>
      </c>
      <c r="M42" s="413">
        <f>(I42-K42)/K42</f>
        <v>0.23529411764705882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46">
        <v>29</v>
      </c>
      <c r="C3" s="546">
        <v>5</v>
      </c>
      <c r="D3" s="546">
        <v>4</v>
      </c>
      <c r="E3" s="546">
        <v>1</v>
      </c>
      <c r="F3" s="546"/>
      <c r="G3" s="546">
        <v>47</v>
      </c>
      <c r="H3" s="546">
        <v>43</v>
      </c>
      <c r="I3" s="546">
        <v>25</v>
      </c>
      <c r="J3" s="546">
        <v>6</v>
      </c>
      <c r="K3" s="546">
        <v>9</v>
      </c>
      <c r="L3" s="546">
        <v>1</v>
      </c>
      <c r="M3" s="546">
        <v>1</v>
      </c>
      <c r="N3" s="546">
        <v>14</v>
      </c>
      <c r="O3" s="546">
        <v>1</v>
      </c>
      <c r="P3" s="546">
        <v>3</v>
      </c>
      <c r="Q3" s="546">
        <v>3</v>
      </c>
      <c r="R3" s="500"/>
      <c r="S3" s="500">
        <v>18</v>
      </c>
      <c r="T3" s="500"/>
    </row>
    <row r="4" spans="1:20" x14ac:dyDescent="0.2">
      <c r="A4" t="s">
        <v>127</v>
      </c>
      <c r="B4" s="546">
        <v>52</v>
      </c>
      <c r="C4" s="546">
        <v>6</v>
      </c>
      <c r="D4" s="546">
        <v>4</v>
      </c>
      <c r="E4" s="546">
        <v>9</v>
      </c>
      <c r="F4" s="546">
        <v>1</v>
      </c>
      <c r="G4" s="546">
        <v>112</v>
      </c>
      <c r="H4" s="546">
        <v>35</v>
      </c>
      <c r="I4" s="546">
        <v>34</v>
      </c>
      <c r="J4" s="546">
        <v>11</v>
      </c>
      <c r="K4" s="546">
        <v>12</v>
      </c>
      <c r="L4" s="546">
        <v>4</v>
      </c>
      <c r="M4" s="546">
        <v>2</v>
      </c>
      <c r="N4" s="546">
        <v>93</v>
      </c>
      <c r="O4" s="546">
        <v>4</v>
      </c>
      <c r="P4" s="546">
        <v>38</v>
      </c>
      <c r="Q4" s="546">
        <v>8</v>
      </c>
      <c r="R4" s="500"/>
      <c r="S4" s="500">
        <v>83</v>
      </c>
      <c r="T4" s="500"/>
    </row>
    <row r="5" spans="1:20" x14ac:dyDescent="0.2">
      <c r="A5" t="s">
        <v>128</v>
      </c>
      <c r="B5" s="546">
        <v>35</v>
      </c>
      <c r="C5" s="546">
        <v>14</v>
      </c>
      <c r="D5" s="546">
        <v>2</v>
      </c>
      <c r="E5" s="546">
        <v>16</v>
      </c>
      <c r="F5" s="546">
        <v>1</v>
      </c>
      <c r="G5" s="546">
        <v>55</v>
      </c>
      <c r="H5" s="546">
        <v>28</v>
      </c>
      <c r="I5" s="546">
        <v>25</v>
      </c>
      <c r="J5" s="546">
        <v>10</v>
      </c>
      <c r="K5" s="546">
        <v>1</v>
      </c>
      <c r="L5" s="546">
        <v>4</v>
      </c>
      <c r="M5" s="546">
        <v>5</v>
      </c>
      <c r="N5" s="546">
        <v>41</v>
      </c>
      <c r="O5" s="546">
        <v>2</v>
      </c>
      <c r="P5" s="546">
        <v>21</v>
      </c>
      <c r="Q5" s="546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46">
        <v>34</v>
      </c>
      <c r="C6" s="546">
        <v>12</v>
      </c>
      <c r="D6" s="546">
        <v>2</v>
      </c>
      <c r="E6" s="546">
        <v>2</v>
      </c>
      <c r="F6" s="546">
        <v>2</v>
      </c>
      <c r="G6" s="546">
        <v>48</v>
      </c>
      <c r="H6" s="546">
        <v>23</v>
      </c>
      <c r="I6" s="546">
        <v>21</v>
      </c>
      <c r="J6" s="546">
        <v>6</v>
      </c>
      <c r="K6" s="546">
        <v>16</v>
      </c>
      <c r="L6" s="546">
        <v>1</v>
      </c>
      <c r="M6" s="546"/>
      <c r="N6" s="546">
        <v>52</v>
      </c>
      <c r="O6" s="546">
        <v>2</v>
      </c>
      <c r="P6" s="546">
        <v>9</v>
      </c>
      <c r="Q6" s="546">
        <v>5</v>
      </c>
      <c r="R6" s="500"/>
      <c r="S6" s="500">
        <v>95</v>
      </c>
      <c r="T6" s="500"/>
    </row>
    <row r="7" spans="1:20" x14ac:dyDescent="0.2">
      <c r="A7" t="s">
        <v>130</v>
      </c>
      <c r="B7" s="546">
        <v>25</v>
      </c>
      <c r="C7" s="546">
        <v>17</v>
      </c>
      <c r="D7" s="546">
        <v>6</v>
      </c>
      <c r="E7" s="546">
        <v>12</v>
      </c>
      <c r="F7" s="546">
        <v>2</v>
      </c>
      <c r="G7" s="546">
        <v>38</v>
      </c>
      <c r="H7" s="546">
        <v>29</v>
      </c>
      <c r="I7" s="546">
        <v>13</v>
      </c>
      <c r="J7" s="546">
        <v>12</v>
      </c>
      <c r="K7" s="546">
        <v>4</v>
      </c>
      <c r="L7" s="546">
        <v>3</v>
      </c>
      <c r="M7" s="546">
        <v>1</v>
      </c>
      <c r="N7" s="546">
        <v>51</v>
      </c>
      <c r="O7" s="546">
        <v>4</v>
      </c>
      <c r="P7" s="546">
        <v>19</v>
      </c>
      <c r="Q7" s="546">
        <v>9</v>
      </c>
      <c r="R7" s="500"/>
      <c r="S7" s="500">
        <v>106</v>
      </c>
      <c r="T7" s="500"/>
    </row>
    <row r="8" spans="1:20" x14ac:dyDescent="0.2">
      <c r="A8" t="s">
        <v>131</v>
      </c>
      <c r="B8" s="546">
        <v>39</v>
      </c>
      <c r="C8" s="546">
        <v>12</v>
      </c>
      <c r="D8" s="546">
        <v>1</v>
      </c>
      <c r="E8" s="546">
        <v>6</v>
      </c>
      <c r="F8" s="546"/>
      <c r="G8" s="546">
        <v>82</v>
      </c>
      <c r="H8" s="546">
        <v>49</v>
      </c>
      <c r="I8" s="546">
        <v>18</v>
      </c>
      <c r="J8" s="546">
        <v>6</v>
      </c>
      <c r="K8" s="546">
        <v>5</v>
      </c>
      <c r="L8" s="546">
        <v>1</v>
      </c>
      <c r="M8" s="546">
        <v>2</v>
      </c>
      <c r="N8" s="546">
        <v>40</v>
      </c>
      <c r="O8" s="546">
        <v>5</v>
      </c>
      <c r="P8" s="546">
        <v>92</v>
      </c>
      <c r="Q8" s="546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topLeftCell="O2" zoomScaleNormal="100" workbookViewId="0">
      <selection activeCell="S3" sqref="S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2" t="s">
        <v>94</v>
      </c>
      <c r="T1" s="542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5" t="s">
        <v>93</v>
      </c>
      <c r="T2" s="543">
        <v>53</v>
      </c>
    </row>
    <row r="3" spans="1:22" s="464" customFormat="1" ht="15" x14ac:dyDescent="0.25">
      <c r="A3" s="463">
        <v>11</v>
      </c>
      <c r="B3" s="553"/>
      <c r="C3" s="553"/>
      <c r="D3" s="553">
        <v>1</v>
      </c>
      <c r="E3" s="553"/>
      <c r="F3" s="553"/>
      <c r="G3" s="553"/>
      <c r="H3" s="553">
        <v>1</v>
      </c>
      <c r="I3" s="553">
        <v>1</v>
      </c>
      <c r="J3" s="553"/>
      <c r="K3" s="553"/>
      <c r="L3" s="553"/>
      <c r="M3" s="553"/>
      <c r="N3" s="553">
        <v>1</v>
      </c>
      <c r="O3" s="553"/>
      <c r="P3" s="553"/>
      <c r="Q3" s="553"/>
      <c r="R3" s="463"/>
      <c r="S3" s="531"/>
      <c r="T3" s="327"/>
    </row>
    <row r="4" spans="1:22" s="464" customFormat="1" ht="15" x14ac:dyDescent="0.25">
      <c r="A4" s="463">
        <v>12</v>
      </c>
      <c r="B4" s="553"/>
      <c r="C4" s="553"/>
      <c r="D4" s="553"/>
      <c r="E4" s="553">
        <v>2</v>
      </c>
      <c r="F4" s="553"/>
      <c r="G4" s="553">
        <v>2</v>
      </c>
      <c r="H4" s="553">
        <v>2</v>
      </c>
      <c r="I4" s="553"/>
      <c r="J4" s="553">
        <v>1</v>
      </c>
      <c r="K4" s="553"/>
      <c r="L4" s="553"/>
      <c r="M4" s="553"/>
      <c r="N4" s="553"/>
      <c r="O4" s="553"/>
      <c r="P4" s="553">
        <v>1</v>
      </c>
      <c r="Q4" s="553"/>
      <c r="R4" s="463"/>
      <c r="S4" s="531"/>
      <c r="T4" s="327">
        <v>4</v>
      </c>
    </row>
    <row r="5" spans="1:22" s="464" customFormat="1" ht="15" x14ac:dyDescent="0.25">
      <c r="A5" s="463">
        <v>13</v>
      </c>
      <c r="B5" s="553"/>
      <c r="C5" s="553"/>
      <c r="D5" s="553"/>
      <c r="E5" s="553"/>
      <c r="F5" s="553"/>
      <c r="G5" s="553"/>
      <c r="H5" s="553"/>
      <c r="I5" s="553">
        <v>1</v>
      </c>
      <c r="J5" s="553"/>
      <c r="K5" s="553"/>
      <c r="L5" s="553"/>
      <c r="M5" s="553"/>
      <c r="N5" s="553"/>
      <c r="O5" s="553"/>
      <c r="P5" s="553"/>
      <c r="Q5" s="553"/>
      <c r="R5" s="463"/>
      <c r="S5" s="531"/>
      <c r="T5" s="327">
        <v>1</v>
      </c>
    </row>
    <row r="6" spans="1:22" s="464" customFormat="1" ht="15" x14ac:dyDescent="0.25">
      <c r="A6" s="463">
        <v>14</v>
      </c>
      <c r="B6" s="553"/>
      <c r="C6" s="553"/>
      <c r="D6" s="553"/>
      <c r="E6" s="553"/>
      <c r="F6" s="553"/>
      <c r="G6" s="553">
        <v>1</v>
      </c>
      <c r="H6" s="553">
        <v>2</v>
      </c>
      <c r="I6" s="553">
        <v>1</v>
      </c>
      <c r="J6" s="553"/>
      <c r="K6" s="553">
        <v>1</v>
      </c>
      <c r="L6" s="553"/>
      <c r="M6" s="553"/>
      <c r="N6" s="553">
        <v>2</v>
      </c>
      <c r="O6" s="553"/>
      <c r="P6" s="553"/>
      <c r="Q6" s="553"/>
      <c r="R6" s="463"/>
      <c r="S6" s="531"/>
      <c r="T6" s="327">
        <v>1</v>
      </c>
    </row>
    <row r="7" spans="1:22" s="464" customFormat="1" ht="15" x14ac:dyDescent="0.25">
      <c r="A7" s="463">
        <v>15</v>
      </c>
      <c r="B7" s="553"/>
      <c r="C7" s="553"/>
      <c r="D7" s="553"/>
      <c r="E7" s="553"/>
      <c r="F7" s="553"/>
      <c r="G7" s="553"/>
      <c r="H7" s="553"/>
      <c r="I7" s="553">
        <v>1</v>
      </c>
      <c r="J7" s="553"/>
      <c r="K7" s="553"/>
      <c r="L7" s="553"/>
      <c r="M7" s="553"/>
      <c r="N7" s="553"/>
      <c r="O7" s="553"/>
      <c r="P7" s="553"/>
      <c r="Q7" s="553"/>
      <c r="R7" s="463"/>
      <c r="S7" s="531"/>
      <c r="T7" s="327"/>
    </row>
    <row r="8" spans="1:22" s="464" customFormat="1" ht="15" x14ac:dyDescent="0.25">
      <c r="A8" s="463">
        <v>16</v>
      </c>
      <c r="B8" s="553"/>
      <c r="C8" s="553"/>
      <c r="D8" s="553"/>
      <c r="E8" s="553"/>
      <c r="F8" s="553"/>
      <c r="G8" s="553"/>
      <c r="H8" s="553"/>
      <c r="I8" s="553"/>
      <c r="J8" s="553"/>
      <c r="K8" s="553"/>
      <c r="L8" s="553"/>
      <c r="M8" s="553"/>
      <c r="N8" s="553"/>
      <c r="O8" s="553"/>
      <c r="P8" s="553">
        <v>1</v>
      </c>
      <c r="Q8" s="553"/>
      <c r="R8" s="463"/>
      <c r="S8" s="531"/>
      <c r="T8" s="327">
        <v>5</v>
      </c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 s="553">
        <v>1</v>
      </c>
      <c r="C10" s="553"/>
      <c r="D10" s="553"/>
      <c r="E10" s="553"/>
      <c r="F10" s="553"/>
      <c r="G10" s="553"/>
      <c r="H10" s="553"/>
      <c r="I10" s="553"/>
      <c r="J10" s="553"/>
      <c r="K10" s="553"/>
      <c r="L10" s="553"/>
      <c r="M10" s="553"/>
      <c r="N10" s="553">
        <v>1</v>
      </c>
      <c r="O10" s="553"/>
      <c r="P10" s="553"/>
      <c r="Q10" s="553"/>
      <c r="R10" s="463"/>
      <c r="S10" s="327"/>
      <c r="T10" s="327">
        <v>3</v>
      </c>
    </row>
    <row r="11" spans="1:22" s="464" customFormat="1" x14ac:dyDescent="0.2">
      <c r="A11" s="463">
        <v>22</v>
      </c>
      <c r="B11" s="553"/>
      <c r="C11" s="553"/>
      <c r="D11" s="553"/>
      <c r="E11" s="553"/>
      <c r="F11" s="553"/>
      <c r="G11" s="553"/>
      <c r="H11" s="553"/>
      <c r="I11" s="553">
        <v>1</v>
      </c>
      <c r="J11" s="553"/>
      <c r="K11" s="553"/>
      <c r="L11" s="553"/>
      <c r="M11" s="553"/>
      <c r="N11" s="553"/>
      <c r="O11" s="553"/>
      <c r="P11" s="553"/>
      <c r="Q11" s="553">
        <v>1</v>
      </c>
      <c r="R11" s="463"/>
      <c r="S11" s="327">
        <v>1</v>
      </c>
      <c r="T11" s="327"/>
    </row>
    <row r="12" spans="1:22" s="464" customFormat="1" x14ac:dyDescent="0.2">
      <c r="A12" s="463">
        <v>23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3"/>
      <c r="M12" s="553"/>
      <c r="N12" s="553"/>
      <c r="O12" s="553"/>
      <c r="P12" s="553">
        <v>1</v>
      </c>
      <c r="Q12" s="553"/>
      <c r="R12" s="463"/>
      <c r="S12" s="327">
        <v>1</v>
      </c>
      <c r="T12" s="327"/>
    </row>
    <row r="13" spans="1:22" s="464" customFormat="1" x14ac:dyDescent="0.2">
      <c r="A13" s="463">
        <v>24</v>
      </c>
      <c r="B13" s="553">
        <v>2</v>
      </c>
      <c r="C13" s="553"/>
      <c r="D13" s="553"/>
      <c r="E13" s="553"/>
      <c r="F13" s="553"/>
      <c r="G13" s="553">
        <v>1</v>
      </c>
      <c r="H13" s="553">
        <v>4</v>
      </c>
      <c r="I13" s="553">
        <v>2</v>
      </c>
      <c r="J13" s="553"/>
      <c r="K13" s="553">
        <v>2</v>
      </c>
      <c r="L13" s="553"/>
      <c r="M13" s="553"/>
      <c r="N13" s="553"/>
      <c r="O13" s="553"/>
      <c r="P13" s="553"/>
      <c r="Q13" s="553"/>
      <c r="R13" s="463"/>
      <c r="S13" s="327"/>
      <c r="T13" s="327"/>
    </row>
    <row r="14" spans="1:22" s="464" customFormat="1" x14ac:dyDescent="0.2">
      <c r="A14" s="463">
        <v>25</v>
      </c>
      <c r="B14" s="553">
        <v>1</v>
      </c>
      <c r="C14" s="553"/>
      <c r="D14" s="553"/>
      <c r="E14" s="553"/>
      <c r="F14" s="553"/>
      <c r="G14" s="553">
        <v>3</v>
      </c>
      <c r="H14" s="553"/>
      <c r="I14" s="553">
        <v>1</v>
      </c>
      <c r="J14" s="553"/>
      <c r="K14" s="553"/>
      <c r="L14" s="553"/>
      <c r="M14" s="553"/>
      <c r="N14" s="553">
        <v>2</v>
      </c>
      <c r="O14" s="553"/>
      <c r="P14" s="553">
        <v>2</v>
      </c>
      <c r="Q14" s="553"/>
      <c r="R14" s="463"/>
      <c r="S14" s="327"/>
      <c r="T14" s="327">
        <v>1</v>
      </c>
    </row>
    <row r="15" spans="1:22" s="464" customFormat="1" x14ac:dyDescent="0.2">
      <c r="A15" s="463">
        <v>26</v>
      </c>
      <c r="B15" s="553"/>
      <c r="C15" s="553"/>
      <c r="D15" s="553"/>
      <c r="E15" s="553"/>
      <c r="F15" s="553"/>
      <c r="G15" s="553">
        <v>1</v>
      </c>
      <c r="H15" s="553"/>
      <c r="I15" s="553">
        <v>3</v>
      </c>
      <c r="J15" s="553"/>
      <c r="K15" s="553"/>
      <c r="L15" s="553"/>
      <c r="M15" s="553"/>
      <c r="N15" s="553">
        <v>2</v>
      </c>
      <c r="O15" s="553"/>
      <c r="P15" s="553"/>
      <c r="Q15" s="553"/>
      <c r="R15" s="463"/>
      <c r="S15" s="327">
        <v>2</v>
      </c>
      <c r="T15" s="327">
        <v>2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 s="553">
        <v>1</v>
      </c>
      <c r="C17" s="553"/>
      <c r="D17" s="553"/>
      <c r="E17" s="553"/>
      <c r="F17" s="553"/>
      <c r="G17" s="553"/>
      <c r="H17" s="553"/>
      <c r="I17" s="553"/>
      <c r="J17" s="553"/>
      <c r="K17" s="553"/>
      <c r="L17" s="553"/>
      <c r="M17" s="553"/>
      <c r="N17" s="553">
        <v>3</v>
      </c>
      <c r="O17" s="553"/>
      <c r="P17" s="553"/>
      <c r="Q17" s="553"/>
      <c r="R17" s="463"/>
      <c r="S17" s="327">
        <v>1</v>
      </c>
      <c r="T17" s="327">
        <v>4</v>
      </c>
    </row>
    <row r="18" spans="1:22" s="464" customFormat="1" x14ac:dyDescent="0.2">
      <c r="A18" s="463">
        <v>32</v>
      </c>
      <c r="B18" s="553"/>
      <c r="C18" s="553"/>
      <c r="D18" s="553"/>
      <c r="E18" s="553"/>
      <c r="F18" s="553"/>
      <c r="G18" s="553">
        <v>2</v>
      </c>
      <c r="H18" s="553"/>
      <c r="I18" s="553">
        <v>1</v>
      </c>
      <c r="J18" s="553"/>
      <c r="K18" s="553">
        <v>1</v>
      </c>
      <c r="L18" s="553">
        <v>1</v>
      </c>
      <c r="M18" s="553"/>
      <c r="N18" s="553">
        <v>1</v>
      </c>
      <c r="O18" s="553"/>
      <c r="P18" s="553"/>
      <c r="Q18" s="553"/>
      <c r="R18" s="463"/>
      <c r="S18" s="327"/>
      <c r="T18" s="327">
        <v>2</v>
      </c>
    </row>
    <row r="19" spans="1:22" s="464" customFormat="1" x14ac:dyDescent="0.2">
      <c r="A19" s="463">
        <v>33</v>
      </c>
      <c r="B19" s="553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>
        <v>2</v>
      </c>
      <c r="R19" s="463"/>
      <c r="S19" s="327"/>
      <c r="T19" s="327"/>
    </row>
    <row r="20" spans="1:22" s="464" customFormat="1" x14ac:dyDescent="0.2">
      <c r="A20" s="463">
        <v>34</v>
      </c>
      <c r="B20" s="553">
        <v>1</v>
      </c>
      <c r="C20" s="553"/>
      <c r="D20" s="553"/>
      <c r="E20" s="553"/>
      <c r="F20" s="553"/>
      <c r="G20" s="553">
        <v>3</v>
      </c>
      <c r="H20" s="553"/>
      <c r="I20" s="553">
        <v>3</v>
      </c>
      <c r="J20" s="553"/>
      <c r="K20" s="553"/>
      <c r="L20" s="553"/>
      <c r="M20" s="553"/>
      <c r="N20" s="553"/>
      <c r="O20" s="553"/>
      <c r="P20" s="553">
        <v>2</v>
      </c>
      <c r="Q20" s="553"/>
      <c r="R20" s="463"/>
      <c r="S20" s="327"/>
      <c r="T20" s="327">
        <v>2</v>
      </c>
    </row>
    <row r="21" spans="1:22" s="464" customFormat="1" x14ac:dyDescent="0.2">
      <c r="A21" s="463">
        <v>35</v>
      </c>
      <c r="B21" s="553">
        <v>1</v>
      </c>
      <c r="C21" s="553"/>
      <c r="D21" s="553"/>
      <c r="E21" s="553"/>
      <c r="F21" s="553"/>
      <c r="G21" s="553">
        <v>2</v>
      </c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463"/>
      <c r="S21" s="327">
        <v>3</v>
      </c>
      <c r="T21" s="327">
        <v>2</v>
      </c>
    </row>
    <row r="22" spans="1:22" s="464" customFormat="1" x14ac:dyDescent="0.2">
      <c r="A22" s="463">
        <v>37</v>
      </c>
      <c r="B22" s="553">
        <v>2</v>
      </c>
      <c r="C22" s="553"/>
      <c r="D22" s="553"/>
      <c r="E22" s="553"/>
      <c r="F22" s="553"/>
      <c r="G22" s="553">
        <v>4</v>
      </c>
      <c r="H22" s="553"/>
      <c r="I22" s="553"/>
      <c r="J22" s="553"/>
      <c r="K22" s="553"/>
      <c r="L22" s="553">
        <v>1</v>
      </c>
      <c r="M22" s="553"/>
      <c r="N22" s="553"/>
      <c r="O22" s="553"/>
      <c r="P22" s="553">
        <v>1</v>
      </c>
      <c r="Q22" s="553"/>
      <c r="R22" s="463"/>
      <c r="S22" s="327"/>
      <c r="T22" s="327"/>
    </row>
    <row r="23" spans="1:22" ht="15" x14ac:dyDescent="0.25">
      <c r="R23" s="463"/>
      <c r="S23" s="539"/>
      <c r="T23" s="540"/>
      <c r="U23" s="464"/>
      <c r="V23" s="464"/>
    </row>
    <row r="24" spans="1:22" s="464" customFormat="1" ht="15" x14ac:dyDescent="0.25">
      <c r="A24" s="463">
        <v>41</v>
      </c>
      <c r="B24" s="553">
        <v>1</v>
      </c>
      <c r="C24" s="553"/>
      <c r="D24" s="553"/>
      <c r="E24" s="553"/>
      <c r="F24" s="553"/>
      <c r="G24" s="553"/>
      <c r="H24" s="553">
        <v>2</v>
      </c>
      <c r="I24" s="553"/>
      <c r="J24" s="553"/>
      <c r="K24" s="553"/>
      <c r="L24" s="553"/>
      <c r="M24" s="553"/>
      <c r="N24" s="553"/>
      <c r="O24" s="553"/>
      <c r="P24" s="553">
        <v>2</v>
      </c>
      <c r="Q24" s="553"/>
      <c r="R24" s="463"/>
      <c r="S24" s="531"/>
      <c r="T24" s="327"/>
    </row>
    <row r="25" spans="1:22" s="464" customFormat="1" ht="15" x14ac:dyDescent="0.25">
      <c r="A25" s="463">
        <v>42</v>
      </c>
      <c r="B25" s="553">
        <v>1</v>
      </c>
      <c r="C25" s="553"/>
      <c r="D25" s="553"/>
      <c r="E25" s="553"/>
      <c r="F25" s="553"/>
      <c r="G25" s="553">
        <v>2</v>
      </c>
      <c r="H25" s="553"/>
      <c r="I25" s="553"/>
      <c r="J25" s="553">
        <v>1</v>
      </c>
      <c r="K25" s="553"/>
      <c r="L25" s="553"/>
      <c r="M25" s="553"/>
      <c r="N25" s="553"/>
      <c r="O25" s="553"/>
      <c r="P25" s="553"/>
      <c r="Q25" s="553"/>
      <c r="R25" s="463"/>
      <c r="S25" s="531"/>
      <c r="T25" s="327">
        <v>1</v>
      </c>
    </row>
    <row r="26" spans="1:22" s="464" customFormat="1" ht="15" x14ac:dyDescent="0.25">
      <c r="A26" s="463">
        <v>43</v>
      </c>
      <c r="B26" s="553"/>
      <c r="C26" s="553"/>
      <c r="D26" s="553"/>
      <c r="E26" s="553">
        <v>1</v>
      </c>
      <c r="F26" s="553"/>
      <c r="G26" s="553">
        <v>1</v>
      </c>
      <c r="H26" s="553">
        <v>2</v>
      </c>
      <c r="I26" s="553"/>
      <c r="J26" s="553"/>
      <c r="K26" s="553"/>
      <c r="L26" s="553"/>
      <c r="M26" s="553"/>
      <c r="N26" s="553"/>
      <c r="O26" s="553"/>
      <c r="P26" s="553">
        <v>12</v>
      </c>
      <c r="Q26" s="553"/>
      <c r="R26" s="463"/>
      <c r="S26" s="531"/>
      <c r="T26" s="327"/>
    </row>
    <row r="27" spans="1:22" s="464" customFormat="1" ht="15" x14ac:dyDescent="0.25">
      <c r="A27" s="463">
        <v>44</v>
      </c>
      <c r="B27" s="553">
        <v>1</v>
      </c>
      <c r="C27" s="553"/>
      <c r="D27" s="553"/>
      <c r="E27" s="553">
        <v>1</v>
      </c>
      <c r="F27" s="553"/>
      <c r="G27" s="553">
        <v>2</v>
      </c>
      <c r="H27" s="553">
        <v>1</v>
      </c>
      <c r="I27" s="553"/>
      <c r="J27" s="553"/>
      <c r="K27" s="553"/>
      <c r="L27" s="553"/>
      <c r="M27" s="553"/>
      <c r="N27" s="553">
        <v>1</v>
      </c>
      <c r="O27" s="553"/>
      <c r="P27" s="553"/>
      <c r="Q27" s="553"/>
      <c r="R27" s="463"/>
      <c r="S27" s="531"/>
      <c r="T27" s="327">
        <v>2</v>
      </c>
    </row>
    <row r="28" spans="1:22" s="464" customFormat="1" ht="15" x14ac:dyDescent="0.25">
      <c r="A28" s="463">
        <v>45</v>
      </c>
      <c r="B28" s="553"/>
      <c r="C28" s="553"/>
      <c r="D28" s="553"/>
      <c r="E28" s="553"/>
      <c r="F28" s="553"/>
      <c r="G28" s="553"/>
      <c r="H28" s="553">
        <v>1</v>
      </c>
      <c r="I28" s="553"/>
      <c r="J28" s="553"/>
      <c r="K28" s="553"/>
      <c r="L28" s="553"/>
      <c r="M28" s="553"/>
      <c r="N28" s="553"/>
      <c r="O28" s="553"/>
      <c r="P28" s="553"/>
      <c r="Q28" s="553"/>
      <c r="R28" s="463"/>
      <c r="S28" s="531"/>
      <c r="T28" s="327"/>
    </row>
    <row r="29" spans="1:22" s="464" customFormat="1" ht="15" x14ac:dyDescent="0.25">
      <c r="A29" s="463">
        <v>46</v>
      </c>
      <c r="B29" s="553">
        <v>1</v>
      </c>
      <c r="C29" s="553"/>
      <c r="D29" s="553"/>
      <c r="E29" s="553"/>
      <c r="F29" s="553"/>
      <c r="G29" s="553">
        <v>1</v>
      </c>
      <c r="H29" s="553"/>
      <c r="I29" s="553"/>
      <c r="J29" s="553"/>
      <c r="K29" s="553"/>
      <c r="L29" s="553"/>
      <c r="M29" s="553"/>
      <c r="N29" s="553"/>
      <c r="O29" s="553"/>
      <c r="P29" s="553">
        <v>3</v>
      </c>
      <c r="Q29" s="553"/>
      <c r="R29" s="463"/>
      <c r="S29" s="531"/>
      <c r="T29" s="327">
        <v>2</v>
      </c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 s="553">
        <v>2</v>
      </c>
      <c r="C31" s="553"/>
      <c r="D31" s="553"/>
      <c r="E31" s="553"/>
      <c r="F31" s="553"/>
      <c r="G31" s="553">
        <v>3</v>
      </c>
      <c r="H31" s="553"/>
      <c r="I31" s="553"/>
      <c r="J31" s="553"/>
      <c r="K31" s="553"/>
      <c r="L31" s="553"/>
      <c r="M31" s="553"/>
      <c r="N31" s="553"/>
      <c r="O31" s="553"/>
      <c r="P31" s="553">
        <v>3</v>
      </c>
      <c r="Q31" s="553"/>
      <c r="R31" s="463"/>
      <c r="S31" s="531">
        <v>1</v>
      </c>
      <c r="T31" s="327">
        <v>8</v>
      </c>
    </row>
    <row r="32" spans="1:22" s="464" customFormat="1" ht="15" x14ac:dyDescent="0.25">
      <c r="A32" s="463">
        <v>52</v>
      </c>
      <c r="B32" s="553"/>
      <c r="C32" s="553"/>
      <c r="D32" s="553"/>
      <c r="E32" s="553"/>
      <c r="F32" s="553"/>
      <c r="G32" s="553">
        <v>3</v>
      </c>
      <c r="H32" s="553">
        <v>4</v>
      </c>
      <c r="I32" s="553"/>
      <c r="J32" s="553"/>
      <c r="K32" s="553"/>
      <c r="L32" s="553"/>
      <c r="M32" s="553"/>
      <c r="N32" s="553"/>
      <c r="O32" s="553"/>
      <c r="P32" s="553"/>
      <c r="Q32" s="553"/>
      <c r="R32" s="463"/>
      <c r="S32" s="531"/>
      <c r="T32" s="327">
        <v>6</v>
      </c>
    </row>
    <row r="33" spans="1:22" s="464" customFormat="1" ht="15" x14ac:dyDescent="0.25">
      <c r="A33" s="463">
        <v>53</v>
      </c>
      <c r="B33" s="553">
        <v>1</v>
      </c>
      <c r="C33" s="553"/>
      <c r="D33" s="553"/>
      <c r="E33" s="553"/>
      <c r="F33" s="553"/>
      <c r="G33" s="553"/>
      <c r="H33" s="553"/>
      <c r="I33" s="553"/>
      <c r="J33" s="553"/>
      <c r="K33" s="553"/>
      <c r="L33" s="553">
        <v>1</v>
      </c>
      <c r="M33" s="553"/>
      <c r="N33" s="553">
        <v>1</v>
      </c>
      <c r="O33" s="553"/>
      <c r="P33" s="553"/>
      <c r="Q33" s="553"/>
      <c r="R33" s="463"/>
      <c r="S33" s="531">
        <v>2</v>
      </c>
      <c r="T33" s="327">
        <v>2</v>
      </c>
    </row>
    <row r="34" spans="1:22" s="464" customFormat="1" ht="15" x14ac:dyDescent="0.25">
      <c r="A34" s="463">
        <v>54</v>
      </c>
      <c r="B34" s="553"/>
      <c r="C34" s="553"/>
      <c r="D34" s="553">
        <v>1</v>
      </c>
      <c r="E34" s="553"/>
      <c r="F34" s="553"/>
      <c r="G34" s="553">
        <v>1</v>
      </c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463"/>
      <c r="S34" s="531"/>
      <c r="T34" s="327"/>
    </row>
    <row r="35" spans="1:22" s="464" customFormat="1" ht="15" x14ac:dyDescent="0.25">
      <c r="A35" s="463">
        <v>55</v>
      </c>
      <c r="B35" s="553">
        <v>1</v>
      </c>
      <c r="C35" s="553"/>
      <c r="D35" s="553"/>
      <c r="E35" s="553"/>
      <c r="F35" s="553"/>
      <c r="G35" s="553"/>
      <c r="H35" s="553">
        <v>1</v>
      </c>
      <c r="I35" s="553"/>
      <c r="J35" s="553"/>
      <c r="K35" s="553"/>
      <c r="L35" s="553"/>
      <c r="M35" s="553"/>
      <c r="N35" s="553">
        <v>1</v>
      </c>
      <c r="O35" s="553"/>
      <c r="P35" s="553"/>
      <c r="Q35" s="553"/>
      <c r="R35" s="463"/>
      <c r="S35" s="531"/>
      <c r="T35" s="327"/>
    </row>
    <row r="36" spans="1:22" s="464" customFormat="1" ht="15" x14ac:dyDescent="0.25">
      <c r="A36" s="463">
        <v>56</v>
      </c>
      <c r="B36" s="553"/>
      <c r="C36" s="553"/>
      <c r="D36" s="553"/>
      <c r="E36" s="553"/>
      <c r="F36" s="553"/>
      <c r="G36" s="553">
        <v>1</v>
      </c>
      <c r="H36" s="553"/>
      <c r="I36" s="553">
        <v>1</v>
      </c>
      <c r="J36" s="553"/>
      <c r="K36" s="553"/>
      <c r="L36" s="553"/>
      <c r="M36" s="553"/>
      <c r="N36" s="553">
        <v>1</v>
      </c>
      <c r="O36" s="553"/>
      <c r="P36" s="553">
        <v>4</v>
      </c>
      <c r="Q36" s="553"/>
      <c r="R36" s="463"/>
      <c r="S36" s="531"/>
      <c r="T36" s="327">
        <v>3</v>
      </c>
    </row>
    <row r="37" spans="1:22" x14ac:dyDescent="0.2">
      <c r="S37" s="544"/>
      <c r="T37" s="544"/>
      <c r="U37" s="464"/>
      <c r="V37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M18" sqref="M18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>
        <v>11</v>
      </c>
      <c r="C3">
        <v>2</v>
      </c>
      <c r="D3">
        <v>1</v>
      </c>
      <c r="E3">
        <v>2</v>
      </c>
      <c r="F3"/>
      <c r="G3">
        <v>14</v>
      </c>
      <c r="H3">
        <v>19</v>
      </c>
      <c r="I3">
        <v>9</v>
      </c>
      <c r="J3">
        <v>3</v>
      </c>
      <c r="K3">
        <v>1</v>
      </c>
      <c r="L3"/>
      <c r="M3"/>
      <c r="N3">
        <v>6</v>
      </c>
      <c r="O3"/>
      <c r="P3">
        <v>1</v>
      </c>
      <c r="Q3">
        <v>1</v>
      </c>
      <c r="R3" s="538"/>
      <c r="S3" s="327"/>
      <c r="T3" s="327">
        <v>7</v>
      </c>
    </row>
    <row r="4" spans="1:24" s="464" customFormat="1" x14ac:dyDescent="0.2">
      <c r="A4" s="463">
        <v>12</v>
      </c>
      <c r="B4">
        <v>6</v>
      </c>
      <c r="C4">
        <v>1</v>
      </c>
      <c r="D4"/>
      <c r="E4">
        <v>4</v>
      </c>
      <c r="F4"/>
      <c r="G4">
        <v>24</v>
      </c>
      <c r="H4">
        <v>17</v>
      </c>
      <c r="I4">
        <v>4</v>
      </c>
      <c r="J4">
        <v>4</v>
      </c>
      <c r="K4">
        <v>3</v>
      </c>
      <c r="L4"/>
      <c r="M4"/>
      <c r="N4">
        <v>12</v>
      </c>
      <c r="O4"/>
      <c r="P4">
        <v>10</v>
      </c>
      <c r="Q4"/>
      <c r="R4" s="538"/>
      <c r="S4" s="327"/>
      <c r="T4" s="327">
        <v>30</v>
      </c>
    </row>
    <row r="5" spans="1:24" s="464" customFormat="1" x14ac:dyDescent="0.2">
      <c r="A5" s="463">
        <v>13</v>
      </c>
      <c r="B5">
        <v>10</v>
      </c>
      <c r="C5">
        <v>6</v>
      </c>
      <c r="D5">
        <v>1</v>
      </c>
      <c r="E5">
        <v>2</v>
      </c>
      <c r="F5">
        <v>1</v>
      </c>
      <c r="G5">
        <v>8</v>
      </c>
      <c r="H5">
        <v>6</v>
      </c>
      <c r="I5">
        <v>5</v>
      </c>
      <c r="J5">
        <v>4</v>
      </c>
      <c r="K5">
        <v>1</v>
      </c>
      <c r="L5">
        <v>1</v>
      </c>
      <c r="M5">
        <v>1</v>
      </c>
      <c r="N5">
        <v>13</v>
      </c>
      <c r="O5">
        <v>1</v>
      </c>
      <c r="P5">
        <v>6</v>
      </c>
      <c r="Q5">
        <v>1</v>
      </c>
      <c r="R5" s="538"/>
      <c r="S5" s="327">
        <v>1</v>
      </c>
      <c r="T5" s="327">
        <v>20</v>
      </c>
    </row>
    <row r="6" spans="1:24" s="464" customFormat="1" x14ac:dyDescent="0.2">
      <c r="A6" s="463">
        <v>14</v>
      </c>
      <c r="B6">
        <v>6</v>
      </c>
      <c r="C6">
        <v>2</v>
      </c>
      <c r="D6"/>
      <c r="E6">
        <v>2</v>
      </c>
      <c r="F6"/>
      <c r="G6">
        <v>10</v>
      </c>
      <c r="H6">
        <v>15</v>
      </c>
      <c r="I6">
        <v>8</v>
      </c>
      <c r="J6"/>
      <c r="K6">
        <v>7</v>
      </c>
      <c r="L6"/>
      <c r="M6">
        <v>1</v>
      </c>
      <c r="N6">
        <v>26</v>
      </c>
      <c r="O6"/>
      <c r="P6">
        <v>6</v>
      </c>
      <c r="Q6">
        <v>1</v>
      </c>
      <c r="R6" s="538"/>
      <c r="S6" s="327"/>
      <c r="T6" s="327">
        <v>23</v>
      </c>
    </row>
    <row r="7" spans="1:24" s="464" customFormat="1" x14ac:dyDescent="0.2">
      <c r="A7" s="463">
        <v>15</v>
      </c>
      <c r="B7">
        <v>11</v>
      </c>
      <c r="C7">
        <v>2</v>
      </c>
      <c r="D7"/>
      <c r="E7">
        <v>3</v>
      </c>
      <c r="F7"/>
      <c r="G7">
        <v>8</v>
      </c>
      <c r="H7">
        <v>5</v>
      </c>
      <c r="I7">
        <v>6</v>
      </c>
      <c r="J7"/>
      <c r="K7">
        <v>1</v>
      </c>
      <c r="L7"/>
      <c r="M7"/>
      <c r="N7">
        <v>16</v>
      </c>
      <c r="O7"/>
      <c r="P7">
        <v>3</v>
      </c>
      <c r="Q7">
        <v>1</v>
      </c>
      <c r="R7" s="538"/>
      <c r="S7" s="327"/>
      <c r="T7" s="327">
        <v>24</v>
      </c>
    </row>
    <row r="8" spans="1:24" s="464" customFormat="1" x14ac:dyDescent="0.2">
      <c r="A8" s="463">
        <v>16</v>
      </c>
      <c r="B8">
        <v>11</v>
      </c>
      <c r="C8">
        <v>1</v>
      </c>
      <c r="D8"/>
      <c r="E8"/>
      <c r="F8">
        <v>1</v>
      </c>
      <c r="G8">
        <v>8</v>
      </c>
      <c r="H8">
        <v>13</v>
      </c>
      <c r="I8">
        <v>3</v>
      </c>
      <c r="J8">
        <v>4</v>
      </c>
      <c r="K8">
        <v>3</v>
      </c>
      <c r="L8">
        <v>1</v>
      </c>
      <c r="M8"/>
      <c r="N8">
        <v>6</v>
      </c>
      <c r="O8">
        <v>1</v>
      </c>
      <c r="P8">
        <v>26</v>
      </c>
      <c r="Q8"/>
      <c r="R8" s="538"/>
      <c r="S8" s="327"/>
      <c r="T8" s="327">
        <v>19</v>
      </c>
    </row>
    <row r="9" spans="1:24" x14ac:dyDescent="0.2">
      <c r="S9" s="540"/>
      <c r="T9" s="540"/>
      <c r="W9" s="464"/>
      <c r="X9" s="464"/>
    </row>
    <row r="10" spans="1:24" s="464" customFormat="1" x14ac:dyDescent="0.2">
      <c r="A10" s="463">
        <v>21</v>
      </c>
      <c r="B10">
        <v>7</v>
      </c>
      <c r="C10">
        <v>2</v>
      </c>
      <c r="D10"/>
      <c r="E10">
        <v>10</v>
      </c>
      <c r="F10"/>
      <c r="G10">
        <v>5</v>
      </c>
      <c r="H10">
        <v>4</v>
      </c>
      <c r="I10">
        <v>2</v>
      </c>
      <c r="J10">
        <v>3</v>
      </c>
      <c r="K10">
        <v>1</v>
      </c>
      <c r="L10"/>
      <c r="M10"/>
      <c r="N10">
        <v>4</v>
      </c>
      <c r="O10"/>
      <c r="P10">
        <v>11</v>
      </c>
      <c r="Q10">
        <v>5</v>
      </c>
      <c r="S10" s="327"/>
      <c r="T10" s="327">
        <v>24</v>
      </c>
    </row>
    <row r="11" spans="1:24" s="464" customFormat="1" x14ac:dyDescent="0.2">
      <c r="A11" s="463">
        <v>22</v>
      </c>
      <c r="B11">
        <v>10</v>
      </c>
      <c r="C11">
        <v>4</v>
      </c>
      <c r="D11"/>
      <c r="E11">
        <v>1</v>
      </c>
      <c r="F11"/>
      <c r="G11">
        <v>21</v>
      </c>
      <c r="H11">
        <v>27</v>
      </c>
      <c r="I11">
        <v>19</v>
      </c>
      <c r="J11">
        <v>3</v>
      </c>
      <c r="K11">
        <v>3</v>
      </c>
      <c r="L11">
        <v>14</v>
      </c>
      <c r="M11">
        <v>2</v>
      </c>
      <c r="N11"/>
      <c r="O11"/>
      <c r="P11">
        <v>13</v>
      </c>
      <c r="Q11">
        <v>3</v>
      </c>
      <c r="S11" s="560">
        <v>4</v>
      </c>
      <c r="T11" s="327">
        <v>6</v>
      </c>
    </row>
    <row r="12" spans="1:24" s="464" customFormat="1" x14ac:dyDescent="0.2">
      <c r="A12" s="463">
        <v>23</v>
      </c>
      <c r="B12">
        <v>3</v>
      </c>
      <c r="C12">
        <v>1</v>
      </c>
      <c r="D12"/>
      <c r="E12">
        <v>1</v>
      </c>
      <c r="F12">
        <v>2</v>
      </c>
      <c r="G12">
        <v>12</v>
      </c>
      <c r="H12">
        <v>10</v>
      </c>
      <c r="I12">
        <v>2</v>
      </c>
      <c r="J12">
        <v>3</v>
      </c>
      <c r="K12"/>
      <c r="L12">
        <v>1</v>
      </c>
      <c r="M12">
        <v>1</v>
      </c>
      <c r="N12"/>
      <c r="O12"/>
      <c r="P12">
        <v>5</v>
      </c>
      <c r="Q12">
        <v>2</v>
      </c>
      <c r="S12" s="560">
        <v>12</v>
      </c>
      <c r="T12" s="327">
        <v>8</v>
      </c>
    </row>
    <row r="13" spans="1:24" s="464" customFormat="1" x14ac:dyDescent="0.2">
      <c r="A13" s="463">
        <v>24</v>
      </c>
      <c r="B13">
        <v>14</v>
      </c>
      <c r="C13">
        <v>1</v>
      </c>
      <c r="D13">
        <v>1</v>
      </c>
      <c r="E13">
        <v>1</v>
      </c>
      <c r="F13"/>
      <c r="G13">
        <v>44</v>
      </c>
      <c r="H13">
        <v>12</v>
      </c>
      <c r="I13">
        <v>27</v>
      </c>
      <c r="J13"/>
      <c r="K13">
        <v>2</v>
      </c>
      <c r="L13"/>
      <c r="M13">
        <v>1</v>
      </c>
      <c r="N13">
        <v>5</v>
      </c>
      <c r="O13"/>
      <c r="P13">
        <v>10</v>
      </c>
      <c r="Q13">
        <v>8</v>
      </c>
      <c r="S13" s="560">
        <v>12</v>
      </c>
      <c r="T13" s="327">
        <v>27</v>
      </c>
    </row>
    <row r="14" spans="1:24" s="464" customFormat="1" x14ac:dyDescent="0.2">
      <c r="A14" s="463">
        <v>25</v>
      </c>
      <c r="B14">
        <v>14</v>
      </c>
      <c r="C14">
        <v>2</v>
      </c>
      <c r="D14"/>
      <c r="E14">
        <v>1</v>
      </c>
      <c r="F14"/>
      <c r="G14">
        <v>25</v>
      </c>
      <c r="H14">
        <v>9</v>
      </c>
      <c r="I14">
        <v>14</v>
      </c>
      <c r="J14">
        <v>3</v>
      </c>
      <c r="K14"/>
      <c r="L14">
        <v>1</v>
      </c>
      <c r="M14"/>
      <c r="N14">
        <v>2</v>
      </c>
      <c r="O14"/>
      <c r="P14">
        <v>21</v>
      </c>
      <c r="Q14">
        <v>7</v>
      </c>
      <c r="S14" s="560">
        <v>12</v>
      </c>
      <c r="T14" s="327">
        <v>17</v>
      </c>
    </row>
    <row r="15" spans="1:24" s="464" customFormat="1" x14ac:dyDescent="0.2">
      <c r="A15" s="463">
        <v>26</v>
      </c>
      <c r="B15">
        <v>6</v>
      </c>
      <c r="C15">
        <v>2</v>
      </c>
      <c r="D15"/>
      <c r="E15">
        <v>3</v>
      </c>
      <c r="F15">
        <v>1</v>
      </c>
      <c r="G15">
        <v>26</v>
      </c>
      <c r="H15">
        <v>6</v>
      </c>
      <c r="I15">
        <v>6</v>
      </c>
      <c r="J15">
        <v>8</v>
      </c>
      <c r="K15">
        <v>1</v>
      </c>
      <c r="L15">
        <v>1</v>
      </c>
      <c r="M15"/>
      <c r="N15">
        <v>9</v>
      </c>
      <c r="O15">
        <v>1</v>
      </c>
      <c r="P15">
        <v>6</v>
      </c>
      <c r="Q15">
        <v>7</v>
      </c>
      <c r="S15" s="560">
        <v>28</v>
      </c>
      <c r="T15" s="327">
        <v>41</v>
      </c>
    </row>
    <row r="16" spans="1:24" x14ac:dyDescent="0.2">
      <c r="S16" s="540"/>
      <c r="T16" s="540"/>
      <c r="W16" s="464"/>
      <c r="X16" s="464"/>
    </row>
    <row r="17" spans="1:24" s="464" customFormat="1" x14ac:dyDescent="0.2">
      <c r="A17" s="463">
        <v>31</v>
      </c>
      <c r="B17">
        <v>9</v>
      </c>
      <c r="C17">
        <v>2</v>
      </c>
      <c r="D17"/>
      <c r="E17">
        <v>9</v>
      </c>
      <c r="F17"/>
      <c r="G17">
        <v>14</v>
      </c>
      <c r="H17">
        <v>4</v>
      </c>
      <c r="I17">
        <v>5</v>
      </c>
      <c r="J17">
        <v>3</v>
      </c>
      <c r="K17">
        <v>1</v>
      </c>
      <c r="L17">
        <v>2</v>
      </c>
      <c r="M17"/>
      <c r="N17">
        <v>26</v>
      </c>
      <c r="O17"/>
      <c r="P17"/>
      <c r="Q17">
        <v>2</v>
      </c>
      <c r="S17" s="560">
        <v>71</v>
      </c>
      <c r="T17" s="327">
        <v>61</v>
      </c>
    </row>
    <row r="18" spans="1:24" s="464" customFormat="1" x14ac:dyDescent="0.2">
      <c r="A18" s="463">
        <v>32</v>
      </c>
      <c r="B18">
        <v>6</v>
      </c>
      <c r="C18">
        <v>3</v>
      </c>
      <c r="D18"/>
      <c r="E18">
        <v>3</v>
      </c>
      <c r="F18"/>
      <c r="G18">
        <v>6</v>
      </c>
      <c r="H18">
        <v>9</v>
      </c>
      <c r="I18">
        <v>3</v>
      </c>
      <c r="J18">
        <v>3</v>
      </c>
      <c r="K18">
        <v>2</v>
      </c>
      <c r="L18">
        <v>1</v>
      </c>
      <c r="M18">
        <v>1</v>
      </c>
      <c r="N18">
        <v>9</v>
      </c>
      <c r="O18"/>
      <c r="P18">
        <v>12</v>
      </c>
      <c r="Q18"/>
      <c r="S18" s="560"/>
      <c r="T18" s="327">
        <v>29</v>
      </c>
    </row>
    <row r="19" spans="1:24" s="464" customFormat="1" x14ac:dyDescent="0.2">
      <c r="A19" s="463">
        <v>33</v>
      </c>
      <c r="B19">
        <v>8</v>
      </c>
      <c r="C19">
        <v>2</v>
      </c>
      <c r="D19">
        <v>2</v>
      </c>
      <c r="E19">
        <v>2</v>
      </c>
      <c r="F19"/>
      <c r="G19">
        <v>41</v>
      </c>
      <c r="H19">
        <v>5</v>
      </c>
      <c r="I19">
        <v>20</v>
      </c>
      <c r="J19">
        <v>5</v>
      </c>
      <c r="K19">
        <v>2</v>
      </c>
      <c r="L19">
        <v>1</v>
      </c>
      <c r="M19"/>
      <c r="N19">
        <v>5</v>
      </c>
      <c r="O19"/>
      <c r="P19">
        <v>14</v>
      </c>
      <c r="Q19">
        <v>8</v>
      </c>
      <c r="S19" s="560">
        <v>23</v>
      </c>
      <c r="T19" s="327">
        <v>44</v>
      </c>
    </row>
    <row r="20" spans="1:24" s="464" customFormat="1" x14ac:dyDescent="0.2">
      <c r="A20" s="463">
        <v>34</v>
      </c>
      <c r="B20">
        <v>11</v>
      </c>
      <c r="C20"/>
      <c r="D20">
        <v>3</v>
      </c>
      <c r="E20">
        <v>4</v>
      </c>
      <c r="F20"/>
      <c r="G20">
        <v>23</v>
      </c>
      <c r="H20">
        <v>12</v>
      </c>
      <c r="I20">
        <v>15</v>
      </c>
      <c r="J20">
        <v>2</v>
      </c>
      <c r="K20">
        <v>3</v>
      </c>
      <c r="L20">
        <v>2</v>
      </c>
      <c r="M20"/>
      <c r="N20">
        <v>4</v>
      </c>
      <c r="O20"/>
      <c r="P20">
        <v>25</v>
      </c>
      <c r="Q20">
        <v>1</v>
      </c>
      <c r="S20" s="327"/>
      <c r="T20" s="327">
        <v>31</v>
      </c>
    </row>
    <row r="21" spans="1:24" s="464" customFormat="1" x14ac:dyDescent="0.2">
      <c r="A21" s="463">
        <v>35</v>
      </c>
      <c r="B21">
        <v>11</v>
      </c>
      <c r="C21"/>
      <c r="D21"/>
      <c r="E21">
        <v>4</v>
      </c>
      <c r="F21">
        <v>1</v>
      </c>
      <c r="G21">
        <v>18</v>
      </c>
      <c r="H21">
        <v>5</v>
      </c>
      <c r="I21">
        <v>8</v>
      </c>
      <c r="J21">
        <v>3</v>
      </c>
      <c r="K21">
        <v>2</v>
      </c>
      <c r="L21">
        <v>1</v>
      </c>
      <c r="M21">
        <v>1</v>
      </c>
      <c r="N21">
        <v>15</v>
      </c>
      <c r="O21">
        <v>1</v>
      </c>
      <c r="P21">
        <v>3</v>
      </c>
      <c r="Q21"/>
      <c r="S21" s="560">
        <v>99</v>
      </c>
      <c r="T21" s="327">
        <v>80</v>
      </c>
    </row>
    <row r="22" spans="1:24" s="464" customFormat="1" x14ac:dyDescent="0.2">
      <c r="A22" s="463">
        <v>37</v>
      </c>
      <c r="B22">
        <v>11</v>
      </c>
      <c r="C22">
        <v>1</v>
      </c>
      <c r="D22">
        <v>1</v>
      </c>
      <c r="E22">
        <v>2</v>
      </c>
      <c r="F22"/>
      <c r="G22">
        <v>31</v>
      </c>
      <c r="H22">
        <v>6</v>
      </c>
      <c r="I22">
        <v>4</v>
      </c>
      <c r="J22"/>
      <c r="K22">
        <v>2</v>
      </c>
      <c r="L22">
        <v>1</v>
      </c>
      <c r="M22"/>
      <c r="N22">
        <v>1</v>
      </c>
      <c r="O22"/>
      <c r="P22">
        <v>13</v>
      </c>
      <c r="Q22">
        <v>2</v>
      </c>
      <c r="S22" s="560">
        <v>19</v>
      </c>
      <c r="T22" s="327">
        <v>46</v>
      </c>
    </row>
    <row r="23" spans="1:24" x14ac:dyDescent="0.2">
      <c r="S23" s="540"/>
      <c r="T23" s="541"/>
      <c r="W23" s="464"/>
      <c r="X23" s="464"/>
    </row>
    <row r="24" spans="1:24" s="464" customFormat="1" x14ac:dyDescent="0.2">
      <c r="A24" s="463">
        <v>41</v>
      </c>
      <c r="B24">
        <v>4</v>
      </c>
      <c r="C24">
        <v>5</v>
      </c>
      <c r="D24">
        <v>5</v>
      </c>
      <c r="E24"/>
      <c r="F24"/>
      <c r="G24">
        <v>21</v>
      </c>
      <c r="H24">
        <v>10</v>
      </c>
      <c r="I24">
        <v>4</v>
      </c>
      <c r="J24"/>
      <c r="K24">
        <v>1</v>
      </c>
      <c r="L24"/>
      <c r="M24"/>
      <c r="N24">
        <v>5</v>
      </c>
      <c r="O24"/>
      <c r="P24">
        <v>11</v>
      </c>
      <c r="Q24"/>
      <c r="S24" s="327"/>
      <c r="T24" s="327">
        <v>5</v>
      </c>
    </row>
    <row r="25" spans="1:24" s="464" customFormat="1" x14ac:dyDescent="0.2">
      <c r="A25" s="463">
        <v>42</v>
      </c>
      <c r="B25">
        <v>17</v>
      </c>
      <c r="C25">
        <v>4</v>
      </c>
      <c r="D25">
        <v>1</v>
      </c>
      <c r="E25">
        <v>2</v>
      </c>
      <c r="F25"/>
      <c r="G25">
        <v>22</v>
      </c>
      <c r="H25">
        <v>12</v>
      </c>
      <c r="I25">
        <v>5</v>
      </c>
      <c r="J25">
        <v>4</v>
      </c>
      <c r="K25">
        <v>1</v>
      </c>
      <c r="L25"/>
      <c r="M25"/>
      <c r="N25">
        <v>8</v>
      </c>
      <c r="O25">
        <v>1</v>
      </c>
      <c r="P25">
        <v>32</v>
      </c>
      <c r="Q25">
        <v>3</v>
      </c>
      <c r="S25" s="327"/>
      <c r="T25" s="327">
        <v>19</v>
      </c>
    </row>
    <row r="26" spans="1:24" s="464" customFormat="1" x14ac:dyDescent="0.2">
      <c r="A26" s="463">
        <v>43</v>
      </c>
      <c r="B26">
        <v>6</v>
      </c>
      <c r="C26">
        <v>1</v>
      </c>
      <c r="D26">
        <v>1</v>
      </c>
      <c r="E26">
        <v>1</v>
      </c>
      <c r="F26"/>
      <c r="G26">
        <v>27</v>
      </c>
      <c r="H26">
        <v>18</v>
      </c>
      <c r="I26">
        <v>5</v>
      </c>
      <c r="J26"/>
      <c r="K26">
        <v>2</v>
      </c>
      <c r="L26"/>
      <c r="M26"/>
      <c r="N26">
        <v>9</v>
      </c>
      <c r="O26"/>
      <c r="P26">
        <v>100</v>
      </c>
      <c r="Q26">
        <v>1</v>
      </c>
      <c r="S26" s="327"/>
      <c r="T26" s="327">
        <v>16</v>
      </c>
    </row>
    <row r="27" spans="1:24" s="464" customFormat="1" x14ac:dyDescent="0.2">
      <c r="A27" s="463">
        <v>44</v>
      </c>
      <c r="B27">
        <v>7</v>
      </c>
      <c r="C27">
        <v>3</v>
      </c>
      <c r="D27">
        <v>1</v>
      </c>
      <c r="E27">
        <v>6</v>
      </c>
      <c r="F27">
        <v>1</v>
      </c>
      <c r="G27">
        <v>21</v>
      </c>
      <c r="H27">
        <v>10</v>
      </c>
      <c r="I27">
        <v>7</v>
      </c>
      <c r="J27"/>
      <c r="K27">
        <v>3</v>
      </c>
      <c r="L27"/>
      <c r="M27">
        <v>1</v>
      </c>
      <c r="N27">
        <v>19</v>
      </c>
      <c r="O27"/>
      <c r="P27">
        <v>7</v>
      </c>
      <c r="Q27">
        <v>2</v>
      </c>
      <c r="S27" s="327"/>
      <c r="T27" s="327">
        <v>34</v>
      </c>
    </row>
    <row r="28" spans="1:24" s="464" customFormat="1" x14ac:dyDescent="0.2">
      <c r="A28" s="463">
        <v>45</v>
      </c>
      <c r="B28">
        <v>1</v>
      </c>
      <c r="C28"/>
      <c r="D28"/>
      <c r="E28"/>
      <c r="F28">
        <v>2</v>
      </c>
      <c r="G28">
        <v>18</v>
      </c>
      <c r="H28">
        <v>9</v>
      </c>
      <c r="I28">
        <v>6</v>
      </c>
      <c r="J28"/>
      <c r="K28">
        <v>1</v>
      </c>
      <c r="L28"/>
      <c r="M28"/>
      <c r="N28">
        <v>18</v>
      </c>
      <c r="O28"/>
      <c r="P28"/>
      <c r="Q28">
        <v>1</v>
      </c>
      <c r="S28" s="327"/>
      <c r="T28" s="327">
        <v>27</v>
      </c>
    </row>
    <row r="29" spans="1:24" s="464" customFormat="1" x14ac:dyDescent="0.2">
      <c r="A29" s="463">
        <v>46</v>
      </c>
      <c r="B29">
        <v>2</v>
      </c>
      <c r="C29">
        <v>2</v>
      </c>
      <c r="D29">
        <v>2</v>
      </c>
      <c r="E29">
        <v>1</v>
      </c>
      <c r="F29"/>
      <c r="G29">
        <v>18</v>
      </c>
      <c r="H29">
        <v>6</v>
      </c>
      <c r="I29">
        <v>2</v>
      </c>
      <c r="J29"/>
      <c r="K29">
        <v>1</v>
      </c>
      <c r="L29">
        <v>1</v>
      </c>
      <c r="M29"/>
      <c r="N29">
        <v>3</v>
      </c>
      <c r="O29"/>
      <c r="P29">
        <v>51</v>
      </c>
      <c r="Q29"/>
      <c r="S29" s="327"/>
      <c r="T29" s="327">
        <v>30</v>
      </c>
    </row>
    <row r="30" spans="1:24" x14ac:dyDescent="0.2">
      <c r="S30" s="540"/>
      <c r="T30" s="540"/>
      <c r="W30" s="464"/>
      <c r="X30" s="464"/>
    </row>
    <row r="31" spans="1:24" s="464" customFormat="1" x14ac:dyDescent="0.2">
      <c r="A31" s="463">
        <v>51</v>
      </c>
      <c r="B31">
        <v>10</v>
      </c>
      <c r="C31">
        <v>1</v>
      </c>
      <c r="D31">
        <v>8</v>
      </c>
      <c r="E31">
        <v>5</v>
      </c>
      <c r="F31"/>
      <c r="G31">
        <v>34</v>
      </c>
      <c r="H31">
        <v>12</v>
      </c>
      <c r="I31">
        <v>4</v>
      </c>
      <c r="J31">
        <v>2</v>
      </c>
      <c r="K31">
        <v>1</v>
      </c>
      <c r="L31"/>
      <c r="M31"/>
      <c r="N31">
        <v>16</v>
      </c>
      <c r="O31"/>
      <c r="P31">
        <v>59</v>
      </c>
      <c r="Q31">
        <v>1</v>
      </c>
      <c r="S31" s="560">
        <v>34</v>
      </c>
      <c r="T31" s="327">
        <v>53</v>
      </c>
    </row>
    <row r="32" spans="1:24" s="464" customFormat="1" x14ac:dyDescent="0.2">
      <c r="A32" s="463">
        <v>52</v>
      </c>
      <c r="B32">
        <v>8</v>
      </c>
      <c r="C32">
        <v>1</v>
      </c>
      <c r="D32"/>
      <c r="E32">
        <v>3</v>
      </c>
      <c r="F32"/>
      <c r="G32">
        <v>19</v>
      </c>
      <c r="H32">
        <v>13</v>
      </c>
      <c r="I32">
        <v>5</v>
      </c>
      <c r="J32">
        <v>4</v>
      </c>
      <c r="K32">
        <v>3</v>
      </c>
      <c r="L32">
        <v>1</v>
      </c>
      <c r="M32">
        <v>1</v>
      </c>
      <c r="N32">
        <v>9</v>
      </c>
      <c r="O32"/>
      <c r="P32">
        <v>2</v>
      </c>
      <c r="Q32">
        <v>1</v>
      </c>
      <c r="S32" s="560">
        <v>1</v>
      </c>
      <c r="T32" s="327">
        <v>63</v>
      </c>
    </row>
    <row r="33" spans="1:20" s="464" customFormat="1" x14ac:dyDescent="0.2">
      <c r="A33" s="463">
        <v>53</v>
      </c>
      <c r="B33">
        <v>7</v>
      </c>
      <c r="C33"/>
      <c r="D33">
        <v>1</v>
      </c>
      <c r="E33">
        <v>5</v>
      </c>
      <c r="F33">
        <v>1</v>
      </c>
      <c r="G33">
        <v>5</v>
      </c>
      <c r="H33">
        <v>6</v>
      </c>
      <c r="I33">
        <v>2</v>
      </c>
      <c r="J33">
        <v>1</v>
      </c>
      <c r="K33">
        <v>2</v>
      </c>
      <c r="L33">
        <v>1</v>
      </c>
      <c r="M33"/>
      <c r="N33">
        <v>10</v>
      </c>
      <c r="O33">
        <v>1</v>
      </c>
      <c r="P33">
        <v>8</v>
      </c>
      <c r="Q33"/>
      <c r="S33" s="560">
        <v>15</v>
      </c>
      <c r="T33" s="327">
        <v>41</v>
      </c>
    </row>
    <row r="34" spans="1:20" s="464" customFormat="1" x14ac:dyDescent="0.2">
      <c r="A34" s="463">
        <v>54</v>
      </c>
      <c r="B34">
        <v>9</v>
      </c>
      <c r="C34"/>
      <c r="D34">
        <v>4</v>
      </c>
      <c r="E34">
        <v>3</v>
      </c>
      <c r="F34"/>
      <c r="G34">
        <v>9</v>
      </c>
      <c r="H34">
        <v>5</v>
      </c>
      <c r="I34">
        <v>7</v>
      </c>
      <c r="J34">
        <v>1</v>
      </c>
      <c r="K34">
        <v>1</v>
      </c>
      <c r="L34">
        <v>1</v>
      </c>
      <c r="M34"/>
      <c r="N34">
        <v>25</v>
      </c>
      <c r="O34"/>
      <c r="P34">
        <v>4</v>
      </c>
      <c r="Q34">
        <v>1</v>
      </c>
      <c r="S34" s="327"/>
      <c r="T34" s="327">
        <v>33</v>
      </c>
    </row>
    <row r="35" spans="1:20" s="464" customFormat="1" x14ac:dyDescent="0.2">
      <c r="A35" s="463">
        <v>55</v>
      </c>
      <c r="B35">
        <v>5</v>
      </c>
      <c r="C35">
        <v>1</v>
      </c>
      <c r="D35">
        <v>1</v>
      </c>
      <c r="E35"/>
      <c r="F35"/>
      <c r="G35">
        <v>24</v>
      </c>
      <c r="H35">
        <v>11</v>
      </c>
      <c r="I35">
        <v>8</v>
      </c>
      <c r="J35">
        <v>3</v>
      </c>
      <c r="K35">
        <v>1</v>
      </c>
      <c r="L35"/>
      <c r="M35">
        <v>2</v>
      </c>
      <c r="N35">
        <v>11</v>
      </c>
      <c r="O35"/>
      <c r="P35">
        <v>12</v>
      </c>
      <c r="Q35">
        <v>1</v>
      </c>
      <c r="S35" s="327"/>
      <c r="T35" s="327">
        <v>21</v>
      </c>
    </row>
    <row r="36" spans="1:20" s="464" customFormat="1" x14ac:dyDescent="0.2">
      <c r="A36" s="463">
        <v>56</v>
      </c>
      <c r="B36">
        <v>8</v>
      </c>
      <c r="C36"/>
      <c r="D36"/>
      <c r="E36">
        <v>2</v>
      </c>
      <c r="F36">
        <v>1</v>
      </c>
      <c r="G36">
        <v>22</v>
      </c>
      <c r="H36">
        <v>7</v>
      </c>
      <c r="I36">
        <v>6</v>
      </c>
      <c r="J36"/>
      <c r="K36">
        <v>5</v>
      </c>
      <c r="L36">
        <v>1</v>
      </c>
      <c r="M36"/>
      <c r="N36">
        <v>17</v>
      </c>
      <c r="O36"/>
      <c r="P36">
        <v>35</v>
      </c>
      <c r="Q36">
        <v>2</v>
      </c>
      <c r="S36" s="327"/>
      <c r="T36" s="327">
        <v>42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topLeftCell="A2"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7</v>
      </c>
      <c r="C3">
        <v>1</v>
      </c>
      <c r="D3">
        <v>1</v>
      </c>
      <c r="E3"/>
      <c r="F3"/>
      <c r="G3">
        <v>10</v>
      </c>
      <c r="H3">
        <v>13</v>
      </c>
      <c r="I3">
        <v>7</v>
      </c>
      <c r="J3">
        <v>2</v>
      </c>
      <c r="K3">
        <v>2</v>
      </c>
      <c r="L3"/>
      <c r="M3">
        <v>1</v>
      </c>
      <c r="N3">
        <v>5</v>
      </c>
      <c r="O3"/>
      <c r="P3"/>
      <c r="Q3">
        <v>1</v>
      </c>
      <c r="S3" s="327"/>
      <c r="T3" s="327">
        <v>4</v>
      </c>
    </row>
    <row r="4" spans="1:20" s="464" customFormat="1" x14ac:dyDescent="0.2">
      <c r="A4" s="463">
        <v>12</v>
      </c>
      <c r="B4">
        <v>14</v>
      </c>
      <c r="C4">
        <v>2</v>
      </c>
      <c r="D4">
        <v>2</v>
      </c>
      <c r="E4">
        <v>1</v>
      </c>
      <c r="F4"/>
      <c r="G4">
        <v>26</v>
      </c>
      <c r="H4">
        <v>11</v>
      </c>
      <c r="I4">
        <v>7</v>
      </c>
      <c r="J4">
        <v>2</v>
      </c>
      <c r="K4">
        <v>3</v>
      </c>
      <c r="L4"/>
      <c r="M4"/>
      <c r="N4">
        <v>34</v>
      </c>
      <c r="O4"/>
      <c r="P4">
        <v>13</v>
      </c>
      <c r="Q4">
        <v>3</v>
      </c>
      <c r="S4" s="327"/>
      <c r="T4" s="327">
        <v>23</v>
      </c>
    </row>
    <row r="5" spans="1:20" s="464" customFormat="1" x14ac:dyDescent="0.2">
      <c r="A5" s="463">
        <v>13</v>
      </c>
      <c r="B5">
        <v>11</v>
      </c>
      <c r="C5">
        <v>3</v>
      </c>
      <c r="D5"/>
      <c r="E5">
        <v>6</v>
      </c>
      <c r="F5"/>
      <c r="G5">
        <v>24</v>
      </c>
      <c r="H5">
        <v>6</v>
      </c>
      <c r="I5">
        <v>7</v>
      </c>
      <c r="J5">
        <v>3</v>
      </c>
      <c r="K5"/>
      <c r="L5"/>
      <c r="M5">
        <v>1</v>
      </c>
      <c r="N5">
        <v>12</v>
      </c>
      <c r="O5">
        <v>2</v>
      </c>
      <c r="P5">
        <v>2</v>
      </c>
      <c r="Q5">
        <v>1</v>
      </c>
      <c r="S5" s="560">
        <v>2</v>
      </c>
      <c r="T5" s="327">
        <v>4</v>
      </c>
    </row>
    <row r="6" spans="1:20" s="464" customFormat="1" x14ac:dyDescent="0.2">
      <c r="A6" s="463">
        <v>14</v>
      </c>
      <c r="B6">
        <v>5</v>
      </c>
      <c r="C6">
        <v>4</v>
      </c>
      <c r="D6"/>
      <c r="E6">
        <v>1</v>
      </c>
      <c r="F6"/>
      <c r="G6">
        <v>9</v>
      </c>
      <c r="H6">
        <v>3</v>
      </c>
      <c r="I6">
        <v>8</v>
      </c>
      <c r="J6">
        <v>2</v>
      </c>
      <c r="K6"/>
      <c r="L6"/>
      <c r="M6"/>
      <c r="N6">
        <v>12</v>
      </c>
      <c r="O6">
        <v>1</v>
      </c>
      <c r="P6">
        <v>3</v>
      </c>
      <c r="Q6"/>
      <c r="S6" s="327"/>
      <c r="T6" s="327">
        <v>46</v>
      </c>
    </row>
    <row r="7" spans="1:20" s="464" customFormat="1" x14ac:dyDescent="0.2">
      <c r="A7" s="463">
        <v>15</v>
      </c>
      <c r="B7">
        <v>8</v>
      </c>
      <c r="C7">
        <v>5</v>
      </c>
      <c r="D7">
        <v>2</v>
      </c>
      <c r="E7">
        <v>3</v>
      </c>
      <c r="F7">
        <v>1</v>
      </c>
      <c r="G7">
        <v>19</v>
      </c>
      <c r="H7">
        <v>8</v>
      </c>
      <c r="I7">
        <v>4</v>
      </c>
      <c r="J7">
        <v>2</v>
      </c>
      <c r="K7">
        <v>2</v>
      </c>
      <c r="L7">
        <v>2</v>
      </c>
      <c r="M7">
        <v>1</v>
      </c>
      <c r="N7">
        <v>19</v>
      </c>
      <c r="O7">
        <v>3</v>
      </c>
      <c r="P7">
        <v>7</v>
      </c>
      <c r="Q7">
        <v>1</v>
      </c>
      <c r="S7" s="327"/>
      <c r="T7" s="327">
        <v>29</v>
      </c>
    </row>
    <row r="8" spans="1:20" s="464" customFormat="1" x14ac:dyDescent="0.2">
      <c r="A8" s="463">
        <v>16</v>
      </c>
      <c r="B8">
        <v>8</v>
      </c>
      <c r="C8">
        <v>3</v>
      </c>
      <c r="D8">
        <v>1</v>
      </c>
      <c r="E8">
        <v>1</v>
      </c>
      <c r="F8"/>
      <c r="G8">
        <v>27</v>
      </c>
      <c r="H8">
        <v>10</v>
      </c>
      <c r="I8">
        <v>5</v>
      </c>
      <c r="J8">
        <v>1</v>
      </c>
      <c r="K8"/>
      <c r="L8"/>
      <c r="M8"/>
      <c r="N8">
        <v>7</v>
      </c>
      <c r="O8">
        <v>2</v>
      </c>
      <c r="P8">
        <v>24</v>
      </c>
      <c r="Q8">
        <v>2</v>
      </c>
      <c r="S8" s="327"/>
      <c r="T8" s="327">
        <v>25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>
        <v>13</v>
      </c>
      <c r="C10">
        <v>1</v>
      </c>
      <c r="D10">
        <v>2</v>
      </c>
      <c r="E10">
        <v>2</v>
      </c>
      <c r="F10">
        <v>1</v>
      </c>
      <c r="G10">
        <v>6</v>
      </c>
      <c r="H10">
        <v>6</v>
      </c>
      <c r="I10">
        <v>4</v>
      </c>
      <c r="J10">
        <v>7</v>
      </c>
      <c r="K10">
        <v>1</v>
      </c>
      <c r="L10"/>
      <c r="M10"/>
      <c r="N10">
        <v>5</v>
      </c>
      <c r="O10"/>
      <c r="P10">
        <v>4</v>
      </c>
      <c r="Q10">
        <v>4</v>
      </c>
      <c r="S10" s="327"/>
      <c r="T10" s="327">
        <v>28</v>
      </c>
    </row>
    <row r="11" spans="1:20" s="464" customFormat="1" x14ac:dyDescent="0.2">
      <c r="A11" s="463">
        <v>22</v>
      </c>
      <c r="B11">
        <v>9</v>
      </c>
      <c r="C11">
        <v>2</v>
      </c>
      <c r="D11"/>
      <c r="E11">
        <v>2</v>
      </c>
      <c r="F11"/>
      <c r="G11">
        <v>41</v>
      </c>
      <c r="H11">
        <v>34</v>
      </c>
      <c r="I11">
        <v>13</v>
      </c>
      <c r="J11">
        <v>2</v>
      </c>
      <c r="K11">
        <v>2</v>
      </c>
      <c r="L11">
        <v>12</v>
      </c>
      <c r="M11"/>
      <c r="N11">
        <v>4</v>
      </c>
      <c r="O11"/>
      <c r="P11">
        <v>17</v>
      </c>
      <c r="Q11">
        <v>9</v>
      </c>
      <c r="S11" s="582">
        <v>5</v>
      </c>
      <c r="T11" s="327">
        <v>10</v>
      </c>
    </row>
    <row r="12" spans="1:20" s="464" customFormat="1" x14ac:dyDescent="0.2">
      <c r="A12" s="463">
        <v>23</v>
      </c>
      <c r="B12">
        <v>6</v>
      </c>
      <c r="C12"/>
      <c r="D12"/>
      <c r="E12">
        <v>1</v>
      </c>
      <c r="F12"/>
      <c r="G12">
        <v>26</v>
      </c>
      <c r="H12">
        <v>13</v>
      </c>
      <c r="I12">
        <v>4</v>
      </c>
      <c r="J12">
        <v>2</v>
      </c>
      <c r="K12"/>
      <c r="L12">
        <v>2</v>
      </c>
      <c r="M12">
        <v>1</v>
      </c>
      <c r="N12">
        <v>2</v>
      </c>
      <c r="O12"/>
      <c r="P12">
        <v>5</v>
      </c>
      <c r="Q12">
        <v>5</v>
      </c>
      <c r="S12" s="582">
        <v>20</v>
      </c>
      <c r="T12" s="327">
        <v>13</v>
      </c>
    </row>
    <row r="13" spans="1:20" s="464" customFormat="1" x14ac:dyDescent="0.2">
      <c r="A13" s="463">
        <v>24</v>
      </c>
      <c r="B13">
        <v>9</v>
      </c>
      <c r="C13">
        <v>1</v>
      </c>
      <c r="D13"/>
      <c r="E13"/>
      <c r="F13"/>
      <c r="G13">
        <v>47</v>
      </c>
      <c r="H13">
        <v>13</v>
      </c>
      <c r="I13">
        <v>15</v>
      </c>
      <c r="J13">
        <v>1</v>
      </c>
      <c r="K13">
        <v>4</v>
      </c>
      <c r="L13">
        <v>3</v>
      </c>
      <c r="M13"/>
      <c r="N13">
        <v>5</v>
      </c>
      <c r="O13"/>
      <c r="P13">
        <v>17</v>
      </c>
      <c r="Q13">
        <v>11</v>
      </c>
      <c r="S13" s="582">
        <v>19</v>
      </c>
      <c r="T13" s="327">
        <v>35</v>
      </c>
    </row>
    <row r="14" spans="1:20" s="464" customFormat="1" x14ac:dyDescent="0.2">
      <c r="A14" s="463">
        <v>25</v>
      </c>
      <c r="B14">
        <v>13</v>
      </c>
      <c r="C14">
        <v>7</v>
      </c>
      <c r="D14">
        <v>1</v>
      </c>
      <c r="E14">
        <v>3</v>
      </c>
      <c r="F14"/>
      <c r="G14">
        <v>36</v>
      </c>
      <c r="H14">
        <v>7</v>
      </c>
      <c r="I14">
        <v>7</v>
      </c>
      <c r="J14">
        <v>2</v>
      </c>
      <c r="K14">
        <v>2</v>
      </c>
      <c r="L14"/>
      <c r="M14">
        <v>1</v>
      </c>
      <c r="N14">
        <v>7</v>
      </c>
      <c r="O14"/>
      <c r="P14">
        <v>5</v>
      </c>
      <c r="Q14">
        <v>11</v>
      </c>
      <c r="S14" s="582">
        <v>26</v>
      </c>
      <c r="T14" s="327">
        <v>34</v>
      </c>
    </row>
    <row r="15" spans="1:20" s="464" customFormat="1" x14ac:dyDescent="0.2">
      <c r="A15" s="463">
        <v>26</v>
      </c>
      <c r="B15">
        <v>6</v>
      </c>
      <c r="C15">
        <v>3</v>
      </c>
      <c r="D15"/>
      <c r="E15">
        <v>16</v>
      </c>
      <c r="F15">
        <v>1</v>
      </c>
      <c r="G15">
        <v>9</v>
      </c>
      <c r="H15">
        <v>10</v>
      </c>
      <c r="I15">
        <v>5</v>
      </c>
      <c r="J15"/>
      <c r="K15">
        <v>2</v>
      </c>
      <c r="L15"/>
      <c r="M15"/>
      <c r="N15">
        <v>13</v>
      </c>
      <c r="O15"/>
      <c r="P15">
        <v>9</v>
      </c>
      <c r="Q15">
        <v>12</v>
      </c>
      <c r="S15" s="582">
        <v>77</v>
      </c>
      <c r="T15" s="327">
        <v>44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>
        <v>12</v>
      </c>
      <c r="C17">
        <v>3</v>
      </c>
      <c r="D17"/>
      <c r="E17">
        <v>6</v>
      </c>
      <c r="F17">
        <v>1</v>
      </c>
      <c r="G17">
        <v>11</v>
      </c>
      <c r="H17">
        <v>7</v>
      </c>
      <c r="I17">
        <v>4</v>
      </c>
      <c r="J17">
        <v>1</v>
      </c>
      <c r="K17">
        <v>1</v>
      </c>
      <c r="L17">
        <v>1</v>
      </c>
      <c r="M17"/>
      <c r="N17">
        <v>16</v>
      </c>
      <c r="O17">
        <v>1</v>
      </c>
      <c r="P17">
        <v>1</v>
      </c>
      <c r="Q17">
        <v>2</v>
      </c>
      <c r="S17" s="582">
        <v>86</v>
      </c>
      <c r="T17" s="327">
        <v>48</v>
      </c>
    </row>
    <row r="18" spans="1:20" s="464" customFormat="1" x14ac:dyDescent="0.2">
      <c r="A18" s="463">
        <v>32</v>
      </c>
      <c r="B18">
        <v>12</v>
      </c>
      <c r="C18">
        <v>3</v>
      </c>
      <c r="D18">
        <v>1</v>
      </c>
      <c r="E18">
        <v>2</v>
      </c>
      <c r="F18">
        <v>1</v>
      </c>
      <c r="G18">
        <v>21</v>
      </c>
      <c r="H18">
        <v>13</v>
      </c>
      <c r="I18">
        <v>5</v>
      </c>
      <c r="J18">
        <v>2</v>
      </c>
      <c r="K18">
        <v>1</v>
      </c>
      <c r="L18">
        <v>2</v>
      </c>
      <c r="M18">
        <v>1</v>
      </c>
      <c r="N18">
        <v>13</v>
      </c>
      <c r="O18"/>
      <c r="P18">
        <v>7</v>
      </c>
      <c r="Q18">
        <v>4</v>
      </c>
      <c r="S18" s="582">
        <v>1</v>
      </c>
      <c r="T18" s="327">
        <v>19</v>
      </c>
    </row>
    <row r="19" spans="1:20" s="464" customFormat="1" x14ac:dyDescent="0.2">
      <c r="A19" s="463">
        <v>33</v>
      </c>
      <c r="B19">
        <v>14</v>
      </c>
      <c r="C19">
        <v>11</v>
      </c>
      <c r="D19">
        <v>1</v>
      </c>
      <c r="E19">
        <v>2</v>
      </c>
      <c r="F19">
        <v>5</v>
      </c>
      <c r="G19">
        <v>34</v>
      </c>
      <c r="H19">
        <v>21</v>
      </c>
      <c r="I19">
        <v>20</v>
      </c>
      <c r="J19">
        <v>4</v>
      </c>
      <c r="K19">
        <v>3</v>
      </c>
      <c r="L19">
        <v>3</v>
      </c>
      <c r="M19">
        <v>1</v>
      </c>
      <c r="N19">
        <v>10</v>
      </c>
      <c r="O19"/>
      <c r="P19">
        <v>6</v>
      </c>
      <c r="Q19">
        <v>4</v>
      </c>
      <c r="S19" s="582">
        <v>32</v>
      </c>
      <c r="T19" s="327">
        <v>75</v>
      </c>
    </row>
    <row r="20" spans="1:20" s="464" customFormat="1" x14ac:dyDescent="0.2">
      <c r="A20" s="463">
        <v>34</v>
      </c>
      <c r="B20">
        <v>15</v>
      </c>
      <c r="C20">
        <v>4</v>
      </c>
      <c r="D20"/>
      <c r="E20">
        <v>1</v>
      </c>
      <c r="F20"/>
      <c r="G20">
        <v>23</v>
      </c>
      <c r="H20">
        <v>22</v>
      </c>
      <c r="I20">
        <v>4</v>
      </c>
      <c r="J20">
        <v>5</v>
      </c>
      <c r="K20">
        <v>1</v>
      </c>
      <c r="L20"/>
      <c r="M20"/>
      <c r="N20">
        <v>8</v>
      </c>
      <c r="O20"/>
      <c r="P20">
        <v>15</v>
      </c>
      <c r="Q20"/>
      <c r="S20" s="582">
        <v>1</v>
      </c>
      <c r="T20" s="327">
        <v>27</v>
      </c>
    </row>
    <row r="21" spans="1:20" s="464" customFormat="1" x14ac:dyDescent="0.2">
      <c r="A21" s="463">
        <v>35</v>
      </c>
      <c r="B21">
        <v>11</v>
      </c>
      <c r="C21">
        <v>1</v>
      </c>
      <c r="D21"/>
      <c r="E21">
        <v>3</v>
      </c>
      <c r="F21">
        <v>2</v>
      </c>
      <c r="G21">
        <v>18</v>
      </c>
      <c r="H21">
        <v>9</v>
      </c>
      <c r="I21">
        <v>4</v>
      </c>
      <c r="J21">
        <v>2</v>
      </c>
      <c r="K21"/>
      <c r="L21"/>
      <c r="M21">
        <v>1</v>
      </c>
      <c r="N21">
        <v>22</v>
      </c>
      <c r="O21">
        <v>1</v>
      </c>
      <c r="P21">
        <v>1</v>
      </c>
      <c r="Q21">
        <v>4</v>
      </c>
      <c r="S21" s="560">
        <v>117</v>
      </c>
      <c r="T21" s="327">
        <v>89</v>
      </c>
    </row>
    <row r="22" spans="1:20" s="464" customFormat="1" x14ac:dyDescent="0.2">
      <c r="A22" s="463">
        <v>37</v>
      </c>
      <c r="B22">
        <v>7</v>
      </c>
      <c r="C22">
        <v>3</v>
      </c>
      <c r="D22"/>
      <c r="E22">
        <v>3</v>
      </c>
      <c r="F22"/>
      <c r="G22">
        <v>23</v>
      </c>
      <c r="H22">
        <v>4</v>
      </c>
      <c r="I22">
        <v>6</v>
      </c>
      <c r="J22"/>
      <c r="K22"/>
      <c r="L22"/>
      <c r="M22">
        <v>1</v>
      </c>
      <c r="N22">
        <v>8</v>
      </c>
      <c r="O22"/>
      <c r="P22">
        <v>5</v>
      </c>
      <c r="Q22">
        <v>5</v>
      </c>
      <c r="S22" s="560">
        <v>20</v>
      </c>
      <c r="T22" s="327">
        <v>50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>
        <v>4</v>
      </c>
      <c r="C24">
        <v>7</v>
      </c>
      <c r="D24">
        <v>3</v>
      </c>
      <c r="E24"/>
      <c r="F24"/>
      <c r="G24">
        <v>21</v>
      </c>
      <c r="H24">
        <v>5</v>
      </c>
      <c r="I24">
        <v>5</v>
      </c>
      <c r="J24">
        <v>3</v>
      </c>
      <c r="K24"/>
      <c r="L24"/>
      <c r="M24">
        <v>3</v>
      </c>
      <c r="N24">
        <v>6</v>
      </c>
      <c r="O24"/>
      <c r="P24">
        <v>4</v>
      </c>
      <c r="Q24">
        <v>2</v>
      </c>
      <c r="S24" s="531"/>
      <c r="T24" s="327">
        <v>9</v>
      </c>
    </row>
    <row r="25" spans="1:20" s="464" customFormat="1" ht="15" x14ac:dyDescent="0.25">
      <c r="A25" s="463">
        <v>42</v>
      </c>
      <c r="B25">
        <v>15</v>
      </c>
      <c r="C25">
        <v>1</v>
      </c>
      <c r="D25"/>
      <c r="E25">
        <v>1</v>
      </c>
      <c r="F25"/>
      <c r="G25">
        <v>20</v>
      </c>
      <c r="H25">
        <v>6</v>
      </c>
      <c r="I25">
        <v>12</v>
      </c>
      <c r="J25">
        <v>4</v>
      </c>
      <c r="K25">
        <v>2</v>
      </c>
      <c r="L25"/>
      <c r="M25"/>
      <c r="N25">
        <v>20</v>
      </c>
      <c r="O25">
        <v>1</v>
      </c>
      <c r="P25">
        <v>34</v>
      </c>
      <c r="Q25">
        <v>3</v>
      </c>
      <c r="S25" s="531"/>
      <c r="T25" s="327">
        <v>25</v>
      </c>
    </row>
    <row r="26" spans="1:20" s="464" customFormat="1" ht="15" x14ac:dyDescent="0.25">
      <c r="A26" s="463">
        <v>43</v>
      </c>
      <c r="B26">
        <v>3</v>
      </c>
      <c r="C26">
        <v>2</v>
      </c>
      <c r="D26">
        <v>2</v>
      </c>
      <c r="E26"/>
      <c r="F26"/>
      <c r="G26">
        <v>10</v>
      </c>
      <c r="H26">
        <v>14</v>
      </c>
      <c r="I26">
        <v>5</v>
      </c>
      <c r="J26">
        <v>3</v>
      </c>
      <c r="K26">
        <v>2</v>
      </c>
      <c r="L26"/>
      <c r="M26"/>
      <c r="N26">
        <v>4</v>
      </c>
      <c r="O26"/>
      <c r="P26">
        <v>130</v>
      </c>
      <c r="Q26">
        <v>3</v>
      </c>
      <c r="S26" s="531"/>
      <c r="T26" s="327">
        <v>15</v>
      </c>
    </row>
    <row r="27" spans="1:20" s="464" customFormat="1" ht="15" x14ac:dyDescent="0.25">
      <c r="A27" s="463">
        <v>44</v>
      </c>
      <c r="B27">
        <v>10</v>
      </c>
      <c r="C27">
        <v>1</v>
      </c>
      <c r="D27"/>
      <c r="E27">
        <v>1</v>
      </c>
      <c r="F27"/>
      <c r="G27">
        <v>9</v>
      </c>
      <c r="H27">
        <v>7</v>
      </c>
      <c r="I27">
        <v>4</v>
      </c>
      <c r="J27">
        <v>4</v>
      </c>
      <c r="K27"/>
      <c r="L27"/>
      <c r="M27">
        <v>1</v>
      </c>
      <c r="N27">
        <v>10</v>
      </c>
      <c r="O27"/>
      <c r="P27">
        <v>5</v>
      </c>
      <c r="Q27">
        <v>1</v>
      </c>
      <c r="S27" s="531"/>
      <c r="T27" s="327">
        <v>27</v>
      </c>
    </row>
    <row r="28" spans="1:20" s="464" customFormat="1" ht="15" x14ac:dyDescent="0.25">
      <c r="A28" s="463">
        <v>45</v>
      </c>
      <c r="B28">
        <v>3</v>
      </c>
      <c r="C28"/>
      <c r="D28"/>
      <c r="E28"/>
      <c r="F28">
        <v>1</v>
      </c>
      <c r="G28">
        <v>19</v>
      </c>
      <c r="H28">
        <v>9</v>
      </c>
      <c r="I28">
        <v>3</v>
      </c>
      <c r="J28">
        <v>3</v>
      </c>
      <c r="K28">
        <v>1</v>
      </c>
      <c r="L28"/>
      <c r="M28"/>
      <c r="N28">
        <v>8</v>
      </c>
      <c r="O28"/>
      <c r="P28">
        <v>3</v>
      </c>
      <c r="Q28"/>
      <c r="S28" s="531"/>
      <c r="T28" s="327">
        <v>23</v>
      </c>
    </row>
    <row r="29" spans="1:20" s="464" customFormat="1" ht="15" x14ac:dyDescent="0.25">
      <c r="A29" s="463">
        <v>46</v>
      </c>
      <c r="B29">
        <v>3</v>
      </c>
      <c r="C29"/>
      <c r="D29">
        <v>1</v>
      </c>
      <c r="E29"/>
      <c r="F29"/>
      <c r="G29">
        <v>6</v>
      </c>
      <c r="H29">
        <v>6</v>
      </c>
      <c r="I29">
        <v>2</v>
      </c>
      <c r="J29"/>
      <c r="K29">
        <v>1</v>
      </c>
      <c r="L29">
        <v>1</v>
      </c>
      <c r="M29">
        <v>1</v>
      </c>
      <c r="N29">
        <v>4</v>
      </c>
      <c r="O29"/>
      <c r="P29">
        <v>48</v>
      </c>
      <c r="Q29">
        <v>2</v>
      </c>
      <c r="S29" s="531"/>
      <c r="T29" s="327">
        <v>32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>
        <v>10</v>
      </c>
      <c r="C31">
        <v>8</v>
      </c>
      <c r="D31"/>
      <c r="E31">
        <v>11</v>
      </c>
      <c r="F31">
        <v>1</v>
      </c>
      <c r="G31">
        <v>24</v>
      </c>
      <c r="H31">
        <v>11</v>
      </c>
      <c r="I31">
        <v>7</v>
      </c>
      <c r="J31">
        <v>1</v>
      </c>
      <c r="K31">
        <v>1</v>
      </c>
      <c r="L31"/>
      <c r="M31"/>
      <c r="N31">
        <v>30</v>
      </c>
      <c r="O31"/>
      <c r="P31">
        <v>51</v>
      </c>
      <c r="Q31">
        <v>7</v>
      </c>
      <c r="S31" s="560">
        <v>45</v>
      </c>
      <c r="T31" s="327">
        <v>99</v>
      </c>
    </row>
    <row r="32" spans="1:20" s="464" customFormat="1" x14ac:dyDescent="0.2">
      <c r="A32" s="463">
        <v>52</v>
      </c>
      <c r="B32">
        <v>13</v>
      </c>
      <c r="C32">
        <v>2</v>
      </c>
      <c r="D32">
        <v>2</v>
      </c>
      <c r="E32">
        <v>3</v>
      </c>
      <c r="F32">
        <v>1</v>
      </c>
      <c r="G32">
        <v>14</v>
      </c>
      <c r="H32">
        <v>17</v>
      </c>
      <c r="I32">
        <v>3</v>
      </c>
      <c r="J32">
        <v>3</v>
      </c>
      <c r="K32">
        <v>1</v>
      </c>
      <c r="L32"/>
      <c r="M32">
        <v>1</v>
      </c>
      <c r="N32">
        <v>35</v>
      </c>
      <c r="O32"/>
      <c r="P32">
        <v>4</v>
      </c>
      <c r="Q32">
        <v>4</v>
      </c>
      <c r="S32" s="560"/>
      <c r="T32" s="327">
        <v>53</v>
      </c>
    </row>
    <row r="33" spans="1:20" s="464" customFormat="1" x14ac:dyDescent="0.2">
      <c r="A33" s="463">
        <v>53</v>
      </c>
      <c r="B33">
        <v>6</v>
      </c>
      <c r="C33"/>
      <c r="D33">
        <v>1</v>
      </c>
      <c r="E33">
        <v>7</v>
      </c>
      <c r="F33"/>
      <c r="G33">
        <v>6</v>
      </c>
      <c r="H33">
        <v>11</v>
      </c>
      <c r="I33">
        <v>3</v>
      </c>
      <c r="J33">
        <v>3</v>
      </c>
      <c r="K33">
        <v>1</v>
      </c>
      <c r="L33"/>
      <c r="M33"/>
      <c r="N33">
        <v>4</v>
      </c>
      <c r="O33"/>
      <c r="P33">
        <v>4</v>
      </c>
      <c r="Q33">
        <v>2</v>
      </c>
      <c r="S33" s="560">
        <v>4</v>
      </c>
      <c r="T33" s="327">
        <v>76</v>
      </c>
    </row>
    <row r="34" spans="1:20" s="464" customFormat="1" x14ac:dyDescent="0.2">
      <c r="A34" s="463">
        <v>54</v>
      </c>
      <c r="B34">
        <v>12</v>
      </c>
      <c r="C34">
        <v>1</v>
      </c>
      <c r="D34">
        <v>1</v>
      </c>
      <c r="E34">
        <v>2</v>
      </c>
      <c r="F34"/>
      <c r="G34">
        <v>14</v>
      </c>
      <c r="H34">
        <v>9</v>
      </c>
      <c r="I34">
        <v>2</v>
      </c>
      <c r="J34">
        <v>3</v>
      </c>
      <c r="K34">
        <v>1</v>
      </c>
      <c r="L34"/>
      <c r="M34"/>
      <c r="N34">
        <v>13</v>
      </c>
      <c r="O34"/>
      <c r="P34">
        <v>8</v>
      </c>
      <c r="Q34">
        <v>4</v>
      </c>
      <c r="S34" s="583"/>
      <c r="T34" s="327">
        <v>35</v>
      </c>
    </row>
    <row r="35" spans="1:20" s="464" customFormat="1" x14ac:dyDescent="0.2">
      <c r="A35" s="463">
        <v>55</v>
      </c>
      <c r="B35">
        <v>6</v>
      </c>
      <c r="C35">
        <v>2</v>
      </c>
      <c r="D35">
        <v>1</v>
      </c>
      <c r="E35"/>
      <c r="F35"/>
      <c r="G35">
        <v>18</v>
      </c>
      <c r="H35">
        <v>14</v>
      </c>
      <c r="I35">
        <v>7</v>
      </c>
      <c r="J35">
        <v>1</v>
      </c>
      <c r="K35">
        <v>9</v>
      </c>
      <c r="L35">
        <v>2</v>
      </c>
      <c r="M35"/>
      <c r="N35">
        <v>12</v>
      </c>
      <c r="O35"/>
      <c r="P35">
        <v>25</v>
      </c>
      <c r="Q35"/>
      <c r="S35" s="327"/>
      <c r="T35" s="327">
        <v>18</v>
      </c>
    </row>
    <row r="36" spans="1:20" s="464" customFormat="1" x14ac:dyDescent="0.2">
      <c r="A36" s="463">
        <v>56</v>
      </c>
      <c r="B36">
        <v>4</v>
      </c>
      <c r="C36">
        <v>4</v>
      </c>
      <c r="D36"/>
      <c r="E36">
        <v>4</v>
      </c>
      <c r="F36"/>
      <c r="G36">
        <v>17</v>
      </c>
      <c r="H36">
        <v>9</v>
      </c>
      <c r="I36">
        <v>9</v>
      </c>
      <c r="J36">
        <v>2</v>
      </c>
      <c r="K36">
        <v>1</v>
      </c>
      <c r="L36"/>
      <c r="M36"/>
      <c r="N36">
        <v>23</v>
      </c>
      <c r="O36"/>
      <c r="P36">
        <v>32</v>
      </c>
      <c r="Q36"/>
      <c r="S36" s="327"/>
      <c r="T36" s="327">
        <v>44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topLeftCell="A10" zoomScaleNormal="100" workbookViewId="0">
      <selection activeCell="S34" sqref="S3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7</v>
      </c>
      <c r="C3">
        <v>3</v>
      </c>
      <c r="D3">
        <v>1</v>
      </c>
      <c r="E3">
        <v>1</v>
      </c>
      <c r="F3"/>
      <c r="G3">
        <v>7</v>
      </c>
      <c r="H3">
        <v>15</v>
      </c>
      <c r="I3">
        <v>6</v>
      </c>
      <c r="J3"/>
      <c r="K3">
        <v>2</v>
      </c>
      <c r="L3"/>
      <c r="M3"/>
      <c r="N3">
        <v>7</v>
      </c>
      <c r="O3"/>
      <c r="P3"/>
      <c r="Q3">
        <v>1</v>
      </c>
      <c r="S3" s="327"/>
      <c r="T3" s="327">
        <v>11</v>
      </c>
    </row>
    <row r="4" spans="1:20" s="464" customFormat="1" x14ac:dyDescent="0.2">
      <c r="A4" s="463">
        <v>12</v>
      </c>
      <c r="B4">
        <v>12</v>
      </c>
      <c r="C4">
        <v>3</v>
      </c>
      <c r="D4">
        <v>1</v>
      </c>
      <c r="E4"/>
      <c r="F4"/>
      <c r="G4">
        <v>25</v>
      </c>
      <c r="H4">
        <v>5</v>
      </c>
      <c r="I4">
        <v>6</v>
      </c>
      <c r="J4">
        <v>2</v>
      </c>
      <c r="K4">
        <v>2</v>
      </c>
      <c r="L4"/>
      <c r="M4">
        <v>1</v>
      </c>
      <c r="N4">
        <v>19</v>
      </c>
      <c r="O4"/>
      <c r="P4">
        <v>8</v>
      </c>
      <c r="Q4">
        <v>2</v>
      </c>
      <c r="S4" s="327"/>
      <c r="T4" s="327">
        <v>25</v>
      </c>
    </row>
    <row r="5" spans="1:20" s="464" customFormat="1" x14ac:dyDescent="0.2">
      <c r="A5" s="463">
        <v>13</v>
      </c>
      <c r="B5">
        <v>13</v>
      </c>
      <c r="C5">
        <v>7</v>
      </c>
      <c r="D5"/>
      <c r="E5">
        <v>4</v>
      </c>
      <c r="F5"/>
      <c r="G5">
        <v>12</v>
      </c>
      <c r="H5">
        <v>9</v>
      </c>
      <c r="I5">
        <v>6</v>
      </c>
      <c r="J5">
        <v>2</v>
      </c>
      <c r="K5">
        <v>1</v>
      </c>
      <c r="L5">
        <v>2</v>
      </c>
      <c r="M5"/>
      <c r="N5">
        <v>13</v>
      </c>
      <c r="O5"/>
      <c r="P5">
        <v>4</v>
      </c>
      <c r="Q5"/>
      <c r="S5" s="327"/>
      <c r="T5" s="327">
        <v>29</v>
      </c>
    </row>
    <row r="6" spans="1:20" s="464" customFormat="1" x14ac:dyDescent="0.2">
      <c r="A6" s="463">
        <v>14</v>
      </c>
      <c r="B6">
        <v>8</v>
      </c>
      <c r="C6">
        <v>1</v>
      </c>
      <c r="D6"/>
      <c r="E6"/>
      <c r="F6"/>
      <c r="G6">
        <v>17</v>
      </c>
      <c r="H6">
        <v>8</v>
      </c>
      <c r="I6">
        <v>5</v>
      </c>
      <c r="J6">
        <v>1</v>
      </c>
      <c r="K6">
        <v>4</v>
      </c>
      <c r="L6"/>
      <c r="M6"/>
      <c r="N6">
        <v>9</v>
      </c>
      <c r="O6"/>
      <c r="P6">
        <v>1</v>
      </c>
      <c r="Q6"/>
      <c r="S6" s="327">
        <v>1</v>
      </c>
      <c r="T6" s="327">
        <v>31</v>
      </c>
    </row>
    <row r="7" spans="1:20" s="464" customFormat="1" x14ac:dyDescent="0.2">
      <c r="A7" s="463">
        <v>15</v>
      </c>
      <c r="B7">
        <v>6</v>
      </c>
      <c r="C7">
        <v>8</v>
      </c>
      <c r="D7"/>
      <c r="E7">
        <v>3</v>
      </c>
      <c r="F7"/>
      <c r="G7">
        <v>5</v>
      </c>
      <c r="H7">
        <v>1</v>
      </c>
      <c r="I7">
        <v>1</v>
      </c>
      <c r="J7">
        <v>2</v>
      </c>
      <c r="K7"/>
      <c r="L7"/>
      <c r="M7">
        <v>1</v>
      </c>
      <c r="N7">
        <v>9</v>
      </c>
      <c r="O7">
        <v>1</v>
      </c>
      <c r="P7">
        <v>1</v>
      </c>
      <c r="Q7">
        <v>2</v>
      </c>
      <c r="S7" s="327"/>
      <c r="T7" s="327">
        <v>27</v>
      </c>
    </row>
    <row r="8" spans="1:20" s="464" customFormat="1" x14ac:dyDescent="0.2">
      <c r="A8" s="463">
        <v>16</v>
      </c>
      <c r="B8">
        <v>6</v>
      </c>
      <c r="C8"/>
      <c r="D8">
        <v>2</v>
      </c>
      <c r="E8"/>
      <c r="F8"/>
      <c r="G8">
        <v>17</v>
      </c>
      <c r="H8">
        <v>10</v>
      </c>
      <c r="I8">
        <v>8</v>
      </c>
      <c r="J8">
        <v>2</v>
      </c>
      <c r="K8">
        <v>2</v>
      </c>
      <c r="L8"/>
      <c r="M8"/>
      <c r="N8">
        <v>14</v>
      </c>
      <c r="O8">
        <v>1</v>
      </c>
      <c r="P8">
        <v>49</v>
      </c>
      <c r="Q8">
        <v>1</v>
      </c>
      <c r="S8" s="327"/>
      <c r="T8" s="327">
        <v>10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>
        <v>5</v>
      </c>
      <c r="C10">
        <v>1</v>
      </c>
      <c r="D10"/>
      <c r="E10">
        <v>4</v>
      </c>
      <c r="F10"/>
      <c r="G10">
        <v>15</v>
      </c>
      <c r="H10">
        <v>11</v>
      </c>
      <c r="I10">
        <v>3</v>
      </c>
      <c r="J10">
        <v>2</v>
      </c>
      <c r="K10"/>
      <c r="L10"/>
      <c r="M10">
        <v>1</v>
      </c>
      <c r="N10">
        <v>11</v>
      </c>
      <c r="O10">
        <v>1</v>
      </c>
      <c r="P10">
        <v>8</v>
      </c>
      <c r="Q10">
        <v>1</v>
      </c>
      <c r="S10" s="327"/>
      <c r="T10" s="327">
        <v>23</v>
      </c>
    </row>
    <row r="11" spans="1:20" s="464" customFormat="1" x14ac:dyDescent="0.2">
      <c r="A11" s="463">
        <v>22</v>
      </c>
      <c r="B11">
        <v>5</v>
      </c>
      <c r="C11">
        <v>4</v>
      </c>
      <c r="D11"/>
      <c r="E11"/>
      <c r="F11"/>
      <c r="G11">
        <v>18</v>
      </c>
      <c r="H11">
        <v>19</v>
      </c>
      <c r="I11">
        <v>13</v>
      </c>
      <c r="J11"/>
      <c r="K11"/>
      <c r="L11">
        <v>9</v>
      </c>
      <c r="M11">
        <v>4</v>
      </c>
      <c r="N11"/>
      <c r="O11"/>
      <c r="P11">
        <v>5</v>
      </c>
      <c r="Q11">
        <v>5</v>
      </c>
      <c r="S11" s="560">
        <v>1</v>
      </c>
      <c r="T11" s="327">
        <v>7</v>
      </c>
    </row>
    <row r="12" spans="1:20" s="464" customFormat="1" x14ac:dyDescent="0.2">
      <c r="A12" s="463">
        <v>23</v>
      </c>
      <c r="B12">
        <v>6</v>
      </c>
      <c r="C12"/>
      <c r="D12"/>
      <c r="E12">
        <v>1</v>
      </c>
      <c r="F12"/>
      <c r="G12">
        <v>11</v>
      </c>
      <c r="H12">
        <v>11</v>
      </c>
      <c r="I12">
        <v>1</v>
      </c>
      <c r="J12">
        <v>1</v>
      </c>
      <c r="K12"/>
      <c r="L12">
        <v>2</v>
      </c>
      <c r="M12"/>
      <c r="N12">
        <v>3</v>
      </c>
      <c r="O12"/>
      <c r="P12">
        <v>7</v>
      </c>
      <c r="Q12">
        <v>4</v>
      </c>
      <c r="S12" s="560">
        <v>11</v>
      </c>
      <c r="T12" s="327">
        <v>13</v>
      </c>
    </row>
    <row r="13" spans="1:20" s="464" customFormat="1" x14ac:dyDescent="0.2">
      <c r="A13" s="463">
        <v>24</v>
      </c>
      <c r="B13">
        <v>7</v>
      </c>
      <c r="C13">
        <v>1</v>
      </c>
      <c r="D13">
        <v>1</v>
      </c>
      <c r="E13">
        <v>1</v>
      </c>
      <c r="F13"/>
      <c r="G13">
        <v>29</v>
      </c>
      <c r="H13">
        <v>10</v>
      </c>
      <c r="I13">
        <v>22</v>
      </c>
      <c r="J13"/>
      <c r="K13">
        <v>3</v>
      </c>
      <c r="L13">
        <v>2</v>
      </c>
      <c r="M13">
        <v>1</v>
      </c>
      <c r="N13">
        <v>3</v>
      </c>
      <c r="O13"/>
      <c r="P13">
        <v>36</v>
      </c>
      <c r="Q13">
        <v>5</v>
      </c>
      <c r="S13" s="560">
        <v>6</v>
      </c>
      <c r="T13" s="327">
        <v>17</v>
      </c>
    </row>
    <row r="14" spans="1:20" s="464" customFormat="1" x14ac:dyDescent="0.2">
      <c r="A14" s="463">
        <v>25</v>
      </c>
      <c r="B14">
        <v>7</v>
      </c>
      <c r="C14">
        <v>1</v>
      </c>
      <c r="D14">
        <v>1</v>
      </c>
      <c r="E14">
        <v>6</v>
      </c>
      <c r="F14"/>
      <c r="G14">
        <v>17</v>
      </c>
      <c r="H14">
        <v>9</v>
      </c>
      <c r="I14">
        <v>5</v>
      </c>
      <c r="J14"/>
      <c r="K14">
        <v>1</v>
      </c>
      <c r="L14"/>
      <c r="M14"/>
      <c r="N14">
        <v>3</v>
      </c>
      <c r="O14"/>
      <c r="P14">
        <v>7</v>
      </c>
      <c r="Q14">
        <v>3</v>
      </c>
      <c r="S14" s="560">
        <v>14</v>
      </c>
      <c r="T14" s="327">
        <v>18</v>
      </c>
    </row>
    <row r="15" spans="1:20" s="464" customFormat="1" x14ac:dyDescent="0.2">
      <c r="A15" s="463">
        <v>26</v>
      </c>
      <c r="B15">
        <v>9</v>
      </c>
      <c r="C15"/>
      <c r="D15"/>
      <c r="E15">
        <v>1</v>
      </c>
      <c r="F15"/>
      <c r="G15">
        <v>10</v>
      </c>
      <c r="H15">
        <v>6</v>
      </c>
      <c r="I15">
        <v>7</v>
      </c>
      <c r="J15">
        <v>2</v>
      </c>
      <c r="K15"/>
      <c r="L15">
        <v>1</v>
      </c>
      <c r="M15"/>
      <c r="N15">
        <v>11</v>
      </c>
      <c r="O15">
        <v>1</v>
      </c>
      <c r="P15">
        <v>2</v>
      </c>
      <c r="Q15">
        <v>5</v>
      </c>
      <c r="S15" s="560">
        <v>15</v>
      </c>
      <c r="T15" s="327">
        <v>27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>
        <v>6</v>
      </c>
      <c r="C17">
        <v>2</v>
      </c>
      <c r="D17"/>
      <c r="E17">
        <v>9</v>
      </c>
      <c r="F17"/>
      <c r="G17">
        <v>17</v>
      </c>
      <c r="H17">
        <v>7</v>
      </c>
      <c r="I17">
        <v>4</v>
      </c>
      <c r="J17">
        <v>4</v>
      </c>
      <c r="K17">
        <v>1</v>
      </c>
      <c r="L17">
        <v>1</v>
      </c>
      <c r="M17"/>
      <c r="N17">
        <v>16</v>
      </c>
      <c r="O17">
        <v>1</v>
      </c>
      <c r="P17"/>
      <c r="Q17">
        <v>6</v>
      </c>
      <c r="S17" s="560">
        <v>35</v>
      </c>
      <c r="T17" s="327">
        <v>49</v>
      </c>
    </row>
    <row r="18" spans="1:20" s="464" customFormat="1" x14ac:dyDescent="0.2">
      <c r="A18" s="463">
        <v>32</v>
      </c>
      <c r="B18">
        <v>12</v>
      </c>
      <c r="C18">
        <v>1</v>
      </c>
      <c r="D18"/>
      <c r="E18">
        <v>3</v>
      </c>
      <c r="F18">
        <v>1</v>
      </c>
      <c r="G18">
        <v>11</v>
      </c>
      <c r="H18">
        <v>8</v>
      </c>
      <c r="I18">
        <v>2</v>
      </c>
      <c r="J18">
        <v>2</v>
      </c>
      <c r="K18">
        <v>3</v>
      </c>
      <c r="L18">
        <v>1</v>
      </c>
      <c r="M18">
        <v>1</v>
      </c>
      <c r="N18">
        <v>16</v>
      </c>
      <c r="O18"/>
      <c r="P18">
        <v>7</v>
      </c>
      <c r="Q18"/>
      <c r="S18" s="327"/>
      <c r="T18" s="327">
        <v>30</v>
      </c>
    </row>
    <row r="19" spans="1:20" s="464" customFormat="1" x14ac:dyDescent="0.2">
      <c r="A19" s="463">
        <v>33</v>
      </c>
      <c r="B19">
        <v>16</v>
      </c>
      <c r="C19">
        <v>11</v>
      </c>
      <c r="D19"/>
      <c r="E19">
        <v>3</v>
      </c>
      <c r="F19">
        <v>1</v>
      </c>
      <c r="G19">
        <v>24</v>
      </c>
      <c r="H19">
        <v>6</v>
      </c>
      <c r="I19">
        <v>14</v>
      </c>
      <c r="J19">
        <v>1</v>
      </c>
      <c r="K19">
        <v>4</v>
      </c>
      <c r="L19">
        <v>2</v>
      </c>
      <c r="M19">
        <v>1</v>
      </c>
      <c r="N19">
        <v>8</v>
      </c>
      <c r="O19"/>
      <c r="P19">
        <v>8</v>
      </c>
      <c r="Q19">
        <v>6</v>
      </c>
      <c r="S19" s="560">
        <v>14</v>
      </c>
      <c r="T19" s="327">
        <v>40</v>
      </c>
    </row>
    <row r="20" spans="1:20" s="464" customFormat="1" x14ac:dyDescent="0.2">
      <c r="A20" s="463">
        <v>34</v>
      </c>
      <c r="B20">
        <v>11</v>
      </c>
      <c r="C20">
        <v>3</v>
      </c>
      <c r="D20">
        <v>1</v>
      </c>
      <c r="E20">
        <v>4</v>
      </c>
      <c r="F20"/>
      <c r="G20">
        <v>26</v>
      </c>
      <c r="H20">
        <v>10</v>
      </c>
      <c r="I20">
        <v>10</v>
      </c>
      <c r="J20"/>
      <c r="K20">
        <v>2</v>
      </c>
      <c r="L20"/>
      <c r="M20"/>
      <c r="N20">
        <v>10</v>
      </c>
      <c r="O20"/>
      <c r="P20">
        <v>4</v>
      </c>
      <c r="Q20">
        <v>4</v>
      </c>
      <c r="S20" s="560">
        <v>1</v>
      </c>
      <c r="T20" s="327">
        <v>30</v>
      </c>
    </row>
    <row r="21" spans="1:20" s="464" customFormat="1" x14ac:dyDescent="0.2">
      <c r="A21" s="463">
        <v>35</v>
      </c>
      <c r="B21">
        <v>17</v>
      </c>
      <c r="C21">
        <v>4</v>
      </c>
      <c r="D21"/>
      <c r="E21">
        <v>6</v>
      </c>
      <c r="F21">
        <v>3</v>
      </c>
      <c r="G21">
        <v>19</v>
      </c>
      <c r="H21">
        <v>10</v>
      </c>
      <c r="I21">
        <v>5</v>
      </c>
      <c r="J21">
        <v>3</v>
      </c>
      <c r="K21">
        <v>1</v>
      </c>
      <c r="L21"/>
      <c r="M21"/>
      <c r="N21">
        <v>32</v>
      </c>
      <c r="O21"/>
      <c r="P21">
        <v>1</v>
      </c>
      <c r="Q21">
        <v>5</v>
      </c>
      <c r="S21" s="560">
        <v>30</v>
      </c>
      <c r="T21" s="327">
        <v>51</v>
      </c>
    </row>
    <row r="22" spans="1:20" s="464" customFormat="1" x14ac:dyDescent="0.2">
      <c r="A22" s="463">
        <v>37</v>
      </c>
      <c r="B22">
        <v>9</v>
      </c>
      <c r="C22">
        <v>1</v>
      </c>
      <c r="D22">
        <v>1</v>
      </c>
      <c r="E22">
        <v>2</v>
      </c>
      <c r="F22"/>
      <c r="G22">
        <v>46</v>
      </c>
      <c r="H22">
        <v>13</v>
      </c>
      <c r="I22">
        <v>10</v>
      </c>
      <c r="J22">
        <v>1</v>
      </c>
      <c r="K22">
        <v>4</v>
      </c>
      <c r="L22">
        <v>1</v>
      </c>
      <c r="M22"/>
      <c r="N22">
        <v>9</v>
      </c>
      <c r="O22"/>
      <c r="P22">
        <v>5</v>
      </c>
      <c r="Q22">
        <v>3</v>
      </c>
      <c r="S22" s="560">
        <v>10</v>
      </c>
      <c r="T22" s="327">
        <v>41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>
        <v>11</v>
      </c>
      <c r="C24">
        <v>1</v>
      </c>
      <c r="D24">
        <v>1</v>
      </c>
      <c r="E24"/>
      <c r="F24"/>
      <c r="G24">
        <v>20</v>
      </c>
      <c r="H24">
        <v>18</v>
      </c>
      <c r="I24">
        <v>11</v>
      </c>
      <c r="J24"/>
      <c r="K24">
        <v>2</v>
      </c>
      <c r="L24"/>
      <c r="M24"/>
      <c r="N24">
        <v>4</v>
      </c>
      <c r="O24">
        <v>1</v>
      </c>
      <c r="P24">
        <v>3</v>
      </c>
      <c r="Q24"/>
      <c r="S24" s="327"/>
      <c r="T24" s="327">
        <v>6</v>
      </c>
    </row>
    <row r="25" spans="1:20" s="464" customFormat="1" x14ac:dyDescent="0.2">
      <c r="A25" s="463">
        <v>42</v>
      </c>
      <c r="B25">
        <v>22</v>
      </c>
      <c r="C25">
        <v>5</v>
      </c>
      <c r="D25"/>
      <c r="E25"/>
      <c r="F25"/>
      <c r="G25">
        <v>25</v>
      </c>
      <c r="H25">
        <v>12</v>
      </c>
      <c r="I25">
        <v>8</v>
      </c>
      <c r="J25">
        <v>3</v>
      </c>
      <c r="K25">
        <v>2</v>
      </c>
      <c r="L25">
        <v>3</v>
      </c>
      <c r="M25"/>
      <c r="N25">
        <v>20</v>
      </c>
      <c r="O25">
        <v>2</v>
      </c>
      <c r="P25">
        <v>50</v>
      </c>
      <c r="Q25">
        <v>3</v>
      </c>
      <c r="S25" s="327"/>
      <c r="T25" s="327">
        <v>27</v>
      </c>
    </row>
    <row r="26" spans="1:20" s="464" customFormat="1" x14ac:dyDescent="0.2">
      <c r="A26" s="463">
        <v>43</v>
      </c>
      <c r="B26">
        <v>5</v>
      </c>
      <c r="C26">
        <v>8</v>
      </c>
      <c r="D26">
        <v>4</v>
      </c>
      <c r="E26">
        <v>1</v>
      </c>
      <c r="F26"/>
      <c r="G26">
        <v>6</v>
      </c>
      <c r="H26">
        <v>9</v>
      </c>
      <c r="I26">
        <v>4</v>
      </c>
      <c r="J26">
        <v>1</v>
      </c>
      <c r="K26">
        <v>1</v>
      </c>
      <c r="L26">
        <v>1</v>
      </c>
      <c r="M26"/>
      <c r="N26">
        <v>5</v>
      </c>
      <c r="O26">
        <v>1</v>
      </c>
      <c r="P26">
        <v>105</v>
      </c>
      <c r="Q26">
        <v>6</v>
      </c>
      <c r="S26" s="327"/>
      <c r="T26" s="327">
        <v>14</v>
      </c>
    </row>
    <row r="27" spans="1:20" s="464" customFormat="1" x14ac:dyDescent="0.2">
      <c r="A27" s="463">
        <v>44</v>
      </c>
      <c r="B27">
        <v>11</v>
      </c>
      <c r="C27"/>
      <c r="D27"/>
      <c r="E27">
        <v>1</v>
      </c>
      <c r="F27"/>
      <c r="G27">
        <v>25</v>
      </c>
      <c r="H27">
        <v>5</v>
      </c>
      <c r="I27">
        <v>3</v>
      </c>
      <c r="J27">
        <v>1</v>
      </c>
      <c r="K27">
        <v>3</v>
      </c>
      <c r="L27">
        <v>1</v>
      </c>
      <c r="M27">
        <v>1</v>
      </c>
      <c r="N27">
        <v>26</v>
      </c>
      <c r="O27"/>
      <c r="P27">
        <v>2</v>
      </c>
      <c r="Q27">
        <v>1</v>
      </c>
      <c r="S27" s="327"/>
      <c r="T27" s="327">
        <v>25</v>
      </c>
    </row>
    <row r="28" spans="1:20" s="464" customFormat="1" x14ac:dyDescent="0.2">
      <c r="A28" s="463">
        <v>45</v>
      </c>
      <c r="B28">
        <v>2</v>
      </c>
      <c r="C28">
        <v>2</v>
      </c>
      <c r="D28"/>
      <c r="E28"/>
      <c r="F28"/>
      <c r="G28">
        <v>4</v>
      </c>
      <c r="H28">
        <v>7</v>
      </c>
      <c r="I28">
        <v>5</v>
      </c>
      <c r="J28">
        <v>1</v>
      </c>
      <c r="K28"/>
      <c r="L28"/>
      <c r="M28"/>
      <c r="N28">
        <v>20</v>
      </c>
      <c r="O28">
        <v>1</v>
      </c>
      <c r="P28"/>
      <c r="Q28">
        <v>1</v>
      </c>
      <c r="S28" s="327"/>
      <c r="T28" s="327">
        <v>21</v>
      </c>
    </row>
    <row r="29" spans="1:20" s="464" customFormat="1" x14ac:dyDescent="0.2">
      <c r="A29" s="463">
        <v>46</v>
      </c>
      <c r="B29">
        <v>5</v>
      </c>
      <c r="C29"/>
      <c r="D29"/>
      <c r="E29">
        <v>2</v>
      </c>
      <c r="F29">
        <v>1</v>
      </c>
      <c r="G29">
        <v>9</v>
      </c>
      <c r="H29">
        <v>4</v>
      </c>
      <c r="I29">
        <v>2</v>
      </c>
      <c r="J29"/>
      <c r="K29"/>
      <c r="L29">
        <v>1</v>
      </c>
      <c r="M29">
        <v>1</v>
      </c>
      <c r="N29">
        <v>6</v>
      </c>
      <c r="O29"/>
      <c r="P29">
        <v>42</v>
      </c>
      <c r="Q29">
        <v>1</v>
      </c>
      <c r="S29" s="327"/>
      <c r="T29" s="327">
        <v>25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>
        <v>10</v>
      </c>
      <c r="C31"/>
      <c r="D31"/>
      <c r="E31">
        <v>4</v>
      </c>
      <c r="F31"/>
      <c r="G31">
        <v>18</v>
      </c>
      <c r="H31">
        <v>13</v>
      </c>
      <c r="I31">
        <v>8</v>
      </c>
      <c r="J31">
        <v>1</v>
      </c>
      <c r="K31"/>
      <c r="L31"/>
      <c r="M31"/>
      <c r="N31">
        <v>10</v>
      </c>
      <c r="O31">
        <v>2</v>
      </c>
      <c r="P31">
        <v>60</v>
      </c>
      <c r="Q31">
        <v>7</v>
      </c>
      <c r="S31" s="560">
        <v>11</v>
      </c>
      <c r="T31" s="327">
        <v>46</v>
      </c>
    </row>
    <row r="32" spans="1:20" s="464" customFormat="1" x14ac:dyDescent="0.2">
      <c r="A32" s="463">
        <v>52</v>
      </c>
      <c r="B32">
        <v>7</v>
      </c>
      <c r="C32">
        <v>2</v>
      </c>
      <c r="D32">
        <v>1</v>
      </c>
      <c r="E32">
        <v>4</v>
      </c>
      <c r="F32"/>
      <c r="G32">
        <v>15</v>
      </c>
      <c r="H32">
        <v>10</v>
      </c>
      <c r="I32">
        <v>5</v>
      </c>
      <c r="J32">
        <v>2</v>
      </c>
      <c r="K32">
        <v>1</v>
      </c>
      <c r="L32"/>
      <c r="M32"/>
      <c r="N32">
        <v>18</v>
      </c>
      <c r="O32"/>
      <c r="P32"/>
      <c r="Q32">
        <v>1</v>
      </c>
      <c r="S32" s="560"/>
      <c r="T32" s="327">
        <v>45</v>
      </c>
    </row>
    <row r="33" spans="1:20" s="464" customFormat="1" x14ac:dyDescent="0.2">
      <c r="A33" s="463">
        <v>53</v>
      </c>
      <c r="B33">
        <v>3</v>
      </c>
      <c r="C33"/>
      <c r="D33"/>
      <c r="E33">
        <v>1</v>
      </c>
      <c r="F33"/>
      <c r="G33">
        <v>4</v>
      </c>
      <c r="H33">
        <v>6</v>
      </c>
      <c r="I33">
        <v>4</v>
      </c>
      <c r="J33"/>
      <c r="K33"/>
      <c r="L33">
        <v>1</v>
      </c>
      <c r="M33">
        <v>2</v>
      </c>
      <c r="N33">
        <v>7</v>
      </c>
      <c r="O33"/>
      <c r="P33"/>
      <c r="Q33">
        <v>1</v>
      </c>
      <c r="S33" s="560">
        <v>1</v>
      </c>
      <c r="T33" s="327">
        <v>39</v>
      </c>
    </row>
    <row r="34" spans="1:20" s="464" customFormat="1" x14ac:dyDescent="0.2">
      <c r="A34" s="463">
        <v>54</v>
      </c>
      <c r="B34">
        <v>8</v>
      </c>
      <c r="C34">
        <v>1</v>
      </c>
      <c r="D34">
        <v>1</v>
      </c>
      <c r="E34">
        <v>5</v>
      </c>
      <c r="F34">
        <v>1</v>
      </c>
      <c r="G34">
        <v>13</v>
      </c>
      <c r="H34">
        <v>7</v>
      </c>
      <c r="I34">
        <v>2</v>
      </c>
      <c r="J34"/>
      <c r="K34">
        <v>2</v>
      </c>
      <c r="L34">
        <v>1</v>
      </c>
      <c r="M34"/>
      <c r="N34">
        <v>7</v>
      </c>
      <c r="O34"/>
      <c r="P34">
        <v>4</v>
      </c>
      <c r="Q34">
        <v>5</v>
      </c>
      <c r="S34" s="560">
        <v>1</v>
      </c>
      <c r="T34" s="327">
        <v>28</v>
      </c>
    </row>
    <row r="35" spans="1:20" s="464" customFormat="1" x14ac:dyDescent="0.2">
      <c r="A35" s="463">
        <v>55</v>
      </c>
      <c r="B35">
        <v>3</v>
      </c>
      <c r="C35">
        <v>1</v>
      </c>
      <c r="D35"/>
      <c r="E35">
        <v>1</v>
      </c>
      <c r="F35">
        <v>1</v>
      </c>
      <c r="G35">
        <v>14</v>
      </c>
      <c r="H35">
        <v>12</v>
      </c>
      <c r="I35">
        <v>6</v>
      </c>
      <c r="J35"/>
      <c r="K35">
        <v>2</v>
      </c>
      <c r="L35"/>
      <c r="M35"/>
      <c r="N35">
        <v>12</v>
      </c>
      <c r="O35"/>
      <c r="P35">
        <v>11</v>
      </c>
      <c r="Q35">
        <v>2</v>
      </c>
      <c r="S35" s="327"/>
      <c r="T35" s="327">
        <v>21</v>
      </c>
    </row>
    <row r="36" spans="1:20" s="464" customFormat="1" x14ac:dyDescent="0.2">
      <c r="A36" s="463">
        <v>56</v>
      </c>
      <c r="B36">
        <v>4</v>
      </c>
      <c r="C36">
        <v>1</v>
      </c>
      <c r="D36">
        <v>3</v>
      </c>
      <c r="E36">
        <v>2</v>
      </c>
      <c r="F36"/>
      <c r="G36">
        <v>7</v>
      </c>
      <c r="H36">
        <v>10</v>
      </c>
      <c r="I36">
        <v>4</v>
      </c>
      <c r="J36">
        <v>2</v>
      </c>
      <c r="K36">
        <v>2</v>
      </c>
      <c r="L36"/>
      <c r="M36"/>
      <c r="N36">
        <v>22</v>
      </c>
      <c r="O36">
        <v>3</v>
      </c>
      <c r="P36">
        <v>64</v>
      </c>
      <c r="Q36">
        <v>1</v>
      </c>
      <c r="S36" s="327"/>
      <c r="T36" s="327">
        <v>34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Kristin Hardy</cp:lastModifiedBy>
  <cp:lastPrinted>2017-04-18T14:29:46Z</cp:lastPrinted>
  <dcterms:created xsi:type="dcterms:W3CDTF">2007-01-18T19:09:47Z</dcterms:created>
  <dcterms:modified xsi:type="dcterms:W3CDTF">2017-04-18T17:57:08Z</dcterms:modified>
</cp:coreProperties>
</file>