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<sst xmlns="http://schemas.openxmlformats.org/spreadsheetml/2006/main" count="233" uniqueCount="119">
  <si>
    <t>Subtitle</t>
  </si>
  <si>
    <t xml:space="preserve">Bioschemas specification describing the usage of BiologicalEntity for the “Protein” biological type. </t>
  </si>
  <si>
    <t>UniProt (protein)</t>
  </si>
  <si>
    <t>schema.org</t>
  </si>
  <si>
    <t>bioschemas</t>
  </si>
  <si>
    <t>PDBe (protein)</t>
  </si>
  <si>
    <t>InterPro (protein)</t>
  </si>
  <si>
    <t>Description</t>
  </si>
  <si>
    <t>This protein specification presents the usage of the generic type BiologicalEntity by the biological type “protein”. Please be aware “protein” is NOT a schema.org type but a BiologicalEntity profile.</t>
  </si>
  <si>
    <t>Property</t>
  </si>
  <si>
    <t>Expected Type</t>
  </si>
  <si>
    <t>BSC Description</t>
  </si>
  <si>
    <t>Marginality</t>
  </si>
  <si>
    <t>Cardinality</t>
  </si>
  <si>
    <t>Controlled Vocabulary</t>
  </si>
  <si>
    <t>Name</t>
  </si>
  <si>
    <t>Content Example</t>
  </si>
  <si>
    <t>UseCase</t>
  </si>
  <si>
    <t>Extends CreativeWork</t>
  </si>
  <si>
    <t>citation</t>
  </si>
  <si>
    <t>CreativeWork or URL</t>
  </si>
  <si>
    <t>A citation or reference to a creative work, such as a publication, web page, scholarly article, etc.</t>
  </si>
  <si>
    <t>Recommended</t>
  </si>
  <si>
    <t>MANY</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</si>
  <si>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</si>
  <si>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</si>
  <si>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Match</t>
  </si>
  <si>
    <t>dateCreated</t>
  </si>
  <si>
    <t>Date or 
 DateTime</t>
  </si>
  <si>
    <t>The date on which the BiologicalEntity was created or the item was added to a DataFeed.</t>
  </si>
  <si>
    <t>Optional</t>
  </si>
  <si>
    <t>ONE</t>
  </si>
  <si>
    <t>entry history (integrated into UniProtKB)</t>
  </si>
  <si>
    <t>"dateCreated": "1986-07-21"</t>
  </si>
  <si>
    <t>dateModified</t>
  </si>
  <si>
    <t>The date on which the BiologicalEntity was most recently modified or when the item's entry was modified within a DataFeed.</t>
  </si>
  <si>
    <t>last modified</t>
  </si>
  <si>
    <t>"dateModified": "2017-03-15"</t>
  </si>
  <si>
    <t>distribution</t>
  </si>
  <si>
    <t>DataDownload</t>
  </si>
  <si>
    <t>A downloadable form of this entity, at a specific location, in a specific format</t>
  </si>
  <si>
    <t>format</t>
  </si>
  <si>
    <t>"distribution": {
   "@type": "DataDownload",
   "url": "http://www.uniprot.org/uniprot/P00519.fasta"
 }</t>
  </si>
  <si>
    <t>hasPart</t>
  </si>
  <si>
    <t>BiologicalEntity</t>
  </si>
  <si>
    <t>Indicates a BiologicalEntity that is (in some sense) a part of this BiologicalEntity.
Inverse property: isPartOf.</t>
  </si>
  <si>
    <t>features</t>
  </si>
  <si>
    <t>No Match</t>
  </si>
  <si>
    <t>isPartOf</t>
  </si>
  <si>
    <t>Indicates a BiologicalEntity that this BiologicalEntity is (in some sense) part of.
 Inverse property: hasPart.</t>
  </si>
  <si>
    <t>gene</t>
  </si>
  <si>
    <t xml:space="preserve">"isPartOf": {
   "@type": "BiologicalEntity",
   "biologicalType": "gene",   
   "name": {
     "@language": "en",
     "@value": "ABL1"
   }
 }
</t>
  </si>
  <si>
    <t>New properties</t>
  </si>
  <si>
    <t>associatedDisease</t>
  </si>
  <si>
    <t>MedicalCondition OR URL</t>
  </si>
  <si>
    <t>Disease associated to this protein feature</t>
  </si>
  <si>
    <t>Involvement in disease, disease association</t>
  </si>
  <si>
    <t>"associatedDisease": {
  "@type": "MedicalCondition",
  "@id": "http://www.omim.org/entry/608232",
  "name": "Leukemia, chronic myeloid (CML)",
  "code": {
    "@type": "MedicalCode",
    "code": "608232",
    "codingSystem": "OMIM"
  },
  "sameAs": "http://www.uniprot.org/diseases/DI-03735"
}</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</si>
  <si>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</si>
  <si>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</si>
  <si>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</si>
  <si>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</si>
  <si>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</si>
  <si>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</si>
  <si>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</si>
  <si>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</si>
  <si>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</si>
  <si>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</si>
  <si>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</si>
  <si>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</si>
  <si>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</si>
  <si>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</si>
  <si>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</si>
  <si>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representation</t>
  </si>
  <si>
    <t>Text or URL or PropertyValue</t>
  </si>
  <si>
    <t>Representation of this entity. For instance, chemical structure or sequence</t>
  </si>
  <si>
    <t>sequence</t>
  </si>
  <si>
    <t>taxon</t>
  </si>
  <si>
    <t xml:space="preserve">URL </t>
  </si>
  <si>
    <t xml:space="preserve"> 
A url pointing to NCBI Taxonomy or a taxonomic resource
</t>
  </si>
  <si>
    <t>Yes</t>
  </si>
  <si>
    <t>organism</t>
  </si>
  <si>
    <t>"taxon": "http://www.uniprot.org/taxonomy/9606"</t>
  </si>
  <si>
    <t>isMentionedIn</t>
  </si>
  <si>
    <t>CreativeWork, Dataset, collection mentioning this entity
Inverse of:mentions</t>
  </si>
  <si>
    <t>dataset</t>
  </si>
  <si>
    <t>"isMentionedIn": {
   "@type": "Dataset",
   "@id": "http://www.uniprot.org/news/2017/03/15/release"
 }</t>
  </si>
  <si>
    <t>additionalProperty</t>
  </si>
  <si>
    <t>PropertyValue</t>
  </si>
  <si>
    <t>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t>
  </si>
  <si>
    <t>alternateName</t>
  </si>
  <si>
    <t>An alias for the item.</t>
  </si>
  <si>
    <t>alternative names</t>
  </si>
  <si>
    <t xml:space="preserve">"alternateName": [
   {
   "@language": "en",
   "@value": "ABL1_HUMAN"
   },
   ...
 ]
</t>
  </si>
  <si>
    <t>description</t>
  </si>
  <si>
    <t>A description of the item.</t>
  </si>
  <si>
    <t>function</t>
  </si>
  <si>
    <t>"description": {
   "@language": "en",
   "@value": "Non-receptor tyrosine-protein kinase that plays a role..."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</si>
  <si>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</si>
  <si>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</si>
  <si>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</si>
  <si>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</si>
  <si>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</si>
  <si>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image</t>
  </si>
  <si>
    <t>ImageObject or 
 URL</t>
  </si>
  <si>
    <t>An image of the item. This can be a URL or a fully described ImageObject.</t>
  </si>
  <si>
    <t>feature viewer</t>
  </si>
  <si>
    <t>"image": "http://www.identifiers.org/uniprot/P00519#showFeaturesViewer"</t>
  </si>
  <si>
    <t>name</t>
  </si>
  <si>
    <t>The name of the item.</t>
  </si>
  <si>
    <t>recommended name</t>
  </si>
  <si>
    <t>"name": "Tyrosine-protein kinase ABL1"</t>
  </si>
  <si>
    <t>sameAs</t>
  </si>
  <si>
    <t>URL</t>
  </si>
  <si>
    <t>URL of a reference Web page that unambiguously indicates the item's identity. E.g. the URL of the item's Wikipedia page, Wikidata entry, or official website.</t>
  </si>
  <si>
    <t>"sameAs": "http://purl.uniprot.org/uniprot/P00519"</t>
  </si>
  <si>
    <t>url</t>
  </si>
  <si>
    <t>URL of the item.</t>
  </si>
  <si>
    <t>"url": "http://www.uniprot.org/uniprot/P00519"</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</si>
</sst>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name val="Arial"/>
    </font>
    <font>
      <name val="Arial"/>
    </font>
    <font>
      <b/>
      <color rgb="FFFFFFFF"/>
    </font>
    <font>
      <b/>
      <u/>
      <color rgb="FFFFFFFF"/>
      <name val="Arial"/>
    </font>
    <font>
      <b/>
      <color rgb="FFFFFFFF"/>
      <name val="Arial"/>
    </font>
    <font>
      <b/>
      <u/>
      <color rgb="FFFFFFFF"/>
    </font>
    <font>
      <b/>
      <sz val="9.0"/>
      <color rgb="FFFFFFFF"/>
      <name val="Trebuchet MS"/>
    </font>
    <font>
      <b/>
      <color rgb="FF000000"/>
      <name val="Arial"/>
    </font>
    <font>
      <b/>
      <sz val="14.0"/>
    </font>
    <font/>
    <font>
      <b/>
      <u/>
      <color rgb="FF0000FF"/>
    </font>
    <font>
      <color rgb="FF000000"/>
      <name val="Arial"/>
    </font>
    <font>
      <color rgb="FF0000FF"/>
    </font>
    <font>
      <b/>
    </font>
    <font>
      <u/>
      <color rgb="FF0000FF"/>
    </font>
  </fonts>
  <fills count="13">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434343"/>
        <bgColor rgb="FF434343"/>
      </patternFill>
    </fill>
    <fill>
      <patternFill patternType="solid">
        <fgColor rgb="FF38761D"/>
        <bgColor rgb="FF38761D"/>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6FA8DC"/>
        <bgColor rgb="FF6FA8DC"/>
      </patternFill>
    </fill>
    <fill>
      <patternFill patternType="solid">
        <fgColor rgb="FFD9D9D9"/>
        <bgColor rgb="FFD9D9D9"/>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horizontal="center" readingOrder="0" shrinkToFit="0" vertical="center" wrapText="1"/>
    </xf>
    <xf borderId="0" fillId="3" fontId="4" numFmtId="0" xfId="0" applyAlignment="1" applyFill="1" applyFont="1">
      <alignment horizontal="center"/>
    </xf>
    <xf borderId="0" fillId="4" fontId="3" numFmtId="0" xfId="0" applyAlignment="1" applyFill="1" applyFont="1">
      <alignment horizontal="center" readingOrder="0"/>
    </xf>
    <xf borderId="0" fillId="5" fontId="5" numFmtId="0" xfId="0" applyAlignment="1" applyFill="1" applyFont="1">
      <alignment horizontal="center" shrinkToFit="0" wrapText="1"/>
    </xf>
    <xf borderId="0" fillId="6" fontId="3" numFmtId="0" xfId="0" applyAlignment="1" applyFill="1" applyFont="1">
      <alignment horizontal="center" readingOrder="0" vertical="center"/>
    </xf>
    <xf borderId="0" fillId="2" fontId="2" numFmtId="0" xfId="0" applyAlignment="1" applyFont="1">
      <alignment readingOrder="0" shrinkToFit="0" vertical="bottom" wrapText="1"/>
    </xf>
    <xf borderId="0" fillId="6" fontId="3" numFmtId="0" xfId="0" applyAlignment="1" applyFont="1">
      <alignment vertical="center"/>
    </xf>
    <xf borderId="0" fillId="6" fontId="3" numFmtId="0" xfId="0" applyAlignment="1" applyFont="1">
      <alignment shrinkToFit="0" vertical="center" wrapText="1"/>
    </xf>
    <xf borderId="0" fillId="0" fontId="3" numFmtId="0" xfId="0" applyAlignment="1" applyFont="1">
      <alignment horizontal="center" readingOrder="0" vertical="center"/>
    </xf>
    <xf borderId="0" fillId="7" fontId="5" numFmtId="0" xfId="0" applyFill="1" applyFont="1"/>
    <xf borderId="0" fillId="3" fontId="6" numFmtId="0" xfId="0" applyAlignment="1" applyFont="1">
      <alignment horizontal="center" readingOrder="0" vertical="center"/>
    </xf>
    <xf borderId="0" fillId="7" fontId="5" numFmtId="0" xfId="0" applyAlignment="1" applyFont="1">
      <alignment shrinkToFit="0" wrapText="1"/>
    </xf>
    <xf borderId="0" fillId="5" fontId="3" numFmtId="0" xfId="0" applyAlignment="1" applyFont="1">
      <alignment horizontal="center" readingOrder="0" shrinkToFit="0" vertical="center" wrapText="1"/>
    </xf>
    <xf borderId="0" fillId="8" fontId="5" numFmtId="0" xfId="0" applyAlignment="1" applyFill="1" applyFont="1">
      <alignment shrinkToFit="0" wrapText="1"/>
    </xf>
    <xf borderId="0" fillId="8" fontId="5" numFmtId="0" xfId="0" applyFont="1"/>
    <xf borderId="0" fillId="7" fontId="5" numFmtId="0" xfId="0" applyAlignment="1" applyFont="1">
      <alignment vertical="bottom"/>
    </xf>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vertical="bottom"/>
    </xf>
    <xf borderId="0" fillId="9" fontId="7" numFmtId="0" xfId="0" applyAlignment="1" applyFill="1" applyFont="1">
      <alignment vertical="bottom"/>
    </xf>
    <xf borderId="0" fillId="9" fontId="7" numFmtId="0" xfId="0" applyAlignment="1" applyFont="1">
      <alignment shrinkToFit="0" vertical="bottom" wrapText="1"/>
    </xf>
    <xf borderId="0" fillId="10" fontId="7" numFmtId="0" xfId="0" applyAlignment="1" applyFill="1" applyFont="1">
      <alignment vertical="bottom"/>
    </xf>
    <xf borderId="0" fillId="10" fontId="7" numFmtId="0" xfId="0" applyAlignment="1" applyFont="1">
      <alignment shrinkToFit="0" vertical="bottom" wrapText="1"/>
    </xf>
    <xf borderId="0" fillId="0" fontId="8" numFmtId="0" xfId="0" applyAlignment="1" applyFont="1">
      <alignment shrinkToFit="0" wrapText="1"/>
    </xf>
    <xf borderId="0" fillId="0" fontId="2" numFmtId="0" xfId="0" applyAlignment="1" applyFont="1">
      <alignment vertical="bottom"/>
    </xf>
    <xf borderId="0" fillId="0" fontId="9" numFmtId="0" xfId="0" applyAlignment="1" applyFont="1">
      <alignment horizontal="center" readingOrder="0"/>
    </xf>
    <xf borderId="0" fillId="0" fontId="10" numFmtId="0" xfId="0" applyAlignment="1" applyFont="1">
      <alignment shrinkToFit="0" vertical="center" wrapText="1"/>
    </xf>
    <xf borderId="0" fillId="0" fontId="10" numFmtId="0" xfId="0" applyAlignment="1" applyFont="1">
      <alignment readingOrder="0" shrinkToFit="0" vertical="center" wrapText="1"/>
    </xf>
    <xf borderId="0" fillId="0" fontId="10" numFmtId="0" xfId="0" applyAlignment="1" applyFont="1">
      <alignment readingOrder="0" shrinkToFit="0" wrapText="1"/>
    </xf>
    <xf borderId="0" fillId="0" fontId="11" numFmtId="0" xfId="0" applyAlignment="1" applyFont="1">
      <alignment horizontal="center" readingOrder="0"/>
    </xf>
    <xf borderId="0" fillId="2" fontId="12" numFmtId="0" xfId="0" applyAlignment="1" applyFont="1">
      <alignment readingOrder="0" shrinkToFit="0" wrapText="1"/>
    </xf>
    <xf borderId="0" fillId="2" fontId="12" numFmtId="0" xfId="0" applyAlignment="1" applyFont="1">
      <alignment readingOrder="0"/>
    </xf>
    <xf borderId="0" fillId="0" fontId="13" numFmtId="0" xfId="0" applyAlignment="1" applyFont="1">
      <alignment readingOrder="0" shrinkToFit="0" wrapText="1"/>
    </xf>
    <xf borderId="0" fillId="0" fontId="10" numFmtId="0" xfId="0" applyAlignment="1" applyFont="1">
      <alignment readingOrder="0" shrinkToFit="0" wrapText="1"/>
    </xf>
    <xf borderId="0" fillId="11" fontId="12" numFmtId="0" xfId="0" applyAlignment="1" applyFill="1" applyFont="1">
      <alignment horizontal="left" readingOrder="0"/>
    </xf>
    <xf borderId="0" fillId="0" fontId="12" numFmtId="0" xfId="0" applyAlignment="1" applyFont="1">
      <alignment readingOrder="0"/>
    </xf>
    <xf borderId="0" fillId="0" fontId="14" numFmtId="0" xfId="0" applyAlignment="1" applyFont="1">
      <alignment horizontal="center" readingOrder="0"/>
    </xf>
    <xf borderId="0" fillId="0" fontId="10" numFmtId="0" xfId="0" applyAlignment="1" applyFont="1">
      <alignment readingOrder="0" shrinkToFit="0" wrapText="1"/>
    </xf>
    <xf borderId="0" fillId="12" fontId="8" numFmtId="0" xfId="0" applyAlignment="1" applyFill="1" applyFont="1">
      <alignment horizontal="center" vertical="bottom"/>
    </xf>
    <xf borderId="0" fillId="12" fontId="8" numFmtId="0" xfId="0" applyAlignment="1" applyFont="1">
      <alignment shrinkToFit="0" vertical="bottom" wrapText="1"/>
    </xf>
    <xf borderId="0" fillId="11" fontId="2" numFmtId="0" xfId="0" applyAlignment="1" applyFont="1">
      <alignment shrinkToFit="0" vertical="bottom" wrapText="1"/>
    </xf>
    <xf borderId="0" fillId="11" fontId="2" numFmtId="0" xfId="0" applyAlignment="1" applyFont="1">
      <alignment shrinkToFit="0" wrapText="1"/>
    </xf>
    <xf borderId="0" fillId="0" fontId="15"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chema.org/name" TargetMode="External"/><Relationship Id="rId22" Type="http://schemas.openxmlformats.org/officeDocument/2006/relationships/hyperlink" Target="http://schema.org/sameAs" TargetMode="External"/><Relationship Id="rId21" Type="http://schemas.openxmlformats.org/officeDocument/2006/relationships/hyperlink" Target="http://schema.org/Text"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hyperlink" Target="http://schema.org" TargetMode="External"/><Relationship Id="rId2" Type="http://schemas.openxmlformats.org/officeDocument/2006/relationships/hyperlink" Target="http://schema.org/citation" TargetMode="External"/><Relationship Id="rId3" Type="http://schemas.openxmlformats.org/officeDocument/2006/relationships/hyperlink" Target="http://schema.org/dateCreated" TargetMode="External"/><Relationship Id="rId4" Type="http://schemas.openxmlformats.org/officeDocument/2006/relationships/hyperlink" Target="http://schema.org/dateModified" TargetMode="External"/><Relationship Id="rId9" Type="http://schemas.openxmlformats.org/officeDocument/2006/relationships/hyperlink" Target="http://schema.org/Text" TargetMode="External"/><Relationship Id="rId26" Type="http://schemas.openxmlformats.org/officeDocument/2006/relationships/drawing" Target="../drawings/drawing1.xml"/><Relationship Id="rId25" Type="http://schemas.openxmlformats.org/officeDocument/2006/relationships/hyperlink" Target="http://schema.org/URL" TargetMode="External"/><Relationship Id="rId5" Type="http://schemas.openxmlformats.org/officeDocument/2006/relationships/hyperlink" Target="http://schema.org/distribution" TargetMode="External"/><Relationship Id="rId6" Type="http://schemas.openxmlformats.org/officeDocument/2006/relationships/hyperlink" Target="http://schema.org/DataDownload" TargetMode="External"/><Relationship Id="rId7" Type="http://schemas.openxmlformats.org/officeDocument/2006/relationships/hyperlink" Target="http://schema.org/hasPart" TargetMode="External"/><Relationship Id="rId8" Type="http://schemas.openxmlformats.org/officeDocument/2006/relationships/hyperlink" Target="http://schema.org/isPartOf" TargetMode="External"/><Relationship Id="rId11" Type="http://schemas.openxmlformats.org/officeDocument/2006/relationships/hyperlink" Target="http://schema.org/Thing" TargetMode="External"/><Relationship Id="rId10" Type="http://schemas.openxmlformats.org/officeDocument/2006/relationships/hyperlink" Target="http://schema.org/Thing" TargetMode="External"/><Relationship Id="rId13" Type="http://schemas.openxmlformats.org/officeDocument/2006/relationships/hyperlink" Target="https://schema.org/PropertyValue" TargetMode="External"/><Relationship Id="rId12" Type="http://schemas.openxmlformats.org/officeDocument/2006/relationships/hyperlink" Target="https://schema.org/additionalProperty" TargetMode="External"/><Relationship Id="rId15" Type="http://schemas.openxmlformats.org/officeDocument/2006/relationships/hyperlink" Target="http://schema.org/Text" TargetMode="External"/><Relationship Id="rId14" Type="http://schemas.openxmlformats.org/officeDocument/2006/relationships/hyperlink" Target="http://schema.org/alternateName" TargetMode="External"/><Relationship Id="rId17" Type="http://schemas.openxmlformats.org/officeDocument/2006/relationships/hyperlink" Target="http://schema.org/Text" TargetMode="External"/><Relationship Id="rId16" Type="http://schemas.openxmlformats.org/officeDocument/2006/relationships/hyperlink" Target="http://schema.org/description" TargetMode="External"/><Relationship Id="rId19" Type="http://schemas.openxmlformats.org/officeDocument/2006/relationships/hyperlink" Target="http://schema.org/image" TargetMode="External"/><Relationship Id="rId18" Type="http://schemas.openxmlformats.org/officeDocument/2006/relationships/hyperlink" Target="http://schema.org/identifi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19.29"/>
    <col customWidth="1" min="5" max="5" width="19.14"/>
    <col customWidth="1" min="6" max="6" width="12.71"/>
    <col customWidth="1" min="7" max="7" width="23.29"/>
    <col customWidth="1" min="8" max="8" width="15.86"/>
    <col customWidth="1" min="9" max="9" width="29.14"/>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1" t="s">
        <v>0</v>
      </c>
      <c r="B1" s="2" t="s">
        <v>1</v>
      </c>
      <c r="D1" s="3"/>
      <c r="E1" s="3"/>
      <c r="F1" s="3"/>
      <c r="G1" s="3"/>
      <c r="H1" s="5" t="s">
        <v>2</v>
      </c>
      <c r="K1" s="7" t="s">
        <v>5</v>
      </c>
      <c r="N1" s="5" t="s">
        <v>6</v>
      </c>
      <c r="Q1" s="7"/>
      <c r="T1" s="5"/>
      <c r="W1" s="7"/>
      <c r="Z1" s="5"/>
      <c r="AC1" s="7"/>
      <c r="AF1" s="5"/>
      <c r="AG1" s="5"/>
      <c r="AH1" s="5"/>
      <c r="AI1" s="7"/>
      <c r="AJ1" s="7"/>
      <c r="AK1" s="7"/>
      <c r="AL1" s="5"/>
      <c r="AM1" s="5"/>
      <c r="AN1" s="5"/>
      <c r="AO1" s="7"/>
      <c r="AP1" s="7"/>
      <c r="AQ1" s="7"/>
      <c r="AR1" s="5"/>
      <c r="AS1" s="5"/>
      <c r="AT1" s="5"/>
      <c r="AU1" s="7"/>
      <c r="AV1" s="7"/>
      <c r="AW1" s="7"/>
      <c r="AX1" s="5"/>
      <c r="AY1" s="5"/>
      <c r="AZ1" s="5"/>
      <c r="BA1" s="7"/>
      <c r="BB1" s="7"/>
      <c r="BC1" s="7"/>
      <c r="BD1" s="5"/>
      <c r="BE1" s="5"/>
      <c r="BF1" s="5"/>
    </row>
    <row r="2">
      <c r="A2" s="1" t="s">
        <v>7</v>
      </c>
      <c r="B2" s="8" t="s">
        <v>8</v>
      </c>
      <c r="D2" s="3"/>
      <c r="E2" s="3"/>
      <c r="F2" s="3"/>
      <c r="G2" s="3"/>
      <c r="H2" s="5"/>
      <c r="I2" s="5"/>
      <c r="J2" s="5"/>
      <c r="K2" s="9"/>
      <c r="L2" s="9"/>
      <c r="M2" s="10"/>
      <c r="N2" s="5"/>
      <c r="O2" s="5"/>
      <c r="P2" s="5"/>
      <c r="Q2" s="9"/>
      <c r="R2" s="9"/>
      <c r="S2" s="10"/>
      <c r="T2" s="5"/>
      <c r="U2" s="5"/>
      <c r="V2" s="5"/>
      <c r="W2" s="9"/>
      <c r="X2" s="9"/>
      <c r="Y2" s="10"/>
      <c r="Z2" s="5"/>
      <c r="AA2" s="5"/>
      <c r="AB2" s="5"/>
      <c r="AC2" s="7"/>
      <c r="AD2" s="7"/>
      <c r="AE2" s="7"/>
      <c r="AF2" s="5"/>
      <c r="AG2" s="5"/>
      <c r="AH2" s="5"/>
      <c r="AI2" s="7"/>
      <c r="AJ2" s="7"/>
      <c r="AK2" s="7"/>
      <c r="AL2" s="5"/>
      <c r="AM2" s="5"/>
      <c r="AN2" s="5"/>
      <c r="AO2" s="7"/>
      <c r="AP2" s="7"/>
      <c r="AQ2" s="7"/>
      <c r="AR2" s="5"/>
      <c r="AS2" s="5"/>
      <c r="AT2" s="5"/>
      <c r="AU2" s="7"/>
      <c r="AV2" s="7"/>
      <c r="AW2" s="7"/>
      <c r="AX2" s="5"/>
      <c r="AY2" s="5"/>
      <c r="AZ2" s="5"/>
      <c r="BA2" s="7"/>
      <c r="BB2" s="7"/>
      <c r="BC2" s="7"/>
      <c r="BD2" s="5"/>
      <c r="BE2" s="5"/>
      <c r="BF2" s="5"/>
    </row>
    <row r="3">
      <c r="A3" s="11"/>
      <c r="B3" s="11"/>
      <c r="C3" s="11"/>
      <c r="D3" s="3"/>
      <c r="E3" s="3"/>
      <c r="F3" s="3"/>
      <c r="G3" s="3"/>
      <c r="H3" s="5"/>
      <c r="I3" s="5"/>
      <c r="J3" s="5"/>
      <c r="K3" s="9"/>
      <c r="L3" s="9"/>
      <c r="M3" s="10"/>
      <c r="N3" s="5"/>
      <c r="O3" s="5"/>
      <c r="P3" s="5"/>
      <c r="Q3" s="9"/>
      <c r="R3" s="9"/>
      <c r="S3" s="10"/>
      <c r="T3" s="5"/>
      <c r="U3" s="5"/>
      <c r="V3" s="5"/>
      <c r="W3" s="9"/>
      <c r="X3" s="9"/>
      <c r="Y3" s="10"/>
      <c r="Z3" s="5"/>
      <c r="AA3" s="5"/>
      <c r="AB3" s="5"/>
      <c r="AC3" s="7"/>
      <c r="AD3" s="7"/>
      <c r="AE3" s="7"/>
      <c r="AF3" s="5"/>
      <c r="AG3" s="5"/>
      <c r="AH3" s="5"/>
      <c r="AI3" s="7"/>
      <c r="AJ3" s="7"/>
      <c r="AK3" s="7"/>
      <c r="AL3" s="5"/>
      <c r="AM3" s="5"/>
      <c r="AN3" s="5"/>
      <c r="AO3" s="7"/>
      <c r="AP3" s="7"/>
      <c r="AQ3" s="7"/>
      <c r="AR3" s="5"/>
      <c r="AS3" s="5"/>
      <c r="AT3" s="5"/>
      <c r="AU3" s="7"/>
      <c r="AV3" s="7"/>
      <c r="AW3" s="7"/>
      <c r="AX3" s="5"/>
      <c r="AY3" s="5"/>
      <c r="AZ3" s="5"/>
      <c r="BA3" s="7"/>
      <c r="BB3" s="7"/>
      <c r="BC3" s="7"/>
      <c r="BD3" s="5"/>
      <c r="BE3" s="5"/>
      <c r="BF3" s="5"/>
    </row>
    <row r="4">
      <c r="A4" s="13" t="s">
        <v>3</v>
      </c>
      <c r="D4" s="15" t="s">
        <v>4</v>
      </c>
      <c r="H4" s="5"/>
      <c r="K4" s="9"/>
      <c r="L4" s="9"/>
      <c r="M4" s="10"/>
      <c r="N4" s="5"/>
      <c r="Q4" s="9"/>
      <c r="R4" s="9"/>
      <c r="S4" s="10"/>
      <c r="T4" s="5"/>
      <c r="W4" s="9"/>
      <c r="X4" s="9"/>
      <c r="Y4" s="10"/>
      <c r="Z4" s="5"/>
      <c r="AC4" s="7"/>
      <c r="AF4" s="5"/>
      <c r="AI4" s="7"/>
      <c r="AL4" s="5"/>
      <c r="AO4" s="7"/>
      <c r="AR4" s="5"/>
      <c r="AU4" s="7"/>
      <c r="AX4" s="5"/>
      <c r="BA4" s="7"/>
      <c r="BD4" s="5"/>
    </row>
    <row r="5">
      <c r="A5" s="18" t="s">
        <v>9</v>
      </c>
      <c r="B5" s="18" t="s">
        <v>10</v>
      </c>
      <c r="C5" s="19" t="s">
        <v>7</v>
      </c>
      <c r="D5" s="20" t="s">
        <v>11</v>
      </c>
      <c r="E5" s="20" t="s">
        <v>12</v>
      </c>
      <c r="F5" s="21" t="s">
        <v>13</v>
      </c>
      <c r="G5" s="21" t="s">
        <v>14</v>
      </c>
      <c r="H5" s="22" t="s">
        <v>15</v>
      </c>
      <c r="I5" s="22" t="s">
        <v>16</v>
      </c>
      <c r="J5" s="23" t="s">
        <v>17</v>
      </c>
      <c r="K5" s="24" t="s">
        <v>15</v>
      </c>
      <c r="L5" s="24" t="s">
        <v>16</v>
      </c>
      <c r="M5" s="25" t="s">
        <v>17</v>
      </c>
      <c r="N5" s="22" t="s">
        <v>15</v>
      </c>
      <c r="O5" s="22" t="s">
        <v>16</v>
      </c>
      <c r="P5" s="23" t="s">
        <v>17</v>
      </c>
      <c r="Q5" s="24" t="s">
        <v>15</v>
      </c>
      <c r="R5" s="24" t="s">
        <v>16</v>
      </c>
      <c r="S5" s="25" t="s">
        <v>17</v>
      </c>
      <c r="T5" s="22" t="s">
        <v>15</v>
      </c>
      <c r="U5" s="22" t="s">
        <v>16</v>
      </c>
      <c r="V5" s="23" t="s">
        <v>17</v>
      </c>
      <c r="W5" s="24" t="s">
        <v>15</v>
      </c>
      <c r="X5" s="24" t="s">
        <v>16</v>
      </c>
      <c r="Y5" s="25" t="s">
        <v>17</v>
      </c>
      <c r="Z5" s="22" t="s">
        <v>15</v>
      </c>
      <c r="AA5" s="22" t="s">
        <v>16</v>
      </c>
      <c r="AB5" s="23" t="s">
        <v>17</v>
      </c>
      <c r="AC5" s="24" t="s">
        <v>15</v>
      </c>
      <c r="AD5" s="24" t="s">
        <v>16</v>
      </c>
      <c r="AE5" s="25" t="s">
        <v>17</v>
      </c>
      <c r="AF5" s="22" t="s">
        <v>15</v>
      </c>
      <c r="AG5" s="22" t="s">
        <v>16</v>
      </c>
      <c r="AH5" s="23" t="s">
        <v>17</v>
      </c>
      <c r="AI5" s="24" t="s">
        <v>15</v>
      </c>
      <c r="AJ5" s="24" t="s">
        <v>16</v>
      </c>
      <c r="AK5" s="25" t="s">
        <v>17</v>
      </c>
      <c r="AL5" s="22" t="s">
        <v>15</v>
      </c>
      <c r="AM5" s="22" t="s">
        <v>16</v>
      </c>
      <c r="AN5" s="23" t="s">
        <v>17</v>
      </c>
      <c r="AO5" s="24" t="s">
        <v>15</v>
      </c>
      <c r="AP5" s="24" t="s">
        <v>16</v>
      </c>
      <c r="AQ5" s="25" t="s">
        <v>17</v>
      </c>
      <c r="AR5" s="22" t="s">
        <v>15</v>
      </c>
      <c r="AS5" s="22" t="s">
        <v>16</v>
      </c>
      <c r="AT5" s="23" t="s">
        <v>17</v>
      </c>
      <c r="AU5" s="24" t="s">
        <v>15</v>
      </c>
      <c r="AV5" s="24" t="s">
        <v>16</v>
      </c>
      <c r="AW5" s="25" t="s">
        <v>17</v>
      </c>
      <c r="AX5" s="22" t="s">
        <v>15</v>
      </c>
      <c r="AY5" s="22" t="s">
        <v>16</v>
      </c>
      <c r="AZ5" s="23" t="s">
        <v>17</v>
      </c>
      <c r="BA5" s="24" t="s">
        <v>15</v>
      </c>
      <c r="BB5" s="24" t="s">
        <v>16</v>
      </c>
      <c r="BC5" s="25" t="s">
        <v>17</v>
      </c>
      <c r="BD5" s="22" t="s">
        <v>15</v>
      </c>
      <c r="BE5" s="22" t="s">
        <v>16</v>
      </c>
      <c r="BF5" s="23" t="s">
        <v>17</v>
      </c>
    </row>
    <row r="6">
      <c r="A6" s="28" t="s">
        <v>18</v>
      </c>
      <c r="D6" s="29"/>
      <c r="E6" s="30"/>
      <c r="F6" s="30"/>
      <c r="G6" s="29"/>
      <c r="H6" s="31"/>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ht="169.5" customHeight="1">
      <c r="A7" s="32" t="s">
        <v>19</v>
      </c>
      <c r="B7" s="31" t="s">
        <v>20</v>
      </c>
      <c r="C7" s="31" t="s">
        <v>21</v>
      </c>
      <c r="D7" s="29"/>
      <c r="E7" s="30" t="s">
        <v>22</v>
      </c>
      <c r="F7" s="30" t="s">
        <v>23</v>
      </c>
      <c r="G7" s="29"/>
      <c r="H7" s="31" t="s">
        <v>24</v>
      </c>
      <c r="I7" s="30" t="s">
        <v>25</v>
      </c>
      <c r="J7" s="30" t="s">
        <v>26</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32" t="s">
        <v>27</v>
      </c>
      <c r="B8" s="31" t="s">
        <v>28</v>
      </c>
      <c r="C8" s="31" t="s">
        <v>29</v>
      </c>
      <c r="D8" s="29"/>
      <c r="E8" s="30" t="s">
        <v>30</v>
      </c>
      <c r="F8" s="30" t="s">
        <v>31</v>
      </c>
      <c r="G8" s="29"/>
      <c r="H8" s="33" t="s">
        <v>32</v>
      </c>
      <c r="I8" s="30" t="s">
        <v>33</v>
      </c>
      <c r="J8" s="30" t="s">
        <v>26</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2" t="s">
        <v>34</v>
      </c>
      <c r="B9" s="31" t="s">
        <v>28</v>
      </c>
      <c r="C9" s="31" t="s">
        <v>35</v>
      </c>
      <c r="D9" s="29"/>
      <c r="E9" s="30" t="s">
        <v>30</v>
      </c>
      <c r="F9" s="30" t="s">
        <v>31</v>
      </c>
      <c r="G9" s="29"/>
      <c r="H9" s="34" t="s">
        <v>36</v>
      </c>
      <c r="I9" s="30" t="s">
        <v>37</v>
      </c>
      <c r="J9" s="30" t="s">
        <v>26</v>
      </c>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2" t="s">
        <v>38</v>
      </c>
      <c r="B10" s="35" t="s">
        <v>39</v>
      </c>
      <c r="C10" s="36" t="s">
        <v>40</v>
      </c>
      <c r="D10" s="29"/>
      <c r="E10" s="30" t="s">
        <v>30</v>
      </c>
      <c r="F10" s="30" t="s">
        <v>23</v>
      </c>
      <c r="G10" s="29"/>
      <c r="H10" s="37" t="s">
        <v>41</v>
      </c>
      <c r="I10" s="30" t="s">
        <v>42</v>
      </c>
      <c r="J10" s="30" t="s">
        <v>26</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2" t="s">
        <v>43</v>
      </c>
      <c r="B11" s="36" t="s">
        <v>44</v>
      </c>
      <c r="C11" s="36" t="s">
        <v>45</v>
      </c>
      <c r="D11" s="29"/>
      <c r="E11" s="30" t="s">
        <v>30</v>
      </c>
      <c r="F11" s="30" t="s">
        <v>23</v>
      </c>
      <c r="G11" s="29"/>
      <c r="H11" s="38" t="s">
        <v>46</v>
      </c>
      <c r="I11" s="29"/>
      <c r="J11" s="30" t="s">
        <v>47</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2" t="s">
        <v>48</v>
      </c>
      <c r="B12" s="31" t="s">
        <v>44</v>
      </c>
      <c r="C12" s="31" t="s">
        <v>49</v>
      </c>
      <c r="D12" s="29"/>
      <c r="E12" s="30" t="s">
        <v>30</v>
      </c>
      <c r="F12" s="30" t="s">
        <v>23</v>
      </c>
      <c r="G12" s="29"/>
      <c r="H12" s="31" t="s">
        <v>50</v>
      </c>
      <c r="I12" s="30" t="s">
        <v>51</v>
      </c>
      <c r="J12" s="30" t="s">
        <v>26</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28" t="s">
        <v>52</v>
      </c>
      <c r="D13" s="29"/>
      <c r="E13" s="30"/>
      <c r="F13" s="30"/>
      <c r="G13" s="29"/>
      <c r="H13" s="31"/>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9" t="s">
        <v>53</v>
      </c>
      <c r="B14" s="31" t="s">
        <v>54</v>
      </c>
      <c r="C14" s="40" t="s">
        <v>55</v>
      </c>
      <c r="D14" s="29"/>
      <c r="E14" s="30" t="s">
        <v>30</v>
      </c>
      <c r="F14" s="30" t="s">
        <v>23</v>
      </c>
      <c r="G14" s="29"/>
      <c r="H14" s="33" t="s">
        <v>56</v>
      </c>
      <c r="I14" s="30" t="s">
        <v>57</v>
      </c>
      <c r="J14" s="30" t="s">
        <v>26</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41" t="s">
        <v>58</v>
      </c>
      <c r="B15" s="42" t="s">
        <v>59</v>
      </c>
      <c r="C15" s="42" t="s">
        <v>60</v>
      </c>
      <c r="D15" s="29"/>
      <c r="E15" s="30" t="s">
        <v>22</v>
      </c>
      <c r="F15" s="30" t="s">
        <v>31</v>
      </c>
      <c r="G15" s="29"/>
      <c r="H15" s="43" t="s">
        <v>61</v>
      </c>
      <c r="I15" s="44" t="s">
        <v>62</v>
      </c>
      <c r="J15" s="44" t="s">
        <v>26</v>
      </c>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9" t="s">
        <v>63</v>
      </c>
      <c r="B16" s="45" t="s">
        <v>64</v>
      </c>
      <c r="C16" s="40" t="s">
        <v>65</v>
      </c>
      <c r="D16" s="29"/>
      <c r="E16" s="30" t="s">
        <v>66</v>
      </c>
      <c r="F16" s="30" t="s">
        <v>23</v>
      </c>
      <c r="G16" s="29"/>
      <c r="H16" s="34"/>
      <c r="I16" s="30" t="s">
        <v>67</v>
      </c>
      <c r="J16" s="30" t="s">
        <v>26</v>
      </c>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9" t="s">
        <v>68</v>
      </c>
      <c r="B17" s="45" t="s">
        <v>69</v>
      </c>
      <c r="C17" s="40" t="s">
        <v>70</v>
      </c>
      <c r="D17" s="29"/>
      <c r="E17" s="30" t="s">
        <v>30</v>
      </c>
      <c r="F17" s="30" t="s">
        <v>23</v>
      </c>
      <c r="G17" s="29"/>
      <c r="H17" s="34" t="s">
        <v>71</v>
      </c>
      <c r="I17" s="30" t="s">
        <v>72</v>
      </c>
      <c r="J17" s="30" t="s">
        <v>26</v>
      </c>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9" t="s">
        <v>73</v>
      </c>
      <c r="B18" s="31" t="s">
        <v>74</v>
      </c>
      <c r="C18" s="40" t="s">
        <v>75</v>
      </c>
      <c r="D18" s="29"/>
      <c r="E18" s="30" t="s">
        <v>30</v>
      </c>
      <c r="F18" s="30" t="s">
        <v>23</v>
      </c>
      <c r="G18" s="29"/>
      <c r="H18" s="31" t="s">
        <v>76</v>
      </c>
      <c r="I18" s="29"/>
      <c r="J18" s="30" t="s">
        <v>47</v>
      </c>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9" t="s">
        <v>77</v>
      </c>
      <c r="B19" s="31" t="s">
        <v>78</v>
      </c>
      <c r="C19" s="40" t="s">
        <v>79</v>
      </c>
      <c r="D19" s="29"/>
      <c r="E19" s="30" t="s">
        <v>30</v>
      </c>
      <c r="F19" s="30" t="s">
        <v>23</v>
      </c>
      <c r="G19" s="30" t="s">
        <v>80</v>
      </c>
      <c r="H19" s="34" t="s">
        <v>81</v>
      </c>
      <c r="I19" s="30" t="s">
        <v>82</v>
      </c>
      <c r="J19" s="30" t="s">
        <v>26</v>
      </c>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9" t="s">
        <v>83</v>
      </c>
      <c r="B20" s="45" t="s">
        <v>69</v>
      </c>
      <c r="C20" s="31" t="s">
        <v>84</v>
      </c>
      <c r="D20" s="29"/>
      <c r="E20" s="30" t="s">
        <v>22</v>
      </c>
      <c r="F20" s="30" t="s">
        <v>31</v>
      </c>
      <c r="G20" s="29"/>
      <c r="H20" s="31" t="s">
        <v>85</v>
      </c>
      <c r="I20" s="30" t="s">
        <v>86</v>
      </c>
      <c r="J20" s="30" t="s">
        <v>26</v>
      </c>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2" t="s">
        <v>87</v>
      </c>
      <c r="B21" s="45" t="s">
        <v>88</v>
      </c>
      <c r="C21" s="31" t="s">
        <v>89</v>
      </c>
      <c r="D21" s="29"/>
      <c r="E21" s="30" t="s">
        <v>30</v>
      </c>
      <c r="F21" s="30" t="s">
        <v>23</v>
      </c>
      <c r="G21" s="29"/>
      <c r="H21" s="31"/>
      <c r="I21" s="29"/>
      <c r="J21" s="30" t="s">
        <v>47</v>
      </c>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2" t="s">
        <v>90</v>
      </c>
      <c r="B22" s="45" t="s">
        <v>64</v>
      </c>
      <c r="C22" s="31" t="s">
        <v>91</v>
      </c>
      <c r="D22" s="29"/>
      <c r="E22" s="30" t="s">
        <v>22</v>
      </c>
      <c r="F22" s="30" t="s">
        <v>23</v>
      </c>
      <c r="G22" s="29"/>
      <c r="H22" s="33" t="s">
        <v>92</v>
      </c>
      <c r="I22" s="30" t="s">
        <v>93</v>
      </c>
      <c r="J22" s="30" t="s">
        <v>26</v>
      </c>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2" t="s">
        <v>94</v>
      </c>
      <c r="B23" s="45" t="s">
        <v>64</v>
      </c>
      <c r="C23" s="31" t="s">
        <v>95</v>
      </c>
      <c r="D23" s="29"/>
      <c r="E23" s="30" t="s">
        <v>22</v>
      </c>
      <c r="F23" s="30" t="s">
        <v>31</v>
      </c>
      <c r="G23" s="29"/>
      <c r="H23" s="31" t="s">
        <v>96</v>
      </c>
      <c r="I23" s="30" t="s">
        <v>97</v>
      </c>
      <c r="J23" s="30" t="s">
        <v>26</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2" t="s">
        <v>98</v>
      </c>
      <c r="B24" s="31" t="s">
        <v>99</v>
      </c>
      <c r="C24" s="31" t="s">
        <v>100</v>
      </c>
      <c r="D24" s="29"/>
      <c r="E24" s="30" t="s">
        <v>66</v>
      </c>
      <c r="F24" s="30" t="s">
        <v>31</v>
      </c>
      <c r="G24" s="29"/>
      <c r="H24" s="31" t="s">
        <v>101</v>
      </c>
      <c r="I24" s="30" t="s">
        <v>102</v>
      </c>
      <c r="J24" s="30" t="s">
        <v>26</v>
      </c>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2" t="s">
        <v>103</v>
      </c>
      <c r="B25" s="31" t="s">
        <v>104</v>
      </c>
      <c r="C25" s="31" t="s">
        <v>105</v>
      </c>
      <c r="D25" s="29"/>
      <c r="E25" s="30" t="s">
        <v>22</v>
      </c>
      <c r="F25" s="30" t="s">
        <v>23</v>
      </c>
      <c r="G25" s="29"/>
      <c r="H25" s="31" t="s">
        <v>106</v>
      </c>
      <c r="I25" s="30" t="s">
        <v>107</v>
      </c>
      <c r="J25" s="30" t="s">
        <v>26</v>
      </c>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2" t="s">
        <v>108</v>
      </c>
      <c r="B26" s="45" t="s">
        <v>64</v>
      </c>
      <c r="C26" s="31" t="s">
        <v>109</v>
      </c>
      <c r="D26" s="29"/>
      <c r="E26" s="30" t="s">
        <v>22</v>
      </c>
      <c r="F26" s="30" t="s">
        <v>31</v>
      </c>
      <c r="G26" s="29"/>
      <c r="H26" s="33" t="s">
        <v>110</v>
      </c>
      <c r="I26" s="30" t="s">
        <v>111</v>
      </c>
      <c r="J26" s="30" t="s">
        <v>26</v>
      </c>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2" t="s">
        <v>112</v>
      </c>
      <c r="B27" s="45" t="s">
        <v>113</v>
      </c>
      <c r="C27" s="31" t="s">
        <v>114</v>
      </c>
      <c r="D27" s="29"/>
      <c r="E27" s="30" t="s">
        <v>22</v>
      </c>
      <c r="F27" s="30" t="s">
        <v>23</v>
      </c>
      <c r="G27" s="29"/>
      <c r="H27" s="31"/>
      <c r="I27" s="30" t="s">
        <v>115</v>
      </c>
      <c r="J27" s="30" t="s">
        <v>26</v>
      </c>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2" t="s">
        <v>116</v>
      </c>
      <c r="B28" s="45" t="s">
        <v>113</v>
      </c>
      <c r="C28" s="31" t="s">
        <v>117</v>
      </c>
      <c r="D28" s="29"/>
      <c r="E28" s="30" t="s">
        <v>22</v>
      </c>
      <c r="F28" s="30" t="s">
        <v>31</v>
      </c>
      <c r="G28" s="29"/>
      <c r="H28" s="31"/>
      <c r="I28" s="30" t="s">
        <v>118</v>
      </c>
      <c r="J28" s="30" t="s">
        <v>26</v>
      </c>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30"/>
      <c r="N743" s="29"/>
      <c r="O743" s="29"/>
      <c r="P743" s="30"/>
      <c r="Q743" s="29"/>
      <c r="R743" s="29"/>
      <c r="S743" s="30"/>
      <c r="T743" s="29"/>
      <c r="U743" s="29"/>
      <c r="V743" s="30"/>
      <c r="W743" s="29"/>
      <c r="X743" s="29"/>
      <c r="Y743" s="30"/>
      <c r="Z743" s="29"/>
      <c r="AA743" s="29"/>
      <c r="AB743" s="30"/>
      <c r="AC743" s="29"/>
      <c r="AD743" s="29"/>
      <c r="AE743" s="30"/>
      <c r="AF743" s="29"/>
      <c r="AG743" s="29"/>
      <c r="AH743" s="30"/>
      <c r="AI743" s="29"/>
      <c r="AJ743" s="29"/>
      <c r="AK743" s="30"/>
      <c r="AL743" s="29"/>
      <c r="AM743" s="29"/>
      <c r="AN743" s="30"/>
      <c r="AO743" s="29"/>
      <c r="AP743" s="29"/>
      <c r="AQ743" s="30"/>
      <c r="AR743" s="29"/>
      <c r="AS743" s="29"/>
      <c r="AT743" s="30"/>
      <c r="AU743" s="29"/>
      <c r="AV743" s="29"/>
      <c r="AW743" s="30"/>
      <c r="AX743" s="29"/>
      <c r="AY743" s="29"/>
      <c r="AZ743" s="30"/>
      <c r="BA743" s="29"/>
      <c r="BB743" s="29"/>
      <c r="BC743" s="30"/>
      <c r="BD743" s="29"/>
      <c r="BE743" s="29"/>
      <c r="BF743" s="30"/>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sheetData>
  <mergeCells count="28">
    <mergeCell ref="N1:P1"/>
    <mergeCell ref="H1:J1"/>
    <mergeCell ref="K1:M1"/>
    <mergeCell ref="Q1:S1"/>
    <mergeCell ref="B1:C1"/>
    <mergeCell ref="AR4:AT4"/>
    <mergeCell ref="AF4:AH4"/>
    <mergeCell ref="AI4:AK4"/>
    <mergeCell ref="AL4:AN4"/>
    <mergeCell ref="BD4:BF4"/>
    <mergeCell ref="AO4:AQ4"/>
    <mergeCell ref="AC4:AE4"/>
    <mergeCell ref="N4:P4"/>
    <mergeCell ref="T4:V4"/>
    <mergeCell ref="Z4:AB4"/>
    <mergeCell ref="D4:G4"/>
    <mergeCell ref="A4:C4"/>
    <mergeCell ref="T1:V1"/>
    <mergeCell ref="W1:Y1"/>
    <mergeCell ref="Z1:AB1"/>
    <mergeCell ref="AC1:AE1"/>
    <mergeCell ref="BA4:BC4"/>
    <mergeCell ref="AX4:AZ4"/>
    <mergeCell ref="AU4:AW4"/>
    <mergeCell ref="A6:C6"/>
    <mergeCell ref="A13:C13"/>
    <mergeCell ref="B2:C2"/>
    <mergeCell ref="H4:J4"/>
  </mergeCells>
  <conditionalFormatting sqref="H6:J759">
    <cfRule type="expression" dxfId="3" priority="1">
      <formula>$J:$J="Match"</formula>
    </cfRule>
  </conditionalFormatting>
  <conditionalFormatting sqref="H6:J759">
    <cfRule type="expression" dxfId="4" priority="2">
      <formula>$J:$J="Partial Match"</formula>
    </cfRule>
  </conditionalFormatting>
  <conditionalFormatting sqref="K6:M759">
    <cfRule type="expression" dxfId="5" priority="3">
      <formula>$M:$M=""</formula>
    </cfRule>
  </conditionalFormatting>
  <conditionalFormatting sqref="H6:J759">
    <cfRule type="expression" dxfId="6" priority="4">
      <formula>$J:$J="No Match"</formula>
    </cfRule>
  </conditionalFormatting>
  <conditionalFormatting sqref="A6:G759 H6:H28">
    <cfRule type="expression" dxfId="0" priority="5">
      <formula>$E:$E="Minimum"</formula>
    </cfRule>
  </conditionalFormatting>
  <conditionalFormatting sqref="A6:G759 H6:H28">
    <cfRule type="expression" dxfId="1" priority="6">
      <formula>$E:$E="Recommended"</formula>
    </cfRule>
  </conditionalFormatting>
  <conditionalFormatting sqref="A6:G759 H6:H28">
    <cfRule type="expression" dxfId="2" priority="7">
      <formula>$E:$E="Optional"</formula>
    </cfRule>
  </conditionalFormatting>
  <conditionalFormatting sqref="K6:M759">
    <cfRule type="expression" dxfId="3" priority="8">
      <formula>$M:$M="Match"</formula>
    </cfRule>
  </conditionalFormatting>
  <conditionalFormatting sqref="K6:M759">
    <cfRule type="expression" dxfId="4" priority="9">
      <formula>$M:$M="Partial Match"</formula>
    </cfRule>
  </conditionalFormatting>
  <conditionalFormatting sqref="H6:J759">
    <cfRule type="expression" dxfId="5" priority="10">
      <formula>$J:$J=""</formula>
    </cfRule>
  </conditionalFormatting>
  <conditionalFormatting sqref="K6:M759">
    <cfRule type="expression" dxfId="6" priority="11">
      <formula>$M:$M="No Match"</formula>
    </cfRule>
  </conditionalFormatting>
  <conditionalFormatting sqref="N6:P759">
    <cfRule type="expression" dxfId="3" priority="12">
      <formula>$P:$P="Match"</formula>
    </cfRule>
  </conditionalFormatting>
  <conditionalFormatting sqref="N6:P759">
    <cfRule type="expression" dxfId="4" priority="13">
      <formula>$P:$P="Partial Match"</formula>
    </cfRule>
  </conditionalFormatting>
  <conditionalFormatting sqref="N6:P759">
    <cfRule type="expression" dxfId="6" priority="14">
      <formula>$P:$P="No Match"</formula>
    </cfRule>
  </conditionalFormatting>
  <conditionalFormatting sqref="N6:P759">
    <cfRule type="expression" dxfId="5" priority="15">
      <formula>$P:$P=""</formula>
    </cfRule>
  </conditionalFormatting>
  <conditionalFormatting sqref="Q6:S759">
    <cfRule type="expression" dxfId="3" priority="16">
      <formula>$S:$S="Match"</formula>
    </cfRule>
  </conditionalFormatting>
  <conditionalFormatting sqref="Q6:S759">
    <cfRule type="expression" dxfId="4" priority="17">
      <formula>$S:$S="Partial Match"</formula>
    </cfRule>
  </conditionalFormatting>
  <conditionalFormatting sqref="Q6:S759">
    <cfRule type="expression" dxfId="6" priority="18">
      <formula>$S:$S="No Match"</formula>
    </cfRule>
  </conditionalFormatting>
  <conditionalFormatting sqref="Q6:S759">
    <cfRule type="expression" dxfId="5" priority="19">
      <formula>$S:$S=""</formula>
    </cfRule>
  </conditionalFormatting>
  <conditionalFormatting sqref="T6:V759">
    <cfRule type="expression" dxfId="3" priority="20">
      <formula>$V:$V="Match"</formula>
    </cfRule>
  </conditionalFormatting>
  <conditionalFormatting sqref="W6:Y759">
    <cfRule type="expression" dxfId="4" priority="21">
      <formula>$Y:$Y="Partial Match"</formula>
    </cfRule>
  </conditionalFormatting>
  <conditionalFormatting sqref="T6:V759">
    <cfRule type="expression" dxfId="6" priority="22">
      <formula>$V:$V="No Match"</formula>
    </cfRule>
  </conditionalFormatting>
  <conditionalFormatting sqref="T6:V759">
    <cfRule type="expression" dxfId="5" priority="23">
      <formula>$V:$V=""</formula>
    </cfRule>
  </conditionalFormatting>
  <conditionalFormatting sqref="W6:Y759">
    <cfRule type="expression" dxfId="3" priority="24">
      <formula>$Y:$Y="Match"</formula>
    </cfRule>
  </conditionalFormatting>
  <conditionalFormatting sqref="T6:V759">
    <cfRule type="expression" dxfId="4" priority="25">
      <formula>$V:$V="Partial Match"</formula>
    </cfRule>
  </conditionalFormatting>
  <conditionalFormatting sqref="W6:Y759">
    <cfRule type="expression" dxfId="6" priority="26">
      <formula>$Y:$Y="No Match"</formula>
    </cfRule>
  </conditionalFormatting>
  <conditionalFormatting sqref="W6:Y759">
    <cfRule type="expression" dxfId="5" priority="27">
      <formula>$Y:$Y=""</formula>
    </cfRule>
  </conditionalFormatting>
  <conditionalFormatting sqref="Z6:AB759">
    <cfRule type="expression" dxfId="4" priority="28">
      <formula>$AB:$AB="Partial Match"</formula>
    </cfRule>
  </conditionalFormatting>
  <conditionalFormatting sqref="Z6:AB759">
    <cfRule type="expression" dxfId="3" priority="29">
      <formula>$AB:$AB="Match"</formula>
    </cfRule>
  </conditionalFormatting>
  <conditionalFormatting sqref="Z6:AB759">
    <cfRule type="expression" dxfId="6" priority="30">
      <formula>$AB:$AB="No Match"</formula>
    </cfRule>
  </conditionalFormatting>
  <conditionalFormatting sqref="Z6:AB759">
    <cfRule type="expression" dxfId="5" priority="31">
      <formula>$AB:$AB=""</formula>
    </cfRule>
  </conditionalFormatting>
  <conditionalFormatting sqref="AC6:AE759">
    <cfRule type="expression" dxfId="4" priority="32">
      <formula>$AE:$AE="Partial Match"</formula>
    </cfRule>
  </conditionalFormatting>
  <conditionalFormatting sqref="AC6:AE759">
    <cfRule type="expression" dxfId="3" priority="33">
      <formula>$AE:$AE="Match"</formula>
    </cfRule>
  </conditionalFormatting>
  <conditionalFormatting sqref="AC6:AE759">
    <cfRule type="expression" dxfId="6" priority="34">
      <formula>$AE:$AE="No Match"</formula>
    </cfRule>
  </conditionalFormatting>
  <conditionalFormatting sqref="AC6:AE759">
    <cfRule type="expression" dxfId="5" priority="35">
      <formula>$AE:$AE=""</formula>
    </cfRule>
  </conditionalFormatting>
  <conditionalFormatting sqref="AF6:AH759">
    <cfRule type="expression" dxfId="4" priority="36">
      <formula>$AH:$AH="Partial Match"</formula>
    </cfRule>
  </conditionalFormatting>
  <conditionalFormatting sqref="AF6:AH759">
    <cfRule type="expression" dxfId="3" priority="37">
      <formula>$AH:$AH="Match"</formula>
    </cfRule>
  </conditionalFormatting>
  <conditionalFormatting sqref="AF6:AH759">
    <cfRule type="expression" dxfId="6" priority="38">
      <formula>$AH:$AH="No Match"</formula>
    </cfRule>
  </conditionalFormatting>
  <conditionalFormatting sqref="AF6:AH759">
    <cfRule type="expression" dxfId="5" priority="39">
      <formula>$AH:$AH=""</formula>
    </cfRule>
  </conditionalFormatting>
  <conditionalFormatting sqref="AI6:AK759">
    <cfRule type="expression" dxfId="4" priority="40">
      <formula>$AK:$AK="Partial Match"</formula>
    </cfRule>
  </conditionalFormatting>
  <conditionalFormatting sqref="AI6:AK759">
    <cfRule type="expression" dxfId="3" priority="41">
      <formula>$AK:$AK="Match"</formula>
    </cfRule>
  </conditionalFormatting>
  <conditionalFormatting sqref="AL6:AN759">
    <cfRule type="expression" dxfId="6" priority="42">
      <formula>$AN:$AN="No Match"</formula>
    </cfRule>
  </conditionalFormatting>
  <conditionalFormatting sqref="AI6:AK759">
    <cfRule type="expression" dxfId="5" priority="43">
      <formula>$AK:$AK=""</formula>
    </cfRule>
  </conditionalFormatting>
  <conditionalFormatting sqref="AL6:AN759">
    <cfRule type="expression" dxfId="4" priority="44">
      <formula>$AN:$AN="Partial Match"</formula>
    </cfRule>
  </conditionalFormatting>
  <conditionalFormatting sqref="AL6:AN759">
    <cfRule type="expression" dxfId="3" priority="45">
      <formula>$AN:$AN="Match"</formula>
    </cfRule>
  </conditionalFormatting>
  <conditionalFormatting sqref="AI6:AK759">
    <cfRule type="expression" dxfId="6" priority="46">
      <formula>$AK:$AK="No Match"</formula>
    </cfRule>
  </conditionalFormatting>
  <conditionalFormatting sqref="AL6:AN759">
    <cfRule type="expression" dxfId="5" priority="47">
      <formula>$AN:$AN=""</formula>
    </cfRule>
  </conditionalFormatting>
  <conditionalFormatting sqref="AO6:AQ759">
    <cfRule type="expression" dxfId="6" priority="48">
      <formula>$AQ:$AQ="No Match"</formula>
    </cfRule>
  </conditionalFormatting>
  <conditionalFormatting sqref="AO6:AQ759">
    <cfRule type="expression" dxfId="4" priority="49">
      <formula>$AQ:$AQ="Partial Match"</formula>
    </cfRule>
  </conditionalFormatting>
  <conditionalFormatting sqref="AO6:AQ759">
    <cfRule type="expression" dxfId="3" priority="50">
      <formula>$AQ:$AQ="Match"</formula>
    </cfRule>
  </conditionalFormatting>
  <conditionalFormatting sqref="AO6:AQ759">
    <cfRule type="expression" dxfId="5" priority="51">
      <formula>$AQ:$AQ=""</formula>
    </cfRule>
  </conditionalFormatting>
  <conditionalFormatting sqref="AR6:AT759">
    <cfRule type="expression" dxfId="6" priority="52">
      <formula>$AT:$AT="No Match"</formula>
    </cfRule>
  </conditionalFormatting>
  <conditionalFormatting sqref="AR6:AT759">
    <cfRule type="expression" dxfId="4" priority="53">
      <formula>$AT:$AT="Partial Match"</formula>
    </cfRule>
  </conditionalFormatting>
  <conditionalFormatting sqref="AR6:AT759">
    <cfRule type="expression" dxfId="3" priority="54">
      <formula>$AT:$AT="Match"</formula>
    </cfRule>
  </conditionalFormatting>
  <conditionalFormatting sqref="AR6:AT759">
    <cfRule type="expression" dxfId="5" priority="55">
      <formula>$AT:$AT=""</formula>
    </cfRule>
  </conditionalFormatting>
  <conditionalFormatting sqref="AU6:AW759">
    <cfRule type="expression" dxfId="6" priority="56">
      <formula>$AW:$AW="No Match"</formula>
    </cfRule>
  </conditionalFormatting>
  <conditionalFormatting sqref="AU6:AW759">
    <cfRule type="expression" dxfId="4" priority="57">
      <formula>$AW:$AW="Partial Match"</formula>
    </cfRule>
  </conditionalFormatting>
  <conditionalFormatting sqref="AU6:AW759">
    <cfRule type="expression" dxfId="3" priority="58">
      <formula>$AW:$AW="Match"</formula>
    </cfRule>
  </conditionalFormatting>
  <conditionalFormatting sqref="AU6:AW759">
    <cfRule type="expression" dxfId="5" priority="59">
      <formula>$AW:$AW=""</formula>
    </cfRule>
  </conditionalFormatting>
  <conditionalFormatting sqref="AX6:AZ759">
    <cfRule type="expression" dxfId="6" priority="60">
      <formula>$AZ:$AZ="No Match"</formula>
    </cfRule>
  </conditionalFormatting>
  <conditionalFormatting sqref="AX6:AZ759">
    <cfRule type="expression" dxfId="4" priority="61">
      <formula>$AZ:$AZ="Partial Match"</formula>
    </cfRule>
  </conditionalFormatting>
  <conditionalFormatting sqref="AX6:AZ759">
    <cfRule type="expression" dxfId="3" priority="62">
      <formula>$AZ:$AZ="Match"</formula>
    </cfRule>
  </conditionalFormatting>
  <conditionalFormatting sqref="AX6:AZ759">
    <cfRule type="expression" dxfId="5" priority="63">
      <formula>$AZ:$AZ=""</formula>
    </cfRule>
  </conditionalFormatting>
  <conditionalFormatting sqref="BA6:BC759">
    <cfRule type="expression" dxfId="6" priority="64">
      <formula>$BC:$BC="No Match"</formula>
    </cfRule>
  </conditionalFormatting>
  <conditionalFormatting sqref="BA6:BC759">
    <cfRule type="expression" dxfId="4" priority="65">
      <formula>$BC:$BC="Partial Match"</formula>
    </cfRule>
  </conditionalFormatting>
  <conditionalFormatting sqref="BA6:BC759">
    <cfRule type="expression" dxfId="3" priority="66">
      <formula>$BC:$BC="Match"</formula>
    </cfRule>
  </conditionalFormatting>
  <conditionalFormatting sqref="BA6:BC759">
    <cfRule type="expression" dxfId="5" priority="67">
      <formula>$BC:$BC=""</formula>
    </cfRule>
  </conditionalFormatting>
  <conditionalFormatting sqref="BD6:BF759">
    <cfRule type="expression" dxfId="6" priority="68">
      <formula>$BF:$BF="No Match"</formula>
    </cfRule>
  </conditionalFormatting>
  <conditionalFormatting sqref="BD6:BF759">
    <cfRule type="expression" dxfId="4" priority="69">
      <formula>$BF:$BF="Partial Match"</formula>
    </cfRule>
  </conditionalFormatting>
  <conditionalFormatting sqref="BD6:BF759">
    <cfRule type="expression" dxfId="3" priority="70">
      <formula>$BF:$BF="Match"</formula>
    </cfRule>
  </conditionalFormatting>
  <conditionalFormatting sqref="BD6:BF759">
    <cfRule type="expression" dxfId="5" priority="71">
      <formula>$BF:$BF=""</formula>
    </cfRule>
  </conditionalFormatting>
  <dataValidations>
    <dataValidation type="list" allowBlank="1" showInputMessage="1" showErrorMessage="1" prompt="Suggestions to use or not in Bioschemas Specification" sqref="E6:E759">
      <formula1>"Minimum,Recommended,Optional"</formula1>
    </dataValidation>
    <dataValidation type="list" allowBlank="1" showInputMessage="1" showErrorMessage="1" prompt="Select if this field matches in the specific Use Case " sqref="P6:P759 S6:S759 V6:V759 Y6:Y759 AB6:AB759 AE6:AE759 AH6:AH759 AK6:AK759 AN6:AN759 AQ6:AQ759 AT6:AT759 AW6:AW759 AZ6:AZ759 BC6:BC759 BF6:BF759">
      <formula1>"Match,Not Match,Partial Match"</formula1>
    </dataValidation>
    <dataValidation type="list" allowBlank="1" sqref="F6:F759">
      <formula1>"ONE,MANY"</formula1>
    </dataValidation>
    <dataValidation type="list" allowBlank="1" showInputMessage="1" showErrorMessage="1" prompt="Select if this field matches in the specific Use Case " sqref="J6:J759 M6:M759">
      <formula1>"Match,No Match,Partial Match"</formula1>
    </dataValidation>
  </dataValidations>
  <hyperlinks>
    <hyperlink r:id="rId1" ref="A4"/>
    <hyperlink r:id="rId2" ref="A7"/>
    <hyperlink r:id="rId3" ref="A8"/>
    <hyperlink r:id="rId4" ref="A9"/>
    <hyperlink r:id="rId5" ref="A10"/>
    <hyperlink r:id="rId6" ref="B10"/>
    <hyperlink r:id="rId7" ref="A11"/>
    <hyperlink r:id="rId8" ref="A12"/>
    <hyperlink r:id="rId9" ref="B16"/>
    <hyperlink r:id="rId10" ref="B17"/>
    <hyperlink r:id="rId11" ref="B20"/>
    <hyperlink r:id="rId12" ref="A21"/>
    <hyperlink r:id="rId13" ref="B21"/>
    <hyperlink r:id="rId14" ref="A22"/>
    <hyperlink r:id="rId15" ref="B22"/>
    <hyperlink r:id="rId16" ref="A23"/>
    <hyperlink r:id="rId17" ref="B23"/>
    <hyperlink r:id="rId18" ref="A24"/>
    <hyperlink r:id="rId19" ref="A25"/>
    <hyperlink r:id="rId20" ref="A26"/>
    <hyperlink r:id="rId21" ref="B26"/>
    <hyperlink r:id="rId22" ref="A27"/>
    <hyperlink r:id="rId23" ref="B27"/>
    <hyperlink r:id="rId24" ref="A28"/>
    <hyperlink r:id="rId25" ref="B28"/>
  </hyperlinks>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4" t="s">
        <v>3</v>
      </c>
      <c r="B1" s="4"/>
      <c r="C1" s="4"/>
      <c r="D1" s="6" t="s">
        <v>4</v>
      </c>
      <c r="E1" s="6"/>
      <c r="F1" s="6"/>
      <c r="G1" s="6"/>
    </row>
    <row r="2">
      <c r="A2" s="12" t="str">
        <f>IFERROR(__xludf.DUMMYFUNCTION("QUERY('Schema.org mapping'!A5:G1000,""select * where(E='Minimum'or E='Optional' or E='Recommended')"",1 )"),"Property")</f>
        <v>Property</v>
      </c>
      <c r="B2" s="12" t="str">
        <f>IFERROR(__xludf.DUMMYFUNCTION("""COMPUTED_VALUE"""),"Expected Type")</f>
        <v>Expected Type</v>
      </c>
      <c r="C2" s="14" t="str">
        <f>IFERROR(__xludf.DUMMYFUNCTION("""COMPUTED_VALUE"""),"Description")</f>
        <v>Description</v>
      </c>
      <c r="D2" s="16" t="str">
        <f>IFERROR(__xludf.DUMMYFUNCTION("""COMPUTED_VALUE"""),"BSC Description")</f>
        <v>BSC Description</v>
      </c>
      <c r="E2" s="16" t="str">
        <f>IFERROR(__xludf.DUMMYFUNCTION("""COMPUTED_VALUE"""),"Marginality")</f>
        <v>Marginality</v>
      </c>
      <c r="F2" s="17" t="str">
        <f>IFERROR(__xludf.DUMMYFUNCTION("""COMPUTED_VALUE"""),"Cardinality")</f>
        <v>Cardinality</v>
      </c>
      <c r="G2" s="17" t="str">
        <f>IFERROR(__xludf.DUMMYFUNCTION("""COMPUTED_VALUE"""),"Controlled Vocabulary")</f>
        <v>Controlled Vocabulary</v>
      </c>
    </row>
    <row r="3">
      <c r="A3" s="26" t="str">
        <f>IFERROR(__xludf.DUMMYFUNCTION("""COMPUTED_VALUE"""),"citation")</f>
        <v>citation</v>
      </c>
      <c r="B3" s="26" t="str">
        <f>IFERROR(__xludf.DUMMYFUNCTION("""COMPUTED_VALUE"""),"CreativeWork or URL")</f>
        <v>CreativeWork or URL</v>
      </c>
      <c r="C3" s="26" t="str">
        <f>IFERROR(__xludf.DUMMYFUNCTION("""COMPUTED_VALUE"""),"A citation or reference to a creative work, such as a publication, web page, scholarly article, etc.")</f>
        <v>A citation or reference to a creative work, such as a publication, web page, scholarly article, etc.</v>
      </c>
      <c r="D3" s="27" t="str">
        <f>IFERROR(__xludf.DUMMYFUNCTION("""COMPUTED_VALUE"""),"")</f>
        <v/>
      </c>
      <c r="E3" s="26" t="str">
        <f>IFERROR(__xludf.DUMMYFUNCTION("""COMPUTED_VALUE"""),"Recommended")</f>
        <v>Recommended</v>
      </c>
      <c r="F3" s="26" t="str">
        <f>IFERROR(__xludf.DUMMYFUNCTION("""COMPUTED_VALUE"""),"MANY")</f>
        <v>MANY</v>
      </c>
      <c r="G3" s="26" t="str">
        <f>IFERROR(__xludf.DUMMYFUNCTION("""COMPUTED_VALUE"""),"")</f>
        <v/>
      </c>
    </row>
    <row r="4">
      <c r="A4" t="str">
        <f>IFERROR(__xludf.DUMMYFUNCTION("""COMPUTED_VALUE"""),"dateCreated")</f>
        <v>dateCreated</v>
      </c>
      <c r="B4" t="str">
        <f>IFERROR(__xludf.DUMMYFUNCTION("""COMPUTED_VALUE"""),"Date or 
 DateTime")</f>
        <v>Date or 
 DateTime</v>
      </c>
      <c r="C4" t="str">
        <f>IFERROR(__xludf.DUMMYFUNCTION("""COMPUTED_VALUE"""),"The date on which the BiologicalEntity was created or the item was added to a DataFeed.")</f>
        <v>The date on which the BiologicalEntity was created or the item was added to a DataFeed.</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IFERROR(__xludf.DUMMYFUNCTION("""COMPUTED_VALUE"""),"dateModified")</f>
        <v>dateModified</v>
      </c>
      <c r="B5" t="str">
        <f>IFERROR(__xludf.DUMMYFUNCTION("""COMPUTED_VALUE"""),"Date or 
 DateTime")</f>
        <v>Date or 
 DateTime</v>
      </c>
      <c r="C5" t="str">
        <f>IFERROR(__xludf.DUMMYFUNCTION("""COMPUTED_VALUE"""),"The date on which the BiologicalEntity was most recently modified or when the item's entry was modified within a DataFeed.")</f>
        <v>The date on which the BiologicalEntity was most recently modified or when the item's entry was modified within a DataFeed.</v>
      </c>
      <c r="D5" t="str">
        <f>IFERROR(__xludf.DUMMYFUNCTION("""COMPUTED_VALUE"""),"")</f>
        <v/>
      </c>
      <c r="E5" t="str">
        <f>IFERROR(__xludf.DUMMYFUNCTION("""COMPUTED_VALUE"""),"Optional")</f>
        <v>Optional</v>
      </c>
      <c r="F5" t="str">
        <f>IFERROR(__xludf.DUMMYFUNCTION("""COMPUTED_VALUE"""),"ONE")</f>
        <v>ONE</v>
      </c>
      <c r="G5" t="str">
        <f>IFERROR(__xludf.DUMMYFUNCTION("""COMPUTED_VALUE"""),"")</f>
        <v/>
      </c>
    </row>
    <row r="6">
      <c r="A6" t="str">
        <f>IFERROR(__xludf.DUMMYFUNCTION("""COMPUTED_VALUE"""),"distribution")</f>
        <v>distribution</v>
      </c>
      <c r="B6" t="str">
        <f>IFERROR(__xludf.DUMMYFUNCTION("""COMPUTED_VALUE"""),"DataDownload")</f>
        <v>DataDownload</v>
      </c>
      <c r="C6" t="str">
        <f>IFERROR(__xludf.DUMMYFUNCTION("""COMPUTED_VALUE"""),"A downloadable form of this entity, at a specific location, in a specific format")</f>
        <v>A downloadable form of this entity, at a specific location, in a specific format</v>
      </c>
      <c r="D6" t="str">
        <f>IFERROR(__xludf.DUMMYFUNCTION("""COMPUTED_VALUE"""),"")</f>
        <v/>
      </c>
      <c r="E6" t="str">
        <f>IFERROR(__xludf.DUMMYFUNCTION("""COMPUTED_VALUE"""),"Optional")</f>
        <v>Optional</v>
      </c>
      <c r="F6" t="str">
        <f>IFERROR(__xludf.DUMMYFUNCTION("""COMPUTED_VALUE"""),"MANY")</f>
        <v>MANY</v>
      </c>
      <c r="G6" t="str">
        <f>IFERROR(__xludf.DUMMYFUNCTION("""COMPUTED_VALUE"""),"")</f>
        <v/>
      </c>
    </row>
    <row r="7">
      <c r="A7" t="str">
        <f>IFERROR(__xludf.DUMMYFUNCTION("""COMPUTED_VALUE"""),"hasPart")</f>
        <v>hasPart</v>
      </c>
      <c r="B7" t="str">
        <f>IFERROR(__xludf.DUMMYFUNCTION("""COMPUTED_VALUE"""),"BiologicalEntity")</f>
        <v>BiologicalEntity</v>
      </c>
      <c r="C7" t="str">
        <f>IFERROR(__xludf.DUMMYFUNCTION("""COMPUTED_VALUE"""),"Indicates a BiologicalEntity that is (in some sense) a part of this BiologicalEntity.
Inverse property: isPartOf.")</f>
        <v>Indicates a BiologicalEntity that is (in some sense) a part of this BiologicalEntity.
Inverse property: isPartOf.</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IFERROR(__xludf.DUMMYFUNCTION("""COMPUTED_VALUE"""),"isPartOf")</f>
        <v>isPartOf</v>
      </c>
      <c r="B8" t="str">
        <f>IFERROR(__xludf.DUMMYFUNCTION("""COMPUTED_VALUE"""),"BiologicalEntity")</f>
        <v>BiologicalEntity</v>
      </c>
      <c r="C8" t="str">
        <f>IFERROR(__xludf.DUMMYFUNCTION("""COMPUTED_VALUE"""),"Indicates a BiologicalEntity that this BiologicalEntity is (in some sense) part of.
 Inverse property: hasPart.")</f>
        <v>Indicates a BiologicalEntity that this BiologicalEntity is (in some sense) part of.
 Inverse property: hasPart.</v>
      </c>
      <c r="D8" t="str">
        <f>IFERROR(__xludf.DUMMYFUNCTION("""COMPUTED_VALUE"""),"")</f>
        <v/>
      </c>
      <c r="E8" t="str">
        <f>IFERROR(__xludf.DUMMYFUNCTION("""COMPUTED_VALUE"""),"Optional")</f>
        <v>Optional</v>
      </c>
      <c r="F8" t="str">
        <f>IFERROR(__xludf.DUMMYFUNCTION("""COMPUTED_VALUE"""),"MANY")</f>
        <v>MANY</v>
      </c>
      <c r="G8" t="str">
        <f>IFERROR(__xludf.DUMMYFUNCTION("""COMPUTED_VALUE"""),"")</f>
        <v/>
      </c>
    </row>
    <row r="9">
      <c r="A9" t="str">
        <f>IFERROR(__xludf.DUMMYFUNCTION("""COMPUTED_VALUE"""),"associatedDisease")</f>
        <v>associatedDisease</v>
      </c>
      <c r="B9" t="str">
        <f>IFERROR(__xludf.DUMMYFUNCTION("""COMPUTED_VALUE"""),"MedicalCondition OR URL")</f>
        <v>MedicalCondition OR URL</v>
      </c>
      <c r="C9" t="str">
        <f>IFERROR(__xludf.DUMMYFUNCTION("""COMPUTED_VALUE"""),"Disease associated to this protein feature")</f>
        <v>Disease associated to this protein feature</v>
      </c>
      <c r="D9" t="str">
        <f>IFERROR(__xludf.DUMMYFUNCTION("""COMPUTED_VALUE"""),"")</f>
        <v/>
      </c>
      <c r="E9" t="str">
        <f>IFERROR(__xludf.DUMMYFUNCTION("""COMPUTED_VALUE"""),"Optional")</f>
        <v>Optional</v>
      </c>
      <c r="F9" t="str">
        <f>IFERROR(__xludf.DUMMYFUNCTION("""COMPUTED_VALUE"""),"MANY")</f>
        <v>MANY</v>
      </c>
      <c r="G9" t="str">
        <f>IFERROR(__xludf.DUMMYFUNCTION("""COMPUTED_VALUE"""),"")</f>
        <v/>
      </c>
    </row>
    <row r="10">
      <c r="A10" t="str">
        <f>IFERROR(__xludf.DUMMYFUNCTION("""COMPUTED_VALUE"""),"biocoordinates")</f>
        <v>biocoordinates</v>
      </c>
      <c r="B10" t="str">
        <f>IFERROR(__xludf.DUMMYFUNCTION("""COMPUTED_VALUE"""),"QuantitativeValue")</f>
        <v>QuantitativeValue</v>
      </c>
      <c r="C10"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10" t="str">
        <f>IFERROR(__xludf.DUMMYFUNCTION("""COMPUTED_VALUE"""),"")</f>
        <v/>
      </c>
      <c r="E10" t="str">
        <f>IFERROR(__xludf.DUMMYFUNCTION("""COMPUTED_VALUE"""),"Recommended")</f>
        <v>Recommended</v>
      </c>
      <c r="F10" t="str">
        <f>IFERROR(__xludf.DUMMYFUNCTION("""COMPUTED_VALUE"""),"ONE")</f>
        <v>ONE</v>
      </c>
      <c r="G10" t="str">
        <f>IFERROR(__xludf.DUMMYFUNCTION("""COMPUTED_VALUE"""),"")</f>
        <v/>
      </c>
    </row>
    <row r="11">
      <c r="A11" t="str">
        <f>IFERROR(__xludf.DUMMYFUNCTION("""COMPUTED_VALUE"""),"biologicalType")</f>
        <v>biologicalType</v>
      </c>
      <c r="B11" t="str">
        <f>IFERROR(__xludf.DUMMYFUNCTION("""COMPUTED_VALUE"""),"Text")</f>
        <v>Text</v>
      </c>
      <c r="C11"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11" t="str">
        <f>IFERROR(__xludf.DUMMYFUNCTION("""COMPUTED_VALUE"""),"")</f>
        <v/>
      </c>
      <c r="E11" t="str">
        <f>IFERROR(__xludf.DUMMYFUNCTION("""COMPUTED_VALUE"""),"Minimum")</f>
        <v>Minimum</v>
      </c>
      <c r="F11" t="str">
        <f>IFERROR(__xludf.DUMMYFUNCTION("""COMPUTED_VALUE"""),"MANY")</f>
        <v>MANY</v>
      </c>
      <c r="G11" t="str">
        <f>IFERROR(__xludf.DUMMYFUNCTION("""COMPUTED_VALUE"""),"")</f>
        <v/>
      </c>
    </row>
    <row r="12">
      <c r="A12" t="str">
        <f>IFERROR(__xludf.DUMMYFUNCTION("""COMPUTED_VALUE"""),"crossReference")</f>
        <v>crossReference</v>
      </c>
      <c r="B12" t="str">
        <f>IFERROR(__xludf.DUMMYFUNCTION("""COMPUTED_VALUE"""),"Thing")</f>
        <v>Thing</v>
      </c>
      <c r="C12"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12" t="str">
        <f>IFERROR(__xludf.DUMMYFUNCTION("""COMPUTED_VALUE"""),"")</f>
        <v/>
      </c>
      <c r="E12" t="str">
        <f>IFERROR(__xludf.DUMMYFUNCTION("""COMPUTED_VALUE"""),"Optional")</f>
        <v>Optional</v>
      </c>
      <c r="F12" t="str">
        <f>IFERROR(__xludf.DUMMYFUNCTION("""COMPUTED_VALUE"""),"MANY")</f>
        <v>MANY</v>
      </c>
      <c r="G12" t="str">
        <f>IFERROR(__xludf.DUMMYFUNCTION("""COMPUTED_VALUE"""),"")</f>
        <v/>
      </c>
    </row>
    <row r="13">
      <c r="A13" t="str">
        <f>IFERROR(__xludf.DUMMYFUNCTION("""COMPUTED_VALUE"""),"representation")</f>
        <v>representation</v>
      </c>
      <c r="B13" t="str">
        <f>IFERROR(__xludf.DUMMYFUNCTION("""COMPUTED_VALUE"""),"Text or URL or PropertyValue")</f>
        <v>Text or URL or PropertyValue</v>
      </c>
      <c r="C13" t="str">
        <f>IFERROR(__xludf.DUMMYFUNCTION("""COMPUTED_VALUE"""),"Representation of this entity. For instance, chemical structure or sequence")</f>
        <v>Representation of this entity. For instance, chemical structure or sequence</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IFERROR(__xludf.DUMMYFUNCTION("""COMPUTED_VALUE"""),"taxon")</f>
        <v>taxon</v>
      </c>
      <c r="B14" t="str">
        <f>IFERROR(__xludf.DUMMYFUNCTION("""COMPUTED_VALUE"""),"URL ")</f>
        <v>URL </v>
      </c>
      <c r="C14" t="str">
        <f>IFERROR(__xludf.DUMMYFUNCTION("""COMPUTED_VALUE""")," 
A url pointing to NCBI Taxonomy or a taxonomic resource
")</f>
        <v> 
A url pointing to NCBI Taxonomy or a taxonomic resource
</v>
      </c>
      <c r="D14" t="str">
        <f>IFERROR(__xludf.DUMMYFUNCTION("""COMPUTED_VALUE"""),"")</f>
        <v/>
      </c>
      <c r="E14" t="str">
        <f>IFERROR(__xludf.DUMMYFUNCTION("""COMPUTED_VALUE"""),"Optional")</f>
        <v>Optional</v>
      </c>
      <c r="F14" t="str">
        <f>IFERROR(__xludf.DUMMYFUNCTION("""COMPUTED_VALUE"""),"MANY")</f>
        <v>MANY</v>
      </c>
      <c r="G14" t="str">
        <f>IFERROR(__xludf.DUMMYFUNCTION("""COMPUTED_VALUE"""),"Yes")</f>
        <v>Yes</v>
      </c>
    </row>
    <row r="15">
      <c r="A15" t="str">
        <f>IFERROR(__xludf.DUMMYFUNCTION("""COMPUTED_VALUE"""),"isMentionedIn")</f>
        <v>isMentionedIn</v>
      </c>
      <c r="B15" t="str">
        <f>IFERROR(__xludf.DUMMYFUNCTION("""COMPUTED_VALUE"""),"Thing")</f>
        <v>Thing</v>
      </c>
      <c r="C15" t="str">
        <f>IFERROR(__xludf.DUMMYFUNCTION("""COMPUTED_VALUE"""),"CreativeWork, Dataset, collection mentioning this entity
Inverse of:mentions")</f>
        <v>CreativeWork, Dataset, collection mentioning this entity
Inverse of:mentions</v>
      </c>
      <c r="D15" t="str">
        <f>IFERROR(__xludf.DUMMYFUNCTION("""COMPUTED_VALUE"""),"")</f>
        <v/>
      </c>
      <c r="E15" t="str">
        <f>IFERROR(__xludf.DUMMYFUNCTION("""COMPUTED_VALUE"""),"Recommended")</f>
        <v>Recommended</v>
      </c>
      <c r="F15" t="str">
        <f>IFERROR(__xludf.DUMMYFUNCTION("""COMPUTED_VALUE"""),"ONE")</f>
        <v>ONE</v>
      </c>
      <c r="G15" t="str">
        <f>IFERROR(__xludf.DUMMYFUNCTION("""COMPUTED_VALUE"""),"")</f>
        <v/>
      </c>
    </row>
    <row r="16">
      <c r="A16" t="str">
        <f>IFERROR(__xludf.DUMMYFUNCTION("""COMPUTED_VALUE"""),"additionalProperty")</f>
        <v>additionalProperty</v>
      </c>
      <c r="B16" t="str">
        <f>IFERROR(__xludf.DUMMYFUNCTION("""COMPUTED_VALUE"""),"PropertyValue")</f>
        <v>PropertyValue</v>
      </c>
      <c r="C16" t="str">
        <f>IFERROR(__xludf.DUMMYFUNCTION("""COMPUTED_VALUE"""),"A property-value pair representing an additional characteristics of the entitity, e.g. a product feature or another characteristic for which there is no matching property in schema.org.
Avoid it if possible, otherwise use it carefully. Please keep in min"&amp;"d that Bioschemas does not pretend to model every single possible field but mainly those useful for discoverability, summarization and accessibility.")</f>
        <v>A property-value pair representing an additional characteristics of the entitity, e.g. a product feature or another characteristic for which there is no matching property in schema.org.
Avoid it if possible, otherwise use it carefully. Please keep in mind that Bioschemas does not pretend to model every single possible field but mainly those useful for discoverability, summarization and accessibility.</v>
      </c>
      <c r="D16" t="str">
        <f>IFERROR(__xludf.DUMMYFUNCTION("""COMPUTED_VALUE"""),"")</f>
        <v/>
      </c>
      <c r="E16" t="str">
        <f>IFERROR(__xludf.DUMMYFUNCTION("""COMPUTED_VALUE"""),"Optional")</f>
        <v>Optional</v>
      </c>
      <c r="F16" t="str">
        <f>IFERROR(__xludf.DUMMYFUNCTION("""COMPUTED_VALUE"""),"MANY")</f>
        <v>MANY</v>
      </c>
      <c r="G16" t="str">
        <f>IFERROR(__xludf.DUMMYFUNCTION("""COMPUTED_VALUE"""),"")</f>
        <v/>
      </c>
    </row>
    <row r="17">
      <c r="A17" t="str">
        <f>IFERROR(__xludf.DUMMYFUNCTION("""COMPUTED_VALUE"""),"alternateName")</f>
        <v>alternateName</v>
      </c>
      <c r="B17" t="str">
        <f>IFERROR(__xludf.DUMMYFUNCTION("""COMPUTED_VALUE"""),"Text")</f>
        <v>Text</v>
      </c>
      <c r="C17" t="str">
        <f>IFERROR(__xludf.DUMMYFUNCTION("""COMPUTED_VALUE"""),"An alias for the item.")</f>
        <v>An alias for the item.</v>
      </c>
      <c r="D17" t="str">
        <f>IFERROR(__xludf.DUMMYFUNCTION("""COMPUTED_VALUE"""),"")</f>
        <v/>
      </c>
      <c r="E17" t="str">
        <f>IFERROR(__xludf.DUMMYFUNCTION("""COMPUTED_VALUE"""),"Recommended")</f>
        <v>Recommended</v>
      </c>
      <c r="F17" t="str">
        <f>IFERROR(__xludf.DUMMYFUNCTION("""COMPUTED_VALUE"""),"MANY")</f>
        <v>MANY</v>
      </c>
      <c r="G17" t="str">
        <f>IFERROR(__xludf.DUMMYFUNCTION("""COMPUTED_VALUE"""),"")</f>
        <v/>
      </c>
    </row>
    <row r="18">
      <c r="A18" t="str">
        <f>IFERROR(__xludf.DUMMYFUNCTION("""COMPUTED_VALUE"""),"description")</f>
        <v>description</v>
      </c>
      <c r="B18" t="str">
        <f>IFERROR(__xludf.DUMMYFUNCTION("""COMPUTED_VALUE"""),"Text")</f>
        <v>Text</v>
      </c>
      <c r="C18" t="str">
        <f>IFERROR(__xludf.DUMMYFUNCTION("""COMPUTED_VALUE"""),"A description of the item.")</f>
        <v>A description of the item.</v>
      </c>
      <c r="D18" t="str">
        <f>IFERROR(__xludf.DUMMYFUNCTION("""COMPUTED_VALUE"""),"")</f>
        <v/>
      </c>
      <c r="E18" t="str">
        <f>IFERROR(__xludf.DUMMYFUNCTION("""COMPUTED_VALUE"""),"Recommended")</f>
        <v>Recommended</v>
      </c>
      <c r="F18" t="str">
        <f>IFERROR(__xludf.DUMMYFUNCTION("""COMPUTED_VALUE"""),"ONE")</f>
        <v>ONE</v>
      </c>
      <c r="G18" t="str">
        <f>IFERROR(__xludf.DUMMYFUNCTION("""COMPUTED_VALUE"""),"")</f>
        <v/>
      </c>
    </row>
    <row r="19">
      <c r="A19" t="str">
        <f>IFERROR(__xludf.DUMMYFUNCTION("""COMPUTED_VALUE"""),"identifier")</f>
        <v>identifier</v>
      </c>
      <c r="B19" t="str">
        <f>IFERROR(__xludf.DUMMYFUNCTION("""COMPUTED_VALUE"""),"PropertyValue or 
 Text or 
 URL")</f>
        <v>PropertyValue or 
 Text or 
 URL</v>
      </c>
      <c r="C19"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19" t="str">
        <f>IFERROR(__xludf.DUMMYFUNCTION("""COMPUTED_VALUE"""),"")</f>
        <v/>
      </c>
      <c r="E19" t="str">
        <f>IFERROR(__xludf.DUMMYFUNCTION("""COMPUTED_VALUE"""),"Minimum")</f>
        <v>Minimum</v>
      </c>
      <c r="F19" t="str">
        <f>IFERROR(__xludf.DUMMYFUNCTION("""COMPUTED_VALUE"""),"ONE")</f>
        <v>ONE</v>
      </c>
      <c r="G19" t="str">
        <f>IFERROR(__xludf.DUMMYFUNCTION("""COMPUTED_VALUE"""),"")</f>
        <v/>
      </c>
    </row>
    <row r="20">
      <c r="A20" t="str">
        <f>IFERROR(__xludf.DUMMYFUNCTION("""COMPUTED_VALUE"""),"image")</f>
        <v>image</v>
      </c>
      <c r="B20" t="str">
        <f>IFERROR(__xludf.DUMMYFUNCTION("""COMPUTED_VALUE"""),"ImageObject or 
 URL")</f>
        <v>ImageObject or 
 URL</v>
      </c>
      <c r="C20" t="str">
        <f>IFERROR(__xludf.DUMMYFUNCTION("""COMPUTED_VALUE"""),"An image of the item. This can be a URL or a fully described ImageObject.")</f>
        <v>An image of the item. This can be a URL or a fully described ImageObject.</v>
      </c>
      <c r="D20" t="str">
        <f>IFERROR(__xludf.DUMMYFUNCTION("""COMPUTED_VALUE"""),"")</f>
        <v/>
      </c>
      <c r="E20" t="str">
        <f>IFERROR(__xludf.DUMMYFUNCTION("""COMPUTED_VALUE"""),"Recommended")</f>
        <v>Recommended</v>
      </c>
      <c r="F20" t="str">
        <f>IFERROR(__xludf.DUMMYFUNCTION("""COMPUTED_VALUE"""),"MANY")</f>
        <v>MANY</v>
      </c>
      <c r="G20" t="str">
        <f>IFERROR(__xludf.DUMMYFUNCTION("""COMPUTED_VALUE"""),"")</f>
        <v/>
      </c>
    </row>
    <row r="21">
      <c r="A21" t="str">
        <f>IFERROR(__xludf.DUMMYFUNCTION("""COMPUTED_VALUE"""),"name")</f>
        <v>name</v>
      </c>
      <c r="B21" t="str">
        <f>IFERROR(__xludf.DUMMYFUNCTION("""COMPUTED_VALUE"""),"Text")</f>
        <v>Text</v>
      </c>
      <c r="C21" t="str">
        <f>IFERROR(__xludf.DUMMYFUNCTION("""COMPUTED_VALUE"""),"The name of the item.")</f>
        <v>The name of the item.</v>
      </c>
      <c r="D21" t="str">
        <f>IFERROR(__xludf.DUMMYFUNCTION("""COMPUTED_VALUE"""),"")</f>
        <v/>
      </c>
      <c r="E21" t="str">
        <f>IFERROR(__xludf.DUMMYFUNCTION("""COMPUTED_VALUE"""),"Recommended")</f>
        <v>Recommended</v>
      </c>
      <c r="F21" t="str">
        <f>IFERROR(__xludf.DUMMYFUNCTION("""COMPUTED_VALUE"""),"ONE")</f>
        <v>ONE</v>
      </c>
      <c r="G21" t="str">
        <f>IFERROR(__xludf.DUMMYFUNCTION("""COMPUTED_VALUE"""),"")</f>
        <v/>
      </c>
    </row>
    <row r="22">
      <c r="A22" t="str">
        <f>IFERROR(__xludf.DUMMYFUNCTION("""COMPUTED_VALUE"""),"sameAs")</f>
        <v>sameAs</v>
      </c>
      <c r="B22" t="str">
        <f>IFERROR(__xludf.DUMMYFUNCTION("""COMPUTED_VALUE"""),"URL")</f>
        <v>URL</v>
      </c>
      <c r="C2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2" t="str">
        <f>IFERROR(__xludf.DUMMYFUNCTION("""COMPUTED_VALUE"""),"")</f>
        <v/>
      </c>
      <c r="E22" t="str">
        <f>IFERROR(__xludf.DUMMYFUNCTION("""COMPUTED_VALUE"""),"Recommended")</f>
        <v>Recommended</v>
      </c>
      <c r="F22" t="str">
        <f>IFERROR(__xludf.DUMMYFUNCTION("""COMPUTED_VALUE"""),"MANY")</f>
        <v>MANY</v>
      </c>
      <c r="G22" t="str">
        <f>IFERROR(__xludf.DUMMYFUNCTION("""COMPUTED_VALUE"""),"")</f>
        <v/>
      </c>
    </row>
    <row r="23">
      <c r="A23" t="str">
        <f>IFERROR(__xludf.DUMMYFUNCTION("""COMPUTED_VALUE"""),"url")</f>
        <v>url</v>
      </c>
      <c r="B23" t="str">
        <f>IFERROR(__xludf.DUMMYFUNCTION("""COMPUTED_VALUE"""),"URL")</f>
        <v>URL</v>
      </c>
      <c r="C23" t="str">
        <f>IFERROR(__xludf.DUMMYFUNCTION("""COMPUTED_VALUE"""),"URL of the item.")</f>
        <v>URL of the item.</v>
      </c>
      <c r="D23" t="str">
        <f>IFERROR(__xludf.DUMMYFUNCTION("""COMPUTED_VALUE"""),"")</f>
        <v/>
      </c>
      <c r="E23" t="str">
        <f>IFERROR(__xludf.DUMMYFUNCTION("""COMPUTED_VALUE"""),"Recommended")</f>
        <v>Recommended</v>
      </c>
      <c r="F23" t="str">
        <f>IFERROR(__xludf.DUMMYFUNCTION("""COMPUTED_VALUE"""),"ONE")</f>
        <v>ONE</v>
      </c>
      <c r="G23"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