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<sst xmlns="http://schemas.openxmlformats.org/spreadsheetml/2006/main" count="233" uniqueCount="119">
  <si>
    <t>Subtitle</t>
  </si>
  <si>
    <t xml:space="preserve">Bioschemas specification describing the usage of BiologicalEntity for the “Protein” biological type. </t>
  </si>
  <si>
    <t>UniProt (protein)</t>
  </si>
  <si>
    <t>PDBe (protein)</t>
  </si>
  <si>
    <t>InterPro (protein)</t>
  </si>
  <si>
    <t>schema.org</t>
  </si>
  <si>
    <t>Description</t>
  </si>
  <si>
    <t>This protein specification presents the usage of the generic type BiologicalEntity by the biological type “protein”. Please be aware “protein” is NOT a schema.org type but a BiologicalEntity profile.</t>
  </si>
  <si>
    <t>bioschemas</t>
  </si>
  <si>
    <t>Property</t>
  </si>
  <si>
    <t>Expected Type</t>
  </si>
  <si>
    <t>BSC Description</t>
  </si>
  <si>
    <t>Marginality</t>
  </si>
  <si>
    <t>Cardinality</t>
  </si>
  <si>
    <t>Controlled Vocabulary</t>
  </si>
  <si>
    <t>Name</t>
  </si>
  <si>
    <t>Content Example</t>
  </si>
  <si>
    <t>UseCase</t>
  </si>
  <si>
    <t>Extends CreativeWork</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</si>
  <si>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</si>
  <si>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</si>
  <si>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</si>
  <si>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</si>
  <si>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</si>
  <si>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</si>
  <si>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</si>
  <si>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</si>
  <si>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dateCreated</t>
  </si>
  <si>
    <t>Date or 
 DateTime</t>
  </si>
  <si>
    <t>The date on which the BiologicalEntity was created or the item was added to a DataFeed.</t>
  </si>
  <si>
    <t>Optional</t>
  </si>
  <si>
    <t>ONE</t>
  </si>
  <si>
    <t>entry history (integrated into UniProtKB)</t>
  </si>
  <si>
    <t>"dateCreated": "1986-07-21"</t>
  </si>
  <si>
    <t>dateModified</t>
  </si>
  <si>
    <t>The date on which the BiologicalEntity was most recently modified or when the item's entry was modified within a DataFeed.</t>
  </si>
  <si>
    <t>last modified</t>
  </si>
  <si>
    <t>"dateModified": "2017-03-15"</t>
  </si>
  <si>
    <t>distribution</t>
  </si>
  <si>
    <t>DataDownload</t>
  </si>
  <si>
    <t>A downloadable form of this entity, at a specific location, in a specific format</t>
  </si>
  <si>
    <t>format</t>
  </si>
  <si>
    <t>"distribution": {
   "@type": "DataDownload",
   "url": "http://www.uniprot.org/uniprot/P00519.fasta"
 }</t>
  </si>
  <si>
    <t>hasPart</t>
  </si>
  <si>
    <t>BiologicalEntity</t>
  </si>
  <si>
    <t>Indicates a BiologicalEntity that is (in some sense) a part of this BiologicalEntity.
Inverse property: isPartOf.</t>
  </si>
  <si>
    <t>features</t>
  </si>
  <si>
    <t>No Match</t>
  </si>
  <si>
    <t>isPartOf</t>
  </si>
  <si>
    <t>Indicates a BiologicalEntity that this BiologicalEntity is (in some sense) part of.
 Inverse property: hasPart.</t>
  </si>
  <si>
    <t>gene</t>
  </si>
  <si>
    <t xml:space="preserve">"isPartOf": {
   "@type": "BiologicalEntity",
   "biologicalType": "gene",   
   "name": {
     "@language": "en",
     "@value": "ABL1"
   }
 }
</t>
  </si>
  <si>
    <t>New properties</t>
  </si>
  <si>
    <t>associatedDisease</t>
  </si>
  <si>
    <t>MedicalCondition OR URL</t>
  </si>
  <si>
    <t>Disease associated to this protein feature</t>
  </si>
  <si>
    <t>Involvement in disease, disease association</t>
  </si>
  <si>
    <t>"associatedDisease": {
  "@type": "MedicalCondition",
  "@id": "http://www.omim.org/entry/608232",
  "name": "Leukemia, chronic myeloid (CML)",
  "code": {
    "@type": "MedicalCode",
    "code": "608232",
    "codingSystem": "OMIM"
  },
  "sameAs": "http://www.uniprot.org/diseases/DI-03735"
}</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</si>
  <si>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</si>
  <si>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</si>
  <si>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</si>
  <si>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</si>
  <si>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</si>
  <si>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</si>
  <si>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</si>
  <si>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</si>
  <si>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</si>
  <si>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</si>
  <si>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</si>
  <si>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</si>
  <si>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</si>
  <si>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</si>
  <si>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</si>
  <si>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representation</t>
  </si>
  <si>
    <t>Text or URL or PropertyValue</t>
  </si>
  <si>
    <t>Representation of this entity. For instance, chemical structure or sequence</t>
  </si>
  <si>
    <t>sequence</t>
  </si>
  <si>
    <t>taxon</t>
  </si>
  <si>
    <t xml:space="preserve">URL </t>
  </si>
  <si>
    <t xml:space="preserve"> 
A url pointing to NCBI Taxonomy or a taxonomic resource
</t>
  </si>
  <si>
    <t>Yes</t>
  </si>
  <si>
    <t>organism</t>
  </si>
  <si>
    <t>"taxon": "http://www.uniprot.org/taxonomy/9606"</t>
  </si>
  <si>
    <t>isMentionedIn</t>
  </si>
  <si>
    <t>CreativeWork, Dataset, collection mentioning this entity
Inverse of:mentions</t>
  </si>
  <si>
    <t>dataset</t>
  </si>
  <si>
    <t>"isMentionedIn": {
   "@type": "Dataset",
   "@id": "http://www.uniprot.org/news/2017/03/15/release"
 }</t>
  </si>
  <si>
    <t>additionalProperty</t>
  </si>
  <si>
    <t>PropertyValue</t>
  </si>
  <si>
    <t>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t>
  </si>
  <si>
    <t>alternateName</t>
  </si>
  <si>
    <t>An alias for the item.</t>
  </si>
  <si>
    <t>alternative names</t>
  </si>
  <si>
    <t xml:space="preserve">"alternateName": [
   {
   "@language": "en",
   "@value": "ABL1_HUMAN"
   },
   ...
 ]
</t>
  </si>
  <si>
    <t>description</t>
  </si>
  <si>
    <t>A description of the item.</t>
  </si>
  <si>
    <t>function</t>
  </si>
  <si>
    <t>"description": {
   "@language": "en",
   "@value":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</si>
  <si>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</si>
  <si>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</si>
  <si>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</si>
  <si>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</si>
  <si>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</si>
  <si>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image</t>
  </si>
  <si>
    <t>ImageObject or 
 URL</t>
  </si>
  <si>
    <t>An image of the item. This can be a URL or a fully described ImageObject.</t>
  </si>
  <si>
    <t>feature viewer</t>
  </si>
  <si>
    <t>"image": "http://www.identifiers.org/uniprot/P00519#showFeaturesViewer"</t>
  </si>
  <si>
    <t>name</t>
  </si>
  <si>
    <t>The name of the item.</t>
  </si>
  <si>
    <t>recommended name</t>
  </si>
  <si>
    <t>"name": "Tyrosine-protein kinase ABL1"</t>
  </si>
  <si>
    <t>sameAs</t>
  </si>
  <si>
    <t>URL</t>
  </si>
  <si>
    <t>URL of a reference Web page that unambiguously indicates the item's identity. E.g. the URL of the item's Wikipedia page, Wikidata entry, or official website.</t>
  </si>
  <si>
    <t>"sameAs": "http://purl.uniprot.org/uniprot/P00519"</t>
  </si>
  <si>
    <t>url</t>
  </si>
  <si>
    <t>URL of the item.</t>
  </si>
  <si>
    <t>"url": "http://www.uniprot.org/uniprot/P00519"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</si>
</sst>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b/>
      <color rgb="FFFFFFFF"/>
    </font>
    <font>
      <b/>
      <u/>
      <color rgb="FFFFFFFF"/>
      <name val="Arial"/>
    </font>
    <font>
      <b/>
      <color rgb="FFFFFFFF"/>
      <name val="Arial"/>
    </font>
    <font>
      <b/>
      <u/>
      <color rgb="FFFFFFFF"/>
    </font>
    <font>
      <b/>
      <color rgb="FF000000"/>
      <name val="Arial"/>
    </font>
    <font>
      <b/>
      <sz val="9.0"/>
      <color rgb="FFFFFFFF"/>
      <name val="Trebuchet MS"/>
    </font>
    <font>
      <b/>
      <sz val="14.0"/>
    </font>
    <font/>
    <font>
      <b/>
      <u/>
      <color rgb="FF0000FF"/>
    </font>
    <font>
      <color rgb="FF000000"/>
      <name val="Arial"/>
    </font>
    <font>
      <color rgb="FF0000FF"/>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6FA8DC"/>
        <bgColor rgb="FF6FA8DC"/>
      </patternFill>
    </fill>
    <fill>
      <patternFill patternType="solid">
        <fgColor rgb="FFD9D9D9"/>
        <bgColor rgb="FFD9D9D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horizontal="center" readingOrder="0" shrinkToFit="0" vertical="center" wrapText="1"/>
    </xf>
    <xf borderId="0" fillId="3" fontId="3" numFmtId="0" xfId="0" applyAlignment="1" applyFill="1" applyFont="1">
      <alignment horizontal="center" readingOrder="0"/>
    </xf>
    <xf borderId="0" fillId="4" fontId="3" numFmtId="0" xfId="0" applyAlignment="1" applyFill="1" applyFont="1">
      <alignment horizontal="center" readingOrder="0" vertical="center"/>
    </xf>
    <xf borderId="0" fillId="5" fontId="4" numFmtId="0" xfId="0" applyAlignment="1" applyFill="1" applyFont="1">
      <alignment horizontal="center"/>
    </xf>
    <xf borderId="0" fillId="6" fontId="5" numFmtId="0" xfId="0" applyAlignment="1" applyFill="1" applyFont="1">
      <alignment horizontal="center" shrinkToFit="0" wrapText="1"/>
    </xf>
    <xf borderId="0" fillId="2" fontId="2" numFmtId="0" xfId="0" applyAlignment="1" applyFont="1">
      <alignment readingOrder="0" shrinkToFit="0" vertical="bottom" wrapText="1"/>
    </xf>
    <xf borderId="0" fillId="4" fontId="3" numFmtId="0" xfId="0" applyAlignment="1" applyFont="1">
      <alignment vertical="center"/>
    </xf>
    <xf borderId="0" fillId="4" fontId="3" numFmtId="0" xfId="0" applyAlignment="1" applyFont="1">
      <alignment shrinkToFit="0" vertical="center" wrapText="1"/>
    </xf>
    <xf borderId="0" fillId="0" fontId="3" numFmtId="0" xfId="0" applyAlignment="1" applyFont="1">
      <alignment horizontal="center" readingOrder="0" vertical="center"/>
    </xf>
    <xf borderId="0" fillId="7" fontId="5" numFmtId="0" xfId="0" applyFill="1" applyFont="1"/>
    <xf borderId="0" fillId="7" fontId="5" numFmtId="0" xfId="0" applyAlignment="1" applyFont="1">
      <alignment shrinkToFit="0" wrapText="1"/>
    </xf>
    <xf borderId="0" fillId="5" fontId="6" numFmtId="0" xfId="0" applyAlignment="1" applyFont="1">
      <alignment horizontal="center" readingOrder="0" vertical="center"/>
    </xf>
    <xf borderId="0" fillId="8" fontId="5" numFmtId="0" xfId="0" applyAlignment="1" applyFill="1" applyFont="1">
      <alignment shrinkToFit="0" wrapText="1"/>
    </xf>
    <xf borderId="0" fillId="6" fontId="3" numFmtId="0" xfId="0" applyAlignment="1" applyFont="1">
      <alignment horizontal="center" readingOrder="0" shrinkToFit="0" vertical="center" wrapText="1"/>
    </xf>
    <xf borderId="0" fillId="8" fontId="5" numFmtId="0" xfId="0" applyFont="1"/>
    <xf borderId="0" fillId="7" fontId="5" numFmtId="0" xfId="0" applyAlignment="1" applyFont="1">
      <alignment vertical="bottom"/>
    </xf>
    <xf borderId="0" fillId="0" fontId="7" numFmtId="0" xfId="0" applyAlignment="1" applyFont="1">
      <alignment shrinkToFit="0" wrapText="1"/>
    </xf>
    <xf borderId="0" fillId="7" fontId="5" numFmtId="0" xfId="0" applyAlignment="1" applyFont="1">
      <alignment shrinkToFit="0" vertical="bottom" wrapText="1"/>
    </xf>
    <xf borderId="0" fillId="0" fontId="2" numFmtId="0" xfId="0" applyAlignment="1" applyFont="1">
      <alignment vertical="bottom"/>
    </xf>
    <xf borderId="0" fillId="8" fontId="5" numFmtId="0" xfId="0" applyAlignment="1" applyFont="1">
      <alignment shrinkToFit="0" vertical="bottom" wrapText="1"/>
    </xf>
    <xf borderId="0" fillId="8" fontId="5" numFmtId="0" xfId="0" applyAlignment="1" applyFont="1">
      <alignment vertical="bottom"/>
    </xf>
    <xf borderId="0" fillId="9" fontId="8" numFmtId="0" xfId="0" applyAlignment="1" applyFill="1" applyFont="1">
      <alignment vertical="bottom"/>
    </xf>
    <xf borderId="0" fillId="9" fontId="8" numFmtId="0" xfId="0" applyAlignment="1" applyFont="1">
      <alignment shrinkToFit="0" vertical="bottom" wrapText="1"/>
    </xf>
    <xf borderId="0" fillId="10" fontId="8" numFmtId="0" xfId="0" applyAlignment="1" applyFill="1" applyFont="1">
      <alignment vertical="bottom"/>
    </xf>
    <xf borderId="0" fillId="10" fontId="8" numFmtId="0" xfId="0" applyAlignment="1" applyFont="1">
      <alignment shrinkToFit="0" vertical="bottom" wrapText="1"/>
    </xf>
    <xf borderId="0" fillId="0" fontId="9"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0" fontId="11" numFmtId="0" xfId="0" applyAlignment="1" applyFont="1">
      <alignment horizontal="center" readingOrder="0"/>
    </xf>
    <xf borderId="0" fillId="2" fontId="12" numFmtId="0" xfId="0" applyAlignment="1" applyFont="1">
      <alignment readingOrder="0" shrinkToFit="0" wrapText="1"/>
    </xf>
    <xf borderId="0" fillId="2" fontId="12" numFmtId="0" xfId="0" applyAlignment="1" applyFont="1">
      <alignment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11" fontId="12" numFmtId="0" xfId="0" applyAlignment="1" applyFill="1" applyFont="1">
      <alignment horizontal="left" readingOrder="0"/>
    </xf>
    <xf borderId="0" fillId="0" fontId="12" numFmtId="0" xfId="0" applyAlignment="1" applyFont="1">
      <alignment readingOrder="0"/>
    </xf>
    <xf borderId="0" fillId="0" fontId="14" numFmtId="0" xfId="0" applyAlignment="1" applyFont="1">
      <alignment horizontal="center" readingOrder="0"/>
    </xf>
    <xf borderId="0" fillId="0" fontId="10" numFmtId="0" xfId="0" applyAlignment="1" applyFont="1">
      <alignment readingOrder="0" shrinkToFit="0" wrapText="1"/>
    </xf>
    <xf borderId="0" fillId="12" fontId="7" numFmtId="0" xfId="0" applyAlignment="1" applyFill="1" applyFont="1">
      <alignment horizontal="center" vertical="bottom"/>
    </xf>
    <xf borderId="0" fillId="12" fontId="7" numFmtId="0" xfId="0" applyAlignment="1" applyFont="1">
      <alignment shrinkToFit="0" vertical="bottom" wrapText="1"/>
    </xf>
    <xf borderId="0" fillId="11" fontId="2" numFmtId="0" xfId="0" applyAlignment="1" applyFont="1">
      <alignment shrinkToFit="0" vertical="bottom" wrapText="1"/>
    </xf>
    <xf borderId="0" fillId="11" fontId="2"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name" TargetMode="External"/><Relationship Id="rId22" Type="http://schemas.openxmlformats.org/officeDocument/2006/relationships/hyperlink" Target="http://schema.org/sameAs" TargetMode="External"/><Relationship Id="rId21" Type="http://schemas.openxmlformats.org/officeDocument/2006/relationships/hyperlink" Target="http://schema.org/Text"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hyperlink" Target="http://schema.org" TargetMode="External"/><Relationship Id="rId2" Type="http://schemas.openxmlformats.org/officeDocument/2006/relationships/hyperlink" Target="http://schema.org/citation" TargetMode="External"/><Relationship Id="rId3" Type="http://schemas.openxmlformats.org/officeDocument/2006/relationships/hyperlink" Target="http://schema.org/dateCreated" TargetMode="External"/><Relationship Id="rId4" Type="http://schemas.openxmlformats.org/officeDocument/2006/relationships/hyperlink" Target="http://schema.org/dateModified" TargetMode="External"/><Relationship Id="rId9" Type="http://schemas.openxmlformats.org/officeDocument/2006/relationships/hyperlink" Target="http://schema.org/Text" TargetMode="External"/><Relationship Id="rId26" Type="http://schemas.openxmlformats.org/officeDocument/2006/relationships/drawing" Target="../drawings/drawing1.xml"/><Relationship Id="rId25" Type="http://schemas.openxmlformats.org/officeDocument/2006/relationships/hyperlink" Target="http://schema.org/URL" TargetMode="External"/><Relationship Id="rId5" Type="http://schemas.openxmlformats.org/officeDocument/2006/relationships/hyperlink" Target="http://schema.org/distribution" TargetMode="External"/><Relationship Id="rId6" Type="http://schemas.openxmlformats.org/officeDocument/2006/relationships/hyperlink" Target="http://schema.org/DataDownload" TargetMode="External"/><Relationship Id="rId7" Type="http://schemas.openxmlformats.org/officeDocument/2006/relationships/hyperlink" Target="http://schema.org/hasPart" TargetMode="External"/><Relationship Id="rId8" Type="http://schemas.openxmlformats.org/officeDocument/2006/relationships/hyperlink" Target="http://schema.org/isPartOf" TargetMode="External"/><Relationship Id="rId11" Type="http://schemas.openxmlformats.org/officeDocument/2006/relationships/hyperlink" Target="http://schema.org/Thing" TargetMode="External"/><Relationship Id="rId10" Type="http://schemas.openxmlformats.org/officeDocument/2006/relationships/hyperlink" Target="http://schema.org/Thing" TargetMode="External"/><Relationship Id="rId13" Type="http://schemas.openxmlformats.org/officeDocument/2006/relationships/hyperlink" Target="https://schema.org/PropertyValue" TargetMode="External"/><Relationship Id="rId12" Type="http://schemas.openxmlformats.org/officeDocument/2006/relationships/hyperlink" Target="https://schema.org/additionalProperty" TargetMode="External"/><Relationship Id="rId15" Type="http://schemas.openxmlformats.org/officeDocument/2006/relationships/hyperlink" Target="http://schema.org/Text" TargetMode="External"/><Relationship Id="rId14" Type="http://schemas.openxmlformats.org/officeDocument/2006/relationships/hyperlink" Target="http://schema.org/alternateName" TargetMode="External"/><Relationship Id="rId17" Type="http://schemas.openxmlformats.org/officeDocument/2006/relationships/hyperlink" Target="http://schema.org/Text" TargetMode="External"/><Relationship Id="rId16" Type="http://schemas.openxmlformats.org/officeDocument/2006/relationships/hyperlink" Target="http://schema.org/description" TargetMode="External"/><Relationship Id="rId19" Type="http://schemas.openxmlformats.org/officeDocument/2006/relationships/hyperlink" Target="http://schema.org/image" TargetMode="External"/><Relationship Id="rId18" Type="http://schemas.openxmlformats.org/officeDocument/2006/relationships/hyperlink" Target="http://schema.org/identifi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2" t="s">
        <v>1</v>
      </c>
      <c r="D1" s="3"/>
      <c r="E1" s="3"/>
      <c r="F1" s="3"/>
      <c r="G1" s="3"/>
      <c r="H1" s="4" t="s">
        <v>2</v>
      </c>
      <c r="K1" s="5" t="s">
        <v>3</v>
      </c>
      <c r="N1" s="4" t="s">
        <v>4</v>
      </c>
      <c r="Q1" s="5"/>
      <c r="T1" s="4"/>
      <c r="W1" s="5"/>
      <c r="Z1" s="4"/>
      <c r="AC1" s="5"/>
      <c r="AF1" s="4"/>
      <c r="AG1" s="4"/>
      <c r="AH1" s="4"/>
      <c r="AI1" s="5"/>
      <c r="AJ1" s="5"/>
      <c r="AK1" s="5"/>
      <c r="AL1" s="4"/>
      <c r="AM1" s="4"/>
      <c r="AN1" s="4"/>
      <c r="AO1" s="5"/>
      <c r="AP1" s="5"/>
      <c r="AQ1" s="5"/>
      <c r="AR1" s="4"/>
      <c r="AS1" s="4"/>
      <c r="AT1" s="4"/>
      <c r="AU1" s="5"/>
      <c r="AV1" s="5"/>
      <c r="AW1" s="5"/>
      <c r="AX1" s="4"/>
      <c r="AY1" s="4"/>
      <c r="AZ1" s="4"/>
      <c r="BA1" s="5"/>
      <c r="BB1" s="5"/>
      <c r="BC1" s="5"/>
      <c r="BD1" s="4"/>
      <c r="BE1" s="4"/>
      <c r="BF1" s="4"/>
    </row>
    <row r="2">
      <c r="A2" s="1" t="s">
        <v>6</v>
      </c>
      <c r="B2" s="8" t="s">
        <v>7</v>
      </c>
      <c r="D2" s="3"/>
      <c r="E2" s="3"/>
      <c r="F2" s="3"/>
      <c r="G2" s="3"/>
      <c r="H2" s="4"/>
      <c r="I2" s="4"/>
      <c r="J2" s="4"/>
      <c r="K2" s="9"/>
      <c r="L2" s="9"/>
      <c r="M2" s="10"/>
      <c r="N2" s="4"/>
      <c r="O2" s="4"/>
      <c r="P2" s="4"/>
      <c r="Q2" s="9"/>
      <c r="R2" s="9"/>
      <c r="S2" s="10"/>
      <c r="T2" s="4"/>
      <c r="U2" s="4"/>
      <c r="V2" s="4"/>
      <c r="W2" s="9"/>
      <c r="X2" s="9"/>
      <c r="Y2" s="10"/>
      <c r="Z2" s="4"/>
      <c r="AA2" s="4"/>
      <c r="AB2" s="4"/>
      <c r="AC2" s="5"/>
      <c r="AD2" s="5"/>
      <c r="AE2" s="5"/>
      <c r="AF2" s="4"/>
      <c r="AG2" s="4"/>
      <c r="AH2" s="4"/>
      <c r="AI2" s="5"/>
      <c r="AJ2" s="5"/>
      <c r="AK2" s="5"/>
      <c r="AL2" s="4"/>
      <c r="AM2" s="4"/>
      <c r="AN2" s="4"/>
      <c r="AO2" s="5"/>
      <c r="AP2" s="5"/>
      <c r="AQ2" s="5"/>
      <c r="AR2" s="4"/>
      <c r="AS2" s="4"/>
      <c r="AT2" s="4"/>
      <c r="AU2" s="5"/>
      <c r="AV2" s="5"/>
      <c r="AW2" s="5"/>
      <c r="AX2" s="4"/>
      <c r="AY2" s="4"/>
      <c r="AZ2" s="4"/>
      <c r="BA2" s="5"/>
      <c r="BB2" s="5"/>
      <c r="BC2" s="5"/>
      <c r="BD2" s="4"/>
      <c r="BE2" s="4"/>
      <c r="BF2" s="4"/>
    </row>
    <row r="3">
      <c r="A3" s="11"/>
      <c r="B3" s="11"/>
      <c r="C3" s="11"/>
      <c r="D3" s="3"/>
      <c r="E3" s="3"/>
      <c r="F3" s="3"/>
      <c r="G3" s="3"/>
      <c r="H3" s="4"/>
      <c r="I3" s="4"/>
      <c r="J3" s="4"/>
      <c r="K3" s="9"/>
      <c r="L3" s="9"/>
      <c r="M3" s="10"/>
      <c r="N3" s="4"/>
      <c r="O3" s="4"/>
      <c r="P3" s="4"/>
      <c r="Q3" s="9"/>
      <c r="R3" s="9"/>
      <c r="S3" s="10"/>
      <c r="T3" s="4"/>
      <c r="U3" s="4"/>
      <c r="V3" s="4"/>
      <c r="W3" s="9"/>
      <c r="X3" s="9"/>
      <c r="Y3" s="10"/>
      <c r="Z3" s="4"/>
      <c r="AA3" s="4"/>
      <c r="AB3" s="4"/>
      <c r="AC3" s="5"/>
      <c r="AD3" s="5"/>
      <c r="AE3" s="5"/>
      <c r="AF3" s="4"/>
      <c r="AG3" s="4"/>
      <c r="AH3" s="4"/>
      <c r="AI3" s="5"/>
      <c r="AJ3" s="5"/>
      <c r="AK3" s="5"/>
      <c r="AL3" s="4"/>
      <c r="AM3" s="4"/>
      <c r="AN3" s="4"/>
      <c r="AO3" s="5"/>
      <c r="AP3" s="5"/>
      <c r="AQ3" s="5"/>
      <c r="AR3" s="4"/>
      <c r="AS3" s="4"/>
      <c r="AT3" s="4"/>
      <c r="AU3" s="5"/>
      <c r="AV3" s="5"/>
      <c r="AW3" s="5"/>
      <c r="AX3" s="4"/>
      <c r="AY3" s="4"/>
      <c r="AZ3" s="4"/>
      <c r="BA3" s="5"/>
      <c r="BB3" s="5"/>
      <c r="BC3" s="5"/>
      <c r="BD3" s="4"/>
      <c r="BE3" s="4"/>
      <c r="BF3" s="4"/>
    </row>
    <row r="4">
      <c r="A4" s="14" t="s">
        <v>5</v>
      </c>
      <c r="D4" s="16" t="s">
        <v>8</v>
      </c>
      <c r="H4" s="4"/>
      <c r="K4" s="9"/>
      <c r="L4" s="9"/>
      <c r="M4" s="10"/>
      <c r="N4" s="4"/>
      <c r="Q4" s="9"/>
      <c r="R4" s="9"/>
      <c r="S4" s="10"/>
      <c r="T4" s="4"/>
      <c r="W4" s="9"/>
      <c r="X4" s="9"/>
      <c r="Y4" s="10"/>
      <c r="Z4" s="4"/>
      <c r="AC4" s="5"/>
      <c r="AF4" s="4"/>
      <c r="AI4" s="5"/>
      <c r="AL4" s="4"/>
      <c r="AO4" s="5"/>
      <c r="AR4" s="4"/>
      <c r="AU4" s="5"/>
      <c r="AX4" s="4"/>
      <c r="BA4" s="5"/>
      <c r="BD4" s="4"/>
    </row>
    <row r="5">
      <c r="A5" s="18" t="s">
        <v>9</v>
      </c>
      <c r="B5" s="18" t="s">
        <v>10</v>
      </c>
      <c r="C5" s="20" t="s">
        <v>6</v>
      </c>
      <c r="D5" s="22" t="s">
        <v>11</v>
      </c>
      <c r="E5" s="22" t="s">
        <v>12</v>
      </c>
      <c r="F5" s="23" t="s">
        <v>13</v>
      </c>
      <c r="G5" s="23" t="s">
        <v>14</v>
      </c>
      <c r="H5" s="24" t="s">
        <v>15</v>
      </c>
      <c r="I5" s="24" t="s">
        <v>16</v>
      </c>
      <c r="J5" s="25" t="s">
        <v>17</v>
      </c>
      <c r="K5" s="26" t="s">
        <v>15</v>
      </c>
      <c r="L5" s="26" t="s">
        <v>16</v>
      </c>
      <c r="M5" s="27" t="s">
        <v>17</v>
      </c>
      <c r="N5" s="24" t="s">
        <v>15</v>
      </c>
      <c r="O5" s="24" t="s">
        <v>16</v>
      </c>
      <c r="P5" s="25" t="s">
        <v>17</v>
      </c>
      <c r="Q5" s="26" t="s">
        <v>15</v>
      </c>
      <c r="R5" s="26" t="s">
        <v>16</v>
      </c>
      <c r="S5" s="27" t="s">
        <v>17</v>
      </c>
      <c r="T5" s="24" t="s">
        <v>15</v>
      </c>
      <c r="U5" s="24" t="s">
        <v>16</v>
      </c>
      <c r="V5" s="25" t="s">
        <v>17</v>
      </c>
      <c r="W5" s="26" t="s">
        <v>15</v>
      </c>
      <c r="X5" s="26" t="s">
        <v>16</v>
      </c>
      <c r="Y5" s="27" t="s">
        <v>17</v>
      </c>
      <c r="Z5" s="24" t="s">
        <v>15</v>
      </c>
      <c r="AA5" s="24" t="s">
        <v>16</v>
      </c>
      <c r="AB5" s="25" t="s">
        <v>17</v>
      </c>
      <c r="AC5" s="26" t="s">
        <v>15</v>
      </c>
      <c r="AD5" s="26" t="s">
        <v>16</v>
      </c>
      <c r="AE5" s="27" t="s">
        <v>17</v>
      </c>
      <c r="AF5" s="24" t="s">
        <v>15</v>
      </c>
      <c r="AG5" s="24" t="s">
        <v>16</v>
      </c>
      <c r="AH5" s="25" t="s">
        <v>17</v>
      </c>
      <c r="AI5" s="26" t="s">
        <v>15</v>
      </c>
      <c r="AJ5" s="26" t="s">
        <v>16</v>
      </c>
      <c r="AK5" s="27" t="s">
        <v>17</v>
      </c>
      <c r="AL5" s="24" t="s">
        <v>15</v>
      </c>
      <c r="AM5" s="24" t="s">
        <v>16</v>
      </c>
      <c r="AN5" s="25" t="s">
        <v>17</v>
      </c>
      <c r="AO5" s="26" t="s">
        <v>15</v>
      </c>
      <c r="AP5" s="26" t="s">
        <v>16</v>
      </c>
      <c r="AQ5" s="27" t="s">
        <v>17</v>
      </c>
      <c r="AR5" s="24" t="s">
        <v>15</v>
      </c>
      <c r="AS5" s="24" t="s">
        <v>16</v>
      </c>
      <c r="AT5" s="25" t="s">
        <v>17</v>
      </c>
      <c r="AU5" s="26" t="s">
        <v>15</v>
      </c>
      <c r="AV5" s="26" t="s">
        <v>16</v>
      </c>
      <c r="AW5" s="27" t="s">
        <v>17</v>
      </c>
      <c r="AX5" s="24" t="s">
        <v>15</v>
      </c>
      <c r="AY5" s="24" t="s">
        <v>16</v>
      </c>
      <c r="AZ5" s="25" t="s">
        <v>17</v>
      </c>
      <c r="BA5" s="26" t="s">
        <v>15</v>
      </c>
      <c r="BB5" s="26" t="s">
        <v>16</v>
      </c>
      <c r="BC5" s="27" t="s">
        <v>17</v>
      </c>
      <c r="BD5" s="24" t="s">
        <v>15</v>
      </c>
      <c r="BE5" s="24" t="s">
        <v>16</v>
      </c>
      <c r="BF5" s="25" t="s">
        <v>17</v>
      </c>
    </row>
    <row r="6">
      <c r="A6" s="28" t="s">
        <v>18</v>
      </c>
      <c r="D6" s="29"/>
      <c r="E6" s="30"/>
      <c r="F6" s="30"/>
      <c r="G6" s="29"/>
      <c r="H6" s="31"/>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2" t="s">
        <v>19</v>
      </c>
      <c r="B7" s="31" t="s">
        <v>20</v>
      </c>
      <c r="C7" s="31" t="s">
        <v>21</v>
      </c>
      <c r="D7" s="29"/>
      <c r="E7" s="30" t="s">
        <v>22</v>
      </c>
      <c r="F7" s="30" t="s">
        <v>23</v>
      </c>
      <c r="G7" s="29"/>
      <c r="H7" s="31" t="s">
        <v>24</v>
      </c>
      <c r="I7" s="30" t="s">
        <v>25</v>
      </c>
      <c r="J7" s="30" t="s">
        <v>26</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32" t="s">
        <v>27</v>
      </c>
      <c r="B8" s="31" t="s">
        <v>28</v>
      </c>
      <c r="C8" s="31" t="s">
        <v>29</v>
      </c>
      <c r="D8" s="29"/>
      <c r="E8" s="30" t="s">
        <v>30</v>
      </c>
      <c r="F8" s="30" t="s">
        <v>31</v>
      </c>
      <c r="G8" s="29"/>
      <c r="H8" s="33" t="s">
        <v>32</v>
      </c>
      <c r="I8" s="30" t="s">
        <v>33</v>
      </c>
      <c r="J8" s="30" t="s">
        <v>26</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2" t="s">
        <v>34</v>
      </c>
      <c r="B9" s="31" t="s">
        <v>28</v>
      </c>
      <c r="C9" s="31" t="s">
        <v>35</v>
      </c>
      <c r="D9" s="29"/>
      <c r="E9" s="30" t="s">
        <v>30</v>
      </c>
      <c r="F9" s="30" t="s">
        <v>31</v>
      </c>
      <c r="G9" s="29"/>
      <c r="H9" s="34" t="s">
        <v>36</v>
      </c>
      <c r="I9" s="30" t="s">
        <v>37</v>
      </c>
      <c r="J9" s="30" t="s">
        <v>26</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2" t="s">
        <v>38</v>
      </c>
      <c r="B10" s="35" t="s">
        <v>39</v>
      </c>
      <c r="C10" s="36" t="s">
        <v>40</v>
      </c>
      <c r="D10" s="29"/>
      <c r="E10" s="30" t="s">
        <v>30</v>
      </c>
      <c r="F10" s="30" t="s">
        <v>23</v>
      </c>
      <c r="G10" s="29"/>
      <c r="H10" s="37" t="s">
        <v>41</v>
      </c>
      <c r="I10" s="30" t="s">
        <v>42</v>
      </c>
      <c r="J10" s="30" t="s">
        <v>26</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2" t="s">
        <v>43</v>
      </c>
      <c r="B11" s="36" t="s">
        <v>44</v>
      </c>
      <c r="C11" s="36" t="s">
        <v>45</v>
      </c>
      <c r="D11" s="29"/>
      <c r="E11" s="30" t="s">
        <v>30</v>
      </c>
      <c r="F11" s="30" t="s">
        <v>23</v>
      </c>
      <c r="G11" s="29"/>
      <c r="H11" s="38" t="s">
        <v>46</v>
      </c>
      <c r="I11" s="29"/>
      <c r="J11" s="30" t="s">
        <v>47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2" t="s">
        <v>48</v>
      </c>
      <c r="B12" s="31" t="s">
        <v>44</v>
      </c>
      <c r="C12" s="31" t="s">
        <v>49</v>
      </c>
      <c r="D12" s="29"/>
      <c r="E12" s="30" t="s">
        <v>30</v>
      </c>
      <c r="F12" s="30" t="s">
        <v>23</v>
      </c>
      <c r="G12" s="29"/>
      <c r="H12" s="31" t="s">
        <v>50</v>
      </c>
      <c r="I12" s="30" t="s">
        <v>51</v>
      </c>
      <c r="J12" s="30" t="s">
        <v>26</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28" t="s">
        <v>52</v>
      </c>
      <c r="D13" s="29"/>
      <c r="E13" s="30"/>
      <c r="F13" s="30"/>
      <c r="G13" s="29"/>
      <c r="H13" s="31"/>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9" t="s">
        <v>53</v>
      </c>
      <c r="B14" s="31" t="s">
        <v>54</v>
      </c>
      <c r="C14" s="40" t="s">
        <v>55</v>
      </c>
      <c r="D14" s="29"/>
      <c r="E14" s="30" t="s">
        <v>30</v>
      </c>
      <c r="F14" s="30" t="s">
        <v>23</v>
      </c>
      <c r="G14" s="29"/>
      <c r="H14" s="33" t="s">
        <v>56</v>
      </c>
      <c r="I14" s="30" t="s">
        <v>57</v>
      </c>
      <c r="J14" s="30" t="s">
        <v>26</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41" t="s">
        <v>58</v>
      </c>
      <c r="B15" s="42" t="s">
        <v>59</v>
      </c>
      <c r="C15" s="42" t="s">
        <v>60</v>
      </c>
      <c r="D15" s="29"/>
      <c r="E15" s="30" t="s">
        <v>22</v>
      </c>
      <c r="F15" s="30" t="s">
        <v>31</v>
      </c>
      <c r="G15" s="29"/>
      <c r="H15" s="43" t="s">
        <v>61</v>
      </c>
      <c r="I15" s="44" t="s">
        <v>62</v>
      </c>
      <c r="J15" s="44" t="s">
        <v>26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9" t="s">
        <v>63</v>
      </c>
      <c r="B16" s="45" t="s">
        <v>64</v>
      </c>
      <c r="C16" s="40" t="s">
        <v>65</v>
      </c>
      <c r="D16" s="29"/>
      <c r="E16" s="30" t="s">
        <v>66</v>
      </c>
      <c r="F16" s="30" t="s">
        <v>23</v>
      </c>
      <c r="G16" s="29"/>
      <c r="H16" s="34"/>
      <c r="I16" s="30" t="s">
        <v>67</v>
      </c>
      <c r="J16" s="30" t="s">
        <v>26</v>
      </c>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9" t="s">
        <v>68</v>
      </c>
      <c r="B17" s="45" t="s">
        <v>69</v>
      </c>
      <c r="C17" s="40" t="s">
        <v>70</v>
      </c>
      <c r="D17" s="29"/>
      <c r="E17" s="30" t="s">
        <v>30</v>
      </c>
      <c r="F17" s="30" t="s">
        <v>23</v>
      </c>
      <c r="G17" s="29"/>
      <c r="H17" s="34" t="s">
        <v>71</v>
      </c>
      <c r="I17" s="30" t="s">
        <v>72</v>
      </c>
      <c r="J17" s="30" t="s">
        <v>26</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9" t="s">
        <v>73</v>
      </c>
      <c r="B18" s="31" t="s">
        <v>74</v>
      </c>
      <c r="C18" s="40" t="s">
        <v>75</v>
      </c>
      <c r="D18" s="29"/>
      <c r="E18" s="30" t="s">
        <v>30</v>
      </c>
      <c r="F18" s="30" t="s">
        <v>23</v>
      </c>
      <c r="G18" s="29"/>
      <c r="H18" s="31" t="s">
        <v>76</v>
      </c>
      <c r="I18" s="29"/>
      <c r="J18" s="30" t="s">
        <v>47</v>
      </c>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9" t="s">
        <v>77</v>
      </c>
      <c r="B19" s="31" t="s">
        <v>78</v>
      </c>
      <c r="C19" s="40" t="s">
        <v>79</v>
      </c>
      <c r="D19" s="29"/>
      <c r="E19" s="30" t="s">
        <v>30</v>
      </c>
      <c r="F19" s="30" t="s">
        <v>23</v>
      </c>
      <c r="G19" s="30" t="s">
        <v>80</v>
      </c>
      <c r="H19" s="34" t="s">
        <v>81</v>
      </c>
      <c r="I19" s="30" t="s">
        <v>82</v>
      </c>
      <c r="J19" s="30" t="s">
        <v>26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9" t="s">
        <v>83</v>
      </c>
      <c r="B20" s="45" t="s">
        <v>69</v>
      </c>
      <c r="C20" s="31" t="s">
        <v>84</v>
      </c>
      <c r="D20" s="29"/>
      <c r="E20" s="30" t="s">
        <v>22</v>
      </c>
      <c r="F20" s="30" t="s">
        <v>31</v>
      </c>
      <c r="G20" s="29"/>
      <c r="H20" s="31" t="s">
        <v>85</v>
      </c>
      <c r="I20" s="30" t="s">
        <v>86</v>
      </c>
      <c r="J20" s="30" t="s">
        <v>26</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2" t="s">
        <v>87</v>
      </c>
      <c r="B21" s="45" t="s">
        <v>88</v>
      </c>
      <c r="C21" s="31" t="s">
        <v>89</v>
      </c>
      <c r="D21" s="29"/>
      <c r="E21" s="30" t="s">
        <v>30</v>
      </c>
      <c r="F21" s="30" t="s">
        <v>23</v>
      </c>
      <c r="G21" s="29"/>
      <c r="H21" s="31"/>
      <c r="I21" s="29"/>
      <c r="J21" s="30" t="s">
        <v>47</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2" t="s">
        <v>90</v>
      </c>
      <c r="B22" s="45" t="s">
        <v>64</v>
      </c>
      <c r="C22" s="31" t="s">
        <v>91</v>
      </c>
      <c r="D22" s="29"/>
      <c r="E22" s="30" t="s">
        <v>22</v>
      </c>
      <c r="F22" s="30" t="s">
        <v>23</v>
      </c>
      <c r="G22" s="29"/>
      <c r="H22" s="33" t="s">
        <v>92</v>
      </c>
      <c r="I22" s="30" t="s">
        <v>93</v>
      </c>
      <c r="J22" s="30" t="s">
        <v>26</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2" t="s">
        <v>94</v>
      </c>
      <c r="B23" s="45" t="s">
        <v>64</v>
      </c>
      <c r="C23" s="31" t="s">
        <v>95</v>
      </c>
      <c r="D23" s="29"/>
      <c r="E23" s="30" t="s">
        <v>22</v>
      </c>
      <c r="F23" s="30" t="s">
        <v>31</v>
      </c>
      <c r="G23" s="29"/>
      <c r="H23" s="31" t="s">
        <v>96</v>
      </c>
      <c r="I23" s="30" t="s">
        <v>97</v>
      </c>
      <c r="J23" s="30" t="s">
        <v>26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2" t="s">
        <v>98</v>
      </c>
      <c r="B24" s="31" t="s">
        <v>99</v>
      </c>
      <c r="C24" s="31" t="s">
        <v>100</v>
      </c>
      <c r="D24" s="29"/>
      <c r="E24" s="30" t="s">
        <v>66</v>
      </c>
      <c r="F24" s="30" t="s">
        <v>31</v>
      </c>
      <c r="G24" s="29"/>
      <c r="H24" s="31" t="s">
        <v>101</v>
      </c>
      <c r="I24" s="30" t="s">
        <v>102</v>
      </c>
      <c r="J24" s="30" t="s">
        <v>26</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2" t="s">
        <v>103</v>
      </c>
      <c r="B25" s="31" t="s">
        <v>104</v>
      </c>
      <c r="C25" s="31" t="s">
        <v>105</v>
      </c>
      <c r="D25" s="29"/>
      <c r="E25" s="30" t="s">
        <v>22</v>
      </c>
      <c r="F25" s="30" t="s">
        <v>23</v>
      </c>
      <c r="G25" s="29"/>
      <c r="H25" s="31" t="s">
        <v>106</v>
      </c>
      <c r="I25" s="30" t="s">
        <v>107</v>
      </c>
      <c r="J25" s="30" t="s">
        <v>26</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2" t="s">
        <v>108</v>
      </c>
      <c r="B26" s="45" t="s">
        <v>64</v>
      </c>
      <c r="C26" s="31" t="s">
        <v>109</v>
      </c>
      <c r="D26" s="29"/>
      <c r="E26" s="30" t="s">
        <v>22</v>
      </c>
      <c r="F26" s="30" t="s">
        <v>31</v>
      </c>
      <c r="G26" s="29"/>
      <c r="H26" s="33" t="s">
        <v>110</v>
      </c>
      <c r="I26" s="30" t="s">
        <v>111</v>
      </c>
      <c r="J26" s="30" t="s">
        <v>26</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2" t="s">
        <v>112</v>
      </c>
      <c r="B27" s="45" t="s">
        <v>113</v>
      </c>
      <c r="C27" s="31" t="s">
        <v>114</v>
      </c>
      <c r="D27" s="29"/>
      <c r="E27" s="30" t="s">
        <v>22</v>
      </c>
      <c r="F27" s="30" t="s">
        <v>23</v>
      </c>
      <c r="G27" s="29"/>
      <c r="H27" s="31"/>
      <c r="I27" s="30" t="s">
        <v>115</v>
      </c>
      <c r="J27" s="30" t="s">
        <v>26</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2" t="s">
        <v>116</v>
      </c>
      <c r="B28" s="45" t="s">
        <v>113</v>
      </c>
      <c r="C28" s="31" t="s">
        <v>117</v>
      </c>
      <c r="D28" s="29"/>
      <c r="E28" s="30" t="s">
        <v>22</v>
      </c>
      <c r="F28" s="30" t="s">
        <v>31</v>
      </c>
      <c r="G28" s="29"/>
      <c r="H28" s="31"/>
      <c r="I28" s="30" t="s">
        <v>118</v>
      </c>
      <c r="J28" s="30" t="s">
        <v>26</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30"/>
      <c r="N743" s="29"/>
      <c r="O743" s="29"/>
      <c r="P743" s="30"/>
      <c r="Q743" s="29"/>
      <c r="R743" s="29"/>
      <c r="S743" s="30"/>
      <c r="T743" s="29"/>
      <c r="U743" s="29"/>
      <c r="V743" s="30"/>
      <c r="W743" s="29"/>
      <c r="X743" s="29"/>
      <c r="Y743" s="30"/>
      <c r="Z743" s="29"/>
      <c r="AA743" s="29"/>
      <c r="AB743" s="30"/>
      <c r="AC743" s="29"/>
      <c r="AD743" s="29"/>
      <c r="AE743" s="30"/>
      <c r="AF743" s="29"/>
      <c r="AG743" s="29"/>
      <c r="AH743" s="30"/>
      <c r="AI743" s="29"/>
      <c r="AJ743" s="29"/>
      <c r="AK743" s="30"/>
      <c r="AL743" s="29"/>
      <c r="AM743" s="29"/>
      <c r="AN743" s="30"/>
      <c r="AO743" s="29"/>
      <c r="AP743" s="29"/>
      <c r="AQ743" s="30"/>
      <c r="AR743" s="29"/>
      <c r="AS743" s="29"/>
      <c r="AT743" s="30"/>
      <c r="AU743" s="29"/>
      <c r="AV743" s="29"/>
      <c r="AW743" s="30"/>
      <c r="AX743" s="29"/>
      <c r="AY743" s="29"/>
      <c r="AZ743" s="30"/>
      <c r="BA743" s="29"/>
      <c r="BB743" s="29"/>
      <c r="BC743" s="30"/>
      <c r="BD743" s="29"/>
      <c r="BE743" s="29"/>
      <c r="BF743" s="30"/>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sheetData>
  <mergeCells count="28">
    <mergeCell ref="AI4:AK4"/>
    <mergeCell ref="AL4:AN4"/>
    <mergeCell ref="BD4:BF4"/>
    <mergeCell ref="AO4:AQ4"/>
    <mergeCell ref="BA4:BC4"/>
    <mergeCell ref="AX4:AZ4"/>
    <mergeCell ref="AU4:AW4"/>
    <mergeCell ref="N1:P1"/>
    <mergeCell ref="N4:P4"/>
    <mergeCell ref="AC4:AE4"/>
    <mergeCell ref="Z4:AB4"/>
    <mergeCell ref="D4:G4"/>
    <mergeCell ref="A4:C4"/>
    <mergeCell ref="A6:C6"/>
    <mergeCell ref="A13:C13"/>
    <mergeCell ref="T1:V1"/>
    <mergeCell ref="W1:Y1"/>
    <mergeCell ref="Z1:AB1"/>
    <mergeCell ref="AC1:AE1"/>
    <mergeCell ref="H1:J1"/>
    <mergeCell ref="H4:J4"/>
    <mergeCell ref="K1:M1"/>
    <mergeCell ref="Q1:S1"/>
    <mergeCell ref="B1:C1"/>
    <mergeCell ref="AR4:AT4"/>
    <mergeCell ref="AF4:AH4"/>
    <mergeCell ref="T4:V4"/>
    <mergeCell ref="B2:C2"/>
  </mergeCells>
  <conditionalFormatting sqref="H6:J759">
    <cfRule type="expression" dxfId="3" priority="1">
      <formula>$J:$J="Match"</formula>
    </cfRule>
  </conditionalFormatting>
  <conditionalFormatting sqref="H6:J759">
    <cfRule type="expression" dxfId="4" priority="2">
      <formula>$J:$J="Partial Match"</formula>
    </cfRule>
  </conditionalFormatting>
  <conditionalFormatting sqref="K6:M759">
    <cfRule type="expression" dxfId="5" priority="3">
      <formula>$M:$M=""</formula>
    </cfRule>
  </conditionalFormatting>
  <conditionalFormatting sqref="H6:J759">
    <cfRule type="expression" dxfId="6" priority="4">
      <formula>$J:$J="No Match"</formula>
    </cfRule>
  </conditionalFormatting>
  <conditionalFormatting sqref="A6:G759 H6:H28">
    <cfRule type="expression" dxfId="0" priority="5">
      <formula>$E:$E="Minimum"</formula>
    </cfRule>
  </conditionalFormatting>
  <conditionalFormatting sqref="A6:G759 H6:H28">
    <cfRule type="expression" dxfId="1" priority="6">
      <formula>$E:$E="Recommended"</formula>
    </cfRule>
  </conditionalFormatting>
  <conditionalFormatting sqref="A6:G759 H6:H28">
    <cfRule type="expression" dxfId="2" priority="7">
      <formula>$E:$E="Optional"</formula>
    </cfRule>
  </conditionalFormatting>
  <conditionalFormatting sqref="K6:M759">
    <cfRule type="expression" dxfId="3" priority="8">
      <formula>$M:$M="Match"</formula>
    </cfRule>
  </conditionalFormatting>
  <conditionalFormatting sqref="K6:M759">
    <cfRule type="expression" dxfId="4" priority="9">
      <formula>$M:$M="Partial Match"</formula>
    </cfRule>
  </conditionalFormatting>
  <conditionalFormatting sqref="H6:J759">
    <cfRule type="expression" dxfId="5" priority="10">
      <formula>$J:$J=""</formula>
    </cfRule>
  </conditionalFormatting>
  <conditionalFormatting sqref="K6:M759">
    <cfRule type="expression" dxfId="6" priority="11">
      <formula>$M:$M="No Match"</formula>
    </cfRule>
  </conditionalFormatting>
  <conditionalFormatting sqref="N6:P759">
    <cfRule type="expression" dxfId="3" priority="12">
      <formula>$P:$P="Match"</formula>
    </cfRule>
  </conditionalFormatting>
  <conditionalFormatting sqref="N6:P759">
    <cfRule type="expression" dxfId="4" priority="13">
      <formula>$P:$P="Partial Match"</formula>
    </cfRule>
  </conditionalFormatting>
  <conditionalFormatting sqref="N6:P759">
    <cfRule type="expression" dxfId="6" priority="14">
      <formula>$P:$P="No Match"</formula>
    </cfRule>
  </conditionalFormatting>
  <conditionalFormatting sqref="N6:P759">
    <cfRule type="expression" dxfId="5" priority="15">
      <formula>$P:$P=""</formula>
    </cfRule>
  </conditionalFormatting>
  <conditionalFormatting sqref="Q6:S759">
    <cfRule type="expression" dxfId="3" priority="16">
      <formula>$S:$S="Match"</formula>
    </cfRule>
  </conditionalFormatting>
  <conditionalFormatting sqref="Q6:S759">
    <cfRule type="expression" dxfId="4" priority="17">
      <formula>$S:$S="Partial Match"</formula>
    </cfRule>
  </conditionalFormatting>
  <conditionalFormatting sqref="Q6:S759">
    <cfRule type="expression" dxfId="6" priority="18">
      <formula>$S:$S="No Match"</formula>
    </cfRule>
  </conditionalFormatting>
  <conditionalFormatting sqref="Q6:S759">
    <cfRule type="expression" dxfId="5" priority="19">
      <formula>$S:$S=""</formula>
    </cfRule>
  </conditionalFormatting>
  <conditionalFormatting sqref="T6:V759">
    <cfRule type="expression" dxfId="3" priority="20">
      <formula>$V:$V="Match"</formula>
    </cfRule>
  </conditionalFormatting>
  <conditionalFormatting sqref="W6:Y759">
    <cfRule type="expression" dxfId="4" priority="21">
      <formula>$Y:$Y="Partial Match"</formula>
    </cfRule>
  </conditionalFormatting>
  <conditionalFormatting sqref="T6:V759">
    <cfRule type="expression" dxfId="6" priority="22">
      <formula>$V:$V="No Match"</formula>
    </cfRule>
  </conditionalFormatting>
  <conditionalFormatting sqref="T6:V759">
    <cfRule type="expression" dxfId="5" priority="23">
      <formula>$V:$V=""</formula>
    </cfRule>
  </conditionalFormatting>
  <conditionalFormatting sqref="W6:Y759">
    <cfRule type="expression" dxfId="3" priority="24">
      <formula>$Y:$Y="Match"</formula>
    </cfRule>
  </conditionalFormatting>
  <conditionalFormatting sqref="T6:V759">
    <cfRule type="expression" dxfId="4" priority="25">
      <formula>$V:$V="Partial Match"</formula>
    </cfRule>
  </conditionalFormatting>
  <conditionalFormatting sqref="W6:Y759">
    <cfRule type="expression" dxfId="6" priority="26">
      <formula>$Y:$Y="No Match"</formula>
    </cfRule>
  </conditionalFormatting>
  <conditionalFormatting sqref="W6:Y759">
    <cfRule type="expression" dxfId="5" priority="27">
      <formula>$Y:$Y=""</formula>
    </cfRule>
  </conditionalFormatting>
  <conditionalFormatting sqref="Z6:AB759">
    <cfRule type="expression" dxfId="4" priority="28">
      <formula>$AB:$AB="Partial Match"</formula>
    </cfRule>
  </conditionalFormatting>
  <conditionalFormatting sqref="Z6:AB759">
    <cfRule type="expression" dxfId="3" priority="29">
      <formula>$AB:$AB="Match"</formula>
    </cfRule>
  </conditionalFormatting>
  <conditionalFormatting sqref="Z6:AB759">
    <cfRule type="expression" dxfId="6" priority="30">
      <formula>$AB:$AB="No Match"</formula>
    </cfRule>
  </conditionalFormatting>
  <conditionalFormatting sqref="Z6:AB759">
    <cfRule type="expression" dxfId="5" priority="31">
      <formula>$AB:$AB=""</formula>
    </cfRule>
  </conditionalFormatting>
  <conditionalFormatting sqref="AC6:AE759">
    <cfRule type="expression" dxfId="4" priority="32">
      <formula>$AE:$AE="Partial Match"</formula>
    </cfRule>
  </conditionalFormatting>
  <conditionalFormatting sqref="AC6:AE759">
    <cfRule type="expression" dxfId="3" priority="33">
      <formula>$AE:$AE="Match"</formula>
    </cfRule>
  </conditionalFormatting>
  <conditionalFormatting sqref="AC6:AE759">
    <cfRule type="expression" dxfId="6" priority="34">
      <formula>$AE:$AE="No Match"</formula>
    </cfRule>
  </conditionalFormatting>
  <conditionalFormatting sqref="AC6:AE759">
    <cfRule type="expression" dxfId="5" priority="35">
      <formula>$AE:$AE=""</formula>
    </cfRule>
  </conditionalFormatting>
  <conditionalFormatting sqref="AF6:AH759">
    <cfRule type="expression" dxfId="4" priority="36">
      <formula>$AH:$AH="Partial Match"</formula>
    </cfRule>
  </conditionalFormatting>
  <conditionalFormatting sqref="AF6:AH759">
    <cfRule type="expression" dxfId="3" priority="37">
      <formula>$AH:$AH="Match"</formula>
    </cfRule>
  </conditionalFormatting>
  <conditionalFormatting sqref="AF6:AH759">
    <cfRule type="expression" dxfId="6" priority="38">
      <formula>$AH:$AH="No Match"</formula>
    </cfRule>
  </conditionalFormatting>
  <conditionalFormatting sqref="AF6:AH759">
    <cfRule type="expression" dxfId="5" priority="39">
      <formula>$AH:$AH=""</formula>
    </cfRule>
  </conditionalFormatting>
  <conditionalFormatting sqref="AI6:AK759">
    <cfRule type="expression" dxfId="4" priority="40">
      <formula>$AK:$AK="Partial Match"</formula>
    </cfRule>
  </conditionalFormatting>
  <conditionalFormatting sqref="AI6:AK759">
    <cfRule type="expression" dxfId="3" priority="41">
      <formula>$AK:$AK="Match"</formula>
    </cfRule>
  </conditionalFormatting>
  <conditionalFormatting sqref="AL6:AN759">
    <cfRule type="expression" dxfId="6" priority="42">
      <formula>$AN:$AN="No Match"</formula>
    </cfRule>
  </conditionalFormatting>
  <conditionalFormatting sqref="AI6:AK759">
    <cfRule type="expression" dxfId="5" priority="43">
      <formula>$AK:$AK=""</formula>
    </cfRule>
  </conditionalFormatting>
  <conditionalFormatting sqref="AL6:AN759">
    <cfRule type="expression" dxfId="4" priority="44">
      <formula>$AN:$AN="Partial Match"</formula>
    </cfRule>
  </conditionalFormatting>
  <conditionalFormatting sqref="AL6:AN759">
    <cfRule type="expression" dxfId="3" priority="45">
      <formula>$AN:$AN="Match"</formula>
    </cfRule>
  </conditionalFormatting>
  <conditionalFormatting sqref="AI6:AK759">
    <cfRule type="expression" dxfId="6" priority="46">
      <formula>$AK:$AK="No Match"</formula>
    </cfRule>
  </conditionalFormatting>
  <conditionalFormatting sqref="AL6:AN759">
    <cfRule type="expression" dxfId="5" priority="47">
      <formula>$AN:$AN=""</formula>
    </cfRule>
  </conditionalFormatting>
  <conditionalFormatting sqref="AO6:AQ759">
    <cfRule type="expression" dxfId="6" priority="48">
      <formula>$AQ:$AQ="No Match"</formula>
    </cfRule>
  </conditionalFormatting>
  <conditionalFormatting sqref="AO6:AQ759">
    <cfRule type="expression" dxfId="4" priority="49">
      <formula>$AQ:$AQ="Partial Match"</formula>
    </cfRule>
  </conditionalFormatting>
  <conditionalFormatting sqref="AO6:AQ759">
    <cfRule type="expression" dxfId="3" priority="50">
      <formula>$AQ:$AQ="Match"</formula>
    </cfRule>
  </conditionalFormatting>
  <conditionalFormatting sqref="AO6:AQ759">
    <cfRule type="expression" dxfId="5" priority="51">
      <formula>$AQ:$AQ=""</formula>
    </cfRule>
  </conditionalFormatting>
  <conditionalFormatting sqref="AR6:AT759">
    <cfRule type="expression" dxfId="6" priority="52">
      <formula>$AT:$AT="No Match"</formula>
    </cfRule>
  </conditionalFormatting>
  <conditionalFormatting sqref="AR6:AT759">
    <cfRule type="expression" dxfId="4" priority="53">
      <formula>$AT:$AT="Partial Match"</formula>
    </cfRule>
  </conditionalFormatting>
  <conditionalFormatting sqref="AR6:AT759">
    <cfRule type="expression" dxfId="3" priority="54">
      <formula>$AT:$AT="Match"</formula>
    </cfRule>
  </conditionalFormatting>
  <conditionalFormatting sqref="AR6:AT759">
    <cfRule type="expression" dxfId="5" priority="55">
      <formula>$AT:$AT=""</formula>
    </cfRule>
  </conditionalFormatting>
  <conditionalFormatting sqref="AU6:AW759">
    <cfRule type="expression" dxfId="6" priority="56">
      <formula>$AW:$AW="No Match"</formula>
    </cfRule>
  </conditionalFormatting>
  <conditionalFormatting sqref="AU6:AW759">
    <cfRule type="expression" dxfId="4" priority="57">
      <formula>$AW:$AW="Partial Match"</formula>
    </cfRule>
  </conditionalFormatting>
  <conditionalFormatting sqref="AU6:AW759">
    <cfRule type="expression" dxfId="3" priority="58">
      <formula>$AW:$AW="Match"</formula>
    </cfRule>
  </conditionalFormatting>
  <conditionalFormatting sqref="AU6:AW759">
    <cfRule type="expression" dxfId="5" priority="59">
      <formula>$AW:$AW=""</formula>
    </cfRule>
  </conditionalFormatting>
  <conditionalFormatting sqref="AX6:AZ759">
    <cfRule type="expression" dxfId="6" priority="60">
      <formula>$AZ:$AZ="No Match"</formula>
    </cfRule>
  </conditionalFormatting>
  <conditionalFormatting sqref="AX6:AZ759">
    <cfRule type="expression" dxfId="4" priority="61">
      <formula>$AZ:$AZ="Partial Match"</formula>
    </cfRule>
  </conditionalFormatting>
  <conditionalFormatting sqref="AX6:AZ759">
    <cfRule type="expression" dxfId="3" priority="62">
      <formula>$AZ:$AZ="Match"</formula>
    </cfRule>
  </conditionalFormatting>
  <conditionalFormatting sqref="AX6:AZ759">
    <cfRule type="expression" dxfId="5" priority="63">
      <formula>$AZ:$AZ=""</formula>
    </cfRule>
  </conditionalFormatting>
  <conditionalFormatting sqref="BA6:BC759">
    <cfRule type="expression" dxfId="6" priority="64">
      <formula>$BC:$BC="No Match"</formula>
    </cfRule>
  </conditionalFormatting>
  <conditionalFormatting sqref="BA6:BC759">
    <cfRule type="expression" dxfId="4" priority="65">
      <formula>$BC:$BC="Partial Match"</formula>
    </cfRule>
  </conditionalFormatting>
  <conditionalFormatting sqref="BA6:BC759">
    <cfRule type="expression" dxfId="3" priority="66">
      <formula>$BC:$BC="Match"</formula>
    </cfRule>
  </conditionalFormatting>
  <conditionalFormatting sqref="BA6:BC759">
    <cfRule type="expression" dxfId="5" priority="67">
      <formula>$BC:$BC=""</formula>
    </cfRule>
  </conditionalFormatting>
  <conditionalFormatting sqref="BD6:BF759">
    <cfRule type="expression" dxfId="6" priority="68">
      <formula>$BF:$BF="No Match"</formula>
    </cfRule>
  </conditionalFormatting>
  <conditionalFormatting sqref="BD6:BF759">
    <cfRule type="expression" dxfId="4" priority="69">
      <formula>$BF:$BF="Partial Match"</formula>
    </cfRule>
  </conditionalFormatting>
  <conditionalFormatting sqref="BD6:BF759">
    <cfRule type="expression" dxfId="3" priority="70">
      <formula>$BF:$BF="Match"</formula>
    </cfRule>
  </conditionalFormatting>
  <conditionalFormatting sqref="BD6:BF759">
    <cfRule type="expression" dxfId="5" priority="71">
      <formula>$BF:$BF=""</formula>
    </cfRule>
  </conditionalFormatting>
  <dataValidations>
    <dataValidation type="list" allowBlank="1" showInputMessage="1" showErrorMessage="1" prompt="Suggestions to use or not in Bioschemas Specification" sqref="E6:E759">
      <formula1>"Minimum,Recommended,Optional"</formula1>
    </dataValidation>
    <dataValidation type="list" allowBlank="1" showInputMessage="1" showErrorMessage="1" prompt="Select if this field matches in the specific Use Case " sqref="P6:P759 S6:S759 V6:V759 Y6:Y759 AB6:AB759 AE6:AE759 AH6:AH759 AK6:AK759 AN6:AN759 AQ6:AQ759 AT6:AT759 AW6:AW759 AZ6:AZ759 BC6:BC759 BF6:BF759">
      <formula1>"Match,Not Match,Partial Match"</formula1>
    </dataValidation>
    <dataValidation type="list" allowBlank="1" sqref="F6:F759">
      <formula1>"ONE,MANY"</formula1>
    </dataValidation>
    <dataValidation type="list" allowBlank="1" showInputMessage="1" showErrorMessage="1" prompt="Select if this field matches in the specific Use Case " sqref="J6:J759 M6:M759">
      <formula1>"Match,No Match,Partial Match"</formula1>
    </dataValidation>
  </dataValidations>
  <hyperlinks>
    <hyperlink r:id="rId1" ref="A4"/>
    <hyperlink r:id="rId2" ref="A7"/>
    <hyperlink r:id="rId3" ref="A8"/>
    <hyperlink r:id="rId4" ref="A9"/>
    <hyperlink r:id="rId5" ref="A10"/>
    <hyperlink r:id="rId6" ref="B10"/>
    <hyperlink r:id="rId7" ref="A11"/>
    <hyperlink r:id="rId8" ref="A12"/>
    <hyperlink r:id="rId9" ref="B16"/>
    <hyperlink r:id="rId10" ref="B17"/>
    <hyperlink r:id="rId11" ref="B20"/>
    <hyperlink r:id="rId12" ref="A21"/>
    <hyperlink r:id="rId13" ref="B21"/>
    <hyperlink r:id="rId14" ref="A22"/>
    <hyperlink r:id="rId15" ref="B22"/>
    <hyperlink r:id="rId16" ref="A23"/>
    <hyperlink r:id="rId17" ref="B23"/>
    <hyperlink r:id="rId18" ref="A24"/>
    <hyperlink r:id="rId19" ref="A25"/>
    <hyperlink r:id="rId20" ref="A26"/>
    <hyperlink r:id="rId21" ref="B26"/>
    <hyperlink r:id="rId22" ref="A27"/>
    <hyperlink r:id="rId23" ref="B27"/>
    <hyperlink r:id="rId24" ref="A28"/>
    <hyperlink r:id="rId25" ref="B28"/>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6" t="s">
        <v>5</v>
      </c>
      <c r="B1" s="6"/>
      <c r="C1" s="6"/>
      <c r="D1" s="7" t="s">
        <v>8</v>
      </c>
      <c r="E1" s="7"/>
      <c r="F1" s="7"/>
      <c r="G1" s="7"/>
    </row>
    <row r="2">
      <c r="A2" s="12" t="str">
        <f>IFERROR(__xludf.DUMMYFUNCTION("QUERY('Schema.org mapping'!A5:G1000,""select * where(E='Minimum'or E='Optional' or E='Recommended')"",1 )"),"Property")</f>
        <v>Property</v>
      </c>
      <c r="B2" s="12" t="str">
        <f>IFERROR(__xludf.DUMMYFUNCTION("""COMPUTED_VALUE"""),"Expected Type")</f>
        <v>Expected Type</v>
      </c>
      <c r="C2" s="13" t="str">
        <f>IFERROR(__xludf.DUMMYFUNCTION("""COMPUTED_VALUE"""),"Description")</f>
        <v>Description</v>
      </c>
      <c r="D2" s="15" t="str">
        <f>IFERROR(__xludf.DUMMYFUNCTION("""COMPUTED_VALUE"""),"BSC Description")</f>
        <v>BSC Description</v>
      </c>
      <c r="E2" s="15" t="str">
        <f>IFERROR(__xludf.DUMMYFUNCTION("""COMPUTED_VALUE"""),"Marginality")</f>
        <v>Marginality</v>
      </c>
      <c r="F2" s="17" t="str">
        <f>IFERROR(__xludf.DUMMYFUNCTION("""COMPUTED_VALUE"""),"Cardinality")</f>
        <v>Cardinality</v>
      </c>
      <c r="G2" s="17" t="str">
        <f>IFERROR(__xludf.DUMMYFUNCTION("""COMPUTED_VALUE"""),"Controlled Vocabulary")</f>
        <v>Controlled Vocabulary</v>
      </c>
    </row>
    <row r="3">
      <c r="A3" s="19" t="str">
        <f>IFERROR(__xludf.DUMMYFUNCTION("""COMPUTED_VALUE"""),"citation")</f>
        <v>citation</v>
      </c>
      <c r="B3" s="19" t="str">
        <f>IFERROR(__xludf.DUMMYFUNCTION("""COMPUTED_VALUE"""),"CreativeWork or URL")</f>
        <v>CreativeWork or URL</v>
      </c>
      <c r="C3" s="19" t="str">
        <f>IFERROR(__xludf.DUMMYFUNCTION("""COMPUTED_VALUE"""),"A citation or reference to a creative work, such as a publication, web page, scholarly article, etc.")</f>
        <v>A citation or reference to a creative work, such as a publication, web page, scholarly article, etc.</v>
      </c>
      <c r="D3" s="21" t="str">
        <f>IFERROR(__xludf.DUMMYFUNCTION("""COMPUTED_VALUE"""),"")</f>
        <v/>
      </c>
      <c r="E3" s="19" t="str">
        <f>IFERROR(__xludf.DUMMYFUNCTION("""COMPUTED_VALUE"""),"Recommended")</f>
        <v>Recommended</v>
      </c>
      <c r="F3" s="19" t="str">
        <f>IFERROR(__xludf.DUMMYFUNCTION("""COMPUTED_VALUE"""),"MANY")</f>
        <v>MANY</v>
      </c>
      <c r="G3" s="19"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BiologicalEntity was created or the item was added to a DataFeed.")</f>
        <v>The date on which the BiologicalEntity was created or the item was added to a DataFeed.</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BiologicalEntity was most recently modified or when the item's entry was modified within a DataFeed.")</f>
        <v>The date on which the BiologicalEntity was most recently modified or when the item's entry was modified within a DataFeed.</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IFERROR(__xludf.DUMMYFUNCTION("""COMPUTED_VALUE"""),"distribution")</f>
        <v>distribution</v>
      </c>
      <c r="B6" t="str">
        <f>IFERROR(__xludf.DUMMYFUNCTION("""COMPUTED_VALUE"""),"DataDownload")</f>
        <v>DataDownload</v>
      </c>
      <c r="C6" t="str">
        <f>IFERROR(__xludf.DUMMYFUNCTION("""COMPUTED_VALUE"""),"A downloadable form of this entity, at a specific location, in a specific format")</f>
        <v>A downloadable form of this entity, at a specific location, in a specific format</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IFERROR(__xludf.DUMMYFUNCTION("""COMPUTED_VALUE"""),"hasPart")</f>
        <v>hasPart</v>
      </c>
      <c r="B7" t="str">
        <f>IFERROR(__xludf.DUMMYFUNCTION("""COMPUTED_VALUE"""),"BiologicalEntity")</f>
        <v>BiologicalEntity</v>
      </c>
      <c r="C7" t="str">
        <f>IFERROR(__xludf.DUMMYFUNCTION("""COMPUTED_VALUE"""),"Indicates a BiologicalEntity that is (in some sense) a part of this BiologicalEntity.
Inverse property: isPartOf.")</f>
        <v>Indicates a BiologicalEntity that is (in some sense) a part of this BiologicalEntity.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IFERROR(__xludf.DUMMYFUNCTION("""COMPUTED_VALUE"""),"isPartOf")</f>
        <v>isPartOf</v>
      </c>
      <c r="B8" t="str">
        <f>IFERROR(__xludf.DUMMYFUNCTION("""COMPUTED_VALUE"""),"BiologicalEntity")</f>
        <v>BiologicalEntity</v>
      </c>
      <c r="C8" t="str">
        <f>IFERROR(__xludf.DUMMYFUNCTION("""COMPUTED_VALUE"""),"Indicates a BiologicalEntity that this BiologicalEntity is (in some sense) part of.
 Inverse property: hasPart.")</f>
        <v>Indicates a BiologicalEntity that this BiologicalEntity is (in some sense) part of.
 Inverse property: hasPart.</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IFERROR(__xludf.DUMMYFUNCTION("""COMPUTED_VALUE"""),"associatedDisease")</f>
        <v>associatedDisease</v>
      </c>
      <c r="B9" t="str">
        <f>IFERROR(__xludf.DUMMYFUNCTION("""COMPUTED_VALUE"""),"MedicalCondition OR URL")</f>
        <v>MedicalCondition OR URL</v>
      </c>
      <c r="C9" t="str">
        <f>IFERROR(__xludf.DUMMYFUNCTION("""COMPUTED_VALUE"""),"Disease associated to this protein feature")</f>
        <v>Disease associated to this protein feature</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IFERROR(__xludf.DUMMYFUNCTION("""COMPUTED_VALUE"""),"biocoordinates")</f>
        <v>biocoordinates</v>
      </c>
      <c r="B10" t="str">
        <f>IFERROR(__xludf.DUMMYFUNCTION("""COMPUTED_VALUE"""),"QuantitativeValue")</f>
        <v>QuantitativeValue</v>
      </c>
      <c r="C1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10" t="str">
        <f>IFERROR(__xludf.DUMMYFUNCTION("""COMPUTED_VALUE"""),"")</f>
        <v/>
      </c>
      <c r="E10" t="str">
        <f>IFERROR(__xludf.DUMMYFUNCTION("""COMPUTED_VALUE"""),"Recommended")</f>
        <v>Recommended</v>
      </c>
      <c r="F10" t="str">
        <f>IFERROR(__xludf.DUMMYFUNCTION("""COMPUTED_VALUE"""),"ONE")</f>
        <v>ONE</v>
      </c>
      <c r="G10" t="str">
        <f>IFERROR(__xludf.DUMMYFUNCTION("""COMPUTED_VALUE"""),"")</f>
        <v/>
      </c>
    </row>
    <row r="11">
      <c r="A11" t="str">
        <f>IFERROR(__xludf.DUMMYFUNCTION("""COMPUTED_VALUE"""),"biologicalType")</f>
        <v>biologicalType</v>
      </c>
      <c r="B11" t="str">
        <f>IFERROR(__xludf.DUMMYFUNCTION("""COMPUTED_VALUE"""),"Text")</f>
        <v>Text</v>
      </c>
      <c r="C11"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11" t="str">
        <f>IFERROR(__xludf.DUMMYFUNCTION("""COMPUTED_VALUE"""),"")</f>
        <v/>
      </c>
      <c r="E11" t="str">
        <f>IFERROR(__xludf.DUMMYFUNCTION("""COMPUTED_VALUE"""),"Minimum")</f>
        <v>Minimum</v>
      </c>
      <c r="F11" t="str">
        <f>IFERROR(__xludf.DUMMYFUNCTION("""COMPUTED_VALUE"""),"MANY")</f>
        <v>MANY</v>
      </c>
      <c r="G11" t="str">
        <f>IFERROR(__xludf.DUMMYFUNCTION("""COMPUTED_VALUE"""),"")</f>
        <v/>
      </c>
    </row>
    <row r="12">
      <c r="A12" t="str">
        <f>IFERROR(__xludf.DUMMYFUNCTION("""COMPUTED_VALUE"""),"crossReference")</f>
        <v>crossReference</v>
      </c>
      <c r="B12" t="str">
        <f>IFERROR(__xludf.DUMMYFUNCTION("""COMPUTED_VALUE"""),"Thing")</f>
        <v>Thing</v>
      </c>
      <c r="C12"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12" t="str">
        <f>IFERROR(__xludf.DUMMYFUNCTION("""COMPUTED_VALUE"""),"")</f>
        <v/>
      </c>
      <c r="E12" t="str">
        <f>IFERROR(__xludf.DUMMYFUNCTION("""COMPUTED_VALUE"""),"Optional")</f>
        <v>Optional</v>
      </c>
      <c r="F12" t="str">
        <f>IFERROR(__xludf.DUMMYFUNCTION("""COMPUTED_VALUE"""),"MANY")</f>
        <v>MANY</v>
      </c>
      <c r="G12" t="str">
        <f>IFERROR(__xludf.DUMMYFUNCTION("""COMPUTED_VALUE"""),"")</f>
        <v/>
      </c>
    </row>
    <row r="13">
      <c r="A13" t="str">
        <f>IFERROR(__xludf.DUMMYFUNCTION("""COMPUTED_VALUE"""),"representation")</f>
        <v>representation</v>
      </c>
      <c r="B13" t="str">
        <f>IFERROR(__xludf.DUMMYFUNCTION("""COMPUTED_VALUE"""),"Text or URL or PropertyValue")</f>
        <v>Text or URL or PropertyValue</v>
      </c>
      <c r="C13" t="str">
        <f>IFERROR(__xludf.DUMMYFUNCTION("""COMPUTED_VALUE"""),"Representation of this entity. For instance, chemical structure or sequence")</f>
        <v>Representation of this entity. For instance, chemical structure or sequence</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IFERROR(__xludf.DUMMYFUNCTION("""COMPUTED_VALUE"""),"taxon")</f>
        <v>taxon</v>
      </c>
      <c r="B14" t="str">
        <f>IFERROR(__xludf.DUMMYFUNCTION("""COMPUTED_VALUE"""),"URL ")</f>
        <v>URL </v>
      </c>
      <c r="C14" t="str">
        <f>IFERROR(__xludf.DUMMYFUNCTION("""COMPUTED_VALUE""")," 
A url pointing to NCBI Taxonomy or a taxonomic resource
")</f>
        <v> 
A url pointing to NCBI Taxonomy or a taxonomic resource
</v>
      </c>
      <c r="D14" t="str">
        <f>IFERROR(__xludf.DUMMYFUNCTION("""COMPUTED_VALUE"""),"")</f>
        <v/>
      </c>
      <c r="E14" t="str">
        <f>IFERROR(__xludf.DUMMYFUNCTION("""COMPUTED_VALUE"""),"Optional")</f>
        <v>Optional</v>
      </c>
      <c r="F14" t="str">
        <f>IFERROR(__xludf.DUMMYFUNCTION("""COMPUTED_VALUE"""),"MANY")</f>
        <v>MANY</v>
      </c>
      <c r="G14" t="str">
        <f>IFERROR(__xludf.DUMMYFUNCTION("""COMPUTED_VALUE"""),"Yes")</f>
        <v>Yes</v>
      </c>
    </row>
    <row r="15">
      <c r="A15" t="str">
        <f>IFERROR(__xludf.DUMMYFUNCTION("""COMPUTED_VALUE"""),"isMentionedIn")</f>
        <v>isMentionedIn</v>
      </c>
      <c r="B15" t="str">
        <f>IFERROR(__xludf.DUMMYFUNCTION("""COMPUTED_VALUE"""),"Thing")</f>
        <v>Thing</v>
      </c>
      <c r="C15" t="str">
        <f>IFERROR(__xludf.DUMMYFUNCTION("""COMPUTED_VALUE"""),"CreativeWork, Dataset, collection mentioning this entity
Inverse of:mentions")</f>
        <v>CreativeWork, Dataset, collection mentioning this entity
Inverse of:mentions</v>
      </c>
      <c r="D15" t="str">
        <f>IFERROR(__xludf.DUMMYFUNCTION("""COMPUTED_VALUE"""),"")</f>
        <v/>
      </c>
      <c r="E15" t="str">
        <f>IFERROR(__xludf.DUMMYFUNCTION("""COMPUTED_VALUE"""),"Recommended")</f>
        <v>Recommended</v>
      </c>
      <c r="F15" t="str">
        <f>IFERROR(__xludf.DUMMYFUNCTION("""COMPUTED_VALUE"""),"ONE")</f>
        <v>ONE</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Avoid it if possible, otherwise use it carefully. Please keep in min"&amp;"d that Bioschemas does not pretend to model every single possible field but mainly those useful for discoverability, summarization and accessibility.")</f>
        <v>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v>
      </c>
      <c r="D16" t="str">
        <f>IFERROR(__xludf.DUMMYFUNCTION("""COMPUTED_VALUE"""),"")</f>
        <v/>
      </c>
      <c r="E16" t="str">
        <f>IFERROR(__xludf.DUMMYFUNCTION("""COMPUTED_VALUE"""),"Optional")</f>
        <v>Optional</v>
      </c>
      <c r="F16" t="str">
        <f>IFERROR(__xludf.DUMMYFUNCTION("""COMPUTED_VALUE"""),"MANY")</f>
        <v>MANY</v>
      </c>
      <c r="G16" t="str">
        <f>IFERROR(__xludf.DUMMYFUNCTION("""COMPUTED_VALUE"""),"")</f>
        <v/>
      </c>
    </row>
    <row r="17">
      <c r="A17" t="str">
        <f>IFERROR(__xludf.DUMMYFUNCTION("""COMPUTED_VALUE"""),"alternateName")</f>
        <v>alternateName</v>
      </c>
      <c r="B17" t="str">
        <f>IFERROR(__xludf.DUMMYFUNCTION("""COMPUTED_VALUE"""),"Text")</f>
        <v>Text</v>
      </c>
      <c r="C17" t="str">
        <f>IFERROR(__xludf.DUMMYFUNCTION("""COMPUTED_VALUE"""),"An alias for the item.")</f>
        <v>An alias for the item.</v>
      </c>
      <c r="D17" t="str">
        <f>IFERROR(__xludf.DUMMYFUNCTION("""COMPUTED_VALUE"""),"")</f>
        <v/>
      </c>
      <c r="E17" t="str">
        <f>IFERROR(__xludf.DUMMYFUNCTION("""COMPUTED_VALUE"""),"Recommended")</f>
        <v>Recommended</v>
      </c>
      <c r="F17" t="str">
        <f>IFERROR(__xludf.DUMMYFUNCTION("""COMPUTED_VALUE"""),"MANY")</f>
        <v>MANY</v>
      </c>
      <c r="G17" t="str">
        <f>IFERROR(__xludf.DUMMYFUNCTION("""COMPUTED_VALUE"""),"")</f>
        <v/>
      </c>
    </row>
    <row r="18">
      <c r="A18" t="str">
        <f>IFERROR(__xludf.DUMMYFUNCTION("""COMPUTED_VALUE"""),"description")</f>
        <v>description</v>
      </c>
      <c r="B18" t="str">
        <f>IFERROR(__xludf.DUMMYFUNCTION("""COMPUTED_VALUE"""),"Text")</f>
        <v>Text</v>
      </c>
      <c r="C18" t="str">
        <f>IFERROR(__xludf.DUMMYFUNCTION("""COMPUTED_VALUE"""),"A description of the item.")</f>
        <v>A description of the item.</v>
      </c>
      <c r="D18" t="str">
        <f>IFERROR(__xludf.DUMMYFUNCTION("""COMPUTED_VALUE"""),"")</f>
        <v/>
      </c>
      <c r="E18" t="str">
        <f>IFERROR(__xludf.DUMMYFUNCTION("""COMPUTED_VALUE"""),"Recommended")</f>
        <v>Recommended</v>
      </c>
      <c r="F18" t="str">
        <f>IFERROR(__xludf.DUMMYFUNCTION("""COMPUTED_VALUE"""),"ONE")</f>
        <v>ONE</v>
      </c>
      <c r="G18" t="str">
        <f>IFERROR(__xludf.DUMMYFUNCTION("""COMPUTED_VALUE"""),"")</f>
        <v/>
      </c>
    </row>
    <row r="19">
      <c r="A19" t="str">
        <f>IFERROR(__xludf.DUMMYFUNCTION("""COMPUTED_VALUE"""),"identifier")</f>
        <v>identifier</v>
      </c>
      <c r="B19" t="str">
        <f>IFERROR(__xludf.DUMMYFUNCTION("""COMPUTED_VALUE"""),"PropertyValue or 
 Text or 
 URL")</f>
        <v>PropertyValue or 
 Text or 
 URL</v>
      </c>
      <c r="C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9" t="str">
        <f>IFERROR(__xludf.DUMMYFUNCTION("""COMPUTED_VALUE"""),"")</f>
        <v/>
      </c>
      <c r="E19" t="str">
        <f>IFERROR(__xludf.DUMMYFUNCTION("""COMPUTED_VALUE"""),"Minimum")</f>
        <v>Minimum</v>
      </c>
      <c r="F19" t="str">
        <f>IFERROR(__xludf.DUMMYFUNCTION("""COMPUTED_VALUE"""),"ONE")</f>
        <v>ONE</v>
      </c>
      <c r="G19" t="str">
        <f>IFERROR(__xludf.DUMMYFUNCTION("""COMPUTED_VALUE"""),"")</f>
        <v/>
      </c>
    </row>
    <row r="20">
      <c r="A20" t="str">
        <f>IFERROR(__xludf.DUMMYFUNCTION("""COMPUTED_VALUE"""),"image")</f>
        <v>image</v>
      </c>
      <c r="B20" t="str">
        <f>IFERROR(__xludf.DUMMYFUNCTION("""COMPUTED_VALUE"""),"ImageObject or 
 URL")</f>
        <v>ImageObject or 
 URL</v>
      </c>
      <c r="C20" t="str">
        <f>IFERROR(__xludf.DUMMYFUNCTION("""COMPUTED_VALUE"""),"An image of the item. This can be a URL or a fully described ImageObject.")</f>
        <v>An image of the item. This can be a URL or a fully described ImageObject.</v>
      </c>
      <c r="D20" t="str">
        <f>IFERROR(__xludf.DUMMYFUNCTION("""COMPUTED_VALUE"""),"")</f>
        <v/>
      </c>
      <c r="E20" t="str">
        <f>IFERROR(__xludf.DUMMYFUNCTION("""COMPUTED_VALUE"""),"Recommended")</f>
        <v>Recommended</v>
      </c>
      <c r="F20" t="str">
        <f>IFERROR(__xludf.DUMMYFUNCTION("""COMPUTED_VALUE"""),"MANY")</f>
        <v>MANY</v>
      </c>
      <c r="G20" t="str">
        <f>IFERROR(__xludf.DUMMYFUNCTION("""COMPUTED_VALUE"""),"")</f>
        <v/>
      </c>
    </row>
    <row r="21">
      <c r="A21" t="str">
        <f>IFERROR(__xludf.DUMMYFUNCTION("""COMPUTED_VALUE"""),"name")</f>
        <v>name</v>
      </c>
      <c r="B21" t="str">
        <f>IFERROR(__xludf.DUMMYFUNCTION("""COMPUTED_VALUE"""),"Text")</f>
        <v>Text</v>
      </c>
      <c r="C21" t="str">
        <f>IFERROR(__xludf.DUMMYFUNCTION("""COMPUTED_VALUE"""),"The name of the item.")</f>
        <v>The name of the item.</v>
      </c>
      <c r="D21" t="str">
        <f>IFERROR(__xludf.DUMMYFUNCTION("""COMPUTED_VALUE"""),"")</f>
        <v/>
      </c>
      <c r="E21" t="str">
        <f>IFERROR(__xludf.DUMMYFUNCTION("""COMPUTED_VALUE"""),"Recommended")</f>
        <v>Recommended</v>
      </c>
      <c r="F21" t="str">
        <f>IFERROR(__xludf.DUMMYFUNCTION("""COMPUTED_VALUE"""),"ONE")</f>
        <v>ONE</v>
      </c>
      <c r="G21" t="str">
        <f>IFERROR(__xludf.DUMMYFUNCTION("""COMPUTED_VALUE"""),"")</f>
        <v/>
      </c>
    </row>
    <row r="22">
      <c r="A22" t="str">
        <f>IFERROR(__xludf.DUMMYFUNCTION("""COMPUTED_VALUE"""),"sameAs")</f>
        <v>sameAs</v>
      </c>
      <c r="B22" t="str">
        <f>IFERROR(__xludf.DUMMYFUNCTION("""COMPUTED_VALUE"""),"URL")</f>
        <v>URL</v>
      </c>
      <c r="C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t="str">
        <f>IFERROR(__xludf.DUMMYFUNCTION("""COMPUTED_VALUE"""),"")</f>
        <v/>
      </c>
      <c r="E22" t="str">
        <f>IFERROR(__xludf.DUMMYFUNCTION("""COMPUTED_VALUE"""),"Recommended")</f>
        <v>Recommended</v>
      </c>
      <c r="F22" t="str">
        <f>IFERROR(__xludf.DUMMYFUNCTION("""COMPUTED_VALUE"""),"MANY")</f>
        <v>MANY</v>
      </c>
      <c r="G22" t="str">
        <f>IFERROR(__xludf.DUMMYFUNCTION("""COMPUTED_VALUE"""),"")</f>
        <v/>
      </c>
    </row>
    <row r="23">
      <c r="A23" t="str">
        <f>IFERROR(__xludf.DUMMYFUNCTION("""COMPUTED_VALUE"""),"url")</f>
        <v>url</v>
      </c>
      <c r="B23" t="str">
        <f>IFERROR(__xludf.DUMMYFUNCTION("""COMPUTED_VALUE"""),"URL")</f>
        <v>URL</v>
      </c>
      <c r="C23" t="str">
        <f>IFERROR(__xludf.DUMMYFUNCTION("""COMPUTED_VALUE"""),"URL of the item.")</f>
        <v>URL of the item.</v>
      </c>
      <c r="D23" t="str">
        <f>IFERROR(__xludf.DUMMYFUNCTION("""COMPUTED_VALUE"""),"")</f>
        <v/>
      </c>
      <c r="E23" t="str">
        <f>IFERROR(__xludf.DUMMYFUNCTION("""COMPUTED_VALUE"""),"Recommended")</f>
        <v>Recommended</v>
      </c>
      <c r="F23" t="str">
        <f>IFERROR(__xludf.DUMMYFUNCTION("""COMPUTED_VALUE"""),"ONE")</f>
        <v>ONE</v>
      </c>
      <c r="G23"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