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harts/chart3.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julie\Downloads\"/>
    </mc:Choice>
  </mc:AlternateContent>
  <xr:revisionPtr revIDLastSave="0" documentId="8_{36415835-0E3A-44D5-9178-B325DDAEB0B3}" xr6:coauthVersionLast="47" xr6:coauthVersionMax="47" xr10:uidLastSave="{00000000-0000-0000-0000-000000000000}"/>
  <bookViews>
    <workbookView xWindow="5070" yWindow="5070" windowWidth="43200" windowHeight="23445" activeTab="5" xr2:uid="{00000000-000D-0000-FFFF-FFFF00000000}"/>
  </bookViews>
  <sheets>
    <sheet name="Model" sheetId="2" r:id="rId1"/>
    <sheet name="BL" sheetId="4" r:id="rId2"/>
    <sheet name="Franchise" sheetId="5" state="hidden" r:id="rId3"/>
    <sheet name="Console" sheetId="16" r:id="rId4"/>
    <sheet name="GTA units" sheetId="11" r:id="rId5"/>
    <sheet name="VA Details" sheetId="12" r:id="rId6"/>
    <sheet name="Titles" sheetId="13" r:id="rId7"/>
    <sheet name="2K" sheetId="14" r:id="rId8"/>
    <sheet name="Rockstar" sheetId="15" r:id="rId9"/>
  </sheets>
  <externalReferences>
    <externalReference r:id="rId10"/>
  </externalReferences>
  <definedNames>
    <definedName name="___ann10">#REF!</definedName>
    <definedName name="___ann11">#REF!</definedName>
    <definedName name="___ann12">#REF!</definedName>
    <definedName name="___ann13">#REF!</definedName>
    <definedName name="___ann14">#REF!</definedName>
    <definedName name="___ann15">#REF!</definedName>
    <definedName name="___ann16">#REF!</definedName>
    <definedName name="___ann6">#REF!</definedName>
    <definedName name="___ann7">#REF!</definedName>
    <definedName name="___ann8">#REF!</definedName>
    <definedName name="___ann9">#REF!</definedName>
    <definedName name="___avg9293">#REF!</definedName>
    <definedName name="___avg9394">#REF!</definedName>
    <definedName name="___avg9495">#REF!</definedName>
    <definedName name="___avg9596">#REF!</definedName>
    <definedName name="___avg9697">#REF!</definedName>
    <definedName name="___avg9798">#REF!</definedName>
    <definedName name="___DAT1">#REF!</definedName>
    <definedName name="___DAT2">#REF!</definedName>
    <definedName name="___DAT3">#REF!</definedName>
    <definedName name="___DAT4">#REF!</definedName>
    <definedName name="___DAT5">#REF!</definedName>
    <definedName name="___DAT6">#REF!</definedName>
    <definedName name="___DAT7">#REF!</definedName>
    <definedName name="___DAT8">#REF!</definedName>
    <definedName name="___dep1">#REF!</definedName>
    <definedName name="___FYE2">#REF!</definedName>
    <definedName name="___own1">#REF!</definedName>
    <definedName name="___TOP10">#REF!</definedName>
    <definedName name="___twx1">#REF!</definedName>
    <definedName name="___twx2">#REF!</definedName>
    <definedName name="___twx3">#REF!</definedName>
    <definedName name="__ann10">#REF!</definedName>
    <definedName name="__ann11">#REF!</definedName>
    <definedName name="__ann12">#REF!</definedName>
    <definedName name="__ann13">#REF!</definedName>
    <definedName name="__ann14">#REF!</definedName>
    <definedName name="__ann15">#REF!</definedName>
    <definedName name="__ann16">#REF!</definedName>
    <definedName name="__ann6">#REF!</definedName>
    <definedName name="__ann7">#REF!</definedName>
    <definedName name="__ann8">#REF!</definedName>
    <definedName name="__ann9">#REF!</definedName>
    <definedName name="__avg9293">#REF!</definedName>
    <definedName name="__avg9394">#REF!</definedName>
    <definedName name="__avg9495">#REF!</definedName>
    <definedName name="__avg9596">#REF!</definedName>
    <definedName name="__avg9697">#REF!</definedName>
    <definedName name="__avg9798">#REF!</definedName>
    <definedName name="__DAT1">#REF!</definedName>
    <definedName name="__DAT2">#REF!</definedName>
    <definedName name="__DAT3">#REF!</definedName>
    <definedName name="__DAT4">#REF!</definedName>
    <definedName name="__DAT5">#REF!</definedName>
    <definedName name="__DAT6">#REF!</definedName>
    <definedName name="__DAT7">#REF!</definedName>
    <definedName name="__DAT8">#REF!</definedName>
    <definedName name="__dep1">#REF!</definedName>
    <definedName name="__FDS_HYPERLINK_TOGGLE_STATE__">"ON"</definedName>
    <definedName name="__FDS_UNIQUE_RANGE_ID_GENERATOR_COUNTER">1</definedName>
    <definedName name="__FDS_USED_FOR_REUSING_RANGE_IDS_RECYCLE">{1,1,1,1,1,1,1,1,1,1,1,1,1,2,2,2,2,2,2,2,2,2,2,2,2,2}</definedName>
    <definedName name="__FYE2">#REF!</definedName>
    <definedName name="__own1">#REF!</definedName>
    <definedName name="__TOP10">#REF!</definedName>
    <definedName name="__twx1">#REF!</definedName>
    <definedName name="__twx2">#REF!</definedName>
    <definedName name="__twx3">#REF!</definedName>
    <definedName name="_1__FDSAUDITLINK__">{"fdsup://Directions/FactSet Auditing Viewer?action=AUDIT_VALUE&amp;DB=129&amp;ID1=69515610&amp;VALUEID=02649&amp;SDATE=201102&amp;PERIODTYPE=QTR_STD&amp;SCFT=3&amp;window=popup_no_bar&amp;width=385&amp;height=120&amp;START_MAXIMIZED=FALSE&amp;creator=factset&amp;display_string=Audit"}</definedName>
    <definedName name="_1_0Market">#REF!</definedName>
    <definedName name="_10__FDSAUDITLINK__">{"fdsup://IBCentral/FAT Viewer?action=UPDATE&amp;creator=factset&amp;DOC_NAME=fat:reuters_qtrly_source_window.fat&amp;display_string=Audit&amp;DYN_ARGS=TRUE&amp;VAR:ID1=50217510&amp;VAR:RCODE=STLD&amp;VAR:SDATE=20100699&amp;VAR:FREQ=Q&amp;VAR:RELITEM=RP&amp;VAR:CURRENCY=LOCAL&amp;VAR:CURRSOURCE=EXSHA","RE&amp;VAR:NATFREQ=QUARTERLY&amp;VAR:RFIELD=FINALIZED&amp;VAR:DB_TYPE=FNR&amp;VAR:UNITS=M&amp;window=popup&amp;width=450&amp;height=300&amp;START_MAXIMIZED=FALSE"}</definedName>
    <definedName name="_101__FDSAUDITLINK__">{"fdsup://IBCentral/FAT Viewer?action=UPDATE&amp;creator=factset&amp;DOC_NAME=fat:reuters_semi_source_window.fat&amp;display_string=Audit&amp;DYN_ARGS=TRUE&amp;VAR:ID1=550507&amp;VAR:RCODE=SCSI&amp;VAR:SDATE=20110699&amp;VAR:FREQ=FSA&amp;VAR:RELITEM=RP&amp;VAR:CURRENCY=&amp;VAR:CURRSOURCE=EXSHARE&amp;VAR",":NATFREQ=FSA&amp;VAR:RFIELD=FINALIZED&amp;VAR:DB_TYPE=&amp;VAR:UNITS=M&amp;window=popup&amp;width=450&amp;height=300&amp;START_MAXIMIZED=FALSE"}</definedName>
    <definedName name="_10D_0Working_l">#REF!</definedName>
    <definedName name="_11__FDSAUDITLINK__">{"fdsup://Directions/FactSet Auditing Viewer?action=AUDIT_VALUE&amp;DB=129&amp;ID1=09746Y10&amp;VALUEID=02649&amp;SDATE=201102&amp;PERIODTYPE=QTR_STD&amp;SCFT=3&amp;window=popup_no_bar&amp;width=385&amp;height=120&amp;START_MAXIMIZED=FALSE&amp;creator=factset&amp;display_string=Audit"}</definedName>
    <definedName name="_114__FDSAUDITLINK__">{"fdsup://IBCentral/FAT Viewer?action=UPDATE&amp;creator=factset&amp;DOC_NAME=fat:reuters_semi_source_window.fat&amp;display_string=Audit&amp;DYN_ARGS=TRUE&amp;VAR:ID1=626685&amp;VAR:RCODE=SCSI&amp;VAR:SDATE=20110399&amp;VAR:FREQ=FSA&amp;VAR:RELITEM=RP&amp;VAR:CURRENCY=&amp;VAR:CURRSOURCE=EXSHARE&amp;VAR",":NATFREQ=FSA&amp;VAR:RFIELD=FINALIZED&amp;VAR:DB_TYPE=&amp;VAR:UNITS=M&amp;window=popup&amp;width=450&amp;height=300&amp;START_MAXIMIZED=FALSE"}</definedName>
    <definedName name="_11D_0Working_l">#REF!</definedName>
    <definedName name="_12__FDSAUDITLINK__">{"fdsup://IBCentral/FAT Viewer?action=UPDATE&amp;creator=factset&amp;DOC_NAME=fat:reuters_qtrly_source_window.fat&amp;display_string=Audit&amp;DYN_ARGS=TRUE&amp;VAR:ID1=H8912810&amp;VAR:RCODE=STLD&amp;VAR:SDATE=20100699&amp;VAR:FREQ=Q&amp;VAR:RELITEM=RP&amp;VAR:CURRENCY=LOCAL&amp;VAR:CURRSOURCE=EXSHA","RE&amp;VAR:NATFREQ=QUARTERLY&amp;VAR:RFIELD=FINALIZED&amp;VAR:DB_TYPE=FNR&amp;VAR:UNITS=M&amp;window=popup&amp;width=450&amp;height=300&amp;START_MAXIMIZED=FALSE"}</definedName>
    <definedName name="_126__FDSAUDITLINK__">{"fdsup://IBCentral/FAT Viewer?action=UPDATE&amp;creator=factset&amp;DOC_NAME=fat:reuters_semi_source_window.fat&amp;display_string=Audit&amp;DYN_ARGS=TRUE&amp;VAR:ID1=711131&amp;VAR:RCODE=SCSI&amp;VAR:SDATE=20110799&amp;VAR:FREQ=FSA&amp;VAR:RELITEM=RP&amp;VAR:CURRENCY=&amp;VAR:CURRSOURCE=EXSHARE&amp;VAR",":NATFREQ=FSA&amp;VAR:RFIELD=FINALIZED&amp;VAR:DB_TYPE=&amp;VAR:UNITS=M&amp;window=popup&amp;width=450&amp;height=300&amp;START_MAXIMIZED=FALSE"}</definedName>
    <definedName name="_12D__Working_l">#REF!</definedName>
    <definedName name="_12D_0Working_l">#REF!</definedName>
    <definedName name="_13__FDSAUDITLINK__">{"fdsup://IBCentral/FAT Viewer?action=UPDATE&amp;creator=factset&amp;DOC_NAME=fat:reuters_qtrly_source_window.fat&amp;display_string=Audit&amp;DYN_ARGS=TRUE&amp;VAR:ID1=43851610&amp;VAR:RCODE=STLD&amp;VAR:SDATE=20100699&amp;VAR:FREQ=Q&amp;VAR:RELITEM=RP&amp;VAR:CURRENCY=LOCAL&amp;VAR:CURRSOURCE=EXSHA","RE&amp;VAR:NATFREQ=QUARTERLY&amp;VAR:RFIELD=FINALIZED&amp;VAR:DB_TYPE=FNR&amp;VAR:UNITS=M&amp;window=popup&amp;width=450&amp;height=300&amp;START_MAXIMIZED=FALSE"}</definedName>
    <definedName name="_13f_switch">#REF!</definedName>
    <definedName name="_14__FDSAUDITLINK__">{"fdsup://IBCentral/FAT Viewer?action=UPDATE&amp;creator=factset&amp;DOC_NAME=fat:reuters_qtrly_source_window.fat&amp;display_string=Audit&amp;DYN_ARGS=TRUE&amp;VAR:ID1=10467410&amp;VAR:RCODE=STLD&amp;VAR:SDATE=20100799&amp;VAR:FREQ=Q&amp;VAR:RELITEM=RP&amp;VAR:CURRENCY=LOCAL&amp;VAR:CURRSOURCE=EXSHA","RE&amp;VAR:NATFREQ=QUARTERLY&amp;VAR:RFIELD=FINALIZED&amp;VAR:DB_TYPE=FNR&amp;VAR:UNITS=M&amp;window=popup&amp;width=450&amp;height=300&amp;START_MAXIMIZED=FALSE"}</definedName>
    <definedName name="_15__FDSAUDITLINK__">{"fdsup://IBCentral/FAT Viewer?action=UPDATE&amp;creator=factset&amp;DOC_NAME=fat:reuters_qtrly_source_window.fat&amp;display_string=Audit&amp;DYN_ARGS=TRUE&amp;VAR:ID1=516921&amp;VAR:RCODE=STLD&amp;VAR:SDATE=20100699&amp;VAR:FREQ=Q&amp;VAR:RELITEM=RP&amp;VAR:CURRENCY=LOCAL&amp;VAR:CURRSOURCE=EXSHARE","&amp;VAR:NATFREQ=QUARTERLY&amp;VAR:RFIELD=FINALIZED&amp;VAR:DB_TYPE=FNR&amp;VAR:UNITS=M&amp;window=popup&amp;width=450&amp;height=300&amp;START_MAXIMIZED=FALSE"}</definedName>
    <definedName name="_1996_Sprint_Corporation_Quarterly_Earnings_Model">#REF!</definedName>
    <definedName name="_1996_Sprint_Corporation_Quarterly_Margin_Analysis">#REF!</definedName>
    <definedName name="_1996_Sprint_Corporation_Quarterly_Revenues_Model">#REF!</definedName>
    <definedName name="_1997_Sprint_Quarterly_Earnings_Model">#REF!</definedName>
    <definedName name="_1997_Sprint_Quarterly_Margin_Analysis">#REF!</definedName>
    <definedName name="_1997_Sprint_Quarterly_Revenue_Model">#REF!</definedName>
    <definedName name="_2__FDSAUDITLINK__">{"fdsup://IBCentral/FAT Viewer?action=UPDATE&amp;creator=factset&amp;DOC_NAME=fat:reuters_qtrly_source_window.fat&amp;display_string=Audit&amp;DYN_ARGS=TRUE&amp;VAR:ID1=36955010&amp;VAR:RCODE=STLD&amp;VAR:SDATE=20100699&amp;VAR:FREQ=Q&amp;VAR:RELITEM=RP&amp;VAR:CURRENCY=LOCAL&amp;VAR:CURRSOURCE=EXSHA","RE&amp;VAR:NATFREQ=QUARTERLY&amp;VAR:RFIELD=FINALIZED&amp;VAR:DB_TYPE=FNR&amp;VAR:UNITS=M&amp;window=popup&amp;width=450&amp;height=300&amp;START_MAXIMIZED=FALSE"}</definedName>
    <definedName name="_2_0Market">#REF!</definedName>
    <definedName name="_21__FDSAUDITLINK__">{"fdsup://IBCentral/FAT Viewer?action=UPDATE&amp;creator=factset&amp;DOC_NAME=fat:reuters_qtrly_source_window.fat&amp;display_string=Audit&amp;DYN_ARGS=TRUE&amp;VAR:ID1=02553E10&amp;VAR:RCODE=FDSPFDSTKTOTAL&amp;VAR:SDATE=20110799&amp;VAR:FREQ=Quarterly&amp;VAR:RELITEM=RP&amp;VAR:CURRENCY=&amp;VAR:CUR","RSOURCE=EXSHARE&amp;VAR:NATFREQ=QUARTERLY&amp;VAR:RFIELD=FINALIZED&amp;VAR:DB_TYPE=&amp;VAR:UNITS=M&amp;window=popup&amp;width=450&amp;height=300&amp;START_MAXIMIZED=FALSE"}</definedName>
    <definedName name="_3__FDSAUDITLINK__">{"fdsup://IBCentral/FAT Viewer?action=UPDATE&amp;creator=factset&amp;DOC_NAME=fat:reuters_qtrly_source_window.fat&amp;display_string=Audit&amp;DYN_ARGS=TRUE&amp;VAR:ID1=75511150&amp;VAR:RCODE=STLD&amp;VAR:SDATE=20100699&amp;VAR:FREQ=Q&amp;VAR:RELITEM=RP&amp;VAR:CURRENCY=LOCAL&amp;VAR:CURRSOURCE=EXSHA","RE&amp;VAR:NATFREQ=QUARTERLY&amp;VAR:RFIELD=FINALIZED&amp;VAR:DB_TYPE=FNR&amp;VAR:UNITS=M&amp;window=popup&amp;width=450&amp;height=300&amp;START_MAXIMIZED=FALSE"}</definedName>
    <definedName name="_3_0Market">#REF!</definedName>
    <definedName name="_4__FDSAUDITLINK__">{"fdsup://IBCentral/FAT Viewer?action=UPDATE&amp;creator=factset&amp;DOC_NAME=fat:reuters_qtrly_source_window.fat&amp;display_string=Audit&amp;DYN_ARGS=TRUE&amp;VAR:ID1=09702310&amp;VAR:RCODE=STLD&amp;VAR:SDATE=20100699&amp;VAR:FREQ=Q&amp;VAR:RELITEM=RP&amp;VAR:CURRENCY=LOCAL&amp;VAR:CURRSOURCE=EXSHA","RE&amp;VAR:NATFREQ=QUARTERLY&amp;VAR:RFIELD=FINALIZED&amp;VAR:DB_TYPE=FNR&amp;VAR:UNITS=M&amp;window=popup&amp;width=450&amp;height=300&amp;START_MAXIMIZED=FALSE"}</definedName>
    <definedName name="_4_0Market">#REF!</definedName>
    <definedName name="_4Market">#REF!</definedName>
    <definedName name="_5__FDSAUDITLINK__">{"fdsup://Directions/FactSet Auditing Viewer?action=AUDIT_VALUE&amp;DB=129&amp;ID1=606660&amp;VALUEID=02649&amp;SDATE=2011&amp;PERIODTYPE=ANN_STD&amp;SCFT=3&amp;window=popup_no_bar&amp;width=385&amp;height=120&amp;START_MAXIMIZED=FALSE&amp;creator=factset&amp;display_string=Audit"}</definedName>
    <definedName name="_5B_0Working_pr">#REF!</definedName>
    <definedName name="_6__FDSAUDITLINK__">{"fdsup://IBCentral/FAT Viewer?action=UPDATE&amp;creator=factset&amp;DOC_NAME=fat:reuters_qtrly_source_window.fat&amp;display_string=Audit&amp;DYN_ARGS=TRUE&amp;VAR:ID1=53983010&amp;VAR:RCODE=STLD&amp;VAR:SDATE=20100699&amp;VAR:FREQ=Q&amp;VAR:RELITEM=RP&amp;VAR:CURRENCY=LOCAL&amp;VAR:CURRSOURCE=EXSHA","RE&amp;VAR:NATFREQ=QUARTERLY&amp;VAR:RFIELD=FINALIZED&amp;VAR:DB_TYPE=FNR&amp;VAR:UNITS=M&amp;window=popup&amp;width=450&amp;height=300&amp;START_MAXIMIZED=FALSE"}</definedName>
    <definedName name="_6B_0Working_pr">#REF!</definedName>
    <definedName name="_7__FDSAUDITLINK__">{"fdsup://Directions/FactSet Auditing Viewer?action=AUDIT_VALUE&amp;DB=129&amp;ID1=295109&amp;VALUEID=02649&amp;SDATE=201102&amp;PERIODTYPE=QTR_STD&amp;SCFT=3&amp;window=popup_no_bar&amp;width=385&amp;height=120&amp;START_MAXIMIZED=FALSE&amp;creator=factset&amp;display_string=Audit"}</definedName>
    <definedName name="_7B_0Working_pr">#REF!</definedName>
    <definedName name="_8__FDSAUDITLINK__">{"fdsup://IBCentral/FAT Viewer?action=UPDATE&amp;creator=factset&amp;DOC_NAME=fat:reuters_qtrly_source_window.fat&amp;display_string=Audit&amp;DYN_ARGS=TRUE&amp;VAR:ID1=56456310&amp;VAR:RCODE=STLD&amp;VAR:SDATE=20100699&amp;VAR:FREQ=Q&amp;VAR:RELITEM=RP&amp;VAR:CURRENCY=LOCAL&amp;VAR:CURRSOURCE=EXSHA","RE&amp;VAR:NATFREQ=QUARTERLY&amp;VAR:RFIELD=FINALIZED&amp;VAR:DB_TYPE=FNR&amp;VAR:UNITS=M&amp;window=popup&amp;width=450&amp;height=300&amp;START_MAXIMIZED=FALSE"}</definedName>
    <definedName name="_8B__Working_pr">#REF!</definedName>
    <definedName name="_8B_0Working_pr">#REF!</definedName>
    <definedName name="_9__FDSAUDITLINK__">{"fdsup://IBCentral/FAT Viewer?action=UPDATE&amp;creator=factset&amp;DOC_NAME=fat:reuters_qtrly_source_window.fat&amp;display_string=Audit&amp;DYN_ARGS=TRUE&amp;VAR:ID1=15671010&amp;VAR:RCODE=STLD&amp;VAR:SDATE=20100699&amp;VAR:FREQ=Q&amp;VAR:RELITEM=RP&amp;VAR:CURRENCY=LOCAL&amp;VAR:CURRSOURCE=EXSHA","RE&amp;VAR:NATFREQ=QUARTERLY&amp;VAR:RFIELD=FINALIZED&amp;VAR:DB_TYPE=FNR&amp;VAR:UNITS=M&amp;window=popup&amp;width=450&amp;height=300&amp;START_MAXIMIZED=FALSE"}</definedName>
    <definedName name="_9D_0Working_l">#REF!</definedName>
    <definedName name="_ann10">#REF!</definedName>
    <definedName name="_ann11">#REF!</definedName>
    <definedName name="_ann12">#REF!</definedName>
    <definedName name="_ann13">#REF!</definedName>
    <definedName name="_ann14">#REF!</definedName>
    <definedName name="_ann15">#REF!</definedName>
    <definedName name="_ann16">#REF!</definedName>
    <definedName name="_ann6">#REF!</definedName>
    <definedName name="_ann7">#REF!</definedName>
    <definedName name="_ann8">#REF!</definedName>
    <definedName name="_ann9">#REF!</definedName>
    <definedName name="_avg9293">#REF!</definedName>
    <definedName name="_avg9394">#REF!</definedName>
    <definedName name="_avg9495">#REF!</definedName>
    <definedName name="_avg9596">#REF!</definedName>
    <definedName name="_avg9697">#REF!</definedName>
    <definedName name="_avg9798">#REF!</definedName>
    <definedName name="_bdm.0FE7C5DC676D4206AC1A6C3AC95FFA5A.edm">#REF!</definedName>
    <definedName name="_bdm.149EECDB265A4B439CA7F4074DEE7741.edm">#REF!</definedName>
    <definedName name="_bdm.2CBC9AA2014F4EBDBC17D886B45F9859.edm">#REF!</definedName>
    <definedName name="_bdm.30B08C95B9394BBDBB74681991DF1821.edm">#REF!</definedName>
    <definedName name="_bdm.30C4655899BD4C3698ADC2D8B2C44E97.edm">#REF!</definedName>
    <definedName name="_bdm.3466CC53D4F247A18D3F4EC288EA6EC8.edm">#REF!</definedName>
    <definedName name="_bdm.38BAE04D5F2747EDA54890D902088C59.edm">#REF!</definedName>
    <definedName name="_bdm.46A2A83BCD254E11989A262F3F53C291.edm">#REF!</definedName>
    <definedName name="_bdm.50b07507fbf24edeae2944634cce0164.edm">#REF!</definedName>
    <definedName name="_bdm.5939D4790AE74B9493505CD9980F4561.edm">#REF!</definedName>
    <definedName name="_bdm.5BE4AE09F37349BDA9334813DCCCAB3C.edm">#REF!</definedName>
    <definedName name="_bdm.6BD74FDA6557427E8D8645D26171A55E.edm">#REF!</definedName>
    <definedName name="_bdm.7301403817A04ECFB5C59528FC085F5B.edm">#REF!</definedName>
    <definedName name="_bdm.7E482E3890A9461E9B82016C1EE19FCC.edm">#REF!</definedName>
    <definedName name="_bdm.8499DD178BD84D788635487D16D9DAD0.edm">#REF!</definedName>
    <definedName name="_bdm.8CCCEFC6273A4306B820226FB34E114F.edm">#REF!</definedName>
    <definedName name="_bdm.8F1A5638BB4B49B4A072A2D6F54DD74D.edm">#REF!</definedName>
    <definedName name="_bdm.94348BAD6E434530BE25276A507603ED.edm">#REF!</definedName>
    <definedName name="_bdm.95bab1ddb4e94c07b18d5ec692ade051.edm">#REF!</definedName>
    <definedName name="_bdm.9931A6EC2CD64620B716FDD91C7E1F0B.edm">#REF!</definedName>
    <definedName name="_bdm.A56EA7AC900D4D5FB90A98F7E86786E8.edm">#REF!</definedName>
    <definedName name="_bdm.B04197FB604941A487B937FAECA7A36F.edm">#REF!</definedName>
    <definedName name="_Cat1">#REF!</definedName>
    <definedName name="_DAT1">#REF!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ep1">#REF!</definedName>
    <definedName name="_det1">#REF!</definedName>
    <definedName name="_div1">#REF!</definedName>
    <definedName name="_div2">#REF!</definedName>
    <definedName name="_xlnm._FilterDatabase" localSheetId="7" hidden="1">'2K'!$B$2:$E$2</definedName>
    <definedName name="_xlnm._FilterDatabase" localSheetId="8" hidden="1">Rockstar!$B$2:$E$2</definedName>
    <definedName name="_FYE2">#REF!</definedName>
    <definedName name="_Model_Path">"S:\TELECOM_WIRELINE\Companies\DIS\DIS_Model.xlsx"</definedName>
    <definedName name="_nc1">#REF!</definedName>
    <definedName name="_nc2">#REF!</definedName>
    <definedName name="_nc3">#REF!</definedName>
    <definedName name="_np1">#REF!</definedName>
    <definedName name="_np2">#REF!</definedName>
    <definedName name="_np3">#REF!</definedName>
    <definedName name="_Order1">255</definedName>
    <definedName name="_own1">#REF!</definedName>
    <definedName name="_put1">#REF!</definedName>
    <definedName name="_put2">#REF!</definedName>
    <definedName name="_put3">#REF!</definedName>
    <definedName name="_Regression_Int">1</definedName>
    <definedName name="_Table1_Out">#REF!</definedName>
    <definedName name="_Table2_Out">#REF!</definedName>
    <definedName name="_table2_out1">#REF!</definedName>
    <definedName name="_TOP10">#REF!</definedName>
    <definedName name="_top50">#REF!</definedName>
    <definedName name="_twx1">#REF!</definedName>
    <definedName name="_twx2">#REF!</definedName>
    <definedName name="_twx3">#REF!</definedName>
    <definedName name="a">{"cf",#N/A,FALSE,"Annual";"is",#N/A,FALSE,"Annual";"geo",#N/A,FALSE,"Annual";"jwt",#N/A,FALSE,"Annual";"om",#N/A,FALSE,"Annual";"other",#N/A,FALSE,"Annual";"omcontd",#N/A,FALSE,"Annual"}</definedName>
    <definedName name="AAA_DOCTOPS">"AAA_SET"</definedName>
    <definedName name="AAA_duser">"OFF"</definedName>
    <definedName name="AAB_Addin5">"AAB_Description for addin 5,Description for addin 5,Description for addin 5,Description for addin 5,Description for addin 5,Description for addin 5"</definedName>
    <definedName name="AB">{TRUE,TRUE,-1.25,-15.5,456.75,279.75,FALSE,FALSE,TRUE,TRUE,0,1,21,1,127,6,3,4,TRUE,TRUE,3,TRUE,1,TRUE,100,"Swvu.profits.","ACwvu.profits.",1,FALSE,FALSE,0.511811023622047,0.511811023622047,0.511811023622047,0.511811023622047,1,"","",FALSE,FALSE,FALSE,FALSE,1,#N/A,1,1,#DIV/0!,FALSE,"Rwvu.profits.",#N/A,FALSE,FALSE}</definedName>
    <definedName name="accdil">#REF!</definedName>
    <definedName name="Account">#REF!</definedName>
    <definedName name="Acct1">#REF!</definedName>
    <definedName name="acct3">#REF!</definedName>
    <definedName name="Acct4">#REF!</definedName>
    <definedName name="acq_analystused">#REF!</definedName>
    <definedName name="acq_analystuseddate">#REF!</definedName>
    <definedName name="acq_balsheet_source">#REF!</definedName>
    <definedName name="acq_balsheet_sourcedate">#REF!</definedName>
    <definedName name="acq_bv">#REF!</definedName>
    <definedName name="acq_case1">#REF!</definedName>
    <definedName name="acq_case2">#REF!</definedName>
    <definedName name="acq_case3">#REF!</definedName>
    <definedName name="acq_case4">#REF!</definedName>
    <definedName name="acq_caseused">#REF!</definedName>
    <definedName name="acq_cash">#REF!</definedName>
    <definedName name="acq_cda_sourcedate">#REF!</definedName>
    <definedName name="acq_cy0ebit">#REF!</definedName>
    <definedName name="acq_cy0ebitda">#REF!</definedName>
    <definedName name="acq_cy0eps">#REF!</definedName>
    <definedName name="acq_cy0gp">#REF!</definedName>
    <definedName name="acq_cy0ni">#REF!</definedName>
    <definedName name="acq_cy0revs">#REF!</definedName>
    <definedName name="acq_cy1ebit">#REF!</definedName>
    <definedName name="acq_cy1ebitda">#REF!</definedName>
    <definedName name="acq_cy1eps">#REF!</definedName>
    <definedName name="acq_cy1gp">#REF!</definedName>
    <definedName name="acq_cy1ni">#REF!</definedName>
    <definedName name="acq_cy1revs">#REF!</definedName>
    <definedName name="acq_cy2ebit">#REF!</definedName>
    <definedName name="acq_cy2ebitda">#REF!</definedName>
    <definedName name="acq_cy2eps">#REF!</definedName>
    <definedName name="acq_cy2gp">#REF!</definedName>
    <definedName name="acq_cy2ni">#REF!</definedName>
    <definedName name="acq_cy2revs">#REF!</definedName>
    <definedName name="acq_cy3ebit">#REF!</definedName>
    <definedName name="acq_cy3ebitda">#REF!</definedName>
    <definedName name="acq_cy3eps">#REF!</definedName>
    <definedName name="acq_cy3gp">#REF!</definedName>
    <definedName name="acq_cy3ni">#REF!</definedName>
    <definedName name="acq_cy3revs">#REF!</definedName>
    <definedName name="acq_debt">#REF!</definedName>
    <definedName name="acq_emp_ga">#REF!</definedName>
    <definedName name="acq_emp_manu">#REF!</definedName>
    <definedName name="acq_emp_rd">#REF!</definedName>
    <definedName name="acq_emp_sales">#REF!</definedName>
    <definedName name="acq_emp_source">#REF!</definedName>
    <definedName name="acq_emp_sourcedate">#REF!</definedName>
    <definedName name="acq_emp_total">#REF!</definedName>
    <definedName name="acq_fc">#REF!</definedName>
    <definedName name="acq_fc_cy0eps">#REF!</definedName>
    <definedName name="acq_fc_cy0fdshares">#REF!</definedName>
    <definedName name="acq_fc_cy1eps">#REF!</definedName>
    <definedName name="acq_fc_cy1fdshares">#REF!</definedName>
    <definedName name="acq_fc_cy2eps">#REF!</definedName>
    <definedName name="acq_fc_cy2fdshares">#REF!</definedName>
    <definedName name="acq_fc_cy3eps">#REF!</definedName>
    <definedName name="acq_fc_cy3fdshares">#REF!</definedName>
    <definedName name="acq_fc_ltgr">#REF!</definedName>
    <definedName name="acq_fcshares">#REF!</definedName>
    <definedName name="acq_fcswitch">#REF!</definedName>
    <definedName name="acq_fdamv">#REF!</definedName>
    <definedName name="acq_fdemv">#REF!</definedName>
    <definedName name="acq_fdshares">#REF!</definedName>
    <definedName name="acq_fye">#REF!</definedName>
    <definedName name="acq_inc">#REF!</definedName>
    <definedName name="acq_itm_optionsout">#REF!</definedName>
    <definedName name="acq_lqe">#REF!</definedName>
    <definedName name="acq_ltest">#REF!</definedName>
    <definedName name="acq_ltgr">#REF!</definedName>
    <definedName name="acq_ltmebit">#REF!</definedName>
    <definedName name="acq_ltmebitda">#REF!</definedName>
    <definedName name="acq_ltmeps">#REF!</definedName>
    <definedName name="acq_ltmgp">#REF!</definedName>
    <definedName name="acq_ltmni">#REF!</definedName>
    <definedName name="acq_ltmrevs">#REF!</definedName>
    <definedName name="acq_ltrevgr">#REF!</definedName>
    <definedName name="acq_ltsharecreep">#REF!</definedName>
    <definedName name="acq_name">#REF!</definedName>
    <definedName name="acq_netdebt">#REF!</definedName>
    <definedName name="acq_ntmeps">#REF!</definedName>
    <definedName name="acq_number">#REF!</definedName>
    <definedName name="acq_optionep">#REF!</definedName>
    <definedName name="acq_optionproceeds">#REF!</definedName>
    <definedName name="acq_options">#REF!</definedName>
    <definedName name="acq_optionsout">#REF!</definedName>
    <definedName name="acq_optionsout_source">#REF!</definedName>
    <definedName name="acq_optionsout_sourcedate">#REF!</definedName>
    <definedName name="acq_primshares">#REF!</definedName>
    <definedName name="acq_primshares_source">#REF!</definedName>
    <definedName name="acq_primshares_sourcedate">#REF!</definedName>
    <definedName name="acq_proxydate">#REF!</definedName>
    <definedName name="acq_sp30">#REF!</definedName>
    <definedName name="acq_spcurr">#REF!</definedName>
    <definedName name="acq_splast10">#REF!</definedName>
    <definedName name="acq_splast180">#REF!</definedName>
    <definedName name="acq_splast30">#REF!</definedName>
    <definedName name="acq_splast60">#REF!</definedName>
    <definedName name="acq_splast90">#REF!</definedName>
    <definedName name="acq_spltmavg">#REF!</definedName>
    <definedName name="acq_spltmhigh">#REF!</definedName>
    <definedName name="acq_spltmhighdate">#REF!</definedName>
    <definedName name="acq_spltmlow">#REF!</definedName>
    <definedName name="acq_spltmlowdate">#REF!</definedName>
    <definedName name="acq_spperavg">#REF!</definedName>
    <definedName name="acq_tangbv">#REF!</definedName>
    <definedName name="acq_tick">#REF!</definedName>
    <definedName name="acquiror">#REF!</definedName>
    <definedName name="actual_start_year">1992</definedName>
    <definedName name="adap">#REF!</definedName>
    <definedName name="adf">{"Page1",#N/A,FALSE,"CompCo";"Page2",#N/A,FALSE,"CompCo"}</definedName>
    <definedName name="adfauui">{"Page1",#N/A,FALSE,"CompCo";"Page2",#N/A,FALSE,"CompCo"}</definedName>
    <definedName name="adfda">{#N/A,#N/A,FALSE,"Aging Summary";#N/A,#N/A,FALSE,"Ratio Analysis";#N/A,#N/A,FALSE,"Test 120 Day Accts";#N/A,#N/A,FALSE,"Tickmarks"}</definedName>
    <definedName name="adfda2">{#N/A,#N/A,FALSE,"Aging Summary";#N/A,#N/A,FALSE,"Ratio Analysis";#N/A,#N/A,FALSE,"Test 120 Day Accts";#N/A,#N/A,FALSE,"Tickmarks"}</definedName>
    <definedName name="AdjustValue">#REF!</definedName>
    <definedName name="admin">1</definedName>
    <definedName name="adsf">{TRUE,TRUE,-1.25,-15.5,456.75,279.75,FALSE,FALSE,TRUE,TRUE,0,1,21,1,127,6,3,4,TRUE,TRUE,3,TRUE,1,TRUE,100,"Swvu.profits.","ACwvu.profits.",1,FALSE,FALSE,0.511811023622047,0.511811023622047,0.511811023622047,0.511811023622047,1,"","",FALSE,FALSE,FALSE,FALSE,1,#N/A,1,1,#DIV/0!,FALSE,"Rwvu.profits.",#N/A,FALSE,FALSE}</definedName>
    <definedName name="aklm">#REF!</definedName>
    <definedName name="All">#REF!</definedName>
    <definedName name="Amazon.com___Discounted_Cash_Earnings_Model____in_thousands">#REF!</definedName>
    <definedName name="Amazon.com_Income_Statement">#REF!</definedName>
    <definedName name="Amortization">#REF!</definedName>
    <definedName name="antc">#REF!</definedName>
    <definedName name="aol">#REF!</definedName>
    <definedName name="APC">#REF!</definedName>
    <definedName name="Application">#REF!</definedName>
    <definedName name="AR">#REF!</definedName>
    <definedName name="arghhhhhhhhhhhhhhhhhhhhhhhhhhhh">#REF!</definedName>
    <definedName name="as">#REF!</definedName>
    <definedName name="AS2DocOpenMode">"AS2DocumentEdit"</definedName>
    <definedName name="ASAT">#REF!</definedName>
    <definedName name="asdf">{TRUE,TRUE,-1.25,-15.5,456.75,279.75,FALSE,FALSE,TRUE,TRUE,0,1,8,1,4,6,3,4,TRUE,TRUE,3,TRUE,1,TRUE,100,"Swvu.turnover.","ACwvu.turnover.",1,FALSE,FALSE,0.511811023622047,0.511811023622047,0.511811023622047,0.511811023622047,1,"","",FALSE,FALSE,FALSE,FALSE,1,#N/A,1,1,#DIV/0!,FALSE,"Rwvu.turnover.",#N/A,FALSE,FALSE}</definedName>
    <definedName name="asdfg">{"Page1",#N/A,FALSE,"CompCo";"Page2",#N/A,FALSE,"CompCo"}</definedName>
    <definedName name="Assumptions">#REF!</definedName>
    <definedName name="AT_TAnnualMarginAnalysis">#REF!</definedName>
    <definedName name="AT_TQuarterlyMarginAnalysis">#REF!</definedName>
    <definedName name="ATCF1999PF">#REF!</definedName>
    <definedName name="ATCF2000">#REF!</definedName>
    <definedName name="ATCF2001">#REF!</definedName>
    <definedName name="ATCF2002">#REF!</definedName>
    <definedName name="athm">#REF!</definedName>
    <definedName name="BACK_A">#REF!</definedName>
    <definedName name="balance.sheet">#REF!</definedName>
    <definedName name="balsht">#REF!</definedName>
    <definedName name="bb_NDJDNDMxN0I3NUNBNDgwNT">#REF!</definedName>
    <definedName name="BEFREECOMP">#REF!</definedName>
    <definedName name="BFREComp">#REF!</definedName>
    <definedName name="Bids">#REF!</definedName>
    <definedName name="blend">#REF!</definedName>
    <definedName name="Blended_Margin">#REF!</definedName>
    <definedName name="Blended_Margins">#REF!</definedName>
    <definedName name="boring">{"Page1",#N/A,FALSE,"CompCo";"Page2",#N/A,FALSE,"CompCo"}</definedName>
    <definedName name="BS">#REF!</definedName>
    <definedName name="BS_CFlow">#REF!</definedName>
    <definedName name="BSA">#REF!</definedName>
    <definedName name="bsvalue">#REF!</definedName>
    <definedName name="BUSSERV">#REF!</definedName>
    <definedName name="button">#REF!</definedName>
    <definedName name="bxrt">#REF!</definedName>
    <definedName name="CABLE_FxM">#REF!</definedName>
    <definedName name="CALENDAR_IS">#REF!</definedName>
    <definedName name="Call">#REF!</definedName>
    <definedName name="call1">#REF!</definedName>
    <definedName name="call2">#REF!</definedName>
    <definedName name="call3">#REF!</definedName>
    <definedName name="Canada">{"Cereva Networks, Inc"}</definedName>
    <definedName name="CapExTop">#REF!</definedName>
    <definedName name="CapitalExpenditures">#REF!</definedName>
    <definedName name="capturn">#REF!</definedName>
    <definedName name="case">#REF!</definedName>
    <definedName name="case_num">1</definedName>
    <definedName name="CASE2">#REF!</definedName>
    <definedName name="cash">#REF!</definedName>
    <definedName name="cash1day">#REF!</definedName>
    <definedName name="cash1week">#REF!</definedName>
    <definedName name="cash2">#REF!</definedName>
    <definedName name="cash4week">#REF!</definedName>
    <definedName name="cashcount">#REF!</definedName>
    <definedName name="CASHFLOW">#REF!</definedName>
    <definedName name="cb_sChart16EBA7BA">#REF!</definedName>
    <definedName name="cb_sChart16EBA7BA_opts">"1, 1, 1, False, 2, True, False, , 0, False, True, 1, 2"</definedName>
    <definedName name="cb_sChart1AC0211C_opts">"1, 1, 1, False, 2, False, False, , 0, False, False, 2, 2"</definedName>
    <definedName name="cb_sChart1AC021B3_opts">"1, 1, 1, False, 2, False, False, , 0, False, False, 2, 2"</definedName>
    <definedName name="cb_sChart1AC02226_opts">"1, 1, 1, False, 2, False, False, , 0, False, False, 2, 2"</definedName>
    <definedName name="cb_sChart1AC02446_opts">"1, 1, 1, False, 2, True, False, , 0, False, True, 2, 2"</definedName>
    <definedName name="cb_sChart1AC02765_opts">"1, 1, 1, False, 2, True, False, , 0, False, True, 2, 2"</definedName>
    <definedName name="cb_sChart1AC027D9_opts">"1, 1, 1, False, 2, True, False, , 0, False, True, 2, 2"</definedName>
    <definedName name="CF">#REF!</definedName>
    <definedName name="ChartType">#REF!</definedName>
    <definedName name="Churn">#REF!</definedName>
    <definedName name="CIQANR_803cf0cd9d86474fa22ecee05b9c8174">#REF!</definedName>
    <definedName name="CIQANR_955b7905f6174f49905cdc26c6dfd633">#REF!</definedName>
    <definedName name="CIQANR_e55a05f407564249b234cda01a12de08">#REF!</definedName>
    <definedName name="CIQWBGuid">"bc267f49-fb8b-447a-ac1d-f763363a9514"</definedName>
    <definedName name="circ">#REF!</definedName>
    <definedName name="Class_B">68.45</definedName>
    <definedName name="cleveland">#REF!</definedName>
    <definedName name="CLIENT">#REF!</definedName>
    <definedName name="cm">1</definedName>
    <definedName name="co1_">#REF!</definedName>
    <definedName name="co1_balsheet_source">#REF!</definedName>
    <definedName name="co1_balsheet_sourcedate">#REF!</definedName>
    <definedName name="co1_bv">#REF!</definedName>
    <definedName name="co1_case1">#REF!</definedName>
    <definedName name="co1_case2">#REF!</definedName>
    <definedName name="co1_case3">#REF!</definedName>
    <definedName name="co1_case4">#REF!</definedName>
    <definedName name="co1_caseswitch">#REF!</definedName>
    <definedName name="co1_cash">#REF!</definedName>
    <definedName name="co1_cda_sourcedate">#REF!</definedName>
    <definedName name="co1_cy0ebit">#REF!</definedName>
    <definedName name="co1_cy0ebitda">#REF!</definedName>
    <definedName name="co1_cy0eps">#REF!</definedName>
    <definedName name="co1_cy0gp">#REF!</definedName>
    <definedName name="co1_cy0ni">#REF!</definedName>
    <definedName name="co1_cy0revs">#REF!</definedName>
    <definedName name="co1_cy1ebit">#REF!</definedName>
    <definedName name="co1_cy1ebitda">#REF!</definedName>
    <definedName name="co1_cy1eps">#REF!</definedName>
    <definedName name="co1_cy1gp">#REF!</definedName>
    <definedName name="co1_cy1ni">#REF!</definedName>
    <definedName name="co1_cy1revs">#REF!</definedName>
    <definedName name="co1_cy2ebit">#REF!</definedName>
    <definedName name="co1_cy2ebitda">#REF!</definedName>
    <definedName name="co1_cy2eps">#REF!</definedName>
    <definedName name="co1_cy2gp">#REF!</definedName>
    <definedName name="co1_cy2ni">#REF!</definedName>
    <definedName name="co1_cy2revs">#REF!</definedName>
    <definedName name="co1_cy3ebit">#REF!</definedName>
    <definedName name="co1_cy3ebitda">#REF!</definedName>
    <definedName name="co1_cy3eps">#REF!</definedName>
    <definedName name="co1_cy3gp">#REF!</definedName>
    <definedName name="co1_cy3ni">#REF!</definedName>
    <definedName name="co1_cy3revs">#REF!</definedName>
    <definedName name="co1_debt">#REF!</definedName>
    <definedName name="co1_emp_ga">#REF!</definedName>
    <definedName name="co1_emp_manu">#REF!</definedName>
    <definedName name="co1_emp_rd">#REF!</definedName>
    <definedName name="co1_emp_sales">#REF!</definedName>
    <definedName name="co1_emp_source">#REF!</definedName>
    <definedName name="co1_emp_sourcedate">#REF!</definedName>
    <definedName name="co1_emp_total">#REF!</definedName>
    <definedName name="co1_eratio_incr">#REF!</definedName>
    <definedName name="co1_eratio_min">#REF!</definedName>
    <definedName name="co1_fc_cy0eps">#REF!</definedName>
    <definedName name="co1_fc_cy0fdshares">#REF!</definedName>
    <definedName name="co1_fc_cy1eps">#REF!</definedName>
    <definedName name="co1_fc_cy1fdshares">#REF!</definedName>
    <definedName name="co1_fc_cy2eps">#REF!</definedName>
    <definedName name="co1_fc_cy2fdshares">#REF!</definedName>
    <definedName name="co1_fc_cy3eps">#REF!</definedName>
    <definedName name="co1_fc_cy3fdshares">#REF!</definedName>
    <definedName name="co1_fc_ltgr">#REF!</definedName>
    <definedName name="co1_fcshares">#REF!</definedName>
    <definedName name="co1_fcswitch">#REF!</definedName>
    <definedName name="co1_fdamv">#REF!</definedName>
    <definedName name="co1_fdemv">#REF!</definedName>
    <definedName name="co1_fdshares">#REF!</definedName>
    <definedName name="co1_inc">#REF!</definedName>
    <definedName name="co1_itm_optionsout">#REF!</definedName>
    <definedName name="co1_lqe">#REF!</definedName>
    <definedName name="co1_ltest">#REF!</definedName>
    <definedName name="co1_ltgr">#REF!</definedName>
    <definedName name="co1_ltmebit">#REF!</definedName>
    <definedName name="co1_ltmebitda">#REF!</definedName>
    <definedName name="co1_ltmeps">#REF!</definedName>
    <definedName name="co1_ltmgp">#REF!</definedName>
    <definedName name="co1_ltmni">#REF!</definedName>
    <definedName name="co1_ltmrevs">#REF!</definedName>
    <definedName name="co1_ltrevgr">#REF!</definedName>
    <definedName name="co1_ltsharecreep">#REF!</definedName>
    <definedName name="co1_netdebt">#REF!</definedName>
    <definedName name="co1_ntmeps">#REF!</definedName>
    <definedName name="co1_optionep">#REF!</definedName>
    <definedName name="co1_optionproceeds">#REF!</definedName>
    <definedName name="co1_options">#REF!</definedName>
    <definedName name="co1_optionsout">#REF!</definedName>
    <definedName name="co1_optionsout_source">#REF!</definedName>
    <definedName name="co1_optionsout_sourcedate">#REF!</definedName>
    <definedName name="co1_primshares">#REF!</definedName>
    <definedName name="co1_primshares_source">#REF!</definedName>
    <definedName name="co1_primshares_sourcedate">#REF!</definedName>
    <definedName name="co1_proxydate">#REF!</definedName>
    <definedName name="co1_purch_acq_cashretained">#REF!</definedName>
    <definedName name="co1_purch_costofcash">#REF!</definedName>
    <definedName name="co1_purch_costofdebt">#REF!</definedName>
    <definedName name="co1_purch_gw_amortper">#REF!</definedName>
    <definedName name="co1_purch_gw_writeoff">#REF!</definedName>
    <definedName name="co1_purch_percentcash_case1">#REF!</definedName>
    <definedName name="co1_purch_percentcash_case2">#REF!</definedName>
    <definedName name="co1_shareowner">#REF!</definedName>
    <definedName name="co1_spcurr">#REF!</definedName>
    <definedName name="co1_tangbv">#REF!</definedName>
    <definedName name="co1_tick">#REF!</definedName>
    <definedName name="co10_">#REF!</definedName>
    <definedName name="co10_analystused">#REF!</definedName>
    <definedName name="co10_balsheet_source">#REF!</definedName>
    <definedName name="co10_balsheet_sourcedate">#REF!</definedName>
    <definedName name="co10_bv">#REF!</definedName>
    <definedName name="co10_cal">#REF!</definedName>
    <definedName name="co10_case1">#REF!</definedName>
    <definedName name="co10_case2">#REF!</definedName>
    <definedName name="co10_case3">#REF!</definedName>
    <definedName name="co10_case4">#REF!</definedName>
    <definedName name="co10_caseswitch">#REF!</definedName>
    <definedName name="co10_cash">#REF!</definedName>
    <definedName name="co10_cda_sourcedate">#REF!</definedName>
    <definedName name="co10_cy0ebit">#REF!</definedName>
    <definedName name="co10_cy0eps">#REF!</definedName>
    <definedName name="co10_cy0gp">#REF!</definedName>
    <definedName name="co10_cy0ni">#REF!</definedName>
    <definedName name="co10_cy0revs">#REF!</definedName>
    <definedName name="co10_cy1ebit">#REF!</definedName>
    <definedName name="co10_cy1eps">#REF!</definedName>
    <definedName name="co10_cy1gp">#REF!</definedName>
    <definedName name="co10_cy1ni">#REF!</definedName>
    <definedName name="co10_cy1revs">#REF!</definedName>
    <definedName name="co10_cy2ebit">#REF!</definedName>
    <definedName name="co10_cy2eps">#REF!</definedName>
    <definedName name="co10_cy2gp">#REF!</definedName>
    <definedName name="co10_cy2ni">#REF!</definedName>
    <definedName name="co10_cy2revs">#REF!</definedName>
    <definedName name="co10_cy3ebit">#REF!</definedName>
    <definedName name="co10_cy3eps">#REF!</definedName>
    <definedName name="co10_cy3gp">#REF!</definedName>
    <definedName name="co10_cy3ni">#REF!</definedName>
    <definedName name="co10_cy3revs">#REF!</definedName>
    <definedName name="co10_debt">#REF!</definedName>
    <definedName name="co10_emp_ga">#REF!</definedName>
    <definedName name="co10_emp_manu">#REF!</definedName>
    <definedName name="co10_emp_rd">#REF!</definedName>
    <definedName name="co10_emp_sales">#REF!</definedName>
    <definedName name="co10_emp_source">#REF!</definedName>
    <definedName name="co10_emp_sourcedate">#REF!</definedName>
    <definedName name="co10_emp_total">#REF!</definedName>
    <definedName name="co10_eratio_incr">#REF!</definedName>
    <definedName name="co10_eratio_min">#REF!</definedName>
    <definedName name="co10_fc_cy0eps">#REF!</definedName>
    <definedName name="co10_fc_cy0fdshares">#REF!</definedName>
    <definedName name="co10_fc_cy1eps">#REF!</definedName>
    <definedName name="co10_fc_cy1fdshares">#REF!</definedName>
    <definedName name="co10_fc_cy2eps">#REF!</definedName>
    <definedName name="co10_fc_cy2fdshares">#REF!</definedName>
    <definedName name="co10_fc_cy3eps">#REF!</definedName>
    <definedName name="co10_fc_cy3fdshares">#REF!</definedName>
    <definedName name="co10_fc_ltgr">#REF!</definedName>
    <definedName name="co10_fcshares">#REF!</definedName>
    <definedName name="co10_fcswitch">#REF!</definedName>
    <definedName name="co10_fdamv">#REF!</definedName>
    <definedName name="co10_fdemv">#REF!</definedName>
    <definedName name="co10_fdshares">#REF!</definedName>
    <definedName name="co10_fye">#REF!</definedName>
    <definedName name="co10_inc">#REF!</definedName>
    <definedName name="co10_itm_optionsout">#REF!</definedName>
    <definedName name="co10_lqe">#REF!</definedName>
    <definedName name="co10_ltest">#REF!</definedName>
    <definedName name="co10_ltgr">#REF!</definedName>
    <definedName name="co10_ltmebit">#REF!</definedName>
    <definedName name="co10_ltmeps">#REF!</definedName>
    <definedName name="co10_ltmgp">#REF!</definedName>
    <definedName name="co10_ltmni">#REF!</definedName>
    <definedName name="co10_ltmrevs">#REF!</definedName>
    <definedName name="co10_ltrevgr">#REF!</definedName>
    <definedName name="co10_ltsharecreep">#REF!</definedName>
    <definedName name="co10_name">#REF!</definedName>
    <definedName name="co10_netdebt">#REF!</definedName>
    <definedName name="co10_ntmeps">#REF!</definedName>
    <definedName name="co10_optionep">#REF!</definedName>
    <definedName name="co10_optionproceeds">#REF!</definedName>
    <definedName name="co10_options">#REF!</definedName>
    <definedName name="co10_optionsout">#REF!</definedName>
    <definedName name="co10_optionsout_source">#REF!</definedName>
    <definedName name="co10_optionsout_sourcedate">#REF!</definedName>
    <definedName name="co10_primshares">#REF!</definedName>
    <definedName name="co10_primshares_source">#REF!</definedName>
    <definedName name="co10_primshares_sourcedate">#REF!</definedName>
    <definedName name="co10_proxydate">#REF!</definedName>
    <definedName name="co10_purch_acq_cashretained">#REF!</definedName>
    <definedName name="co10_purch_costofcash">#REF!</definedName>
    <definedName name="co10_purch_costofdebt">#REF!</definedName>
    <definedName name="co10_purch_gw_amortper">#REF!</definedName>
    <definedName name="co10_purch_gw_writeoff">#REF!</definedName>
    <definedName name="co10_purch_percentcash_case1">#REF!</definedName>
    <definedName name="co10_purch_percentcash_case2">#REF!</definedName>
    <definedName name="co10_reportdate">#REF!</definedName>
    <definedName name="co10_shareowner">#REF!</definedName>
    <definedName name="co10_spcurr">#REF!</definedName>
    <definedName name="co10_tangbv">#REF!</definedName>
    <definedName name="co10_tick">#REF!</definedName>
    <definedName name="co2_">#REF!</definedName>
    <definedName name="co2_analystused">#REF!</definedName>
    <definedName name="co2_balsheet_source">#REF!</definedName>
    <definedName name="co2_balsheet_sourcedate">#REF!</definedName>
    <definedName name="co2_bv">#REF!</definedName>
    <definedName name="co2_cal">#REF!</definedName>
    <definedName name="co2_case1">#REF!</definedName>
    <definedName name="co2_case2">#REF!</definedName>
    <definedName name="co2_case3">#REF!</definedName>
    <definedName name="co2_case4">#REF!</definedName>
    <definedName name="co2_caseswitch">#REF!</definedName>
    <definedName name="co2_cash">#REF!</definedName>
    <definedName name="co2_cda_sourcedate">#REF!</definedName>
    <definedName name="co2_cy0ebit">#REF!</definedName>
    <definedName name="co2_cy0ebitda">#REF!</definedName>
    <definedName name="co2_cy0eps">#REF!</definedName>
    <definedName name="co2_cy0gp">#REF!</definedName>
    <definedName name="co2_cy0ni">#REF!</definedName>
    <definedName name="co2_cy0revs">#REF!</definedName>
    <definedName name="co2_cy1ebit">#REF!</definedName>
    <definedName name="co2_cy1ebitda">#REF!</definedName>
    <definedName name="co2_cy1eps">#REF!</definedName>
    <definedName name="co2_cy1gp">#REF!</definedName>
    <definedName name="co2_cy1ni">#REF!</definedName>
    <definedName name="co2_cy1revs">#REF!</definedName>
    <definedName name="co2_cy2ebit">#REF!</definedName>
    <definedName name="co2_cy2ebitda">#REF!</definedName>
    <definedName name="co2_cy2eps">#REF!</definedName>
    <definedName name="co2_cy2gp">#REF!</definedName>
    <definedName name="co2_cy2ni">#REF!</definedName>
    <definedName name="co2_cy2revs">#REF!</definedName>
    <definedName name="co2_cy3ebit">#REF!</definedName>
    <definedName name="co2_cy3ebitda">#REF!</definedName>
    <definedName name="co2_cy3eps">#REF!</definedName>
    <definedName name="co2_cy3gp">#REF!</definedName>
    <definedName name="co2_cy3ni">#REF!</definedName>
    <definedName name="co2_cy3revs">#REF!</definedName>
    <definedName name="co2_debt">#REF!</definedName>
    <definedName name="co2_emp_ga">#REF!</definedName>
    <definedName name="co2_emp_manu">#REF!</definedName>
    <definedName name="co2_emp_rd">#REF!</definedName>
    <definedName name="co2_emp_sales">#REF!</definedName>
    <definedName name="co2_emp_source">#REF!</definedName>
    <definedName name="co2_emp_sourcedate">#REF!</definedName>
    <definedName name="co2_emp_total">#REF!</definedName>
    <definedName name="co2_eratio_incr">#REF!</definedName>
    <definedName name="co2_eratio_min">#REF!</definedName>
    <definedName name="co2_fc_cy0eps">#REF!</definedName>
    <definedName name="co2_fc_cy0fdshares">#REF!</definedName>
    <definedName name="co2_fc_cy1eps">#REF!</definedName>
    <definedName name="co2_fc_cy1fdshares">#REF!</definedName>
    <definedName name="co2_fc_cy2eps">#REF!</definedName>
    <definedName name="co2_fc_cy2fdshares">#REF!</definedName>
    <definedName name="co2_fc_cy3eps">#REF!</definedName>
    <definedName name="co2_fc_cy3fdshares">#REF!</definedName>
    <definedName name="co2_fc_ltgr">#REF!</definedName>
    <definedName name="co2_fcshares">#REF!</definedName>
    <definedName name="co2_fcswitch">#REF!</definedName>
    <definedName name="co2_fdamv">#REF!</definedName>
    <definedName name="co2_fdemv">#REF!</definedName>
    <definedName name="co2_fdshares">#REF!</definedName>
    <definedName name="co2_fye">#REF!</definedName>
    <definedName name="co2_inc">#REF!</definedName>
    <definedName name="co2_itm_optionsout">#REF!</definedName>
    <definedName name="co2_lqe">#REF!</definedName>
    <definedName name="co2_ltest">#REF!</definedName>
    <definedName name="co2_ltgr">#REF!</definedName>
    <definedName name="co2_ltmebit">#REF!</definedName>
    <definedName name="co2_ltmebitda">#REF!</definedName>
    <definedName name="co2_ltmeps">#REF!</definedName>
    <definedName name="co2_ltmgp">#REF!</definedName>
    <definedName name="co2_ltmni">#REF!</definedName>
    <definedName name="co2_ltmrevs">#REF!</definedName>
    <definedName name="co2_ltrevgr">#REF!</definedName>
    <definedName name="co2_ltsharecreep">#REF!</definedName>
    <definedName name="co2_name">#REF!</definedName>
    <definedName name="co2_netdebt">#REF!</definedName>
    <definedName name="co2_ntmeps">#REF!</definedName>
    <definedName name="co2_optionep">#REF!</definedName>
    <definedName name="co2_optionproceeds">#REF!</definedName>
    <definedName name="co2_options">#REF!</definedName>
    <definedName name="co2_optionsout">#REF!</definedName>
    <definedName name="co2_optionsout_source">#REF!</definedName>
    <definedName name="co2_optionsout_sourcedate">#REF!</definedName>
    <definedName name="co2_primshares">#REF!</definedName>
    <definedName name="co2_primshares_source">#REF!</definedName>
    <definedName name="co2_primshares_sourcedate">#REF!</definedName>
    <definedName name="co2_proxydate">#REF!</definedName>
    <definedName name="co2_purch_acq_cashretained">#REF!</definedName>
    <definedName name="co2_purch_costofcash">#REF!</definedName>
    <definedName name="co2_purch_costofdebt">#REF!</definedName>
    <definedName name="co2_purch_gw_amortper">#REF!</definedName>
    <definedName name="co2_purch_gw_writeoff">#REF!</definedName>
    <definedName name="co2_purch_percentcash_case1">#REF!</definedName>
    <definedName name="co2_purch_percentcash_case2">#REF!</definedName>
    <definedName name="co2_reportdate">#REF!</definedName>
    <definedName name="co2_shareowner">#REF!</definedName>
    <definedName name="co2_spcurr">#REF!</definedName>
    <definedName name="co2_tangbv">#REF!</definedName>
    <definedName name="co2_tick">#REF!</definedName>
    <definedName name="co3_">#REF!</definedName>
    <definedName name="co3_analystused">#REF!</definedName>
    <definedName name="co3_balsheet_source">#REF!</definedName>
    <definedName name="co3_balsheet_sourcedate">#REF!</definedName>
    <definedName name="co3_bv">#REF!</definedName>
    <definedName name="co3_cal">#REF!</definedName>
    <definedName name="co3_case1">#REF!</definedName>
    <definedName name="co3_case2">#REF!</definedName>
    <definedName name="co3_case3">#REF!</definedName>
    <definedName name="co3_case4">#REF!</definedName>
    <definedName name="co3_caseswitch">#REF!</definedName>
    <definedName name="co3_cash">#REF!</definedName>
    <definedName name="co3_cda_sourcedate">#REF!</definedName>
    <definedName name="co3_cy0ebit">#REF!</definedName>
    <definedName name="co3_cy0eps">#REF!</definedName>
    <definedName name="co3_cy0gp">#REF!</definedName>
    <definedName name="co3_cy0ni">#REF!</definedName>
    <definedName name="co3_cy0revs">#REF!</definedName>
    <definedName name="co3_cy1ebit">#REF!</definedName>
    <definedName name="co3_cy1eps">#REF!</definedName>
    <definedName name="co3_cy1gp">#REF!</definedName>
    <definedName name="co3_cy1ni">#REF!</definedName>
    <definedName name="co3_cy1revs">#REF!</definedName>
    <definedName name="co3_cy2ebit">#REF!</definedName>
    <definedName name="co3_cy2eps">#REF!</definedName>
    <definedName name="co3_cy2gp">#REF!</definedName>
    <definedName name="co3_cy2ni">#REF!</definedName>
    <definedName name="co3_cy2revs">#REF!</definedName>
    <definedName name="co3_cy3ebit">#REF!</definedName>
    <definedName name="co3_cy3eps">#REF!</definedName>
    <definedName name="co3_cy3gp">#REF!</definedName>
    <definedName name="co3_cy3ni">#REF!</definedName>
    <definedName name="co3_cy3revs">#REF!</definedName>
    <definedName name="co3_debt">#REF!</definedName>
    <definedName name="co3_emp_ga">#REF!</definedName>
    <definedName name="co3_emp_manu">#REF!</definedName>
    <definedName name="co3_emp_rd">#REF!</definedName>
    <definedName name="co3_emp_sales">#REF!</definedName>
    <definedName name="co3_emp_source">#REF!</definedName>
    <definedName name="co3_emp_sourcedate">#REF!</definedName>
    <definedName name="co3_emp_total">#REF!</definedName>
    <definedName name="co3_eratio_incr">#REF!</definedName>
    <definedName name="co3_eratio_min">#REF!</definedName>
    <definedName name="co3_fc_cy0eps">#REF!</definedName>
    <definedName name="co3_fc_cy0fdshares">#REF!</definedName>
    <definedName name="co3_fc_cy1eps">#REF!</definedName>
    <definedName name="co3_fc_cy1fdshares">#REF!</definedName>
    <definedName name="co3_fc_cy2eps">#REF!</definedName>
    <definedName name="co3_fc_cy2fdshares">#REF!</definedName>
    <definedName name="co3_fc_cy3eps">#REF!</definedName>
    <definedName name="co3_fc_cy3fdshares">#REF!</definedName>
    <definedName name="co3_fc_ltgr">#REF!</definedName>
    <definedName name="co3_fcshares">#REF!</definedName>
    <definedName name="co3_fcswitch">#REF!</definedName>
    <definedName name="co3_fdamv">#REF!</definedName>
    <definedName name="co3_fdemv">#REF!</definedName>
    <definedName name="co3_fdshares">#REF!</definedName>
    <definedName name="co3_fye">#REF!</definedName>
    <definedName name="co3_inc">#REF!</definedName>
    <definedName name="co3_itm_optionsout">#REF!</definedName>
    <definedName name="co3_lqe">#REF!</definedName>
    <definedName name="co3_ltest">#REF!</definedName>
    <definedName name="co3_ltgr">#REF!</definedName>
    <definedName name="co3_ltmebit">#REF!</definedName>
    <definedName name="co3_ltmeps">#REF!</definedName>
    <definedName name="co3_ltmgp">#REF!</definedName>
    <definedName name="co3_ltmni">#REF!</definedName>
    <definedName name="co3_ltmrevs">#REF!</definedName>
    <definedName name="co3_ltrevgr">#REF!</definedName>
    <definedName name="co3_ltsharecreep">#REF!</definedName>
    <definedName name="co3_name">#REF!</definedName>
    <definedName name="co3_netdebt">#REF!</definedName>
    <definedName name="co3_ntmeps">#REF!</definedName>
    <definedName name="co3_optionep">#REF!</definedName>
    <definedName name="co3_optionproceeds">#REF!</definedName>
    <definedName name="co3_options">#REF!</definedName>
    <definedName name="co3_optionsout">#REF!</definedName>
    <definedName name="co3_optionsout_source">#REF!</definedName>
    <definedName name="co3_optionsout_sourcedate">#REF!</definedName>
    <definedName name="co3_primshares">#REF!</definedName>
    <definedName name="co3_primshares_source">#REF!</definedName>
    <definedName name="co3_primshares_sourcedate">#REF!</definedName>
    <definedName name="co3_proxydate">#REF!</definedName>
    <definedName name="co3_purch_acq_cashretained">#REF!</definedName>
    <definedName name="co3_purch_costofcash">#REF!</definedName>
    <definedName name="co3_purch_costofdebt">#REF!</definedName>
    <definedName name="co3_purch_gw_amortper">#REF!</definedName>
    <definedName name="co3_purch_gw_writeoff">#REF!</definedName>
    <definedName name="co3_purch_percentcash_case1">#REF!</definedName>
    <definedName name="co3_purch_percentcash_case2">#REF!</definedName>
    <definedName name="co3_reportdate">#REF!</definedName>
    <definedName name="co3_shareowner">#REF!</definedName>
    <definedName name="co3_spcurr">#REF!</definedName>
    <definedName name="co3_tangbv">#REF!</definedName>
    <definedName name="co3_tick">#REF!</definedName>
    <definedName name="co4_">#REF!</definedName>
    <definedName name="co4_analystused">#REF!</definedName>
    <definedName name="co4_balsheet_source">#REF!</definedName>
    <definedName name="co4_balsheet_sourcedate">#REF!</definedName>
    <definedName name="co4_bv">#REF!</definedName>
    <definedName name="co4_cal">#REF!</definedName>
    <definedName name="co4_case1">#REF!</definedName>
    <definedName name="co4_case2">#REF!</definedName>
    <definedName name="co4_case3">#REF!</definedName>
    <definedName name="co4_case4">#REF!</definedName>
    <definedName name="co4_caseswitch">#REF!</definedName>
    <definedName name="co4_cash">#REF!</definedName>
    <definedName name="co4_cda_sourcedate">#REF!</definedName>
    <definedName name="co4_cy0ebit">#REF!</definedName>
    <definedName name="co4_cy0eps">#REF!</definedName>
    <definedName name="co4_cy0gp">#REF!</definedName>
    <definedName name="co4_cy0ni">#REF!</definedName>
    <definedName name="co4_cy0revs">#REF!</definedName>
    <definedName name="co4_cy1ebit">#REF!</definedName>
    <definedName name="co4_cy1eps">#REF!</definedName>
    <definedName name="co4_cy1gp">#REF!</definedName>
    <definedName name="co4_cy1ni">#REF!</definedName>
    <definedName name="co4_cy1revs">#REF!</definedName>
    <definedName name="co4_cy2ebit">#REF!</definedName>
    <definedName name="co4_cy2eps">#REF!</definedName>
    <definedName name="co4_cy2gp">#REF!</definedName>
    <definedName name="co4_cy2ni">#REF!</definedName>
    <definedName name="co4_cy2revs">#REF!</definedName>
    <definedName name="co4_cy3ebit">#REF!</definedName>
    <definedName name="co4_cy3eps">#REF!</definedName>
    <definedName name="co4_cy3gp">#REF!</definedName>
    <definedName name="co4_cy3ni">#REF!</definedName>
    <definedName name="co4_cy3revs">#REF!</definedName>
    <definedName name="co4_debt">#REF!</definedName>
    <definedName name="co4_emp_ga">#REF!</definedName>
    <definedName name="co4_emp_manu">#REF!</definedName>
    <definedName name="co4_emp_rd">#REF!</definedName>
    <definedName name="co4_emp_sales">#REF!</definedName>
    <definedName name="co4_emp_source">#REF!</definedName>
    <definedName name="co4_emp_sourcedate">#REF!</definedName>
    <definedName name="co4_emp_total">#REF!</definedName>
    <definedName name="co4_eratio_incr">#REF!</definedName>
    <definedName name="co4_eratio_min">#REF!</definedName>
    <definedName name="co4_fc_cy0eps">#REF!</definedName>
    <definedName name="co4_fc_cy0fdshares">#REF!</definedName>
    <definedName name="co4_fc_cy1eps">#REF!</definedName>
    <definedName name="co4_fc_cy1fdshares">#REF!</definedName>
    <definedName name="co4_fc_cy2eps">#REF!</definedName>
    <definedName name="co4_fc_cy2fdshares">#REF!</definedName>
    <definedName name="co4_fc_cy3eps">#REF!</definedName>
    <definedName name="co4_fc_cy3fdshares">#REF!</definedName>
    <definedName name="co4_fc_ltgr">#REF!</definedName>
    <definedName name="co4_fcshares">#REF!</definedName>
    <definedName name="co4_fcswitch">#REF!</definedName>
    <definedName name="co4_fdamv">#REF!</definedName>
    <definedName name="co4_fdemv">#REF!</definedName>
    <definedName name="co4_fdshares">#REF!</definedName>
    <definedName name="co4_fye">#REF!</definedName>
    <definedName name="co4_inc">#REF!</definedName>
    <definedName name="co4_itm_optionsout">#REF!</definedName>
    <definedName name="co4_lqe">#REF!</definedName>
    <definedName name="co4_ltest">#REF!</definedName>
    <definedName name="co4_ltgr">#REF!</definedName>
    <definedName name="co4_ltmebit">#REF!</definedName>
    <definedName name="co4_ltmeps">#REF!</definedName>
    <definedName name="co4_ltmgp">#REF!</definedName>
    <definedName name="co4_ltmni">#REF!</definedName>
    <definedName name="co4_ltmrevs">#REF!</definedName>
    <definedName name="co4_ltrevgr">#REF!</definedName>
    <definedName name="co4_ltsharecreep">#REF!</definedName>
    <definedName name="co4_name">#REF!</definedName>
    <definedName name="co4_netdebt">#REF!</definedName>
    <definedName name="co4_ntmeps">#REF!</definedName>
    <definedName name="co4_optionep">#REF!</definedName>
    <definedName name="co4_optionproceeds">#REF!</definedName>
    <definedName name="co4_options">#REF!</definedName>
    <definedName name="co4_optionsout">#REF!</definedName>
    <definedName name="co4_optionsout_source">#REF!</definedName>
    <definedName name="co4_optionsout_sourcedate">#REF!</definedName>
    <definedName name="co4_primshares">#REF!</definedName>
    <definedName name="co4_primshares_source">#REF!</definedName>
    <definedName name="co4_primshares_sourcedate">#REF!</definedName>
    <definedName name="co4_proxydate">#REF!</definedName>
    <definedName name="co4_purch_acq_cashretained">#REF!</definedName>
    <definedName name="co4_purch_costofcash">#REF!</definedName>
    <definedName name="co4_purch_costofdebt">#REF!</definedName>
    <definedName name="co4_purch_gw_amortper">#REF!</definedName>
    <definedName name="co4_purch_gw_writeoff">#REF!</definedName>
    <definedName name="co4_purch_percentcash_case1">#REF!</definedName>
    <definedName name="co4_purch_percentcash_case2">#REF!</definedName>
    <definedName name="co4_reportdate">#REF!</definedName>
    <definedName name="co4_shareowner">#REF!</definedName>
    <definedName name="co4_spcurr">#REF!</definedName>
    <definedName name="co4_tangbv">#REF!</definedName>
    <definedName name="co4_tick">#REF!</definedName>
    <definedName name="co5_">#REF!</definedName>
    <definedName name="co5_analystused">#REF!</definedName>
    <definedName name="co5_balsheet_source">#REF!</definedName>
    <definedName name="co5_balsheet_sourcedate">#REF!</definedName>
    <definedName name="co5_bv">#REF!</definedName>
    <definedName name="co5_cal">#REF!</definedName>
    <definedName name="co5_case1">#REF!</definedName>
    <definedName name="co5_case2">#REF!</definedName>
    <definedName name="co5_case3">#REF!</definedName>
    <definedName name="co5_case4">#REF!</definedName>
    <definedName name="co5_caseswitch">#REF!</definedName>
    <definedName name="co5_cash">#REF!</definedName>
    <definedName name="co5_cda_sourcedate">#REF!</definedName>
    <definedName name="co5_cy0ebit">#REF!</definedName>
    <definedName name="co5_cy0eps">#REF!</definedName>
    <definedName name="co5_cy0gp">#REF!</definedName>
    <definedName name="co5_cy0ni">#REF!</definedName>
    <definedName name="co5_cy0revs">#REF!</definedName>
    <definedName name="co5_cy1ebit">#REF!</definedName>
    <definedName name="co5_cy1eps">#REF!</definedName>
    <definedName name="co5_cy1gp">#REF!</definedName>
    <definedName name="co5_cy1ni">#REF!</definedName>
    <definedName name="co5_cy1revs">#REF!</definedName>
    <definedName name="co5_cy2ebit">#REF!</definedName>
    <definedName name="co5_cy2eps">#REF!</definedName>
    <definedName name="co5_cy2gp">#REF!</definedName>
    <definedName name="co5_cy2ni">#REF!</definedName>
    <definedName name="co5_cy2revs">#REF!</definedName>
    <definedName name="co5_cy3ebit">#REF!</definedName>
    <definedName name="co5_cy3eps">#REF!</definedName>
    <definedName name="co5_cy3gp">#REF!</definedName>
    <definedName name="co5_cy3ni">#REF!</definedName>
    <definedName name="co5_cy3revs">#REF!</definedName>
    <definedName name="co5_debt">#REF!</definedName>
    <definedName name="co5_emp_ga">#REF!</definedName>
    <definedName name="co5_emp_manu">#REF!</definedName>
    <definedName name="co5_emp_rd">#REF!</definedName>
    <definedName name="co5_emp_sales">#REF!</definedName>
    <definedName name="co5_emp_source">#REF!</definedName>
    <definedName name="co5_emp_sourcedate">#REF!</definedName>
    <definedName name="co5_emp_total">#REF!</definedName>
    <definedName name="co5_eratio_incr">#REF!</definedName>
    <definedName name="co5_eratio_min">#REF!</definedName>
    <definedName name="co5_fc_cy0eps">#REF!</definedName>
    <definedName name="co5_fc_cy0fdshares">#REF!</definedName>
    <definedName name="co5_fc_cy1eps">#REF!</definedName>
    <definedName name="co5_fc_cy1fdshares">#REF!</definedName>
    <definedName name="co5_fc_cy2eps">#REF!</definedName>
    <definedName name="co5_fc_cy2fdshares">#REF!</definedName>
    <definedName name="co5_fc_cy3eps">#REF!</definedName>
    <definedName name="co5_fc_cy3fdshares">#REF!</definedName>
    <definedName name="co5_fc_ltgr">#REF!</definedName>
    <definedName name="co5_fcshares">#REF!</definedName>
    <definedName name="co5_fcswitch">#REF!</definedName>
    <definedName name="co5_fdamv">#REF!</definedName>
    <definedName name="co5_fdemv">#REF!</definedName>
    <definedName name="co5_fdshares">#REF!</definedName>
    <definedName name="co5_fye">#REF!</definedName>
    <definedName name="co5_inc">#REF!</definedName>
    <definedName name="co5_itm_optionsout">#REF!</definedName>
    <definedName name="co5_lqe">#REF!</definedName>
    <definedName name="co5_ltest">#REF!</definedName>
    <definedName name="co5_ltgr">#REF!</definedName>
    <definedName name="co5_ltmebit">#REF!</definedName>
    <definedName name="co5_ltmeps">#REF!</definedName>
    <definedName name="co5_ltmgp">#REF!</definedName>
    <definedName name="co5_ltmni">#REF!</definedName>
    <definedName name="co5_ltmrevs">#REF!</definedName>
    <definedName name="co5_ltrevgr">#REF!</definedName>
    <definedName name="co5_ltsharecreep">#REF!</definedName>
    <definedName name="co5_name">#REF!</definedName>
    <definedName name="co5_netdebt">#REF!</definedName>
    <definedName name="co5_ntmeps">#REF!</definedName>
    <definedName name="co5_optionep">#REF!</definedName>
    <definedName name="co5_optionproceeds">#REF!</definedName>
    <definedName name="co5_options">#REF!</definedName>
    <definedName name="co5_optionsout">#REF!</definedName>
    <definedName name="co5_optionsout_source">#REF!</definedName>
    <definedName name="co5_optionsout_sourcedate">#REF!</definedName>
    <definedName name="co5_primshares">#REF!</definedName>
    <definedName name="co5_primshares_source">#REF!</definedName>
    <definedName name="co5_primshares_sourcedate">#REF!</definedName>
    <definedName name="co5_proxydate">#REF!</definedName>
    <definedName name="co5_purch_acq_cashretained">#REF!</definedName>
    <definedName name="co5_purch_costofcash">#REF!</definedName>
    <definedName name="co5_purch_costofdebt">#REF!</definedName>
    <definedName name="co5_purch_gw_amortper">#REF!</definedName>
    <definedName name="co5_purch_gw_writeoff">#REF!</definedName>
    <definedName name="co5_purch_percentcash_case1">#REF!</definedName>
    <definedName name="co5_purch_percentcash_case2">#REF!</definedName>
    <definedName name="co5_reportdate">#REF!</definedName>
    <definedName name="co5_shareowner">#REF!</definedName>
    <definedName name="co5_spcurr">#REF!</definedName>
    <definedName name="co5_tangbv">#REF!</definedName>
    <definedName name="co5_tick">#REF!</definedName>
    <definedName name="co6_">#REF!</definedName>
    <definedName name="co6_analystused">#REF!</definedName>
    <definedName name="co6_balsheet_source">#REF!</definedName>
    <definedName name="co6_balsheet_sourcedate">#REF!</definedName>
    <definedName name="co6_bv">#REF!</definedName>
    <definedName name="co6_cal">#REF!</definedName>
    <definedName name="co6_case1">#REF!</definedName>
    <definedName name="co6_case2">#REF!</definedName>
    <definedName name="co6_case3">#REF!</definedName>
    <definedName name="co6_case4">#REF!</definedName>
    <definedName name="co6_caseswitch">#REF!</definedName>
    <definedName name="co6_cash">#REF!</definedName>
    <definedName name="co6_cda_sourcedate">#REF!</definedName>
    <definedName name="co6_cy0ebit">#REF!</definedName>
    <definedName name="co6_cy0eps">#REF!</definedName>
    <definedName name="co6_cy0gp">#REF!</definedName>
    <definedName name="co6_cy0ni">#REF!</definedName>
    <definedName name="co6_cy0revs">#REF!</definedName>
    <definedName name="co6_cy1ebit">#REF!</definedName>
    <definedName name="co6_cy1eps">#REF!</definedName>
    <definedName name="co6_cy1gp">#REF!</definedName>
    <definedName name="co6_cy1ni">#REF!</definedName>
    <definedName name="co6_cy1revs">#REF!</definedName>
    <definedName name="co6_cy2ebit">#REF!</definedName>
    <definedName name="co6_cy2eps">#REF!</definedName>
    <definedName name="co6_cy2gp">#REF!</definedName>
    <definedName name="co6_cy2ni">#REF!</definedName>
    <definedName name="co6_cy2revs">#REF!</definedName>
    <definedName name="co6_cy3ebit">#REF!</definedName>
    <definedName name="co6_cy3eps">#REF!</definedName>
    <definedName name="co6_cy3gp">#REF!</definedName>
    <definedName name="co6_cy3ni">#REF!</definedName>
    <definedName name="co6_cy3revs">#REF!</definedName>
    <definedName name="co6_debt">#REF!</definedName>
    <definedName name="co6_emp_ga">#REF!</definedName>
    <definedName name="co6_emp_manu">#REF!</definedName>
    <definedName name="co6_emp_rd">#REF!</definedName>
    <definedName name="co6_emp_sales">#REF!</definedName>
    <definedName name="co6_emp_source">#REF!</definedName>
    <definedName name="co6_emp_sourcedate">#REF!</definedName>
    <definedName name="co6_emp_total">#REF!</definedName>
    <definedName name="co6_eratio_incr">#REF!</definedName>
    <definedName name="co6_eratio_min">#REF!</definedName>
    <definedName name="co6_fc_cy0eps">#REF!</definedName>
    <definedName name="co6_fc_cy0fdshares">#REF!</definedName>
    <definedName name="co6_fc_cy1eps">#REF!</definedName>
    <definedName name="co6_fc_cy1fdshares">#REF!</definedName>
    <definedName name="co6_fc_cy2eps">#REF!</definedName>
    <definedName name="co6_fc_cy2fdshares">#REF!</definedName>
    <definedName name="co6_fc_cy3eps">#REF!</definedName>
    <definedName name="co6_fc_cy3fdshares">#REF!</definedName>
    <definedName name="co6_fc_ltgr">#REF!</definedName>
    <definedName name="co6_fcshares">#REF!</definedName>
    <definedName name="co6_fcswitch">#REF!</definedName>
    <definedName name="co6_fdamv">#REF!</definedName>
    <definedName name="co6_fdemv">#REF!</definedName>
    <definedName name="co6_fdshares">#REF!</definedName>
    <definedName name="co6_fye">#REF!</definedName>
    <definedName name="co6_inc">#REF!</definedName>
    <definedName name="co6_itm_optionsout">#REF!</definedName>
    <definedName name="co6_lqe">#REF!</definedName>
    <definedName name="co6_ltest">#REF!</definedName>
    <definedName name="co6_ltgr">#REF!</definedName>
    <definedName name="co6_ltmebit">#REF!</definedName>
    <definedName name="co6_ltmeps">#REF!</definedName>
    <definedName name="co6_ltmgp">#REF!</definedName>
    <definedName name="co6_ltmni">#REF!</definedName>
    <definedName name="co6_ltmrevs">#REF!</definedName>
    <definedName name="co6_ltrevgr">#REF!</definedName>
    <definedName name="co6_ltsharecreep">#REF!</definedName>
    <definedName name="co6_name">#REF!</definedName>
    <definedName name="co6_netdebt">#REF!</definedName>
    <definedName name="co6_ntmeps">#REF!</definedName>
    <definedName name="co6_optionep">#REF!</definedName>
    <definedName name="co6_optionproceeds">#REF!</definedName>
    <definedName name="co6_options">#REF!</definedName>
    <definedName name="co6_optionsout">#REF!</definedName>
    <definedName name="co6_optionsout_source">#REF!</definedName>
    <definedName name="co6_optionsout_sourcedate">#REF!</definedName>
    <definedName name="co6_primshares">#REF!</definedName>
    <definedName name="co6_primshares_source">#REF!</definedName>
    <definedName name="co6_primshares_sourcedate">#REF!</definedName>
    <definedName name="co6_proxydate">#REF!</definedName>
    <definedName name="co6_purch_acq_cashretained">#REF!</definedName>
    <definedName name="co6_purch_costofcash">#REF!</definedName>
    <definedName name="co6_purch_costofdebt">#REF!</definedName>
    <definedName name="co6_purch_gw_amortper">#REF!</definedName>
    <definedName name="co6_purch_gw_writeoff">#REF!</definedName>
    <definedName name="co6_purch_percentcash_case1">#REF!</definedName>
    <definedName name="co6_purch_percentcash_case2">#REF!</definedName>
    <definedName name="co6_reportdate">#REF!</definedName>
    <definedName name="co6_shareowner">#REF!</definedName>
    <definedName name="co6_spcurr">#REF!</definedName>
    <definedName name="co6_tangbv">#REF!</definedName>
    <definedName name="co6_tick">#REF!</definedName>
    <definedName name="co7_">#REF!</definedName>
    <definedName name="co7_analystused">#REF!</definedName>
    <definedName name="co7_balsheet_source">#REF!</definedName>
    <definedName name="co7_balsheet_sourcedate">#REF!</definedName>
    <definedName name="co7_bv">#REF!</definedName>
    <definedName name="co7_cal">#REF!</definedName>
    <definedName name="co7_case1">#REF!</definedName>
    <definedName name="co7_case2">#REF!</definedName>
    <definedName name="co7_case3">#REF!</definedName>
    <definedName name="co7_case4">#REF!</definedName>
    <definedName name="co7_caseswitch">#REF!</definedName>
    <definedName name="co7_cash">#REF!</definedName>
    <definedName name="co7_cda_sourcedate">#REF!</definedName>
    <definedName name="co7_cy0ebit">#REF!</definedName>
    <definedName name="co7_cy0eps">#REF!</definedName>
    <definedName name="co7_cy0gp">#REF!</definedName>
    <definedName name="co7_cy0ni">#REF!</definedName>
    <definedName name="co7_cy0revs">#REF!</definedName>
    <definedName name="co7_cy1ebit">#REF!</definedName>
    <definedName name="co7_cy1eps">#REF!</definedName>
    <definedName name="co7_cy1gp">#REF!</definedName>
    <definedName name="co7_cy1ni">#REF!</definedName>
    <definedName name="co7_cy1revs">#REF!</definedName>
    <definedName name="co7_cy2ebit">#REF!</definedName>
    <definedName name="co7_cy2eps">#REF!</definedName>
    <definedName name="co7_cy2gp">#REF!</definedName>
    <definedName name="co7_cy2ni">#REF!</definedName>
    <definedName name="co7_cy2revs">#REF!</definedName>
    <definedName name="co7_cy3ebit">#REF!</definedName>
    <definedName name="co7_cy3eps">#REF!</definedName>
    <definedName name="co7_cy3gp">#REF!</definedName>
    <definedName name="co7_cy3ni">#REF!</definedName>
    <definedName name="co7_cy3revs">#REF!</definedName>
    <definedName name="co7_debt">#REF!</definedName>
    <definedName name="co7_emp_ga">#REF!</definedName>
    <definedName name="co7_emp_manu">#REF!</definedName>
    <definedName name="co7_emp_rd">#REF!</definedName>
    <definedName name="co7_emp_sales">#REF!</definedName>
    <definedName name="co7_emp_source">#REF!</definedName>
    <definedName name="co7_emp_sourcedate">#REF!</definedName>
    <definedName name="co7_emp_total">#REF!</definedName>
    <definedName name="co7_eratio_incr">#REF!</definedName>
    <definedName name="co7_eratio_min">#REF!</definedName>
    <definedName name="co7_fc_cy0eps">#REF!</definedName>
    <definedName name="co7_fc_cy0fdshares">#REF!</definedName>
    <definedName name="co7_fc_cy1eps">#REF!</definedName>
    <definedName name="co7_fc_cy1fdshares">#REF!</definedName>
    <definedName name="co7_fc_cy2eps">#REF!</definedName>
    <definedName name="co7_fc_cy2fdshares">#REF!</definedName>
    <definedName name="co7_fc_cy3eps">#REF!</definedName>
    <definedName name="co7_fc_cy3fdshares">#REF!</definedName>
    <definedName name="co7_fc_ltgr">#REF!</definedName>
    <definedName name="co7_fcshares">#REF!</definedName>
    <definedName name="co7_fcswitch">#REF!</definedName>
    <definedName name="co7_fdamv">#REF!</definedName>
    <definedName name="co7_fdemv">#REF!</definedName>
    <definedName name="co7_fdshares">#REF!</definedName>
    <definedName name="co7_fye">#REF!</definedName>
    <definedName name="co7_inc">#REF!</definedName>
    <definedName name="co7_itm_optionsout">#REF!</definedName>
    <definedName name="co7_lqe">#REF!</definedName>
    <definedName name="co7_ltest">#REF!</definedName>
    <definedName name="co7_ltgr">#REF!</definedName>
    <definedName name="co7_ltmebit">#REF!</definedName>
    <definedName name="co7_ltmeps">#REF!</definedName>
    <definedName name="co7_ltmgp">#REF!</definedName>
    <definedName name="co7_ltmni">#REF!</definedName>
    <definedName name="co7_ltmrevs">#REF!</definedName>
    <definedName name="co7_ltrevgr">#REF!</definedName>
    <definedName name="co7_ltsharecreep">#REF!</definedName>
    <definedName name="co7_name">#REF!</definedName>
    <definedName name="co7_netdebt">#REF!</definedName>
    <definedName name="co7_ntmeps">#REF!</definedName>
    <definedName name="co7_optionep">#REF!</definedName>
    <definedName name="co7_optionproceeds">#REF!</definedName>
    <definedName name="co7_options">#REF!</definedName>
    <definedName name="co7_optionsout">#REF!</definedName>
    <definedName name="co7_optionsout_source">#REF!</definedName>
    <definedName name="co7_optionsout_sourcedate">#REF!</definedName>
    <definedName name="co7_primshares">#REF!</definedName>
    <definedName name="co7_primshares_source">#REF!</definedName>
    <definedName name="co7_primshares_sourcedate">#REF!</definedName>
    <definedName name="co7_proxydate">#REF!</definedName>
    <definedName name="co7_purch_acq_cashretained">#REF!</definedName>
    <definedName name="co7_purch_costofcash">#REF!</definedName>
    <definedName name="co7_purch_costofdebt">#REF!</definedName>
    <definedName name="co7_purch_gw_amortper">#REF!</definedName>
    <definedName name="co7_purch_gw_writeoff">#REF!</definedName>
    <definedName name="co7_purch_percentcash_case1">#REF!</definedName>
    <definedName name="co7_purch_percentcash_case2">#REF!</definedName>
    <definedName name="co7_reportdate">#REF!</definedName>
    <definedName name="co7_shareowner">#REF!</definedName>
    <definedName name="co7_spcurr">#REF!</definedName>
    <definedName name="co7_tangbv">#REF!</definedName>
    <definedName name="co7_tick">#REF!</definedName>
    <definedName name="co8_">#REF!</definedName>
    <definedName name="co8_analystused">#REF!</definedName>
    <definedName name="co8_balsheet_source">#REF!</definedName>
    <definedName name="co8_balsheet_sourcedate">#REF!</definedName>
    <definedName name="co8_bv">#REF!</definedName>
    <definedName name="co8_cal">#REF!</definedName>
    <definedName name="co8_case1">#REF!</definedName>
    <definedName name="co8_case2">#REF!</definedName>
    <definedName name="co8_case3">#REF!</definedName>
    <definedName name="co8_case4">#REF!</definedName>
    <definedName name="co8_caseswitch">#REF!</definedName>
    <definedName name="co8_cash">#REF!</definedName>
    <definedName name="co8_cda_sourcedate">#REF!</definedName>
    <definedName name="co8_cy0ebit">#REF!</definedName>
    <definedName name="co8_cy0eps">#REF!</definedName>
    <definedName name="co8_cy0gp">#REF!</definedName>
    <definedName name="co8_cy0ni">#REF!</definedName>
    <definedName name="co8_cy0revs">#REF!</definedName>
    <definedName name="co8_cy1ebit">#REF!</definedName>
    <definedName name="co8_cy1eps">#REF!</definedName>
    <definedName name="co8_cy1gp">#REF!</definedName>
    <definedName name="co8_cy1ni">#REF!</definedName>
    <definedName name="co8_cy1revs">#REF!</definedName>
    <definedName name="co8_cy2ebit">#REF!</definedName>
    <definedName name="co8_cy2eps">#REF!</definedName>
    <definedName name="co8_cy2gp">#REF!</definedName>
    <definedName name="co8_cy2ni">#REF!</definedName>
    <definedName name="co8_cy2revs">#REF!</definedName>
    <definedName name="co8_cy3ebit">#REF!</definedName>
    <definedName name="co8_cy3eps">#REF!</definedName>
    <definedName name="co8_cy3gp">#REF!</definedName>
    <definedName name="co8_cy3ni">#REF!</definedName>
    <definedName name="co8_cy3revs">#REF!</definedName>
    <definedName name="co8_debt">#REF!</definedName>
    <definedName name="co8_emp_ga">#REF!</definedName>
    <definedName name="co8_emp_manu">#REF!</definedName>
    <definedName name="co8_emp_rd">#REF!</definedName>
    <definedName name="co8_emp_sales">#REF!</definedName>
    <definedName name="co8_emp_source">#REF!</definedName>
    <definedName name="co8_emp_sourcedate">#REF!</definedName>
    <definedName name="co8_emp_total">#REF!</definedName>
    <definedName name="co8_eratio_incr">#REF!</definedName>
    <definedName name="co8_eratio_min">#REF!</definedName>
    <definedName name="co8_fc_cy0eps">#REF!</definedName>
    <definedName name="co8_fc_cy0fdshares">#REF!</definedName>
    <definedName name="co8_fc_cy1eps">#REF!</definedName>
    <definedName name="co8_fc_cy1fdshares">#REF!</definedName>
    <definedName name="co8_fc_cy2eps">#REF!</definedName>
    <definedName name="co8_fc_cy2fdshares">#REF!</definedName>
    <definedName name="co8_fc_cy3eps">#REF!</definedName>
    <definedName name="co8_fc_cy3fdshares">#REF!</definedName>
    <definedName name="co8_fc_ltgr">#REF!</definedName>
    <definedName name="co8_fcshares">#REF!</definedName>
    <definedName name="co8_fcswitch">#REF!</definedName>
    <definedName name="co8_fdamv">#REF!</definedName>
    <definedName name="co8_fdemv">#REF!</definedName>
    <definedName name="co8_fdshares">#REF!</definedName>
    <definedName name="co8_fye">#REF!</definedName>
    <definedName name="co8_inc">#REF!</definedName>
    <definedName name="co8_itm_optionsout">#REF!</definedName>
    <definedName name="co8_lqe">#REF!</definedName>
    <definedName name="co8_ltest">#REF!</definedName>
    <definedName name="co8_ltgr">#REF!</definedName>
    <definedName name="co8_ltmebit">#REF!</definedName>
    <definedName name="co8_ltmeps">#REF!</definedName>
    <definedName name="co8_ltmgp">#REF!</definedName>
    <definedName name="co8_ltmni">#REF!</definedName>
    <definedName name="co8_ltmrevs">#REF!</definedName>
    <definedName name="co8_ltrevgr">#REF!</definedName>
    <definedName name="co8_ltsharecreep">#REF!</definedName>
    <definedName name="co8_name">#REF!</definedName>
    <definedName name="co8_netdebt">#REF!</definedName>
    <definedName name="co8_ntmeps">#REF!</definedName>
    <definedName name="co8_optionep">#REF!</definedName>
    <definedName name="co8_optionproceeds">#REF!</definedName>
    <definedName name="co8_options">#REF!</definedName>
    <definedName name="co8_optionsout">#REF!</definedName>
    <definedName name="co8_optionsout_source">#REF!</definedName>
    <definedName name="co8_optionsout_sourcedate">#REF!</definedName>
    <definedName name="co8_primshares">#REF!</definedName>
    <definedName name="co8_primshares_source">#REF!</definedName>
    <definedName name="co8_primshares_sourcedate">#REF!</definedName>
    <definedName name="co8_proxydate">#REF!</definedName>
    <definedName name="co8_purch_acq_cashretained">#REF!</definedName>
    <definedName name="co8_purch_costofcash">#REF!</definedName>
    <definedName name="co8_purch_costofdebt">#REF!</definedName>
    <definedName name="co8_purch_gw_amortper">#REF!</definedName>
    <definedName name="co8_purch_gw_writeoff">#REF!</definedName>
    <definedName name="co8_purch_percentcash_case1">#REF!</definedName>
    <definedName name="co8_purch_percentcash_case2">#REF!</definedName>
    <definedName name="co8_reportdate">#REF!</definedName>
    <definedName name="co8_shareowner">#REF!</definedName>
    <definedName name="co8_spcurr">#REF!</definedName>
    <definedName name="co8_tangbv">#REF!</definedName>
    <definedName name="co8_tick">#REF!</definedName>
    <definedName name="co9_">#REF!</definedName>
    <definedName name="co9_analystused">#REF!</definedName>
    <definedName name="co9_balsheet_source">#REF!</definedName>
    <definedName name="co9_balsheet_sourcedate">#REF!</definedName>
    <definedName name="co9_bv">#REF!</definedName>
    <definedName name="co9_cal">#REF!</definedName>
    <definedName name="co9_case1">#REF!</definedName>
    <definedName name="co9_case2">#REF!</definedName>
    <definedName name="co9_case3">#REF!</definedName>
    <definedName name="co9_case4">#REF!</definedName>
    <definedName name="co9_caseswitch">#REF!</definedName>
    <definedName name="co9_cash">#REF!</definedName>
    <definedName name="co9_cda_sourcedate">#REF!</definedName>
    <definedName name="co9_cy0ebit">#REF!</definedName>
    <definedName name="co9_cy0eps">#REF!</definedName>
    <definedName name="co9_cy0gp">#REF!</definedName>
    <definedName name="co9_cy0ni">#REF!</definedName>
    <definedName name="co9_cy0revs">#REF!</definedName>
    <definedName name="co9_cy1ebit">#REF!</definedName>
    <definedName name="co9_cy1eps">#REF!</definedName>
    <definedName name="co9_cy1gp">#REF!</definedName>
    <definedName name="co9_cy1ni">#REF!</definedName>
    <definedName name="co9_cy1revs">#REF!</definedName>
    <definedName name="co9_cy2ebit">#REF!</definedName>
    <definedName name="co9_cy2eps">#REF!</definedName>
    <definedName name="co9_cy2gp">#REF!</definedName>
    <definedName name="co9_cy2ni">#REF!</definedName>
    <definedName name="co9_cy2revs">#REF!</definedName>
    <definedName name="co9_cy3ebit">#REF!</definedName>
    <definedName name="co9_cy3eps">#REF!</definedName>
    <definedName name="co9_cy3gp">#REF!</definedName>
    <definedName name="co9_cy3ni">#REF!</definedName>
    <definedName name="co9_cy3revs">#REF!</definedName>
    <definedName name="co9_debt">#REF!</definedName>
    <definedName name="co9_emp_ga">#REF!</definedName>
    <definedName name="co9_emp_manu">#REF!</definedName>
    <definedName name="co9_emp_rd">#REF!</definedName>
    <definedName name="co9_emp_sales">#REF!</definedName>
    <definedName name="co9_emp_source">#REF!</definedName>
    <definedName name="co9_emp_sourcedate">#REF!</definedName>
    <definedName name="co9_emp_total">#REF!</definedName>
    <definedName name="co9_eratio_incr">#REF!</definedName>
    <definedName name="co9_eratio_min">#REF!</definedName>
    <definedName name="co9_fc_cy0eps">#REF!</definedName>
    <definedName name="co9_fc_cy0fdshares">#REF!</definedName>
    <definedName name="co9_fc_cy1eps">#REF!</definedName>
    <definedName name="co9_fc_cy1fdshares">#REF!</definedName>
    <definedName name="co9_fc_cy2eps">#REF!</definedName>
    <definedName name="co9_fc_cy2fdshares">#REF!</definedName>
    <definedName name="co9_fc_cy3eps">#REF!</definedName>
    <definedName name="co9_fc_cy3fdshares">#REF!</definedName>
    <definedName name="co9_fc_ltgr">#REF!</definedName>
    <definedName name="co9_fcshares">#REF!</definedName>
    <definedName name="co9_fcswitch">#REF!</definedName>
    <definedName name="co9_fdamv">#REF!</definedName>
    <definedName name="co9_fdemv">#REF!</definedName>
    <definedName name="co9_fdshares">#REF!</definedName>
    <definedName name="co9_fye">#REF!</definedName>
    <definedName name="co9_inc">#REF!</definedName>
    <definedName name="co9_itm_optionsout">#REF!</definedName>
    <definedName name="co9_lqe">#REF!</definedName>
    <definedName name="co9_ltest">#REF!</definedName>
    <definedName name="co9_ltgr">#REF!</definedName>
    <definedName name="co9_ltmebit">#REF!</definedName>
    <definedName name="co9_ltmeps">#REF!</definedName>
    <definedName name="co9_ltmgp">#REF!</definedName>
    <definedName name="co9_ltmni">#REF!</definedName>
    <definedName name="co9_ltmrevs">#REF!</definedName>
    <definedName name="co9_ltrevgr">#REF!</definedName>
    <definedName name="co9_ltsharecreep">#REF!</definedName>
    <definedName name="co9_name">#REF!</definedName>
    <definedName name="co9_netdebt">#REF!</definedName>
    <definedName name="co9_ntmeps">#REF!</definedName>
    <definedName name="co9_optionep">#REF!</definedName>
    <definedName name="co9_optionproceeds">#REF!</definedName>
    <definedName name="co9_options">#REF!</definedName>
    <definedName name="co9_optionsout">#REF!</definedName>
    <definedName name="co9_optionsout_source">#REF!</definedName>
    <definedName name="co9_optionsout_sourcedate">#REF!</definedName>
    <definedName name="co9_primshares">#REF!</definedName>
    <definedName name="co9_primshares_source">#REF!</definedName>
    <definedName name="co9_primshares_sourcedate">#REF!</definedName>
    <definedName name="co9_proxydate">#REF!</definedName>
    <definedName name="co9_purch_acq_cashretained">#REF!</definedName>
    <definedName name="co9_purch_costofcash">#REF!</definedName>
    <definedName name="co9_purch_costofdebt">#REF!</definedName>
    <definedName name="co9_purch_gw_amortper">#REF!</definedName>
    <definedName name="co9_purch_gw_writeoff">#REF!</definedName>
    <definedName name="co9_purch_percentcash_case1">#REF!</definedName>
    <definedName name="co9_purch_percentcash_case2">#REF!</definedName>
    <definedName name="co9_reportdate">#REF!</definedName>
    <definedName name="co9_shareowner">#REF!</definedName>
    <definedName name="co9_spcurr">#REF!</definedName>
    <definedName name="co9_tangbv">#REF!</definedName>
    <definedName name="co9_tick">#REF!</definedName>
    <definedName name="COGSDETAIL">#REF!</definedName>
    <definedName name="ColourIndex">#REF!</definedName>
    <definedName name="Column2Header">#REF!</definedName>
    <definedName name="Column3Header">#REF!</definedName>
    <definedName name="Column4Header">#REF!</definedName>
    <definedName name="Column5Header">#REF!</definedName>
    <definedName name="Column6Header">#REF!</definedName>
    <definedName name="Column7Header">#REF!</definedName>
    <definedName name="Column8Header">#REF!</definedName>
    <definedName name="Column9Header">#REF!</definedName>
    <definedName name="Comments">#REF!</definedName>
    <definedName name="Company_Name">#REF!</definedName>
    <definedName name="Compco1">{"Page1",#N/A,FALSE,"CompCo";"Page2",#N/A,FALSE,"CompCo"}</definedName>
    <definedName name="Compco2">{"Page1",#N/A,FALSE,"CompCo";"Page2",#N/A,FALSE,"CompCo"}</definedName>
    <definedName name="COMPOSITEPRICE">#REF!</definedName>
    <definedName name="computer">#REF!</definedName>
    <definedName name="COMPUTERS">#REF!</definedName>
    <definedName name="confectionery">#REF!</definedName>
    <definedName name="Consolidated_Balance_Sheets">#REF!</definedName>
    <definedName name="CONSSERV">#REF!</definedName>
    <definedName name="Contacts">#REF!</definedName>
    <definedName name="convention">#REF!</definedName>
    <definedName name="Converts">#REF!</definedName>
    <definedName name="CopyRange">#REF!</definedName>
    <definedName name="corp1">#REF!</definedName>
    <definedName name="corr">#REF!</definedName>
    <definedName name="COSTOFSALES">#REF!</definedName>
    <definedName name="cox">#REF!</definedName>
    <definedName name="CS">#REF!</definedName>
    <definedName name="csgs">#REF!</definedName>
    <definedName name="cu102.ShareScalingFactor">1000000</definedName>
    <definedName name="cu103.EmployeeScalingFactor">1000</definedName>
    <definedName name="cu107.DPSSymbol">"US$"</definedName>
    <definedName name="cu107.EPSSymbol">"US$"</definedName>
    <definedName name="cu71.ScalingFactor">1000000</definedName>
    <definedName name="curr_date">#REF!</definedName>
    <definedName name="CURRENCY">#REF!</definedName>
    <definedName name="current">#REF!</definedName>
    <definedName name="Current_Month">#REF!</definedName>
    <definedName name="Current_Year">#REF!</definedName>
    <definedName name="cursup">#REF!</definedName>
    <definedName name="customer">#REF!</definedName>
    <definedName name="CUSTransactionID">957572620.842</definedName>
    <definedName name="cvc">#REF!</definedName>
    <definedName name="d">#REF!</definedName>
    <definedName name="d1_">#REF!</definedName>
    <definedName name="d2_">#REF!</definedName>
    <definedName name="data">#REF!</definedName>
    <definedName name="DATA_CAPEX">#REF!</definedName>
    <definedName name="DATA_PL">#REF!</definedName>
    <definedName name="DATA_PRICING_AND_ASSUMPTIONS">#REF!</definedName>
    <definedName name="DATE">#REF!</definedName>
    <definedName name="Date1">#REF!</definedName>
    <definedName name="Date10">#REF!</definedName>
    <definedName name="Date2">#REF!</definedName>
    <definedName name="Date3">#REF!</definedName>
    <definedName name="Date4">#REF!</definedName>
    <definedName name="Date5">#REF!</definedName>
    <definedName name="Date6">#REF!</definedName>
    <definedName name="Date7">#REF!</definedName>
    <definedName name="Date8">#REF!</definedName>
    <definedName name="Date9">#REF!</definedName>
    <definedName name="Dates">#REF!</definedName>
    <definedName name="DB">"WIRENYPROD"</definedName>
    <definedName name="DCF">#REF!</definedName>
    <definedName name="DCF_Analysis">#REF!</definedName>
    <definedName name="DCF_Valuation">#REF!</definedName>
    <definedName name="DCFNEW">#REF!</definedName>
    <definedName name="Deal_Price">#REF!</definedName>
    <definedName name="dealon">#REF!</definedName>
    <definedName name="Debt">#REF!</definedName>
    <definedName name="DEP">#REF!</definedName>
    <definedName name="Deprec.table">#REF!</definedName>
    <definedName name="DepreciationandDepletion">#REF!</definedName>
    <definedName name="desk">#REF!</definedName>
    <definedName name="Developed_Assets">#REF!</definedName>
    <definedName name="Developing_Assets">#REF!</definedName>
    <definedName name="DEVELOPMENT">5</definedName>
    <definedName name="df">#REF!</definedName>
    <definedName name="dfdfasdfdasfdsfadasfdsfadsfdsf">#REF!</definedName>
    <definedName name="dfg">#REF!</definedName>
    <definedName name="dfvbfbfb">#REF!</definedName>
    <definedName name="Dilution">#REF!</definedName>
    <definedName name="Disc_Cash_Flow">#REF!</definedName>
    <definedName name="Disc_CF">#REF!</definedName>
    <definedName name="DiscountYears">#REF!</definedName>
    <definedName name="div1_">#REF!</definedName>
    <definedName name="div2_">#REF!</definedName>
    <definedName name="ds">#REF!</definedName>
    <definedName name="dt_">#REF!</definedName>
    <definedName name="EARNINGS">#REF!</definedName>
    <definedName name="EBIT">#REF!</definedName>
    <definedName name="EBIT95">#REF!</definedName>
    <definedName name="EBITDA">#REF!</definedName>
    <definedName name="EBITDAGrowth">#REF!</definedName>
    <definedName name="EBITDAMargin">#REF!</definedName>
    <definedName name="EBITMargin">#REF!</definedName>
    <definedName name="EBITSENS">#REF!</definedName>
    <definedName name="Economics_of_1_LP_Unit">#REF!</definedName>
    <definedName name="epspredeal">#REF!</definedName>
    <definedName name="eratio_case">#REF!</definedName>
    <definedName name="eratio_curr">#REF!</definedName>
    <definedName name="eratio_currdate">#REF!</definedName>
    <definedName name="eratio_incr">#REF!</definedName>
    <definedName name="eratio_last10">#REF!</definedName>
    <definedName name="eratio_last180">#REF!</definedName>
    <definedName name="eratio_last30">#REF!</definedName>
    <definedName name="eratio_last60">#REF!</definedName>
    <definedName name="eratio_last90">#REF!</definedName>
    <definedName name="eratio_ltmavg">#REF!</definedName>
    <definedName name="eratio_ltmhigh">#REF!</definedName>
    <definedName name="eratio_ltmhighdate">#REF!</definedName>
    <definedName name="eratio_ltmlow">#REF!</definedName>
    <definedName name="eratio_ltmlowdate">#REF!</definedName>
    <definedName name="eratio_min">#REF!</definedName>
    <definedName name="eratio_peravg">#REF!</definedName>
    <definedName name="eratio_startdate">#REF!</definedName>
    <definedName name="erea">#REF!</definedName>
    <definedName name="ES">#REF!</definedName>
    <definedName name="EWBANDS">#REF!</definedName>
    <definedName name="Exch">" Sheet2!$F$2"</definedName>
    <definedName name="exes">#REF!</definedName>
    <definedName name="extraspend2">#REF!</definedName>
    <definedName name="FAM">#REF!</definedName>
    <definedName name="FCF">#REF!</definedName>
    <definedName name="fd">#REF!</definedName>
    <definedName name="Film_Length">#REF!</definedName>
    <definedName name="FILM_SYNDICATION_1">#REF!</definedName>
    <definedName name="FILM_SYNDICATION_2">#REF!</definedName>
    <definedName name="FILM_SYNDICATION_3">#REF!</definedName>
    <definedName name="finserv">#REF!</definedName>
    <definedName name="flowfnd">#REF!</definedName>
    <definedName name="foot16">#REF!</definedName>
    <definedName name="foot17">#REF!</definedName>
    <definedName name="foot18">#REF!</definedName>
    <definedName name="foot19">#REF!</definedName>
    <definedName name="foot20">#REF!</definedName>
    <definedName name="foot21">#REF!</definedName>
    <definedName name="forecast_year_3">#REF!+1</definedName>
    <definedName name="FOX_BROADCASTING_CIE__REPORTED_INCOME_STATEMENT">#REF!</definedName>
    <definedName name="FREE_CASH_FLOW_STATEMENT">#REF!</definedName>
    <definedName name="Freq1">#REF!</definedName>
    <definedName name="FREQ3">#REF!</definedName>
    <definedName name="Freq4">#REF!</definedName>
    <definedName name="fund.analysis">#REF!</definedName>
    <definedName name="future">#REF!</definedName>
    <definedName name="Future_estimates">#REF!</definedName>
    <definedName name="fxrate">#REF!</definedName>
    <definedName name="fy_1">#REF!</definedName>
    <definedName name="fy_2">#REF!</definedName>
    <definedName name="fy_3">#REF!</definedName>
    <definedName name="FY1999EPS">#REF!</definedName>
    <definedName name="FY2000EPS">#REF!</definedName>
    <definedName name="FY2001EPS">#REF!</definedName>
    <definedName name="GBP_EUR">#REF!</definedName>
    <definedName name="gen_inputs">#REF!</definedName>
    <definedName name="GEO">#REF!</definedName>
    <definedName name="GEOebay">#REF!</definedName>
    <definedName name="GEOGRAPHIC">#REF!</definedName>
    <definedName name="Germany">{"Cereva Networks, Inc"}</definedName>
    <definedName name="glad">#REF!</definedName>
    <definedName name="Goodwill_Amortization">25</definedName>
    <definedName name="GRD_EUR">#REF!</definedName>
    <definedName name="GROSSINCOME">#REF!</definedName>
    <definedName name="GROSSMARGINS">#REF!</definedName>
    <definedName name="Growth">#REF!</definedName>
    <definedName name="GROWTH3">#REF!</definedName>
    <definedName name="GWyears">40</definedName>
    <definedName name="h">#REF!</definedName>
    <definedName name="happy">{"Page1",#N/A,FALSE,"CompCo";"Page2",#N/A,FALSE,"CompCo"}</definedName>
    <definedName name="HBBALANCE">#REF!</definedName>
    <definedName name="Hds_Exec">#REF!</definedName>
    <definedName name="Hds_Other">#REF!</definedName>
    <definedName name="Hds_Sales">#REF!</definedName>
    <definedName name="healthdetail">#REF!</definedName>
    <definedName name="HEALTHINSURCOST">#REF!</definedName>
    <definedName name="hello.erff">#REF!</definedName>
    <definedName name="HISTORICAL">#REF!</definedName>
    <definedName name="Historical_data">#REF!</definedName>
    <definedName name="hkli9">{"Page1",#N/A,FALSE,"CompCo";"Page2",#N/A,FALSE,"CompCo"}</definedName>
    <definedName name="hklkl">#REF!</definedName>
    <definedName name="HLOOK_UP">#REF!</definedName>
    <definedName name="HolderToggle">#REF!</definedName>
    <definedName name="hostile1day">#REF!</definedName>
    <definedName name="hostile1week">#REF!</definedName>
    <definedName name="hostile4week">#REF!</definedName>
    <definedName name="hostilecount">#REF!</definedName>
    <definedName name="HTML_CodePage">1252</definedName>
    <definedName name="HTML_Control">{"'Asm'!$E$1:$AX$53"}</definedName>
    <definedName name="HTML_Description">""</definedName>
    <definedName name="HTML_Email">""</definedName>
    <definedName name="HTML_Header">"Asm"</definedName>
    <definedName name="HTML_LastUpdate">"10/12/98"</definedName>
    <definedName name="HTML_LineAfter">FALSE</definedName>
    <definedName name="HTML_LineBefore">FALSE</definedName>
    <definedName name="HTML_Name">"Tom Stone"</definedName>
    <definedName name="HTML_OBDlg2">TRUE</definedName>
    <definedName name="HTML_OBDlg4">TRUE</definedName>
    <definedName name="HTML_OS">0</definedName>
    <definedName name="HTML_PathFile">"f:\Finance\MyHTML.htm"</definedName>
    <definedName name="HTML_Title">"PlanRpts220"</definedName>
    <definedName name="HTML1_10">""</definedName>
    <definedName name="HTML1_11">1</definedName>
    <definedName name="HTML1_12">"Aswath:Adobe SiteMill™ 1.0.2:MyHomePage:FCFF3.html"</definedName>
    <definedName name="HTML1_2">1</definedName>
    <definedName name="HTML1_3">"FCFF3"</definedName>
    <definedName name="HTML1_4">"Three-Stage FCFF Model"</definedName>
    <definedName name="HTML1_5">""</definedName>
    <definedName name="HTML1_6">-4146</definedName>
    <definedName name="HTML1_7">-4146</definedName>
    <definedName name="HTML1_8">"10/22/96"</definedName>
    <definedName name="HTML1_9">"Aswath Damodaran"</definedName>
    <definedName name="HTMLCount">1</definedName>
    <definedName name="ILS_USD">#REF!</definedName>
    <definedName name="implied_call_volatility">#REF!</definedName>
    <definedName name="Inc.stmt">#REF!</definedName>
    <definedName name="Income_Statement">#REF!</definedName>
    <definedName name="incstat">#REF!</definedName>
    <definedName name="Index">#REF!</definedName>
    <definedName name="inf">#REF!</definedName>
    <definedName name="inputsArea">#REF!</definedName>
    <definedName name="InstallLocation">#REF!</definedName>
    <definedName name="Int_exp">8%</definedName>
    <definedName name="INTEREST">#REF!</definedName>
    <definedName name="Investment">#REF!</definedName>
    <definedName name="IQ_1_4_FAMILY_JUNIOR_LIENS_CHARGE_OFFS_FDIC">"c6605"</definedName>
    <definedName name="IQ_1_4_FAMILY_JUNIOR_LIENS_NET_CHARGE_OFFS_FDIC">"c6643"</definedName>
    <definedName name="IQ_1_4_FAMILY_JUNIOR_LIENS_RECOVERIES_FDIC">"c6624"</definedName>
    <definedName name="IQ_1_4_FAMILY_SENIOR_LIENS_CHARGE_OFFS_FDIC">"c6604"</definedName>
    <definedName name="IQ_1_4_FAMILY_SENIOR_LIENS_NET_CHARGE_OFFS_FDIC">"c6642"</definedName>
    <definedName name="IQ_1_4_FAMILY_SENIOR_LIENS_RECOVERIES_FDIC">"c6623"</definedName>
    <definedName name="IQ_1_4_HOME_EQUITY_NET_LOANS_FDIC">"c6441"</definedName>
    <definedName name="IQ_1_4_RESIDENTIAL_FIRST_LIENS_NET_LOANS_FDIC">"c6439"</definedName>
    <definedName name="IQ_1_4_RESIDENTIAL_JUNIOR_LIENS_NET_LOANS_FDIC">"c6440"</definedName>
    <definedName name="IQ_1_4_RESIDENTIAL_LOANS_FDIC">"c6310"</definedName>
    <definedName name="IQ_ACCOUNT_CHANGE">"c1449"</definedName>
    <definedName name="IQ_ACCOUNTS_PAY">"c1343"</definedName>
    <definedName name="IQ_ACCR_INT_PAY">"c1"</definedName>
    <definedName name="IQ_ACCR_INT_PAY_CF">"c2"</definedName>
    <definedName name="IQ_ACCR_INT_RECEIV">"c3"</definedName>
    <definedName name="IQ_ACCR_INT_RECEIV_CF">"c4"</definedName>
    <definedName name="IQ_ACCRUED_EXP">"c1341"</definedName>
    <definedName name="IQ_ACCT_RECV_10YR_ANN_GROWTH">"c1924"</definedName>
    <definedName name="IQ_ACCT_RECV_1YR_ANN_GROWTH">"c1919"</definedName>
    <definedName name="IQ_ACCT_RECV_2YR_ANN_GROWTH">"c1920"</definedName>
    <definedName name="IQ_ACCT_RECV_3YR_ANN_GROWTH">"c1921"</definedName>
    <definedName name="IQ_ACCT_RECV_5YR_ANN_GROWTH">"c1922"</definedName>
    <definedName name="IQ_ACCT_RECV_7YR_ANN_GROWTH">"c1923"</definedName>
    <definedName name="IQ_ACCUM_DEP">"c1340"</definedName>
    <definedName name="IQ_ACCUMULATED_PENSION_OBLIGATION">"c2244"</definedName>
    <definedName name="IQ_ACCUMULATED_PENSION_OBLIGATION_DOMESTIC">"c2657"</definedName>
    <definedName name="IQ_ACCUMULATED_PENSION_OBLIGATION_FOREIGN">"c2665"</definedName>
    <definedName name="IQ_ACQ_COST_SUB">"c2125"</definedName>
    <definedName name="IQ_ACQ_COSTS_CAPITALIZED">"c5"</definedName>
    <definedName name="IQ_ACQUIRE_REAL_ESTATE_CF">"c6"</definedName>
    <definedName name="IQ_ACQUIRED_BY_REPORTING_BANK_FDIC">"c6535"</definedName>
    <definedName name="IQ_ACQUISITION_RE_ASSETS">"c1628"</definedName>
    <definedName name="IQ_AD">"c7"</definedName>
    <definedName name="IQ_ADD_PAID_IN">"c1344"</definedName>
    <definedName name="IQ_ADDIN">"AUTO"</definedName>
    <definedName name="IQ_ADDITIONAL_NON_INT_INC_FDIC">"c6574"</definedName>
    <definedName name="IQ_ADJ_AVG_BANK_ASSETS">"c2671"</definedName>
    <definedName name="IQ_ADJUSTABLE_RATE_LOANS_FDIC">"c6375"</definedName>
    <definedName name="IQ_ADMIN_RATIO">"c2784"</definedName>
    <definedName name="IQ_ADVERTISING">"c2246"</definedName>
    <definedName name="IQ_ADVERTISING_MARKETING">"c1566"</definedName>
    <definedName name="IQ_AE">"c8"</definedName>
    <definedName name="IQ_AE_BNK">"c9"</definedName>
    <definedName name="IQ_AE_BR">"c10"</definedName>
    <definedName name="IQ_AE_FIN">"c11"</definedName>
    <definedName name="IQ_AE_INS">"c12"</definedName>
    <definedName name="IQ_AE_REIT">"c13"</definedName>
    <definedName name="IQ_AE_UTI">"c14"</definedName>
    <definedName name="IQ_AFTER_TAX_INCOME_FDIC">"c6583"</definedName>
    <definedName name="IQ_AGRICULTURAL_PRODUCTION_CHARGE_OFFS_FDIC">"c6597"</definedName>
    <definedName name="IQ_AGRICULTURAL_PRODUCTION_CHARGE_OFFS_LESS_THAN_300M_FDIC">"c6655"</definedName>
    <definedName name="IQ_AGRICULTURAL_PRODUCTION_NET_CHARGE_OFFS_FDIC">"c6635"</definedName>
    <definedName name="IQ_AGRICULTURAL_PRODUCTION_NET_CHARGE_OFFS_LESS_THAN_300M_FDIC">"c6657"</definedName>
    <definedName name="IQ_AGRICULTURAL_PRODUCTION_RECOVERIES_FDIC">"c6616"</definedName>
    <definedName name="IQ_AGRICULTURAL_PRODUCTION_RECOVERIES_LESS_THAN_300M_FDIC">"c6656"</definedName>
    <definedName name="IQ_AH_EARNED">"c2744"</definedName>
    <definedName name="IQ_AH_POLICY_BENEFITS_EXP">"c2789"</definedName>
    <definedName name="IQ_AIR_AIRPLANES_NOT_IN_SERVICE">"c2842"</definedName>
    <definedName name="IQ_AIR_AIRPLANES_SUBLEASED">"c2841"</definedName>
    <definedName name="IQ_AIR_ASK">"c2813"</definedName>
    <definedName name="IQ_AIR_ASK_INCREASE">"c2826"</definedName>
    <definedName name="IQ_AIR_ASM">"c2812"</definedName>
    <definedName name="IQ_AIR_ASM_INCREASE">"c2825"</definedName>
    <definedName name="IQ_AIR_AVG_AGE">"c2843"</definedName>
    <definedName name="IQ_AIR_BREAK_EVEN_FACTOR">"c2822"</definedName>
    <definedName name="IQ_AIR_CAPITAL_LEASE">"c2833"</definedName>
    <definedName name="IQ_AIR_COMPLETION_FACTOR">"c2824"</definedName>
    <definedName name="IQ_AIR_ENPLANED_PSGRS">"c2809"</definedName>
    <definedName name="IQ_AIR_FUEL_CONSUMED">"c2806"</definedName>
    <definedName name="IQ_AIR_FUEL_CONSUMED_L">"c2807"</definedName>
    <definedName name="IQ_AIR_FUEL_COST">"c2803"</definedName>
    <definedName name="IQ_AIR_FUEL_COST_L">"c2804"</definedName>
    <definedName name="IQ_AIR_FUEL_EXP">"c2802"</definedName>
    <definedName name="IQ_AIR_FUEL_EXP_PERCENT">"c2805"</definedName>
    <definedName name="IQ_AIR_LEASED">"c2835"</definedName>
    <definedName name="IQ_AIR_LOAD_FACTOR">"c2823"</definedName>
    <definedName name="IQ_AIR_NEW_AIRPLANES">"c2839"</definedName>
    <definedName name="IQ_AIR_OPER_EXP_ASK">"c2821"</definedName>
    <definedName name="IQ_AIR_OPER_EXP_ASM">"c2820"</definedName>
    <definedName name="IQ_AIR_OPER_LEASE">"c2834"</definedName>
    <definedName name="IQ_AIR_OPER_REV_YIELD_ASK">"c2819"</definedName>
    <definedName name="IQ_AIR_OPER_REV_YIELD_ASM">"c2818"</definedName>
    <definedName name="IQ_AIR_OPTIONS">"c2837"</definedName>
    <definedName name="IQ_AIR_ORDERS">"c2836"</definedName>
    <definedName name="IQ_AIR_OWNED">"c2832"</definedName>
    <definedName name="IQ_AIR_PSGR_REV_YIELD_ASK">"c2817"</definedName>
    <definedName name="IQ_AIR_PSGR_REV_YIELD_ASM">"c2816"</definedName>
    <definedName name="IQ_AIR_PSGR_REV_YIELD_RPK">"c2815"</definedName>
    <definedName name="IQ_AIR_PSGR_REV_YIELD_RPM">"c2814"</definedName>
    <definedName name="IQ_AIR_PURCHASE_RIGHTS">"c2838"</definedName>
    <definedName name="IQ_AIR_RETIRED_AIRPLANES">"c2840"</definedName>
    <definedName name="IQ_AIR_REV_PSGRS_CARRIED">"c2808"</definedName>
    <definedName name="IQ_AIR_REV_SCHEDULED_SERVICE">"c2830"</definedName>
    <definedName name="IQ_AIR_RPK">"c2811"</definedName>
    <definedName name="IQ_AIR_RPM">"c2810"</definedName>
    <definedName name="IQ_AIR_STAGE_LENGTH">"c2828"</definedName>
    <definedName name="IQ_AIR_STAGE_LENGTH_KM">"c2829"</definedName>
    <definedName name="IQ_AIR_TOTAL">"c2831"</definedName>
    <definedName name="IQ_AIR_UTILIZATION">"c2827"</definedName>
    <definedName name="IQ_ALLOW_BORROW_CONST">"c15"</definedName>
    <definedName name="IQ_ALLOW_CONST">"c1342"</definedName>
    <definedName name="IQ_ALLOW_DOUBT_ACCT">"c2092"</definedName>
    <definedName name="IQ_ALLOW_EQUITY_CONST">"c16"</definedName>
    <definedName name="IQ_ALLOW_LL">"c17"</definedName>
    <definedName name="IQ_ALLOWANCE_10YR_ANN_GROWTH">"c18"</definedName>
    <definedName name="IQ_ALLOWANCE_1YR_ANN_GROWTH">"c19"</definedName>
    <definedName name="IQ_ALLOWANCE_2YR_ANN_GROWTH">"c20"</definedName>
    <definedName name="IQ_ALLOWANCE_3YR_ANN_GROWTH">"c21"</definedName>
    <definedName name="IQ_ALLOWANCE_5YR_ANN_GROWTH">"c22"</definedName>
    <definedName name="IQ_ALLOWANCE_7YR_ANN_GROWTH">"c23"</definedName>
    <definedName name="IQ_ALLOWANCE_CHARGE_OFFS">"c24"</definedName>
    <definedName name="IQ_ALLOWANCE_NON_PERF_LOANS">"c25"</definedName>
    <definedName name="IQ_ALLOWANCE_TOTAL_LOANS">"c26"</definedName>
    <definedName name="IQ_AMENDED_BALANCE_PREVIOUS_YR_FDIC">"c6499"</definedName>
    <definedName name="IQ_AMORT_EXPENSE_FDIC">"c6677"</definedName>
    <definedName name="IQ_AMORTIZATION">"c1591"</definedName>
    <definedName name="IQ_AMORTIZED_COST_FDIC">"c6426"</definedName>
    <definedName name="IQ_AMT_OUT">"c2145"</definedName>
    <definedName name="IQ_ANNU_DISTRIBUTION_UNIT">"c3004"</definedName>
    <definedName name="IQ_ANNUALIZED_DIVIDEND">"c1579"</definedName>
    <definedName name="IQ_ANNUITY_LIAB">"c27"</definedName>
    <definedName name="IQ_ANNUITY_PAY">"c28"</definedName>
    <definedName name="IQ_ANNUITY_POLICY_EXP">"c29"</definedName>
    <definedName name="IQ_ANNUITY_REC">"c30"</definedName>
    <definedName name="IQ_ANNUITY_REV">"c31"</definedName>
    <definedName name="IQ_AP">"c32"</definedName>
    <definedName name="IQ_AP_BNK">"c33"</definedName>
    <definedName name="IQ_AP_BR">"c34"</definedName>
    <definedName name="IQ_AP_FIN">"c35"</definedName>
    <definedName name="IQ_AP_INS">"c36"</definedName>
    <definedName name="IQ_AP_REIT">"c37"</definedName>
    <definedName name="IQ_AP_UTI">"c38"</definedName>
    <definedName name="IQ_APIC">"c39"</definedName>
    <definedName name="IQ_AR">"c40"</definedName>
    <definedName name="IQ_AR_BR">"c41"</definedName>
    <definedName name="IQ_AR_LT">"c42"</definedName>
    <definedName name="IQ_AR_REIT">"c43"</definedName>
    <definedName name="IQ_AR_TURNS">"c44"</definedName>
    <definedName name="IQ_AR_UTI">"c45"</definedName>
    <definedName name="IQ_ARPU">"c2126"</definedName>
    <definedName name="IQ_ASSET_BACKED_FDIC">"c6301"</definedName>
    <definedName name="IQ_ASSET_MGMT_FEE">"c46"</definedName>
    <definedName name="IQ_ASSET_TURNS">"c47"</definedName>
    <definedName name="IQ_ASSET_WRITEDOWN">"c48"</definedName>
    <definedName name="IQ_ASSET_WRITEDOWN_BNK">"c49"</definedName>
    <definedName name="IQ_ASSET_WRITEDOWN_BR">"c50"</definedName>
    <definedName name="IQ_ASSET_WRITEDOWN_CF">"c51"</definedName>
    <definedName name="IQ_ASSET_WRITEDOWN_CF_BNK">"c52"</definedName>
    <definedName name="IQ_ASSET_WRITEDOWN_CF_BR">"c53"</definedName>
    <definedName name="IQ_ASSET_WRITEDOWN_CF_FIN">"c54"</definedName>
    <definedName name="IQ_ASSET_WRITEDOWN_CF_INS">"c55"</definedName>
    <definedName name="IQ_ASSET_WRITEDOWN_CF_REIT">"c56"</definedName>
    <definedName name="IQ_ASSET_WRITEDOWN_CF_UTI">"c57"</definedName>
    <definedName name="IQ_ASSET_WRITEDOWN_FIN">"c58"</definedName>
    <definedName name="IQ_ASSET_WRITEDOWN_INS">"c59"</definedName>
    <definedName name="IQ_ASSET_WRITEDOWN_REIT">"c60"</definedName>
    <definedName name="IQ_ASSET_WRITEDOWN_UTI">"c61"</definedName>
    <definedName name="IQ_ASSETS_CAP_LEASE_DEPR">"c2068"</definedName>
    <definedName name="IQ_ASSETS_CAP_LEASE_GROSS">"c2069"</definedName>
    <definedName name="IQ_ASSETS_HELD_FDIC">"c6305"</definedName>
    <definedName name="IQ_ASSETS_OPER_LEASE_DEPR">"c2070"</definedName>
    <definedName name="IQ_ASSETS_OPER_LEASE_GROSS">"c2071"</definedName>
    <definedName name="IQ_ASSETS_PER_EMPLOYEE_FDIC">"c6737"</definedName>
    <definedName name="IQ_ASSETS_SOLD_1_4_FAMILY_LOANS_FDIC">"c6686"</definedName>
    <definedName name="IQ_ASSETS_SOLD_AUTO_LOANS_FDIC">"c6680"</definedName>
    <definedName name="IQ_ASSETS_SOLD_CL_LOANS_FDIC">"c6681"</definedName>
    <definedName name="IQ_ASSETS_SOLD_CREDIT_CARDS_RECEIVABLES_FDIC">"c6683"</definedName>
    <definedName name="IQ_ASSETS_SOLD_HOME_EQUITY_LINES_FDIC">"c6684"</definedName>
    <definedName name="IQ_ASSETS_SOLD_OTHER_CONSUMER_LOANS_FDIC">"c6682"</definedName>
    <definedName name="IQ_ASSETS_SOLD_OTHER_LOANS_FDIC">"c6685"</definedName>
    <definedName name="IQ_ASSUMED_AH_EARNED">"c2741"</definedName>
    <definedName name="IQ_ASSUMED_EARNED">"c2731"</definedName>
    <definedName name="IQ_ASSUMED_LIFE_EARNED">"c2736"</definedName>
    <definedName name="IQ_ASSUMED_LIFE_IN_FORCE">"c2766"</definedName>
    <definedName name="IQ_ASSUMED_PC_EARNED">"c2746"</definedName>
    <definedName name="IQ_ASSUMED_WRITTEN">"c2725"</definedName>
    <definedName name="IQ_AUDITOR_NAME">"c1539"</definedName>
    <definedName name="IQ_AUDITOR_OPINION">"c1540"</definedName>
    <definedName name="IQ_AUTO_WRITTEN">"c62"</definedName>
    <definedName name="IQ_AVAILABLE_FOR_SALE_FDIC">"c6409"</definedName>
    <definedName name="IQ_AVERAGE_ASSETS_FDIC">"c6362"</definedName>
    <definedName name="IQ_AVERAGE_ASSETS_QUART_FDIC">"c6363"</definedName>
    <definedName name="IQ_AVERAGE_EARNING_ASSETS_FDIC">"c6748"</definedName>
    <definedName name="IQ_AVERAGE_EQUITY_FDIC">"c6749"</definedName>
    <definedName name="IQ_AVERAGE_LOANS_FDIC">"c6750"</definedName>
    <definedName name="IQ_AVG_BANK_ASSETS">"c2072"</definedName>
    <definedName name="IQ_AVG_BANK_LOANS">"c2073"</definedName>
    <definedName name="IQ_AVG_BROKER_REC">"c63"</definedName>
    <definedName name="IQ_AVG_BROKER_REC_NO">"c64"</definedName>
    <definedName name="IQ_AVG_BROKER_REC_NO_REUT">"c5315"</definedName>
    <definedName name="IQ_AVG_BROKER_REC_REUT">"c3630"</definedName>
    <definedName name="IQ_AVG_DAILY_VOL">"c65"</definedName>
    <definedName name="IQ_AVG_INDUSTRY_REC">"c4455"</definedName>
    <definedName name="IQ_AVG_INT_BEAR_LIAB">"c66"</definedName>
    <definedName name="IQ_AVG_INT_BEAR_LIAB_10YR_ANN_GROWTH">"c67"</definedName>
    <definedName name="IQ_AVG_INT_BEAR_LIAB_1YR_ANN_GROWTH">"c68"</definedName>
    <definedName name="IQ_AVG_INT_BEAR_LIAB_2YR_ANN_GROWTH">"c69"</definedName>
    <definedName name="IQ_AVG_INT_BEAR_LIAB_3YR_ANN_GROWTH">"c70"</definedName>
    <definedName name="IQ_AVG_INT_BEAR_LIAB_5YR_ANN_GROWTH">"c71"</definedName>
    <definedName name="IQ_AVG_INT_BEAR_LIAB_7YR_ANN_GROWTH">"c72"</definedName>
    <definedName name="IQ_AVG_INT_EARN_ASSETS">"c73"</definedName>
    <definedName name="IQ_AVG_INT_EARN_ASSETS_10YR_ANN_GROWTH">"c74"</definedName>
    <definedName name="IQ_AVG_INT_EARN_ASSETS_1YR_ANN_GROWTH">"c75"</definedName>
    <definedName name="IQ_AVG_INT_EARN_ASSETS_2YR_ANN_GROWTH">"c76"</definedName>
    <definedName name="IQ_AVG_INT_EARN_ASSETS_3YR_ANN_GROWTH">"c77"</definedName>
    <definedName name="IQ_AVG_INT_EARN_ASSETS_5YR_ANN_GROWTH">"c78"</definedName>
    <definedName name="IQ_AVG_INT_EARN_ASSETS_7YR_ANN_GROWTH">"c79"</definedName>
    <definedName name="IQ_AVG_MKTCAP">"c80"</definedName>
    <definedName name="IQ_AVG_PRICE">"c81"</definedName>
    <definedName name="IQ_AVG_PRICE_TARGET">"c82"</definedName>
    <definedName name="IQ_AVG_SHAREOUTSTANDING">"c83"</definedName>
    <definedName name="IQ_AVG_TEV">"c84"</definedName>
    <definedName name="IQ_AVG_VOLUME">"c1346"</definedName>
    <definedName name="IQ_BALANCE_GOODS_APR_FC_UNUSED_UNUSED_UNUSED">"c8353"</definedName>
    <definedName name="IQ_BALANCE_GOODS_APR_UNUSED_UNUSED_UNUSED">"c7473"</definedName>
    <definedName name="IQ_BALANCE_GOODS_FC_UNUSED_UNUSED_UNUSED">"c7693"</definedName>
    <definedName name="IQ_BALANCE_GOODS_POP_FC_UNUSED_UNUSED_UNUSED">"c7913"</definedName>
    <definedName name="IQ_BALANCE_GOODS_POP_UNUSED_UNUSED_UNUSED">"c7033"</definedName>
    <definedName name="IQ_BALANCE_GOODS_UNUSED_UNUSED_UNUSED">"c6813"</definedName>
    <definedName name="IQ_BALANCE_GOODS_YOY_FC_UNUSED_UNUSED_UNUSED">"c8133"</definedName>
    <definedName name="IQ_BALANCE_GOODS_YOY_UNUSED_UNUSED_UNUSED">"c7253"</definedName>
    <definedName name="IQ_BALANCE_SERV_APR_FC_UNUSED_UNUSED_UNUSED">"c8355"</definedName>
    <definedName name="IQ_BALANCE_SERV_APR_UNUSED_UNUSED_UNUSED">"c7475"</definedName>
    <definedName name="IQ_BALANCE_SERV_FC_UNUSED_UNUSED_UNUSED">"c7695"</definedName>
    <definedName name="IQ_BALANCE_SERV_POP_FC_UNUSED_UNUSED_UNUSED">"c7915"</definedName>
    <definedName name="IQ_BALANCE_SERV_POP_UNUSED_UNUSED_UNUSED">"c7035"</definedName>
    <definedName name="IQ_BALANCE_SERV_UNUSED_UNUSED_UNUSED">"c6815"</definedName>
    <definedName name="IQ_BALANCE_SERV_YOY_FC_UNUSED_UNUSED_UNUSED">"c8135"</definedName>
    <definedName name="IQ_BALANCE_SERV_YOY_UNUSED_UNUSED_UNUSED">"c7255"</definedName>
    <definedName name="IQ_BALANCE_TRADE_APR_FC_UNUSED_UNUSED_UNUSED">"c8357"</definedName>
    <definedName name="IQ_BALANCE_TRADE_APR_UNUSED_UNUSED_UNUSED">"c7477"</definedName>
    <definedName name="IQ_BALANCE_TRADE_FC_UNUSED_UNUSED_UNUSED">"c7697"</definedName>
    <definedName name="IQ_BALANCE_TRADE_POP_FC_UNUSED_UNUSED_UNUSED">"c7917"</definedName>
    <definedName name="IQ_BALANCE_TRADE_POP_UNUSED_UNUSED_UNUSED">"c7037"</definedName>
    <definedName name="IQ_BALANCE_TRADE_UNUSED_UNUSED_UNUSED">"c6817"</definedName>
    <definedName name="IQ_BALANCE_TRADE_YOY_FC_UNUSED_UNUSED_UNUSED">"c8137"</definedName>
    <definedName name="IQ_BALANCE_TRADE_YOY_UNUSED_UNUSED_UNUSED">"c7257"</definedName>
    <definedName name="IQ_BALANCES_DUE_DEPOSITORY_INSTITUTIONS_FDIC">"c6389"</definedName>
    <definedName name="IQ_BALANCES_DUE_FOREIGN_FDIC">"c6391"</definedName>
    <definedName name="IQ_BALANCES_DUE_FRB_FDIC">"c6393"</definedName>
    <definedName name="IQ_BANK_BENEFICIARY_FDIC">"c6505"</definedName>
    <definedName name="IQ_BANK_DEBT">"c2544"</definedName>
    <definedName name="IQ_BANK_DEBT_PCT">"c2545"</definedName>
    <definedName name="IQ_BANK_GUARANTOR_FDIC">"c6506"</definedName>
    <definedName name="IQ_BANK_PREMISES_FDIC">"c6329"</definedName>
    <definedName name="IQ_BANK_SECURITIZATION_1_4_FAMILY_LOANS_FDIC">"c6721"</definedName>
    <definedName name="IQ_BANK_SECURITIZATION_AUTO_LOANS_FDIC">"c6715"</definedName>
    <definedName name="IQ_BANK_SECURITIZATION_CL_LOANS_FDIC">"c6716"</definedName>
    <definedName name="IQ_BANK_SECURITIZATION_CREDIT_CARDS_RECEIVABLES_FDIC">"c6718"</definedName>
    <definedName name="IQ_BANK_SECURITIZATION_HOME_EQUITY_LINES_FDIC">"c6719"</definedName>
    <definedName name="IQ_BANK_SECURITIZATION_OTHER_CONSUMER_LOANS_FDIC">"c6717"</definedName>
    <definedName name="IQ_BANK_SECURITIZATION_OTHER_LOANS_FDIC">"c6720"</definedName>
    <definedName name="IQ_BANKS_FOREIGN_COUNTRIES_TOTAL_DEPOSITS_FDIC">"c6475"</definedName>
    <definedName name="IQ_BASIC_EPS_EXCL">"c85"</definedName>
    <definedName name="IQ_BASIC_EPS_INCL">"c86"</definedName>
    <definedName name="IQ_BASIC_NORMAL_EPS">"c1592"</definedName>
    <definedName name="IQ_BASIC_WEIGHT">"c87"</definedName>
    <definedName name="IQ_BENCHMARK_SECURITY">"c2154"</definedName>
    <definedName name="IQ_BENCHMARK_SPRD">"c2153"</definedName>
    <definedName name="IQ_BETA">"c2133"</definedName>
    <definedName name="IQ_BETA_1YR">"c1966"</definedName>
    <definedName name="IQ_BETA_1YR_RSQ">"c2132"</definedName>
    <definedName name="IQ_BETA_2YR">"c1965"</definedName>
    <definedName name="IQ_BETA_2YR_RSQ">"c2131"</definedName>
    <definedName name="IQ_BETA_5YR">"c88"</definedName>
    <definedName name="IQ_BETA_5YR_RSQ">"c2130"</definedName>
    <definedName name="IQ_BOARD_MEMBER">"c96"</definedName>
    <definedName name="IQ_BOARD_MEMBER_BACKGROUND">"c2101"</definedName>
    <definedName name="IQ_BOARD_MEMBER_TITLE">"c97"</definedName>
    <definedName name="IQ_BOND_COUPON">"c2183"</definedName>
    <definedName name="IQ_BOND_COUPON_TYPE">"c2184"</definedName>
    <definedName name="IQ_BOND_PRICE">"c2162"</definedName>
    <definedName name="IQ_BROK_COMISSION">"c98"</definedName>
    <definedName name="IQ_BROK_COMMISSION">"c3514"</definedName>
    <definedName name="IQ_BROKERED_DEPOSITS_FDIC">"c6486"</definedName>
    <definedName name="IQ_BUDGET_BALANCE_APR_FC_UNUSED_UNUSED_UNUSED">"c8359"</definedName>
    <definedName name="IQ_BUDGET_BALANCE_APR_UNUSED_UNUSED_UNUSED">"c7479"</definedName>
    <definedName name="IQ_BUDGET_BALANCE_FC_UNUSED_UNUSED_UNUSED">"c7699"</definedName>
    <definedName name="IQ_BUDGET_BALANCE_POP_FC_UNUSED_UNUSED_UNUSED">"c7919"</definedName>
    <definedName name="IQ_BUDGET_BALANCE_POP_UNUSED_UNUSED_UNUSED">"c7039"</definedName>
    <definedName name="IQ_BUDGET_BALANCE_UNUSED_UNUSED_UNUSED">"c6819"</definedName>
    <definedName name="IQ_BUDGET_BALANCE_YOY_FC_UNUSED_UNUSED_UNUSED">"c8139"</definedName>
    <definedName name="IQ_BUDGET_BALANCE_YOY_UNUSED_UNUSED_UNUSED">"c7259"</definedName>
    <definedName name="IQ_BUDGET_RECEIPTS_APR_FC_UNUSED_UNUSED_UNUSED">"c8361"</definedName>
    <definedName name="IQ_BUDGET_RECEIPTS_APR_UNUSED_UNUSED_UNUSED">"c7481"</definedName>
    <definedName name="IQ_BUDGET_RECEIPTS_FC_UNUSED_UNUSED_UNUSED">"c7701"</definedName>
    <definedName name="IQ_BUDGET_RECEIPTS_POP_FC_UNUSED_UNUSED_UNUSED">"c7921"</definedName>
    <definedName name="IQ_BUDGET_RECEIPTS_POP_UNUSED_UNUSED_UNUSED">"c7041"</definedName>
    <definedName name="IQ_BUDGET_RECEIPTS_UNUSED_UNUSED_UNUSED">"c6821"</definedName>
    <definedName name="IQ_BUDGET_RECEIPTS_YOY_FC_UNUSED_UNUSED_UNUSED">"c8141"</definedName>
    <definedName name="IQ_BUDGET_RECEIPTS_YOY_UNUSED_UNUSED_UNUSED">"c7261"</definedName>
    <definedName name="IQ_BUILDINGS">"c99"</definedName>
    <definedName name="IQ_BUS_SEG_ASSETS">"c4067"</definedName>
    <definedName name="IQ_BUS_SEG_ASSETS_ABS">"c4089"</definedName>
    <definedName name="IQ_BUS_SEG_ASSETS_TOTAL">"c4112"</definedName>
    <definedName name="IQ_BUS_SEG_CAPEX">"c4079"</definedName>
    <definedName name="IQ_BUS_SEG_CAPEX_ABS">"c4101"</definedName>
    <definedName name="IQ_BUS_SEG_CAPEX_TOTAL">"c4116"</definedName>
    <definedName name="IQ_BUS_SEG_DA">"c4078"</definedName>
    <definedName name="IQ_BUS_SEG_DA_ABS">"c4100"</definedName>
    <definedName name="IQ_BUS_SEG_DA_TOTAL">"c4115"</definedName>
    <definedName name="IQ_BUS_SEG_EARNINGS_OP">"c4063"</definedName>
    <definedName name="IQ_BUS_SEG_EARNINGS_OP_ABS">"c4085"</definedName>
    <definedName name="IQ_BUS_SEG_EARNINGS_OP_TOTAL">"c4108"</definedName>
    <definedName name="IQ_BUS_SEG_EBT">"c4064"</definedName>
    <definedName name="IQ_BUS_SEG_EBT_ABS">"c4086"</definedName>
    <definedName name="IQ_BUS_SEG_EBT_TOTAL">"c4110"</definedName>
    <definedName name="IQ_BUS_SEG_GP">"c4066"</definedName>
    <definedName name="IQ_BUS_SEG_GP_ABS">"c4088"</definedName>
    <definedName name="IQ_BUS_SEG_GP_TOTAL">"c4109"</definedName>
    <definedName name="IQ_BUS_SEG_INC_TAX">"c4077"</definedName>
    <definedName name="IQ_BUS_SEG_INC_TAX_ABS">"c4099"</definedName>
    <definedName name="IQ_BUS_SEG_INC_TAX_TOTAL">"c4114"</definedName>
    <definedName name="IQ_BUS_SEG_INTEREST_EXP">"c4076"</definedName>
    <definedName name="IQ_BUS_SEG_INTEREST_EXP_ABS">"c4098"</definedName>
    <definedName name="IQ_BUS_SEG_INTEREST_EXP_TOTAL">"c4113"</definedName>
    <definedName name="IQ_BUS_SEG_NAME">"c5482"</definedName>
    <definedName name="IQ_BUS_SEG_NAME_ABS">"c5483"</definedName>
    <definedName name="IQ_BUS_SEG_NI">"c4065"</definedName>
    <definedName name="IQ_BUS_SEG_NI_ABS">"c4087"</definedName>
    <definedName name="IQ_BUS_SEG_NI_TOTAL">"c4111"</definedName>
    <definedName name="IQ_BUS_SEG_OPER_INC">"c4062"</definedName>
    <definedName name="IQ_BUS_SEG_OPER_INC_ABS">"c4084"</definedName>
    <definedName name="IQ_BUS_SEG_OPER_INC_TOTAL">"c4107"</definedName>
    <definedName name="IQ_BUS_SEG_REV">"c4068"</definedName>
    <definedName name="IQ_BUS_SEG_REV_ABS">"c4090"</definedName>
    <definedName name="IQ_BUS_SEG_REV_TOTAL">"c4106"</definedName>
    <definedName name="IQ_BUSINESS_DESCRIPTION">"c322"</definedName>
    <definedName name="IQ_BV_OVER_SHARES">"c1349"</definedName>
    <definedName name="IQ_BV_SHARE">"c100"</definedName>
    <definedName name="IQ_CABLE_ARPU">"c2869"</definedName>
    <definedName name="IQ_CABLE_ARPU_ANALOG">"c2864"</definedName>
    <definedName name="IQ_CABLE_ARPU_BASIC">"c2866"</definedName>
    <definedName name="IQ_CABLE_ARPU_BBAND">"c2867"</definedName>
    <definedName name="IQ_CABLE_ARPU_DIG">"c2865"</definedName>
    <definedName name="IQ_CABLE_ARPU_PHONE">"c2868"</definedName>
    <definedName name="IQ_CABLE_BASIC_PENETRATION">"c2850"</definedName>
    <definedName name="IQ_CABLE_BBAND_PENETRATION">"c2852"</definedName>
    <definedName name="IQ_CABLE_BBAND_PENETRATION_THP">"c2851"</definedName>
    <definedName name="IQ_CABLE_CHURN">"c2874"</definedName>
    <definedName name="IQ_CABLE_CHURN_BASIC">"c2871"</definedName>
    <definedName name="IQ_CABLE_CHURN_BBAND">"c2872"</definedName>
    <definedName name="IQ_CABLE_CHURN_DIG">"c2870"</definedName>
    <definedName name="IQ_CABLE_CHURN_PHONE">"c2873"</definedName>
    <definedName name="IQ_CABLE_HOMES_PER_MILE">"c2849"</definedName>
    <definedName name="IQ_CABLE_HP_BBAND">"c2845"</definedName>
    <definedName name="IQ_CABLE_HP_DIG">"c2844"</definedName>
    <definedName name="IQ_CABLE_HP_PHONE">"c2846"</definedName>
    <definedName name="IQ_CABLE_MILES_PASSED">"c2848"</definedName>
    <definedName name="IQ_CABLE_OTHER_REV">"c2882"</definedName>
    <definedName name="IQ_CABLE_PHONE_PENETRATION">"c2853"</definedName>
    <definedName name="IQ_CABLE_PROGRAMMING_COSTS">"c2884"</definedName>
    <definedName name="IQ_CABLE_REV_ADVERT">"c2880"</definedName>
    <definedName name="IQ_CABLE_REV_ANALOG">"c2875"</definedName>
    <definedName name="IQ_CABLE_REV_BASIC">"c2877"</definedName>
    <definedName name="IQ_CABLE_REV_BBAND">"c2878"</definedName>
    <definedName name="IQ_CABLE_REV_COMMERCIAL">"c2881"</definedName>
    <definedName name="IQ_CABLE_REV_DIG">"c2876"</definedName>
    <definedName name="IQ_CABLE_REV_PHONE">"c2879"</definedName>
    <definedName name="IQ_CABLE_RGU">"c2863"</definedName>
    <definedName name="IQ_CABLE_SUBS_ANALOG">"c2855"</definedName>
    <definedName name="IQ_CABLE_SUBS_BASIC">"c2857"</definedName>
    <definedName name="IQ_CABLE_SUBS_BBAND">"c2858"</definedName>
    <definedName name="IQ_CABLE_SUBS_BUNDLED">"c2861"</definedName>
    <definedName name="IQ_CABLE_SUBS_DIG">"c2856"</definedName>
    <definedName name="IQ_CABLE_SUBS_NON_VIDEO">"c2860"</definedName>
    <definedName name="IQ_CABLE_SUBS_PHONE">"c2859"</definedName>
    <definedName name="IQ_CABLE_SUBS_TOTAL">"c2862"</definedName>
    <definedName name="IQ_CABLE_THP">"c2847"</definedName>
    <definedName name="IQ_CABLE_TOTAL_PENETRATION">"c2854"</definedName>
    <definedName name="IQ_CABLE_TOTAL_REV">"c2883"</definedName>
    <definedName name="IQ_CAL_Q">"c101"</definedName>
    <definedName name="IQ_CAL_Y">"c102"</definedName>
    <definedName name="IQ_CALC_TYPE_BS">"c3086"</definedName>
    <definedName name="IQ_CALC_TYPE_CF">"c3085"</definedName>
    <definedName name="IQ_CALC_TYPE_IS">"c3084"</definedName>
    <definedName name="IQ_CALL_DATE_SCHEDULE">"c2481"</definedName>
    <definedName name="IQ_CALL_FEATURE">"c2197"</definedName>
    <definedName name="IQ_CALL_PRICE_SCHEDULE">"c2482"</definedName>
    <definedName name="IQ_CALLABLE">"c2196"</definedName>
    <definedName name="IQ_CAP_LOSS_CF_1YR">"c3474"</definedName>
    <definedName name="IQ_CAP_LOSS_CF_2YR">"c3475"</definedName>
    <definedName name="IQ_CAP_LOSS_CF_3YR">"c3476"</definedName>
    <definedName name="IQ_CAP_LOSS_CF_4YR">"c3477"</definedName>
    <definedName name="IQ_CAP_LOSS_CF_5YR">"c3478"</definedName>
    <definedName name="IQ_CAP_LOSS_CF_AFTER_FIVE">"c3479"</definedName>
    <definedName name="IQ_CAP_LOSS_CF_MAX_YEAR">"c3482"</definedName>
    <definedName name="IQ_CAP_LOSS_CF_NO_EXP">"c3480"</definedName>
    <definedName name="IQ_CAP_LOSS_CF_TOTAL">"c3481"</definedName>
    <definedName name="IQ_CAPEX">"c103"</definedName>
    <definedName name="IQ_CAPEX_10YR_ANN_GROWTH">"c104"</definedName>
    <definedName name="IQ_CAPEX_1YR_ANN_GROWTH">"c105"</definedName>
    <definedName name="IQ_CAPEX_2YR_ANN_GROWTH">"c106"</definedName>
    <definedName name="IQ_CAPEX_3YR_ANN_GROWTH">"c107"</definedName>
    <definedName name="IQ_CAPEX_5YR_ANN_GROWTH">"c108"</definedName>
    <definedName name="IQ_CAPEX_7YR_ANN_GROWTH">"c109"</definedName>
    <definedName name="IQ_CAPEX_BNK">"c110"</definedName>
    <definedName name="IQ_CAPEX_BR">"c111"</definedName>
    <definedName name="IQ_CAPEX_FIN">"c112"</definedName>
    <definedName name="IQ_CAPEX_INS">"c113"</definedName>
    <definedName name="IQ_CAPEX_UTI">"c114"</definedName>
    <definedName name="IQ_CAPITAL_LEASE">"c1350"</definedName>
    <definedName name="IQ_CAPITAL_LEASES">"c115"</definedName>
    <definedName name="IQ_CAPITAL_LEASES_TOTAL">"c3031"</definedName>
    <definedName name="IQ_CAPITAL_LEASES_TOTAL_PCT">"c2506"</definedName>
    <definedName name="IQ_CAPITALIZED_INTEREST_BOP">"c3459"</definedName>
    <definedName name="IQ_CAPITALIZED_INTEREST_EOP">"c3464"</definedName>
    <definedName name="IQ_CAPITALIZED_INTEREST_EXP">"c3461"</definedName>
    <definedName name="IQ_CAPITALIZED_INTEREST_OTHER_ADJ">"c3463"</definedName>
    <definedName name="IQ_CAPITALIZED_INTEREST_WRITE_OFF">"c3462"</definedName>
    <definedName name="IQ_CASH">"c1458"</definedName>
    <definedName name="IQ_CASH_ACQUIRE_CF">"c116"</definedName>
    <definedName name="IQ_CASH_CONVERSION">"c117"</definedName>
    <definedName name="IQ_CASH_DIVIDENDS_NET_INCOME_FDIC">"c6738"</definedName>
    <definedName name="IQ_CASH_DUE_BANKS">"c1351"</definedName>
    <definedName name="IQ_CASH_EQUIV">"c118"</definedName>
    <definedName name="IQ_CASH_FINAN">"c119"</definedName>
    <definedName name="IQ_CASH_FLOW_ACT_OR_EST">"c4154"</definedName>
    <definedName name="IQ_CASH_IN_PROCESS_FDIC">"c6386"</definedName>
    <definedName name="IQ_CASH_INTEREST">"c120"</definedName>
    <definedName name="IQ_CASH_INVEST">"c121"</definedName>
    <definedName name="IQ_CASH_OPER">"c122"</definedName>
    <definedName name="IQ_CASH_OPER_ACT_OR_EST">"c4164"</definedName>
    <definedName name="IQ_CASH_SEGREG">"c123"</definedName>
    <definedName name="IQ_CASH_SHARE">"c1911"</definedName>
    <definedName name="IQ_CASH_ST">"c1355"</definedName>
    <definedName name="IQ_CASH_ST_INVEST">"c124"</definedName>
    <definedName name="IQ_CASH_TAXES">"c125"</definedName>
    <definedName name="IQ_CCE_FDIC">"c6296"</definedName>
    <definedName name="IQ_CEDED_AH_EARNED">"c2743"</definedName>
    <definedName name="IQ_CEDED_CLAIM_EXP_INCUR">"c2756"</definedName>
    <definedName name="IQ_CEDED_CLAIM_EXP_PAID">"c2759"</definedName>
    <definedName name="IQ_CEDED_CLAIM_EXP_RES">"c2753"</definedName>
    <definedName name="IQ_CEDED_EARNED">"c2733"</definedName>
    <definedName name="IQ_CEDED_LIFE_EARNED">"c2738"</definedName>
    <definedName name="IQ_CEDED_LIFE_IN_FORCE">"c2768"</definedName>
    <definedName name="IQ_CEDED_PC_EARNED">"c2748"</definedName>
    <definedName name="IQ_CEDED_WRITTEN">"c2727"</definedName>
    <definedName name="IQ_CFO_10YR_ANN_GROWTH">"c126"</definedName>
    <definedName name="IQ_CFO_1YR_ANN_GROWTH">"c127"</definedName>
    <definedName name="IQ_CFO_2YR_ANN_GROWTH">"c128"</definedName>
    <definedName name="IQ_CFO_3YR_ANN_GROWTH">"c129"</definedName>
    <definedName name="IQ_CFO_5YR_ANN_GROWTH">"c130"</definedName>
    <definedName name="IQ_CFO_7YR_ANN_GROWTH">"c131"</definedName>
    <definedName name="IQ_CFO_CURRENT_LIAB">"c132"</definedName>
    <definedName name="IQ_CH">110000</definedName>
    <definedName name="IQ_CHANGE_AP">"c133"</definedName>
    <definedName name="IQ_CHANGE_AP_BNK">"c134"</definedName>
    <definedName name="IQ_CHANGE_AP_BR">"c135"</definedName>
    <definedName name="IQ_CHANGE_AP_FIN">"c136"</definedName>
    <definedName name="IQ_CHANGE_AP_INS">"c137"</definedName>
    <definedName name="IQ_CHANGE_AP_REIT">"c138"</definedName>
    <definedName name="IQ_CHANGE_AP_UTI">"c139"</definedName>
    <definedName name="IQ_CHANGE_AR">"c140"</definedName>
    <definedName name="IQ_CHANGE_AR_BNK">"c141"</definedName>
    <definedName name="IQ_CHANGE_AR_BR">"c142"</definedName>
    <definedName name="IQ_CHANGE_AR_FIN">"c143"</definedName>
    <definedName name="IQ_CHANGE_AR_INS">"c144"</definedName>
    <definedName name="IQ_CHANGE_AR_REIT">"c145"</definedName>
    <definedName name="IQ_CHANGE_AR_UTI">"c146"</definedName>
    <definedName name="IQ_CHANGE_DEF_TAX">"c147"</definedName>
    <definedName name="IQ_CHANGE_DEPOSIT_ACCT">"c148"</definedName>
    <definedName name="IQ_CHANGE_INC_TAX">"c149"</definedName>
    <definedName name="IQ_CHANGE_INS_RES_LIAB">"c150"</definedName>
    <definedName name="IQ_CHANGE_INVENT_REAL_APR_FC_UNUSED_UNUSED_UNUSED">"c8500"</definedName>
    <definedName name="IQ_CHANGE_INVENT_REAL_APR_UNUSED_UNUSED_UNUSED">"c7620"</definedName>
    <definedName name="IQ_CHANGE_INVENT_REAL_FC_UNUSED_UNUSED_UNUSED">"c7840"</definedName>
    <definedName name="IQ_CHANGE_INVENT_REAL_POP_FC_UNUSED_UNUSED_UNUSED">"c8060"</definedName>
    <definedName name="IQ_CHANGE_INVENT_REAL_POP_UNUSED_UNUSED_UNUSED">"c7180"</definedName>
    <definedName name="IQ_CHANGE_INVENT_REAL_UNUSED_UNUSED_UNUSED">"c6960"</definedName>
    <definedName name="IQ_CHANGE_INVENT_REAL_YOY_FC_UNUSED_UNUSED_UNUSED">"c8280"</definedName>
    <definedName name="IQ_CHANGE_INVENT_REAL_YOY_UNUSED_UNUSED_UNUSED">"c7400"</definedName>
    <definedName name="IQ_CHANGE_INVENTORY">"c151"</definedName>
    <definedName name="IQ_CHANGE_NET_OPER_ASSETS">"c3592"</definedName>
    <definedName name="IQ_CHANGE_NET_WORKING_CAPITAL">"c1909"</definedName>
    <definedName name="IQ_CHANGE_OTHER_NET_OPER_ASSETS">"c3593"</definedName>
    <definedName name="IQ_CHANGE_OTHER_NET_OPER_ASSETS_BNK">"c3594"</definedName>
    <definedName name="IQ_CHANGE_OTHER_NET_OPER_ASSETS_BR">"c3595"</definedName>
    <definedName name="IQ_CHANGE_OTHER_NET_OPER_ASSETS_FIN">"c3596"</definedName>
    <definedName name="IQ_CHANGE_OTHER_NET_OPER_ASSETS_INS">"c3597"</definedName>
    <definedName name="IQ_CHANGE_OTHER_NET_OPER_ASSETS_REIT">"c3598"</definedName>
    <definedName name="IQ_CHANGE_OTHER_NET_OPER_ASSETS_UTI">"c3599"</definedName>
    <definedName name="IQ_CHANGE_OTHER_WORK_CAP">"c152"</definedName>
    <definedName name="IQ_CHANGE_OTHER_WORK_CAP_BNK">"c153"</definedName>
    <definedName name="IQ_CHANGE_OTHER_WORK_CAP_BR">"c154"</definedName>
    <definedName name="IQ_CHANGE_OTHER_WORK_CAP_FIN">"c155"</definedName>
    <definedName name="IQ_CHANGE_OTHER_WORK_CAP_INS">"c156"</definedName>
    <definedName name="IQ_CHANGE_OTHER_WORK_CAP_REIT">"c157"</definedName>
    <definedName name="IQ_CHANGE_OTHER_WORK_CAP_UTI">"c158"</definedName>
    <definedName name="IQ_CHANGE_TRADING_ASSETS">"c159"</definedName>
    <definedName name="IQ_CHANGE_UNEARN_REV">"c160"</definedName>
    <definedName name="IQ_CHANGE_WORK_CAP">"c161"</definedName>
    <definedName name="IQ_CHANGES_WORK_CAP">"c1357"</definedName>
    <definedName name="IQ_CHARGE_OFFS_1_4_FAMILY_FDIC">"c6756"</definedName>
    <definedName name="IQ_CHARGE_OFFS_1_4_FAMILY_LOANS_FDIC">"c6714"</definedName>
    <definedName name="IQ_CHARGE_OFFS_AUTO_LOANS_FDIC">"c6708"</definedName>
    <definedName name="IQ_CHARGE_OFFS_CL_LOANS_FDIC">"c6709"</definedName>
    <definedName name="IQ_CHARGE_OFFS_COMMERCIAL_INDUSTRIAL_FDIC">"c6759"</definedName>
    <definedName name="IQ_CHARGE_OFFS_COMMERCIAL_RE_FDIC">"c6754"</definedName>
    <definedName name="IQ_CHARGE_OFFS_COMMERCIAL_RE_NOT_SECURED_FDIC">"c6764"</definedName>
    <definedName name="IQ_CHARGE_OFFS_CONSTRUCTION_DEVELOPMENT_FDIC">"c6753"</definedName>
    <definedName name="IQ_CHARGE_OFFS_CREDIT_CARDS_FDIC">"c6761"</definedName>
    <definedName name="IQ_CHARGE_OFFS_CREDIT_CARDS_RECEIVABLES_FDIC">"c6711"</definedName>
    <definedName name="IQ_CHARGE_OFFS_GROSS">"c162"</definedName>
    <definedName name="IQ_CHARGE_OFFS_HOME_EQUITY_FDIC">"c6757"</definedName>
    <definedName name="IQ_CHARGE_OFFS_HOME_EQUITY_LINES_FDIC">"c6712"</definedName>
    <definedName name="IQ_CHARGE_OFFS_INDIVIDUALS_FDIC">"c6760"</definedName>
    <definedName name="IQ_CHARGE_OFFS_MULTI_FAMILY_FDIC">"c6755"</definedName>
    <definedName name="IQ_CHARGE_OFFS_NET">"c163"</definedName>
    <definedName name="IQ_CHARGE_OFFS_OTHER_1_4_FAMILY_FDIC">"c6758"</definedName>
    <definedName name="IQ_CHARGE_OFFS_OTHER_CONSUMER_LOANS_FDIC">"c6710"</definedName>
    <definedName name="IQ_CHARGE_OFFS_OTHER_INDIVIDUAL_FDIC">"c6762"</definedName>
    <definedName name="IQ_CHARGE_OFFS_OTHER_LOANS_FDIC">"c6763"</definedName>
    <definedName name="IQ_CHARGE_OFFS_OTHER_LOANS_OTHER_FDIC">"c6713"</definedName>
    <definedName name="IQ_CHARGE_OFFS_RE_LOANS_FDIC">"c6752"</definedName>
    <definedName name="IQ_CHARGE_OFFS_RECOVERED">"c164"</definedName>
    <definedName name="IQ_CHARGE_OFFS_TOTAL_AVG_LOANS">"c165"</definedName>
    <definedName name="IQ_CITY">"c166"</definedName>
    <definedName name="IQ_CL_DUE_AFTER_FIVE">"c167"</definedName>
    <definedName name="IQ_CL_DUE_CY">"c168"</definedName>
    <definedName name="IQ_CL_DUE_CY1">"c169"</definedName>
    <definedName name="IQ_CL_DUE_CY2">"c170"</definedName>
    <definedName name="IQ_CL_DUE_CY3">"c171"</definedName>
    <definedName name="IQ_CL_DUE_CY4">"c172"</definedName>
    <definedName name="IQ_CL_DUE_NEXT_FIVE">"c173"</definedName>
    <definedName name="IQ_CL_OBLIGATION_IMMEDIATE">"c2253"</definedName>
    <definedName name="IQ_CLASSA_OPTIONS_BEG_OS">"c2679"</definedName>
    <definedName name="IQ_CLASSA_OPTIONS_CANCELLED">"c2682"</definedName>
    <definedName name="IQ_CLASSA_OPTIONS_END_OS">"c2683"</definedName>
    <definedName name="IQ_CLASSA_OPTIONS_EXERCISED">"c2681"</definedName>
    <definedName name="IQ_CLASSA_OPTIONS_GRANTED">"c2680"</definedName>
    <definedName name="IQ_CLASSA_OPTIONS_STRIKE_PRICE_OS">"c2684"</definedName>
    <definedName name="IQ_CLASSA_OUTSTANDING_BS_DATE">"c1971"</definedName>
    <definedName name="IQ_CLASSA_OUTSTANDING_FILING_DATE">"c1973"</definedName>
    <definedName name="IQ_CLASSA_STRIKE_PRICE_GRANTED">"c2685"</definedName>
    <definedName name="IQ_CLASSA_WARRANTS_BEG_OS">"c2705"</definedName>
    <definedName name="IQ_CLASSA_WARRANTS_CANCELLED">"c2708"</definedName>
    <definedName name="IQ_CLASSA_WARRANTS_END_OS">"c2709"</definedName>
    <definedName name="IQ_CLASSA_WARRANTS_EXERCISED">"c2707"</definedName>
    <definedName name="IQ_CLASSA_WARRANTS_ISSUED">"c2706"</definedName>
    <definedName name="IQ_CLASSA_WARRANTS_STRIKE_PRICE_ISSUED">"c2711"</definedName>
    <definedName name="IQ_CLASSA_WARRANTS_STRIKE_PRICE_OS">"c2710"</definedName>
    <definedName name="IQ_CLOSEPRICE">"c174"</definedName>
    <definedName name="IQ_CLOSEPRICE_ADJ">"c2115"</definedName>
    <definedName name="IQ_CMO_FDIC">"c6406"</definedName>
    <definedName name="IQ_COGS">"c175"</definedName>
    <definedName name="IQ_COLLECTION_DOMESTIC_FDIC">"c6387"</definedName>
    <definedName name="IQ_COMBINED_RATIO">"c176"</definedName>
    <definedName name="IQ_COMMERCIAL_BANKS_DEPOSITS_FOREIGN_FDIC">"c6480"</definedName>
    <definedName name="IQ_COMMERCIAL_BANKS_LOANS_FDIC">"c6434"</definedName>
    <definedName name="IQ_COMMERCIAL_BANKS_NONTRANSACTION_ACCOUNTS_FDIC">"c6548"</definedName>
    <definedName name="IQ_COMMERCIAL_BANKS_TOTAL_DEPOSITS_FDIC">"c6474"</definedName>
    <definedName name="IQ_COMMERCIAL_BANKS_TOTAL_LOANS_FOREIGN_FDIC">"c6444"</definedName>
    <definedName name="IQ_COMMERCIAL_BANKS_TRANSACTION_ACCOUNTS_FDIC">"c6540"</definedName>
    <definedName name="IQ_COMMERCIAL_DOM">"c177"</definedName>
    <definedName name="IQ_COMMERCIAL_FIRE_WRITTEN">"c178"</definedName>
    <definedName name="IQ_COMMERCIAL_INDUSTRIAL_CHARGE_OFFS_FDIC">"c6598"</definedName>
    <definedName name="IQ_COMMERCIAL_INDUSTRIAL_LOANS_NET_FDIC">"c6317"</definedName>
    <definedName name="IQ_COMMERCIAL_INDUSTRIAL_NET_CHARGE_OFFS_FDIC">"c6636"</definedName>
    <definedName name="IQ_COMMERCIAL_INDUSTRIAL_RECOVERIES_FDIC">"c6617"</definedName>
    <definedName name="IQ_COMMERCIAL_INDUSTRIAL_TOTAL_LOANS_FOREIGN_FDIC">"c6451"</definedName>
    <definedName name="IQ_COMMERCIAL_MORT">"c179"</definedName>
    <definedName name="IQ_COMMERCIAL_RE_CONSTRUCTION_LAND_DEV_FDIC">"c6526"</definedName>
    <definedName name="IQ_COMMERCIAL_RE_LOANS_FDIC">"c6312"</definedName>
    <definedName name="IQ_COMMISS_FEES">"c180"</definedName>
    <definedName name="IQ_COMMISSION_DEF">"c181"</definedName>
    <definedName name="IQ_COMMITMENTS_MATURITY_EXCEEDING_1YR_FDIC">"c6531"</definedName>
    <definedName name="IQ_COMMITMENTS_NOT_SECURED_RE_FDIC">"c6528"</definedName>
    <definedName name="IQ_COMMITMENTS_SECURED_RE_FDIC">"c6527"</definedName>
    <definedName name="IQ_COMMODITY_EXPOSURES_FDIC">"c6665"</definedName>
    <definedName name="IQ_COMMON">"c182"</definedName>
    <definedName name="IQ_COMMON_APIC">"c183"</definedName>
    <definedName name="IQ_COMMON_APIC_BNK">"c184"</definedName>
    <definedName name="IQ_COMMON_APIC_BR">"c185"</definedName>
    <definedName name="IQ_COMMON_APIC_FIN">"c186"</definedName>
    <definedName name="IQ_COMMON_APIC_INS">"c187"</definedName>
    <definedName name="IQ_COMMON_APIC_REIT">"c188"</definedName>
    <definedName name="IQ_COMMON_APIC_UTI">"c189"</definedName>
    <definedName name="IQ_COMMON_DIV">"c3006"</definedName>
    <definedName name="IQ_COMMON_DIV_CF">"c190"</definedName>
    <definedName name="IQ_COMMON_EQUITY_10YR_ANN_GROWTH">"c191"</definedName>
    <definedName name="IQ_COMMON_EQUITY_1YR_ANN_GROWTH">"c192"</definedName>
    <definedName name="IQ_COMMON_EQUITY_2YR_ANN_GROWTH">"c193"</definedName>
    <definedName name="IQ_COMMON_EQUITY_3YR_ANN_GROWTH">"c194"</definedName>
    <definedName name="IQ_COMMON_EQUITY_5YR_ANN_GROWTH">"c195"</definedName>
    <definedName name="IQ_COMMON_EQUITY_7YR_ANN_GROWTH">"c196"</definedName>
    <definedName name="IQ_COMMON_FDIC">"c6350"</definedName>
    <definedName name="IQ_COMMON_ISSUED">"c197"</definedName>
    <definedName name="IQ_COMMON_ISSUED_BNK">"c198"</definedName>
    <definedName name="IQ_COMMON_ISSUED_BR">"c199"</definedName>
    <definedName name="IQ_COMMON_ISSUED_FIN">"c200"</definedName>
    <definedName name="IQ_COMMON_ISSUED_INS">"c201"</definedName>
    <definedName name="IQ_COMMON_ISSUED_REIT">"c202"</definedName>
    <definedName name="IQ_COMMON_ISSUED_UTI">"c203"</definedName>
    <definedName name="IQ_COMMON_PER_ADR">"c204"</definedName>
    <definedName name="IQ_COMMON_PREF_DIV_CF">"c205"</definedName>
    <definedName name="IQ_COMMON_REP">"c206"</definedName>
    <definedName name="IQ_COMMON_REP_BNK">"c207"</definedName>
    <definedName name="IQ_COMMON_REP_BR">"c208"</definedName>
    <definedName name="IQ_COMMON_REP_FIN">"c209"</definedName>
    <definedName name="IQ_COMMON_REP_INS">"c210"</definedName>
    <definedName name="IQ_COMMON_REP_REIT">"c211"</definedName>
    <definedName name="IQ_COMMON_REP_UTI">"c212"</definedName>
    <definedName name="IQ_COMMON_STOCK">"c1358"</definedName>
    <definedName name="IQ_COMP_BENEFITS">"c213"</definedName>
    <definedName name="IQ_COMPANY_ADDRESS">"c214"</definedName>
    <definedName name="IQ_COMPANY_ID">"c3513"</definedName>
    <definedName name="IQ_COMPANY_NAME">"c215"</definedName>
    <definedName name="IQ_COMPANY_NAME_LONG">"c1585"</definedName>
    <definedName name="IQ_COMPANY_PHONE">"c216"</definedName>
    <definedName name="IQ_COMPANY_STATUS">"c2097"</definedName>
    <definedName name="IQ_COMPANY_STREET1">"c217"</definedName>
    <definedName name="IQ_COMPANY_STREET2">"c218"</definedName>
    <definedName name="IQ_COMPANY_TICKER">"c219"</definedName>
    <definedName name="IQ_COMPANY_TYPE">"c2096"</definedName>
    <definedName name="IQ_COMPANY_WEBSITE">"c220"</definedName>
    <definedName name="IQ_COMPANY_ZIP">"c221"</definedName>
    <definedName name="IQ_CONSTRUCTION_DEV_LOANS_FDIC">"c6313"</definedName>
    <definedName name="IQ_CONSTRUCTION_LAND_DEVELOPMENT_CHARGE_OFFS_FDIC">"c6594"</definedName>
    <definedName name="IQ_CONSTRUCTION_LAND_DEVELOPMENT_NET_CHARGE_OFFS_FDIC">"c6632"</definedName>
    <definedName name="IQ_CONSTRUCTION_LAND_DEVELOPMENT_RECOVERIES_FDIC">"c6613"</definedName>
    <definedName name="IQ_CONSTRUCTION_LOANS">"c222"</definedName>
    <definedName name="IQ_CONSUMER_LOANS">"c223"</definedName>
    <definedName name="IQ_CONTRACTS_OTHER_COMMODITIES_EQUITIES._FDIC">"c6522"</definedName>
    <definedName name="IQ_CONTRACTS_OTHER_COMMODITIES_EQUITIES_FDIC">"c6522"</definedName>
    <definedName name="IQ_CONV_DATE">"c2191"</definedName>
    <definedName name="IQ_CONV_EXP_DATE">"c3043"</definedName>
    <definedName name="IQ_CONV_PREMIUM">"c2195"</definedName>
    <definedName name="IQ_CONV_PRICE">"c2193"</definedName>
    <definedName name="IQ_CONV_RATE">"c2192"</definedName>
    <definedName name="IQ_CONV_RATIO">"c2192"</definedName>
    <definedName name="IQ_CONV_SECURITY">"c2189"</definedName>
    <definedName name="IQ_CONV_SECURITY_ISSUER">"c2190"</definedName>
    <definedName name="IQ_CONV_SECURITY_PRICE">"c2194"</definedName>
    <definedName name="IQ_CONVERT">"c2536"</definedName>
    <definedName name="IQ_CONVERT_PCT">"c2537"</definedName>
    <definedName name="IQ_CONVEXITY">"c2182"</definedName>
    <definedName name="IQ_CONVEYED_TO_OTHERS_FDIC">"c6534"</definedName>
    <definedName name="IQ_CORE_CAPITAL_RATIO_FDIC">"c6745"</definedName>
    <definedName name="IQ_CORP_GOODS_PRICE_INDEX_APR_FC_UNUSED_UNUSED_UNUSED">"c8381"</definedName>
    <definedName name="IQ_CORP_GOODS_PRICE_INDEX_APR_UNUSED_UNUSED_UNUSED">"c7501"</definedName>
    <definedName name="IQ_CORP_GOODS_PRICE_INDEX_FC_UNUSED_UNUSED_UNUSED">"c7721"</definedName>
    <definedName name="IQ_CORP_GOODS_PRICE_INDEX_POP_FC_UNUSED_UNUSED_UNUSED">"c7941"</definedName>
    <definedName name="IQ_CORP_GOODS_PRICE_INDEX_POP_UNUSED_UNUSED_UNUSED">"c7061"</definedName>
    <definedName name="IQ_CORP_GOODS_PRICE_INDEX_UNUSED_UNUSED_UNUSED">"c6841"</definedName>
    <definedName name="IQ_CORP_GOODS_PRICE_INDEX_YOY_FC_UNUSED_UNUSED_UNUSED">"c8161"</definedName>
    <definedName name="IQ_CORP_GOODS_PRICE_INDEX_YOY_UNUSED_UNUSED_UNUSED">"c7281"</definedName>
    <definedName name="IQ_COST_BORROWING">"c2936"</definedName>
    <definedName name="IQ_COST_BORROWINGS">"c225"</definedName>
    <definedName name="IQ_COST_OF_FUNDING_ASSETS_FDIC">"c6725"</definedName>
    <definedName name="IQ_COST_REV">"c226"</definedName>
    <definedName name="IQ_COST_REVENUE">"c1359"</definedName>
    <definedName name="IQ_COST_SAVINGS">"c227"</definedName>
    <definedName name="IQ_COST_SERVICE">"c228"</definedName>
    <definedName name="IQ_COST_TOTAL_BORROWINGS">"c229"</definedName>
    <definedName name="IQ_COUNTRY_NAME">"c230"</definedName>
    <definedName name="IQ_COVERED_POPS">"c2124"</definedName>
    <definedName name="IQ_CP">"c2495"</definedName>
    <definedName name="IQ_CP_PCT">"c2496"</definedName>
    <definedName name="IQ_CQ">5000</definedName>
    <definedName name="IQ_CREDIT_CARD_CHARGE_OFFS_FDIC">"c6652"</definedName>
    <definedName name="IQ_CREDIT_CARD_FEE_BNK">"c231"</definedName>
    <definedName name="IQ_CREDIT_CARD_FEE_FIN">"c1583"</definedName>
    <definedName name="IQ_CREDIT_CARD_LINES_FDIC">"c6525"</definedName>
    <definedName name="IQ_CREDIT_CARD_LOANS_FDIC">"c6319"</definedName>
    <definedName name="IQ_CREDIT_CARD_NET_CHARGE_OFFS_FDIC">"c6654"</definedName>
    <definedName name="IQ_CREDIT_CARD_RECOVERIES_FDIC">"c6653"</definedName>
    <definedName name="IQ_CREDIT_LOSS_CF">"c232"</definedName>
    <definedName name="IQ_CREDIT_LOSS_PROVISION_NET_CHARGE_OFFS_FDIC">"c6734"</definedName>
    <definedName name="IQ_CUMULATIVE_SPLIT_FACTOR">"c2094"</definedName>
    <definedName name="IQ_CURR_ACCT_BALANCE_APR_FC_UNUSED_UNUSED_UNUSED">"c8387"</definedName>
    <definedName name="IQ_CURR_ACCT_BALANCE_APR_UNUSED_UNUSED_UNUSED">"c7507"</definedName>
    <definedName name="IQ_CURR_ACCT_BALANCE_FC_UNUSED_UNUSED_UNUSED">"c7727"</definedName>
    <definedName name="IQ_CURR_ACCT_BALANCE_POP_FC_UNUSED_UNUSED_UNUSED">"c7947"</definedName>
    <definedName name="IQ_CURR_ACCT_BALANCE_POP_UNUSED_UNUSED_UNUSED">"c7067"</definedName>
    <definedName name="IQ_CURR_ACCT_BALANCE_UNUSED_UNUSED_UNUSED">"c6847"</definedName>
    <definedName name="IQ_CURR_ACCT_BALANCE_YOY_FC_UNUSED_UNUSED_UNUSED">"c8167"</definedName>
    <definedName name="IQ_CURR_ACCT_BALANCE_YOY_UNUSED_UNUSED_UNUSED">"c7287"</definedName>
    <definedName name="IQ_CURR_DOMESTIC_TAXES">"c2074"</definedName>
    <definedName name="IQ_CURR_FOREIGN_TAXES">"c2075"</definedName>
    <definedName name="IQ_CURRENCY_COIN_DOMESTIC_FDIC">"c6388"</definedName>
    <definedName name="IQ_CURRENCY_FACTOR_BS">"c233"</definedName>
    <definedName name="IQ_CURRENCY_FACTOR_IS">"c234"</definedName>
    <definedName name="IQ_CURRENCY_GAIN">"c235"</definedName>
    <definedName name="IQ_CURRENCY_GAIN_BR">"c236"</definedName>
    <definedName name="IQ_CURRENCY_GAIN_FIN">"c237"</definedName>
    <definedName name="IQ_CURRENCY_GAIN_INS">"c238"</definedName>
    <definedName name="IQ_CURRENCY_GAIN_REIT">"c239"</definedName>
    <definedName name="IQ_CURRENCY_GAIN_UTI">"c240"</definedName>
    <definedName name="IQ_CURRENT_PORT">"c241"</definedName>
    <definedName name="IQ_CURRENT_PORT_BNK">"c242"</definedName>
    <definedName name="IQ_CURRENT_PORT_DEBT">"c243"</definedName>
    <definedName name="IQ_CURRENT_PORT_DEBT_BNK">"c244"</definedName>
    <definedName name="IQ_CURRENT_PORT_DEBT_BR">"c1567"</definedName>
    <definedName name="IQ_CURRENT_PORT_DEBT_FIN">"c1568"</definedName>
    <definedName name="IQ_CURRENT_PORT_DEBT_INS">"c1569"</definedName>
    <definedName name="IQ_CURRENT_PORT_DEBT_REIT">"c1570"</definedName>
    <definedName name="IQ_CURRENT_PORT_DEBT_UTI">"c1571"</definedName>
    <definedName name="IQ_CURRENT_PORT_LEASES">"c245"</definedName>
    <definedName name="IQ_CURRENT_PORT_PCT">"c2541"</definedName>
    <definedName name="IQ_CURRENT_RATIO">"c246"</definedName>
    <definedName name="IQ_CUSIP">"c2245"</definedName>
    <definedName name="IQ_CY">10000</definedName>
    <definedName name="IQ_DA">"c247"</definedName>
    <definedName name="IQ_DA_BR">"c248"</definedName>
    <definedName name="IQ_DA_CF">"c249"</definedName>
    <definedName name="IQ_DA_CF_BNK">"c250"</definedName>
    <definedName name="IQ_DA_CF_BR">"c251"</definedName>
    <definedName name="IQ_DA_CF_FIN">"c252"</definedName>
    <definedName name="IQ_DA_CF_INS">"c253"</definedName>
    <definedName name="IQ_DA_CF_REIT">"c254"</definedName>
    <definedName name="IQ_DA_CF_UTI">"c255"</definedName>
    <definedName name="IQ_DA_EBITDA">"c5528"</definedName>
    <definedName name="IQ_DA_FIN">"c256"</definedName>
    <definedName name="IQ_DA_INS">"c257"</definedName>
    <definedName name="IQ_DA_REIT">"c258"</definedName>
    <definedName name="IQ_DA_SUPPL">"c259"</definedName>
    <definedName name="IQ_DA_SUPPL_BR">"c260"</definedName>
    <definedName name="IQ_DA_SUPPL_CF">"c261"</definedName>
    <definedName name="IQ_DA_SUPPL_CF_BNK">"c262"</definedName>
    <definedName name="IQ_DA_SUPPL_CF_BR">"c263"</definedName>
    <definedName name="IQ_DA_SUPPL_CF_FIN">"c264"</definedName>
    <definedName name="IQ_DA_SUPPL_CF_INS">"c265"</definedName>
    <definedName name="IQ_DA_SUPPL_CF_REIT">"c266"</definedName>
    <definedName name="IQ_DA_SUPPL_CF_UTI">"c267"</definedName>
    <definedName name="IQ_DA_SUPPL_FIN">"c268"</definedName>
    <definedName name="IQ_DA_SUPPL_INS">"c269"</definedName>
    <definedName name="IQ_DA_SUPPL_REIT">"c270"</definedName>
    <definedName name="IQ_DA_SUPPL_UTI">"c271"</definedName>
    <definedName name="IQ_DA_UTI">"c272"</definedName>
    <definedName name="IQ_DAILY">500000</definedName>
    <definedName name="IQ_DATED_DATE">"c2185"</definedName>
    <definedName name="IQ_DAY_COUNT">"c2161"</definedName>
    <definedName name="IQ_DAYS_COVER_SHORT">"c1578"</definedName>
    <definedName name="IQ_DAYS_INVENTORY_OUT">"c273"</definedName>
    <definedName name="IQ_DAYS_PAY_OUTST">"c1362"</definedName>
    <definedName name="IQ_DAYS_PAYABLE_OUT">"c274"</definedName>
    <definedName name="IQ_DAYS_SALES_OUT">"c275"</definedName>
    <definedName name="IQ_DAYS_SALES_OUTST">"c1363"</definedName>
    <definedName name="IQ_DEBT_ADJ">"c2515"</definedName>
    <definedName name="IQ_DEBT_ADJ_PCT">"c2516"</definedName>
    <definedName name="IQ_DEBT_EQUIV_NET_PBO">"c2938"</definedName>
    <definedName name="IQ_DEBT_EQUIV_OPER_LEASE">"c2935"</definedName>
    <definedName name="IQ_DEF_ACQ_CST">"c1364"</definedName>
    <definedName name="IQ_DEF_AMORT">"c276"</definedName>
    <definedName name="IQ_DEF_AMORT_BNK">"c277"</definedName>
    <definedName name="IQ_DEF_AMORT_BR">"c278"</definedName>
    <definedName name="IQ_DEF_AMORT_FIN">"c279"</definedName>
    <definedName name="IQ_DEF_AMORT_INS">"c280"</definedName>
    <definedName name="IQ_DEF_AMORT_REIT">"c281"</definedName>
    <definedName name="IQ_DEF_AMORT_UTI">"c282"</definedName>
    <definedName name="IQ_DEF_BENEFIT_INTEREST_COST">"c283"</definedName>
    <definedName name="IQ_DEF_BENEFIT_INTEREST_COST_DOMESTIC">"c2652"</definedName>
    <definedName name="IQ_DEF_BENEFIT_INTEREST_COST_FOREIGN">"c2660"</definedName>
    <definedName name="IQ_DEF_BENEFIT_OTHER_COST">"c284"</definedName>
    <definedName name="IQ_DEF_BENEFIT_OTHER_COST_DOMESTIC">"c2654"</definedName>
    <definedName name="IQ_DEF_BENEFIT_OTHER_COST_FOREIGN">"c2662"</definedName>
    <definedName name="IQ_DEF_BENEFIT_ROA">"c285"</definedName>
    <definedName name="IQ_DEF_BENEFIT_ROA_DOMESTIC">"c2653"</definedName>
    <definedName name="IQ_DEF_BENEFIT_ROA_FOREIGN">"c2661"</definedName>
    <definedName name="IQ_DEF_BENEFIT_SERVICE_COST">"c286"</definedName>
    <definedName name="IQ_DEF_BENEFIT_SERVICE_COST_DOMESTIC">"c2651"</definedName>
    <definedName name="IQ_DEF_BENEFIT_SERVICE_COST_FOREIGN">"c2659"</definedName>
    <definedName name="IQ_DEF_BENEFIT_TOTAL_COST">"c287"</definedName>
    <definedName name="IQ_DEF_BENEFIT_TOTAL_COST_DOMESTIC">"c2655"</definedName>
    <definedName name="IQ_DEF_BENEFIT_TOTAL_COST_FOREIGN">"c2663"</definedName>
    <definedName name="IQ_DEF_CHARGES_BR">"c288"</definedName>
    <definedName name="IQ_DEF_CHARGES_CF">"c289"</definedName>
    <definedName name="IQ_DEF_CHARGES_FIN">"c290"</definedName>
    <definedName name="IQ_DEF_CHARGES_INS">"c291"</definedName>
    <definedName name="IQ_DEF_CHARGES_LT">"c292"</definedName>
    <definedName name="IQ_DEF_CHARGES_LT_BNK">"c293"</definedName>
    <definedName name="IQ_DEF_CHARGES_LT_BR">"c294"</definedName>
    <definedName name="IQ_DEF_CHARGES_LT_FIN">"c295"</definedName>
    <definedName name="IQ_DEF_CHARGES_LT_INS">"c296"</definedName>
    <definedName name="IQ_DEF_CHARGES_LT_REIT">"c297"</definedName>
    <definedName name="IQ_DEF_CHARGES_LT_UTI">"c298"</definedName>
    <definedName name="IQ_DEF_CHARGES_REIT">"c299"</definedName>
    <definedName name="IQ_DEF_CONTRIBUTION_TOTAL_COST">"c300"</definedName>
    <definedName name="IQ_DEF_INC_TAX">"c1365"</definedName>
    <definedName name="IQ_DEF_POLICY_ACQ_COSTS">"c301"</definedName>
    <definedName name="IQ_DEF_POLICY_ACQ_COSTS_CF">"c302"</definedName>
    <definedName name="IQ_DEF_POLICY_AMORT">"c303"</definedName>
    <definedName name="IQ_DEF_TAX_ASSET_LT_BR">"c304"</definedName>
    <definedName name="IQ_DEF_TAX_ASSET_LT_FIN">"c305"</definedName>
    <definedName name="IQ_DEF_TAX_ASSET_LT_INS">"c306"</definedName>
    <definedName name="IQ_DEF_TAX_ASSET_LT_REIT">"c307"</definedName>
    <definedName name="IQ_DEF_TAX_ASSET_LT_UTI">"c308"</definedName>
    <definedName name="IQ_DEF_TAX_ASSETS_CURRENT">"c309"</definedName>
    <definedName name="IQ_DEF_TAX_ASSETS_LT">"c310"</definedName>
    <definedName name="IQ_DEF_TAX_ASSETS_LT_BNK">"c311"</definedName>
    <definedName name="IQ_DEF_TAX_LIAB_CURRENT">"c312"</definedName>
    <definedName name="IQ_DEF_TAX_LIAB_LT">"c313"</definedName>
    <definedName name="IQ_DEF_TAX_LIAB_LT_BNK">"c314"</definedName>
    <definedName name="IQ_DEF_TAX_LIAB_LT_BR">"c315"</definedName>
    <definedName name="IQ_DEF_TAX_LIAB_LT_FIN">"c316"</definedName>
    <definedName name="IQ_DEF_TAX_LIAB_LT_INS">"c317"</definedName>
    <definedName name="IQ_DEF_TAX_LIAB_LT_REIT">"c318"</definedName>
    <definedName name="IQ_DEF_TAX_LIAB_LT_UTI">"c319"</definedName>
    <definedName name="IQ_DEFERRED_DOMESTIC_TAXES">"c2077"</definedName>
    <definedName name="IQ_DEFERRED_FOREIGN_TAXES">"c2078"</definedName>
    <definedName name="IQ_DEFERRED_INC_TAX">"c1447"</definedName>
    <definedName name="IQ_DEFERRED_TAXES">"c1356"</definedName>
    <definedName name="IQ_DEMAND_DEP">"c320"</definedName>
    <definedName name="IQ_DEMAND_DEPOSITS_FDIC">"c6489"</definedName>
    <definedName name="IQ_DEPOSIT_ACCOUNTS_LESS_THAN_100K_FDIC">"c6494"</definedName>
    <definedName name="IQ_DEPOSIT_ACCOUNTS_MORE_THAN_100K_FDIC">"c6492"</definedName>
    <definedName name="IQ_DEPOSITORY_INSTITUTIONS_CHARGE_OFFS_FDIC">"c6596"</definedName>
    <definedName name="IQ_DEPOSITORY_INSTITUTIONS_NET_CHARGE_OFFS_FDIC">"c6634"</definedName>
    <definedName name="IQ_DEPOSITORY_INSTITUTIONS_RECOVERIES_FDIC">"c6615"</definedName>
    <definedName name="IQ_DEPOSITS_FIN">"c321"</definedName>
    <definedName name="IQ_DEPOSITS_HELD_DOMESTIC_FDIC">"c6340"</definedName>
    <definedName name="IQ_DEPOSITS_HELD_FOREIGN_FDIC">"c6341"</definedName>
    <definedName name="IQ_DEPOSITS_INTEREST_SECURITIES">"c5509"</definedName>
    <definedName name="IQ_DEPOSITS_LESS_THAN_100K_AFTER_THREE_YEARS_FDIC">"c6464"</definedName>
    <definedName name="IQ_DEPOSITS_LESS_THAN_100K_THREE_MONTHS_FDIC">"c6461"</definedName>
    <definedName name="IQ_DEPOSITS_LESS_THAN_100K_THREE_YEARS_FDIC">"c6463"</definedName>
    <definedName name="IQ_DEPOSITS_LESS_THAN_100K_TWELVE_MONTHS_FDIC">"c6462"</definedName>
    <definedName name="IQ_DEPOSITS_MORE_THAN_100K_AFTER_THREE_YEARS_FDIC">"c6469"</definedName>
    <definedName name="IQ_DEPOSITS_MORE_THAN_100K_THREE_MONTHS_FDIC">"c6466"</definedName>
    <definedName name="IQ_DEPOSITS_MORE_THAN_100K_THREE_YEARS_FDIC">"c6468"</definedName>
    <definedName name="IQ_DEPOSITS_MORE_THAN_100K_TWELVE_MONTHS_FDIC">"c6467"</definedName>
    <definedName name="IQ_DEPRE_AMORT">"c1360"</definedName>
    <definedName name="IQ_DEPRE_AMORT_SUPPL">"c1593"</definedName>
    <definedName name="IQ_DEPRE_DEPLE">"c1361"</definedName>
    <definedName name="IQ_DEPRE_SUPP">"c1443"</definedName>
    <definedName name="IQ_DERIVATIVES_FDIC">"c6523"</definedName>
    <definedName name="IQ_DESCRIPTION_LONG">"c1520"</definedName>
    <definedName name="IQ_DEVELOP_LAND">"c323"</definedName>
    <definedName name="IQ_DILUT_ADJUST">"c1621"</definedName>
    <definedName name="IQ_DILUT_EPS_EXCL">"c324"</definedName>
    <definedName name="IQ_DILUT_EPS_INCL">"c325"</definedName>
    <definedName name="IQ_DILUT_EPS_NORM">"c1903"</definedName>
    <definedName name="IQ_DILUT_NI">"c2079"</definedName>
    <definedName name="IQ_DILUT_NORMAL_EPS">"c1594"</definedName>
    <definedName name="IQ_DILUT_WEIGHT">"c326"</definedName>
    <definedName name="IQ_DIRECT_AH_EARNED">"c2740"</definedName>
    <definedName name="IQ_DIRECT_EARNED">"c2730"</definedName>
    <definedName name="IQ_DIRECT_LIFE_EARNED">"c2735"</definedName>
    <definedName name="IQ_DIRECT_LIFE_IN_FORCE">"c2765"</definedName>
    <definedName name="IQ_DIRECT_PC_EARNED">"c2745"</definedName>
    <definedName name="IQ_DIRECT_WRITTEN">"c2724"</definedName>
    <definedName name="IQ_DISCONT_OPER">"c1367"</definedName>
    <definedName name="IQ_DISCOUNT_RATE_PENSION_DOMESTIC">"c327"</definedName>
    <definedName name="IQ_DISCOUNT_RATE_PENSION_FOREIGN">"c328"</definedName>
    <definedName name="IQ_DISTR_EXCESS_EARN">"c329"</definedName>
    <definedName name="IQ_DISTRIBUTABLE_CASH">"c3002"</definedName>
    <definedName name="IQ_DISTRIBUTABLE_CASH_ACT_OR_EST">"c4278"</definedName>
    <definedName name="IQ_DISTRIBUTABLE_CASH_EST_CIQ">"c4802"</definedName>
    <definedName name="IQ_DISTRIBUTABLE_CASH_HIGH_EST_CIQ">"c4805"</definedName>
    <definedName name="IQ_DISTRIBUTABLE_CASH_LOW_EST_CIQ">"c4806"</definedName>
    <definedName name="IQ_DISTRIBUTABLE_CASH_MEDIAN_EST_CIQ">"c4807"</definedName>
    <definedName name="IQ_DISTRIBUTABLE_CASH_NUM_EST_CIQ">"c4808"</definedName>
    <definedName name="IQ_DISTRIBUTABLE_CASH_PAYOUT">"c3005"</definedName>
    <definedName name="IQ_DISTRIBUTABLE_CASH_SHARE">"c3003"</definedName>
    <definedName name="IQ_DISTRIBUTABLE_CASH_SHARE_ACT_OR_EST">"c4286"</definedName>
    <definedName name="IQ_DISTRIBUTABLE_CASH_SHARE_EST_CIQ">"c4810"</definedName>
    <definedName name="IQ_DISTRIBUTABLE_CASH_SHARE_HIGH_EST_CIQ">"c4813"</definedName>
    <definedName name="IQ_DISTRIBUTABLE_CASH_SHARE_LOW_EST_CIQ">"c4814"</definedName>
    <definedName name="IQ_DISTRIBUTABLE_CASH_SHARE_MEDIAN_EST_CIQ">"c4815"</definedName>
    <definedName name="IQ_DISTRIBUTABLE_CASH_SHARE_NUM_EST_CIQ">"c4816"</definedName>
    <definedName name="IQ_DISTRIBUTABLE_CASH_SHARE_STDDEV_EST_CIQ">"c4817"</definedName>
    <definedName name="IQ_DISTRIBUTABLE_CASH_STDDEV_EST_CIQ">"c4819"</definedName>
    <definedName name="IQ_DIV_AMOUNT">"c3041"</definedName>
    <definedName name="IQ_DIV_PAYMENT_DATE">"c2205"</definedName>
    <definedName name="IQ_DIV_RECORD_DATE">"c2204"</definedName>
    <definedName name="IQ_DIV_SHARE">"c330"</definedName>
    <definedName name="IQ_DIVEST_CF">"c331"</definedName>
    <definedName name="IQ_DIVID_SHARE">"c1366"</definedName>
    <definedName name="IQ_DIVIDEND_YIELD">"c332"</definedName>
    <definedName name="IQ_DIVIDENDS_DECLARED_COMMON_FDIC">"c6659"</definedName>
    <definedName name="IQ_DIVIDENDS_DECLARED_PREFERRED_FDIC">"c6658"</definedName>
    <definedName name="IQ_DIVIDENDS_FDIC">"c6660"</definedName>
    <definedName name="IQ_DNTM">700000</definedName>
    <definedName name="IQ_DO">"c333"</definedName>
    <definedName name="IQ_DO_ASSETS_CURRENT">"c334"</definedName>
    <definedName name="IQ_DO_ASSETS_LT">"c335"</definedName>
    <definedName name="IQ_DO_CF">"c336"</definedName>
    <definedName name="IQ_DPAC_ACC">"c2799"</definedName>
    <definedName name="IQ_DPAC_AMORT">"c2795"</definedName>
    <definedName name="IQ_DPAC_BEG">"c2791"</definedName>
    <definedName name="IQ_DPAC_COMMISSIONS">"c2792"</definedName>
    <definedName name="IQ_DPAC_END">"c2801"</definedName>
    <definedName name="IQ_DPAC_FX">"c2798"</definedName>
    <definedName name="IQ_DPAC_OTHER_ADJ">"c2800"</definedName>
    <definedName name="IQ_DPAC_OTHERS">"c2793"</definedName>
    <definedName name="IQ_DPAC_PERIOD">"c2794"</definedName>
    <definedName name="IQ_DPAC_REAL_GAIN">"c2797"</definedName>
    <definedName name="IQ_DPAC_UNREAL_GAIN">"c2796"</definedName>
    <definedName name="IQ_DPS_10YR_ANN_GROWTH">"c337"</definedName>
    <definedName name="IQ_DPS_1YR_ANN_GROWTH">"c338"</definedName>
    <definedName name="IQ_DPS_2YR_ANN_GROWTH">"c339"</definedName>
    <definedName name="IQ_DPS_3YR_ANN_GROWTH">"c340"</definedName>
    <definedName name="IQ_DPS_5YR_ANN_GROWTH">"c341"</definedName>
    <definedName name="IQ_DPS_7YR_ANN_GROWTH">"c342"</definedName>
    <definedName name="IQ_DURATION">"c2181"</definedName>
    <definedName name="IQ_EARNING_ASSET_YIELD">"c343"</definedName>
    <definedName name="IQ_EARNING_ASSETS_FDIC">"c6360"</definedName>
    <definedName name="IQ_EARNING_ASSETS_YIELD_FDIC">"c6724"</definedName>
    <definedName name="IQ_EARNING_CO">"c344"</definedName>
    <definedName name="IQ_EARNING_CO_10YR_ANN_GROWTH">"c345"</definedName>
    <definedName name="IQ_EARNING_CO_1YR_ANN_GROWTH">"c346"</definedName>
    <definedName name="IQ_EARNING_CO_2YR_ANN_GROWTH">"c347"</definedName>
    <definedName name="IQ_EARNING_CO_3YR_ANN_GROWTH">"c348"</definedName>
    <definedName name="IQ_EARNING_CO_5YR_ANN_GROWTH">"c349"</definedName>
    <definedName name="IQ_EARNING_CO_7YR_ANN_GROWTH">"c350"</definedName>
    <definedName name="IQ_EARNING_CO_MARGIN">"c351"</definedName>
    <definedName name="IQ_EARNINGS_ANNOUNCE_DATE">"c1649"</definedName>
    <definedName name="IQ_EARNINGS_ANNOUNCE_DATE_REUT">"c5314"</definedName>
    <definedName name="IQ_EARNINGS_COVERAGE_NET_CHARGE_OFFS_FDIC">"c6735"</definedName>
    <definedName name="IQ_EBIT">"c352"</definedName>
    <definedName name="IQ_EBIT_10YR_ANN_GROWTH">"c353"</definedName>
    <definedName name="IQ_EBIT_1YR_ANN_GROWTH">"c354"</definedName>
    <definedName name="IQ_EBIT_2YR_ANN_GROWTH">"c355"</definedName>
    <definedName name="IQ_EBIT_3YR_ANN_GROWTH">"c356"</definedName>
    <definedName name="IQ_EBIT_5YR_ANN_GROWTH">"c357"</definedName>
    <definedName name="IQ_EBIT_7YR_ANN_GROWTH">"c358"</definedName>
    <definedName name="IQ_EBIT_EQ_INC">"c3498"</definedName>
    <definedName name="IQ_EBIT_EQ_INC_EXCL_SBC">"c3502"</definedName>
    <definedName name="IQ_EBIT_EXCL_SBC">"c3082"</definedName>
    <definedName name="IQ_EBIT_GW_ACT_OR_EST">"c4306"</definedName>
    <definedName name="IQ_EBIT_INT">"c360"</definedName>
    <definedName name="IQ_EBIT_MARGIN">"c359"</definedName>
    <definedName name="IQ_EBIT_OVER_IE">"c1369"</definedName>
    <definedName name="IQ_EBIT_SBC_ACT_OR_EST">"c4316"</definedName>
    <definedName name="IQ_EBIT_SBC_GW_ACT_OR_EST">"c4320"</definedName>
    <definedName name="IQ_EBITA">"c1910"</definedName>
    <definedName name="IQ_EBITA_10YR_ANN_GROWTH">"c1954"</definedName>
    <definedName name="IQ_EBITA_1YR_ANN_GROWTH">"c1949"</definedName>
    <definedName name="IQ_EBITA_2YR_ANN_GROWTH">"c1950"</definedName>
    <definedName name="IQ_EBITA_3YR_ANN_GROWTH">"c1951"</definedName>
    <definedName name="IQ_EBITA_5YR_ANN_GROWTH">"c1952"</definedName>
    <definedName name="IQ_EBITA_7YR_ANN_GROWTH">"c1953"</definedName>
    <definedName name="IQ_EBITA_EQ_INC">"c3497"</definedName>
    <definedName name="IQ_EBITA_EQ_INC_EXCL_SBC">"c3501"</definedName>
    <definedName name="IQ_EBITA_EXCL_SBC">"c3080"</definedName>
    <definedName name="IQ_EBITA_MARGIN">"c1963"</definedName>
    <definedName name="IQ_EBITDA">"c361"</definedName>
    <definedName name="IQ_EBITDA_10YR_ANN_GROWTH">"c362"</definedName>
    <definedName name="IQ_EBITDA_1YR_ANN_GROWTH">"c363"</definedName>
    <definedName name="IQ_EBITDA_2YR_ANN_GROWTH">"c364"</definedName>
    <definedName name="IQ_EBITDA_3YR_ANN_GROWTH">"c365"</definedName>
    <definedName name="IQ_EBITDA_5YR_ANN_GROWTH">"c366"</definedName>
    <definedName name="IQ_EBITDA_7YR_ANN_GROWTH">"c367"</definedName>
    <definedName name="IQ_EBITDA_ACT_OR_EST">"c2215"</definedName>
    <definedName name="IQ_EBITDA_CAPEX_INT">"c368"</definedName>
    <definedName name="IQ_EBITDA_CAPEX_OVER_TOTAL_IE">"c1370"</definedName>
    <definedName name="IQ_EBITDA_EQ_INC">"c3496"</definedName>
    <definedName name="IQ_EBITDA_EQ_INC_EXCL_SBC">"c3500"</definedName>
    <definedName name="IQ_EBITDA_EST">"c369"</definedName>
    <definedName name="IQ_EBITDA_EST_REUT">"c3640"</definedName>
    <definedName name="IQ_EBITDA_EXCL_SBC">"c3081"</definedName>
    <definedName name="IQ_EBITDA_HIGH_EST">"c370"</definedName>
    <definedName name="IQ_EBITDA_HIGH_EST_REUT">"c3642"</definedName>
    <definedName name="IQ_EBITDA_INT">"c373"</definedName>
    <definedName name="IQ_EBITDA_LOW_EST">"c371"</definedName>
    <definedName name="IQ_EBITDA_LOW_EST_REUT">"c3643"</definedName>
    <definedName name="IQ_EBITDA_MARGIN">"c372"</definedName>
    <definedName name="IQ_EBITDA_MEDIAN_EST">"c1663"</definedName>
    <definedName name="IQ_EBITDA_MEDIAN_EST_REUT">"c3641"</definedName>
    <definedName name="IQ_EBITDA_NUM_EST">"c374"</definedName>
    <definedName name="IQ_EBITDA_NUM_EST_REUT">"c3644"</definedName>
    <definedName name="IQ_EBITDA_OVER_TOTAL_IE">"c1371"</definedName>
    <definedName name="IQ_EBITDA_SBC_ACT_OR_EST">"c4337"</definedName>
    <definedName name="IQ_EBITDA_STDDEV_EST">"c375"</definedName>
    <definedName name="IQ_EBITDA_STDDEV_EST_REUT">"c3645"</definedName>
    <definedName name="IQ_EBITDAR">"c2989"</definedName>
    <definedName name="IQ_EBITDAR_EQ_INC">"c3499"</definedName>
    <definedName name="IQ_EBITDAR_EQ_INC_EXCL_SBC">"c3503"</definedName>
    <definedName name="IQ_EBITDAR_EXCL_SBC">"c3083"</definedName>
    <definedName name="IQ_EBT">"c376"</definedName>
    <definedName name="IQ_EBT_BNK">"c377"</definedName>
    <definedName name="IQ_EBT_BR">"c378"</definedName>
    <definedName name="IQ_EBT_EXCL">"c379"</definedName>
    <definedName name="IQ_EBT_EXCL_BNK">"c380"</definedName>
    <definedName name="IQ_EBT_EXCL_BR">"c381"</definedName>
    <definedName name="IQ_EBT_EXCL_FIN">"c382"</definedName>
    <definedName name="IQ_EBT_EXCL_INS">"c383"</definedName>
    <definedName name="IQ_EBT_EXCL_MARGIN">"c1462"</definedName>
    <definedName name="IQ_EBT_EXCL_REIT">"c384"</definedName>
    <definedName name="IQ_EBT_EXCL_UTI">"c385"</definedName>
    <definedName name="IQ_EBT_FIN">"c386"</definedName>
    <definedName name="IQ_EBT_INCL_MARGIN">"c387"</definedName>
    <definedName name="IQ_EBT_INS">"c388"</definedName>
    <definedName name="IQ_EBT_REIT">"c389"</definedName>
    <definedName name="IQ_EBT_SBC_ACT_OR_EST">"c4350"</definedName>
    <definedName name="IQ_EBT_SBC_GW_ACT_OR_EST">"c4354"</definedName>
    <definedName name="IQ_EBT_UTI">"c390"</definedName>
    <definedName name="IQ_ECO_METRIC_6825_UNUSED_UNUSED_UNUSED">"c6825"</definedName>
    <definedName name="IQ_ECO_METRIC_6839_UNUSED_UNUSED_UNUSED">"c6839"</definedName>
    <definedName name="IQ_ECO_METRIC_6896_UNUSED_UNUSED_UNUSED">"c6896"</definedName>
    <definedName name="IQ_ECO_METRIC_6897_UNUSED_UNUSED_UNUSED">"c6897"</definedName>
    <definedName name="IQ_ECO_METRIC_6988_UNUSED_UNUSED_UNUSED">"c6988"</definedName>
    <definedName name="IQ_ECO_METRIC_7045_UNUSED_UNUSED_UNUSED">"c7045"</definedName>
    <definedName name="IQ_ECO_METRIC_7059_UNUSED_UNUSED_UNUSED">"c7059"</definedName>
    <definedName name="IQ_ECO_METRIC_7116_UNUSED_UNUSED_UNUSED">"c7116"</definedName>
    <definedName name="IQ_ECO_METRIC_7117_UNUSED_UNUSED_UNUSED">"c7117"</definedName>
    <definedName name="IQ_ECO_METRIC_7208_UNUSED_UNUSED_UNUSED">"c7208"</definedName>
    <definedName name="IQ_ECO_METRIC_7265_UNUSED_UNUSED_UNUSED">"c7265"</definedName>
    <definedName name="IQ_ECO_METRIC_7279_UNUSED_UNUSED_UNUSED">"c7279"</definedName>
    <definedName name="IQ_ECO_METRIC_7336_UNUSED_UNUSED_UNUSED">"c7336"</definedName>
    <definedName name="IQ_ECO_METRIC_7337_UNUSED_UNUSED_UNUSED">"c7337"</definedName>
    <definedName name="IQ_ECO_METRIC_7428_UNUSED_UNUSED_UNUSED">"c7428"</definedName>
    <definedName name="IQ_ECO_METRIC_7556_UNUSED_UNUSED_UNUSED">"c7556"</definedName>
    <definedName name="IQ_ECO_METRIC_7557_UNUSED_UNUSED_UNUSED">"c7557"</definedName>
    <definedName name="IQ_ECO_METRIC_7648_UNUSED_UNUSED_UNUSED">"c7648"</definedName>
    <definedName name="IQ_ECO_METRIC_7705_UNUSED_UNUSED_UNUSED">"c7705"</definedName>
    <definedName name="IQ_ECO_METRIC_7719_UNUSED_UNUSED_UNUSED">"c7719"</definedName>
    <definedName name="IQ_ECO_METRIC_7776_UNUSED_UNUSED_UNUSED">"c7776"</definedName>
    <definedName name="IQ_ECO_METRIC_7777_UNUSED_UNUSED_UNUSED">"c7777"</definedName>
    <definedName name="IQ_ECO_METRIC_7868_UNUSED_UNUSED_UNUSED">"c7868"</definedName>
    <definedName name="IQ_ECO_METRIC_7925_UNUSED_UNUSED_UNUSED">"c7925"</definedName>
    <definedName name="IQ_ECO_METRIC_7939_UNUSED_UNUSED_UNUSED">"c7939"</definedName>
    <definedName name="IQ_ECO_METRIC_7996_UNUSED_UNUSED_UNUSED">"c7996"</definedName>
    <definedName name="IQ_ECO_METRIC_7997_UNUSED_UNUSED_UNUSED">"c7997"</definedName>
    <definedName name="IQ_ECO_METRIC_8088_UNUSED_UNUSED_UNUSED">"c8088"</definedName>
    <definedName name="IQ_ECO_METRIC_8145_UNUSED_UNUSED_UNUSED">"c8145"</definedName>
    <definedName name="IQ_ECO_METRIC_8159_UNUSED_UNUSED_UNUSED">"c8159"</definedName>
    <definedName name="IQ_ECO_METRIC_8216_UNUSED_UNUSED_UNUSED">"c8216"</definedName>
    <definedName name="IQ_ECO_METRIC_8217_UNUSED_UNUSED_UNUSED">"c8217"</definedName>
    <definedName name="IQ_ECO_METRIC_8308_UNUSED_UNUSED_UNUSED">"c8308"</definedName>
    <definedName name="IQ_ECO_METRIC_8436_UNUSED_UNUSED_UNUSED">"c8436"</definedName>
    <definedName name="IQ_ECO_METRIC_8437_UNUSED_UNUSED_UNUSED">"c8437"</definedName>
    <definedName name="IQ_ECO_METRIC_8528_UNUSED_UNUSED_UNUSED">"c8528"</definedName>
    <definedName name="IQ_EFFECT_SPECIAL_CHARGE">"c1595"</definedName>
    <definedName name="IQ_EFFECT_TAX_RATE">"c1899"</definedName>
    <definedName name="IQ_EFFICIENCY_RATIO">"c391"</definedName>
    <definedName name="IQ_EFFICIENCY_RATIO_FDIC">"c6736"</definedName>
    <definedName name="IQ_EMPLOYEES">"c392"</definedName>
    <definedName name="IQ_ENTERPRISE_VALUE">"c1348"</definedName>
    <definedName name="IQ_EPS_10YR_ANN_GROWTH">"c393"</definedName>
    <definedName name="IQ_EPS_1YR_ANN_GROWTH">"c394"</definedName>
    <definedName name="IQ_EPS_2YR_ANN_GROWTH">"c395"</definedName>
    <definedName name="IQ_EPS_3YR_ANN_GROWTH">"c396"</definedName>
    <definedName name="IQ_EPS_5YR_ANN_GROWTH">"c397"</definedName>
    <definedName name="IQ_EPS_7YR_ANN_GROWTH">"c398"</definedName>
    <definedName name="IQ_EPS_EST">"c399"</definedName>
    <definedName name="IQ_EPS_EST_REUT">"c5453"</definedName>
    <definedName name="IQ_EPS_HIGH_EST">"c400"</definedName>
    <definedName name="IQ_EPS_HIGH_EST_REUT">"c5454"</definedName>
    <definedName name="IQ_EPS_LOW_EST">"c401"</definedName>
    <definedName name="IQ_EPS_LOW_EST_REUT">"c5455"</definedName>
    <definedName name="IQ_EPS_MEDIAN_EST">"c1661"</definedName>
    <definedName name="IQ_EPS_MEDIAN_EST_REUT">"c5456"</definedName>
    <definedName name="IQ_EPS_NORM">"c1902"</definedName>
    <definedName name="IQ_EPS_NUM_EST">"c402"</definedName>
    <definedName name="IQ_EPS_NUM_EST_REUT">"c5451"</definedName>
    <definedName name="IQ_EPS_SBC_ACT_OR_EST">"c4376"</definedName>
    <definedName name="IQ_EPS_SBC_GW_ACT_OR_EST">"c4380"</definedName>
    <definedName name="IQ_EPS_STDDEV_EST">"c403"</definedName>
    <definedName name="IQ_EPS_STDDEV_EST_REUT">"c5452"</definedName>
    <definedName name="IQ_EQUITY_AFFIL">"c1451"</definedName>
    <definedName name="IQ_EQUITY_CAPITAL_ASSETS_FDIC">"c6744"</definedName>
    <definedName name="IQ_EQUITY_FDIC">"c6353"</definedName>
    <definedName name="IQ_EQUITY_METHOD">"c404"</definedName>
    <definedName name="IQ_EQUITY_SECURITIES_FDIC">"c6304"</definedName>
    <definedName name="IQ_EQUITY_SECURITY_EXPOSURES_FDIC">"c6664"</definedName>
    <definedName name="IQ_EQV_OVER_BV">"c1596"</definedName>
    <definedName name="IQ_EQV_OVER_LTM_PRETAX_INC">"c1390"</definedName>
    <definedName name="IQ_ESOP_DEBT">"c1597"</definedName>
    <definedName name="IQ_EST_ACT_FFO_REUT">"c3843"</definedName>
    <definedName name="IQ_EST_ACT_FFO_THOM">"c4005"</definedName>
    <definedName name="IQ_EST_CURRENCY">"c2140"</definedName>
    <definedName name="IQ_EST_CURRENCY_REUT">"c5437"</definedName>
    <definedName name="IQ_EST_DATE">"c1634"</definedName>
    <definedName name="IQ_EST_DATE_REUT">"c5438"</definedName>
    <definedName name="IQ_EST_EPS_GROWTH_1YR">"c1636"</definedName>
    <definedName name="IQ_EST_EPS_GROWTH_1YR_REUT">"c3646"</definedName>
    <definedName name="IQ_EST_EPS_GROWTH_5YR">"c1655"</definedName>
    <definedName name="IQ_EST_EPS_GROWTH_5YR_REUT">"c3633"</definedName>
    <definedName name="IQ_EST_EPS_GROWTH_Q_1YR">"c1641"</definedName>
    <definedName name="IQ_EST_EPS_GROWTH_Q_1YR_REUT">"c5410"</definedName>
    <definedName name="IQ_EST_EPS_SURPRISE">"c1635"</definedName>
    <definedName name="IQ_EST_FFO_DIFF_REUT">"c3890"</definedName>
    <definedName name="IQ_EST_FFO_DIFF_THOM">"c5186"</definedName>
    <definedName name="IQ_EST_FFO_SURPRISE_PERCENT_REUT">"c3891"</definedName>
    <definedName name="IQ_EST_FFO_SURPRISE_PERCENT_THOM">"c5187"</definedName>
    <definedName name="IQ_EST_VENDOR">"c5564"</definedName>
    <definedName name="IQ_ESTIMATED_ASSESSABLE_DEPOSITS_FDIC">"c6490"</definedName>
    <definedName name="IQ_ESTIMATED_INSURED_DEPOSITS_FDIC">"c6491"</definedName>
    <definedName name="IQ_EV_OVER_EMPLOYEE">"c1428"</definedName>
    <definedName name="IQ_EV_OVER_LTM_EBIT">"c1426"</definedName>
    <definedName name="IQ_EV_OVER_LTM_EBITDA">"c1427"</definedName>
    <definedName name="IQ_EV_OVER_LTM_REVENUE">"c1429"</definedName>
    <definedName name="IQ_EVAL_DATE">"c2180"</definedName>
    <definedName name="IQ_EXCHANGE">"c405"</definedName>
    <definedName name="IQ_EXCISE_TAXES_EXCL_SALES">"c5515"</definedName>
    <definedName name="IQ_EXCISE_TAXES_INCL_SALES">"c5514"</definedName>
    <definedName name="IQ_EXERCISE_PRICE">"c1897"</definedName>
    <definedName name="IQ_EXERCISED">"c406"</definedName>
    <definedName name="IQ_EXP_RETURN_PENSION_DOMESTIC">"c407"</definedName>
    <definedName name="IQ_EXP_RETURN_PENSION_FOREIGN">"c408"</definedName>
    <definedName name="IQ_EXPENSE_CODE_">"ajsdasd"</definedName>
    <definedName name="IQ_EXPLORE_DRILL">"c409"</definedName>
    <definedName name="IQ_EXPORTS_APR_FC_UNUSED_UNUSED_UNUSED">"c8401"</definedName>
    <definedName name="IQ_EXPORTS_APR_UNUSED_UNUSED_UNUSED">"c7521"</definedName>
    <definedName name="IQ_EXPORTS_FC_UNUSED_UNUSED_UNUSED">"c7741"</definedName>
    <definedName name="IQ_EXPORTS_GOODS_REAL_SAAR_APR_FC_UNUSED_UNUSED_UNUSED">"c8512"</definedName>
    <definedName name="IQ_EXPORTS_GOODS_REAL_SAAR_APR_UNUSED_UNUSED_UNUSED">"c7632"</definedName>
    <definedName name="IQ_EXPORTS_GOODS_REAL_SAAR_FC_UNUSED_UNUSED_UNUSED">"c7852"</definedName>
    <definedName name="IQ_EXPORTS_GOODS_REAL_SAAR_POP_FC_UNUSED_UNUSED_UNUSED">"c8072"</definedName>
    <definedName name="IQ_EXPORTS_GOODS_REAL_SAAR_POP_UNUSED_UNUSED_UNUSED">"c7192"</definedName>
    <definedName name="IQ_EXPORTS_GOODS_REAL_SAAR_UNUSED_UNUSED_UNUSED">"c6972"</definedName>
    <definedName name="IQ_EXPORTS_GOODS_REAL_SAAR_YOY_FC_UNUSED_UNUSED_UNUSED">"c8292"</definedName>
    <definedName name="IQ_EXPORTS_GOODS_REAL_SAAR_YOY_UNUSED_UNUSED_UNUSED">"c7412"</definedName>
    <definedName name="IQ_EXPORTS_POP_FC_UNUSED_UNUSED_UNUSED">"c7961"</definedName>
    <definedName name="IQ_EXPORTS_POP_UNUSED_UNUSED_UNUSED">"c7081"</definedName>
    <definedName name="IQ_EXPORTS_SERVICES_REAL_SAAR_APR_FC_UNUSED_UNUSED_UNUSED">"c8516"</definedName>
    <definedName name="IQ_EXPORTS_SERVICES_REAL_SAAR_APR_UNUSED_UNUSED_UNUSED">"c7636"</definedName>
    <definedName name="IQ_EXPORTS_SERVICES_REAL_SAAR_FC_UNUSED_UNUSED_UNUSED">"c7856"</definedName>
    <definedName name="IQ_EXPORTS_SERVICES_REAL_SAAR_POP_FC_UNUSED_UNUSED_UNUSED">"c8076"</definedName>
    <definedName name="IQ_EXPORTS_SERVICES_REAL_SAAR_POP_UNUSED_UNUSED_UNUSED">"c7196"</definedName>
    <definedName name="IQ_EXPORTS_SERVICES_REAL_SAAR_UNUSED_UNUSED_UNUSED">"c6976"</definedName>
    <definedName name="IQ_EXPORTS_SERVICES_REAL_SAAR_YOY_FC_UNUSED_UNUSED_UNUSED">"c8296"</definedName>
    <definedName name="IQ_EXPORTS_SERVICES_REAL_SAAR_YOY_UNUSED_UNUSED_UNUSED">"c7416"</definedName>
    <definedName name="IQ_EXPORTS_UNUSED_UNUSED_UNUSED">"c6861"</definedName>
    <definedName name="IQ_EXPORTS_YOY_FC_UNUSED_UNUSED_UNUSED">"c8181"</definedName>
    <definedName name="IQ_EXPORTS_YOY_UNUSED_UNUSED_UNUSED">"c7301"</definedName>
    <definedName name="IQ_EXTRA_ACC_ITEMS">"c410"</definedName>
    <definedName name="IQ_EXTRA_ACC_ITEMS_BNK">"c411"</definedName>
    <definedName name="IQ_EXTRA_ACC_ITEMS_BR">"c412"</definedName>
    <definedName name="IQ_EXTRA_ACC_ITEMS_FIN">"c413"</definedName>
    <definedName name="IQ_EXTRA_ACC_ITEMS_INS">"c414"</definedName>
    <definedName name="IQ_EXTRA_ACC_ITEMS_REIT">"c415"</definedName>
    <definedName name="IQ_EXTRA_ACC_ITEMS_UTI">"c416"</definedName>
    <definedName name="IQ_EXTRA_ITEMS">"c1459"</definedName>
    <definedName name="IQ_EXTRAORDINARY_GAINS_FDIC">"c6586"</definedName>
    <definedName name="IQ_FAIR_VALUE_FDIC">"c6427"</definedName>
    <definedName name="IQ_FARM_LOANS_NET_FDIC">"c6316"</definedName>
    <definedName name="IQ_FARM_LOANS_TOTAL_LOANS_FOREIGN_FDIC">"c6450"</definedName>
    <definedName name="IQ_FARMLAND_LOANS_FDIC">"c6314"</definedName>
    <definedName name="IQ_FDIC">"c417"</definedName>
    <definedName name="IQ_FED_FUNDS_PURCHASED_FDIC">"c6343"</definedName>
    <definedName name="IQ_FED_FUNDS_SOLD_FDIC">"c6307"</definedName>
    <definedName name="IQ_FEDFUNDS_SOLD">"c2256"</definedName>
    <definedName name="IQ_FFO">"c1574"</definedName>
    <definedName name="IQ_FFO_ADJ_ACT_OR_EST">"c4435"</definedName>
    <definedName name="IQ_FFO_ADJ_EST_CIQ">"c4959"</definedName>
    <definedName name="IQ_FFO_ADJ_HIGH_EST_CIQ">"c4962"</definedName>
    <definedName name="IQ_FFO_ADJ_LOW_EST_CIQ">"c4963"</definedName>
    <definedName name="IQ_FFO_ADJ_MEDIAN_EST_CIQ">"c4964"</definedName>
    <definedName name="IQ_FFO_ADJ_NUM_EST_CIQ">"c4965"</definedName>
    <definedName name="IQ_FFO_ADJ_STDDEV_EST_CIQ">"c4966"</definedName>
    <definedName name="IQ_FFO_EST_CIQ">"c3668"</definedName>
    <definedName name="IQ_FFO_EST_DET_EST">"c12059"</definedName>
    <definedName name="IQ_FFO_EST_DET_EST_CIQ">"c12121"</definedName>
    <definedName name="IQ_FFO_EST_DET_EST_CURRENCY">"c12466"</definedName>
    <definedName name="IQ_FFO_EST_DET_EST_CURRENCY_CIQ">"c12512"</definedName>
    <definedName name="IQ_FFO_EST_DET_EST_CURRENCY_THOM">"c12487"</definedName>
    <definedName name="IQ_FFO_EST_DET_EST_DATE">"c12212"</definedName>
    <definedName name="IQ_FFO_EST_DET_EST_DATE_CIQ">"c12267"</definedName>
    <definedName name="IQ_FFO_EST_DET_EST_DATE_THOM">"c12238"</definedName>
    <definedName name="IQ_FFO_EST_DET_EST_INCL">"c12349"</definedName>
    <definedName name="IQ_FFO_EST_DET_EST_INCL_CIQ">"c12395"</definedName>
    <definedName name="IQ_FFO_EST_DET_EST_INCL_THOM">"c12370"</definedName>
    <definedName name="IQ_FFO_EST_DET_EST_ORIGIN">"c12722"</definedName>
    <definedName name="IQ_FFO_EST_DET_EST_ORIGIN_CIQ">"c12720"</definedName>
    <definedName name="IQ_FFO_EST_DET_EST_ORIGIN_THOM">"c12608"</definedName>
    <definedName name="IQ_FFO_EST_DET_EST_THOM">"c12088"</definedName>
    <definedName name="IQ_FFO_EST_REUT">"c3837"</definedName>
    <definedName name="IQ_FFO_EST_THOM">"c3999"</definedName>
    <definedName name="IQ_FFO_HIGH_EST_CIQ">"c3670"</definedName>
    <definedName name="IQ_FFO_HIGH_EST_REUT">"c3839"</definedName>
    <definedName name="IQ_FFO_HIGH_EST_THOM">"c4001"</definedName>
    <definedName name="IQ_FFO_LOW_EST_CIQ">"c3671"</definedName>
    <definedName name="IQ_FFO_LOW_EST_REUT">"c3840"</definedName>
    <definedName name="IQ_FFO_LOW_EST_THOM">"c4002"</definedName>
    <definedName name="IQ_FFO_MEDIAN_EST_CIQ">"c3669"</definedName>
    <definedName name="IQ_FFO_MEDIAN_EST_REUT">"c3838"</definedName>
    <definedName name="IQ_FFO_MEDIAN_EST_THOM">"c4000"</definedName>
    <definedName name="IQ_FFO_NUM_EST_CIQ">"c3672"</definedName>
    <definedName name="IQ_FFO_NUM_EST_REUT">"c3841"</definedName>
    <definedName name="IQ_FFO_NUM_EST_THOM">"c4003"</definedName>
    <definedName name="IQ_FFO_PAYOUT_RATIO">"c3492"</definedName>
    <definedName name="IQ_FFO_SHARE_ACT_OR_EST">"c4446"</definedName>
    <definedName name="IQ_FFO_STDDEV_EST_CIQ">"c3673"</definedName>
    <definedName name="IQ_FFO_STDDEV_EST_REUT">"c3842"</definedName>
    <definedName name="IQ_FFO_STDDEV_EST_THOM">"c4004"</definedName>
    <definedName name="IQ_FH">100000</definedName>
    <definedName name="IQ_FHLB_ADVANCES_FDIC">"c6366"</definedName>
    <definedName name="IQ_FHLB_DEBT">"c423"</definedName>
    <definedName name="IQ_FHLB_DUE_CY">"c2080"</definedName>
    <definedName name="IQ_FHLB_DUE_CY1">"c2081"</definedName>
    <definedName name="IQ_FHLB_DUE_CY2">"c2082"</definedName>
    <definedName name="IQ_FHLB_DUE_CY3">"c2083"</definedName>
    <definedName name="IQ_FHLB_DUE_CY4">"c2084"</definedName>
    <definedName name="IQ_FHLB_DUE_NEXT_FIVE">"c2085"</definedName>
    <definedName name="IQ_FIDUCIARY_ACTIVITIES_FDIC">"c6571"</definedName>
    <definedName name="IQ_FIFETEEN_YEAR_FIXED_AND_FLOATING_RATE_FDIC">"c6423"</definedName>
    <definedName name="IQ_FIFETEEN_YEAR_MORTGAGE_PASS_THROUGHS_FDIC">"c6415"</definedName>
    <definedName name="IQ_FILING_CURRENCY">"c2129"</definedName>
    <definedName name="IQ_FILINGDATE_BS">"c424"</definedName>
    <definedName name="IQ_FILINGDATE_CF">"c425"</definedName>
    <definedName name="IQ_FILINGDATE_IS">"c426"</definedName>
    <definedName name="IQ_FILM_RIGHTS">"c2254"</definedName>
    <definedName name="IQ_FIN_DIV_ASSETS_CURRENT">"c427"</definedName>
    <definedName name="IQ_FIN_DIV_ASSETS_LT">"c428"</definedName>
    <definedName name="IQ_FIN_DIV_CURRENT_PORT_DEBT_TOTAL">"c5524"</definedName>
    <definedName name="IQ_FIN_DIV_CURRENT_PORT_LEASES_TOTAL">"c5523"</definedName>
    <definedName name="IQ_FIN_DIV_DEBT_CURRENT">"c429"</definedName>
    <definedName name="IQ_FIN_DIV_DEBT_LT">"c430"</definedName>
    <definedName name="IQ_FIN_DIV_DEBT_LT_TOTAL">"c5526"</definedName>
    <definedName name="IQ_FIN_DIV_EXP">"c431"</definedName>
    <definedName name="IQ_FIN_DIV_INT_EXP">"c432"</definedName>
    <definedName name="IQ_FIN_DIV_LEASES_LT_TOTAL">"c5525"</definedName>
    <definedName name="IQ_FIN_DIV_LIAB_CURRENT">"c433"</definedName>
    <definedName name="IQ_FIN_DIV_LIAB_LT">"c434"</definedName>
    <definedName name="IQ_FIN_DIV_LOANS_CURRENT">"c435"</definedName>
    <definedName name="IQ_FIN_DIV_LOANS_LT">"c436"</definedName>
    <definedName name="IQ_FIN_DIV_NOTES_PAY_TOTAL">"c5522"</definedName>
    <definedName name="IQ_FIN_DIV_REV">"c437"</definedName>
    <definedName name="IQ_FIN_DIV_ST_DEBT_TOTAL">"c5527"</definedName>
    <definedName name="IQ_FINANCING_CASH">"c1405"</definedName>
    <definedName name="IQ_FINANCING_CASH_SUPPL">"c1406"</definedName>
    <definedName name="IQ_FINISHED_INV">"c438"</definedName>
    <definedName name="IQ_FIRST_INT_DATE">"c2186"</definedName>
    <definedName name="IQ_FIRST_YEAR_LIFE">"c439"</definedName>
    <definedName name="IQ_FIRST_YEAR_LIFE_PREM">"c2787"</definedName>
    <definedName name="IQ_FIRST_YEAR_PREM">"c2786"</definedName>
    <definedName name="IQ_FIRSTPRICINGDATE">"c3050"</definedName>
    <definedName name="IQ_FISCAL_Q">"c440"</definedName>
    <definedName name="IQ_FISCAL_Y">"c441"</definedName>
    <definedName name="IQ_FIVE_PERCENT_OWNER">"c442"</definedName>
    <definedName name="IQ_FIVE_YEAR_FIXED_AND_FLOATING_RATE_FDIC">"c6422"</definedName>
    <definedName name="IQ_FIVE_YEAR_MORTGAGE_PASS_THROUGHS_FDIC">"c6414"</definedName>
    <definedName name="IQ_FIVEPERCENT_PERCENT">"c443"</definedName>
    <definedName name="IQ_FIVEPERCENT_SHARES">"c444"</definedName>
    <definedName name="IQ_FIXED_ASSET_TURNS">"c445"</definedName>
    <definedName name="IQ_FIXED_INVEST_APR_FC_UNUSED_UNUSED_UNUSED">"c8410"</definedName>
    <definedName name="IQ_FIXED_INVEST_APR_UNUSED_UNUSED_UNUSED">"c7530"</definedName>
    <definedName name="IQ_FIXED_INVEST_FC_UNUSED_UNUSED_UNUSED">"c7750"</definedName>
    <definedName name="IQ_FIXED_INVEST_POP_FC_UNUSED_UNUSED_UNUSED">"c7970"</definedName>
    <definedName name="IQ_FIXED_INVEST_POP_UNUSED_UNUSED_UNUSED">"c7090"</definedName>
    <definedName name="IQ_FIXED_INVEST_REAL_APR_FC_UNUSED_UNUSED_UNUSED">"c8518"</definedName>
    <definedName name="IQ_FIXED_INVEST_REAL_APR_UNUSED_UNUSED_UNUSED">"c7638"</definedName>
    <definedName name="IQ_FIXED_INVEST_REAL_FC_UNUSED_UNUSED_UNUSED">"c7858"</definedName>
    <definedName name="IQ_FIXED_INVEST_REAL_POP_FC_UNUSED_UNUSED_UNUSED">"c8078"</definedName>
    <definedName name="IQ_FIXED_INVEST_REAL_POP_UNUSED_UNUSED_UNUSED">"c7198"</definedName>
    <definedName name="IQ_FIXED_INVEST_REAL_UNUSED_UNUSED_UNUSED">"c6978"</definedName>
    <definedName name="IQ_FIXED_INVEST_REAL_YOY_FC_UNUSED_UNUSED_UNUSED">"c8298"</definedName>
    <definedName name="IQ_FIXED_INVEST_REAL_YOY_UNUSED_UNUSED_UNUSED">"c7418"</definedName>
    <definedName name="IQ_FIXED_INVEST_UNUSED_UNUSED_UNUSED">"c6870"</definedName>
    <definedName name="IQ_FIXED_INVEST_YOY_FC_UNUSED_UNUSED_UNUSED">"c8190"</definedName>
    <definedName name="IQ_FIXED_INVEST_YOY_UNUSED_UNUSED_UNUSED">"c7310"</definedName>
    <definedName name="IQ_FLOAT_PERCENT">"c1575"</definedName>
    <definedName name="IQ_FNMA_FHLMC_FDIC">"c6397"</definedName>
    <definedName name="IQ_FNMA_FHLMC_GNMA_FDIC">"c6399"</definedName>
    <definedName name="IQ_FORECLOSED_PROPERTIES_FDIC">"c6459"</definedName>
    <definedName name="IQ_FOREIGN_BANK_LOANS_FDIC">"c6437"</definedName>
    <definedName name="IQ_FOREIGN_BANKS_DEPOSITS_FOREIGN_FDIC">"c6481"</definedName>
    <definedName name="IQ_FOREIGN_BANKS_LOAN_CHARG_OFFS_FDIC">"c6645"</definedName>
    <definedName name="IQ_FOREIGN_BANKS_NET_CHARGE_OFFS_FDIC">"c6647"</definedName>
    <definedName name="IQ_FOREIGN_BANKS_NONTRANSACTION_ACCOUNTS_FDIC">"c6550"</definedName>
    <definedName name="IQ_FOREIGN_BANKS_RECOVERIES_FDIC">"c6646"</definedName>
    <definedName name="IQ_FOREIGN_BANKS_TRANSACTION_ACCOUNTS_FDIC">"c6542"</definedName>
    <definedName name="IQ_FOREIGN_BRANCHES_U.S._BANKS_LOANS_FDIC">"c6438"</definedName>
    <definedName name="IQ_FOREIGN_BRANCHES_US_BANKS_FDIC">"c6392"</definedName>
    <definedName name="IQ_FOREIGN_BRANCHES_US_BANKS_LOANS_FDIC">"c6438"</definedName>
    <definedName name="IQ_FOREIGN_COUNTRIES_BANKS_TOTAL_LOANS_FOREIGN_FDIC">"c6445"</definedName>
    <definedName name="IQ_FOREIGN_DEBT_SECURITIES_FDIC">"c6303"</definedName>
    <definedName name="IQ_FOREIGN_DEP_IB">"c446"</definedName>
    <definedName name="IQ_FOREIGN_DEP_NON_IB">"c447"</definedName>
    <definedName name="IQ_FOREIGN_DEPOSITS_NONTRANSACTION_ACCOUNTS_FDIC">"c6549"</definedName>
    <definedName name="IQ_FOREIGN_DEPOSITS_TRANSACTION_ACCOUNTS_FDIC">"c6541"</definedName>
    <definedName name="IQ_FOREIGN_EXCHANGE">"c1376"</definedName>
    <definedName name="IQ_FOREIGN_EXCHANGE_EXPOSURES_FDIC">"c6663"</definedName>
    <definedName name="IQ_FOREIGN_GOVERNMENT_LOANS_FDIC">"c6430"</definedName>
    <definedName name="IQ_FOREIGN_GOVERNMENTS_CHARGE_OFFS_FDIC">"c6600"</definedName>
    <definedName name="IQ_FOREIGN_GOVERNMENTS_DEPOSITS_FOREIGN_FDIC">"c6482"</definedName>
    <definedName name="IQ_FOREIGN_GOVERNMENTS_NET_CHARGE_OFFS_FDIC">"c6638"</definedName>
    <definedName name="IQ_FOREIGN_GOVERNMENTS_NONTRANSACTION_ACCOUNTS_FDIC">"c6551"</definedName>
    <definedName name="IQ_FOREIGN_GOVERNMENTS_RECOVERIES_FDIC">"c6619"</definedName>
    <definedName name="IQ_FOREIGN_GOVERNMENTS_TOTAL_DEPOSITS_FDIC">"c6476"</definedName>
    <definedName name="IQ_FOREIGN_GOVERNMENTS_TRANSACTION_ACCOUNTS_FDIC">"c6543"</definedName>
    <definedName name="IQ_FOREIGN_LOANS">"c448"</definedName>
    <definedName name="IQ_FQ">500</definedName>
    <definedName name="IQ_FUEL">"c449"</definedName>
    <definedName name="IQ_FULL_TIME">"c450"</definedName>
    <definedName name="IQ_FULLY_INSURED_DEPOSITS_FDIC">"c6487"</definedName>
    <definedName name="IQ_FUTURES_FORWARD_CONTRACTS_NOTIONAL_AMOUNT_FDIC">"c6518"</definedName>
    <definedName name="IQ_FUTURES_FORWARD_CONTRACTS_RATE_RISK_FDIC">"c6508"</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X">"c451"</definedName>
    <definedName name="IQ_FX_CONTRACTS_FDIC">"c6517"</definedName>
    <definedName name="IQ_FX_CONTRACTS_SPOT_FDIC">"c6356"</definedName>
    <definedName name="IQ_FY">1000</definedName>
    <definedName name="IQ_GA_EXP">"c2241"</definedName>
    <definedName name="IQ_GAIN_ASSETS">"c452"</definedName>
    <definedName name="IQ_GAIN_ASSETS_BNK">"c453"</definedName>
    <definedName name="IQ_GAIN_ASSETS_BR">"c454"</definedName>
    <definedName name="IQ_GAIN_ASSETS_CF">"c455"</definedName>
    <definedName name="IQ_GAIN_ASSETS_CF_BNK">"c456"</definedName>
    <definedName name="IQ_GAIN_ASSETS_CF_BR">"c457"</definedName>
    <definedName name="IQ_GAIN_ASSETS_CF_FIN">"c458"</definedName>
    <definedName name="IQ_GAIN_ASSETS_CF_INS">"c459"</definedName>
    <definedName name="IQ_GAIN_ASSETS_CF_REIT">"c460"</definedName>
    <definedName name="IQ_GAIN_ASSETS_CF_UTI">"c461"</definedName>
    <definedName name="IQ_GAIN_ASSETS_FIN">"c462"</definedName>
    <definedName name="IQ_GAIN_ASSETS_INS">"c463"</definedName>
    <definedName name="IQ_GAIN_ASSETS_REIT">"c471"</definedName>
    <definedName name="IQ_GAIN_ASSETS_REV">"c472"</definedName>
    <definedName name="IQ_GAIN_ASSETS_REV_BNK">"c473"</definedName>
    <definedName name="IQ_GAIN_ASSETS_REV_BR">"c474"</definedName>
    <definedName name="IQ_GAIN_ASSETS_REV_FIN">"c475"</definedName>
    <definedName name="IQ_GAIN_ASSETS_REV_INS">"c476"</definedName>
    <definedName name="IQ_GAIN_ASSETS_REV_REIT">"c477"</definedName>
    <definedName name="IQ_GAIN_ASSETS_REV_UTI">"c478"</definedName>
    <definedName name="IQ_GAIN_ASSETS_UTI">"c479"</definedName>
    <definedName name="IQ_GAIN_INVEST">"c1463"</definedName>
    <definedName name="IQ_GAIN_INVEST_BNK">"c1582"</definedName>
    <definedName name="IQ_GAIN_INVEST_BR">"c1464"</definedName>
    <definedName name="IQ_GAIN_INVEST_CF">"c480"</definedName>
    <definedName name="IQ_GAIN_INVEST_CF_BNK">"c481"</definedName>
    <definedName name="IQ_GAIN_INVEST_CF_BR">"c482"</definedName>
    <definedName name="IQ_GAIN_INVEST_CF_FIN">"c483"</definedName>
    <definedName name="IQ_GAIN_INVEST_CF_INS">"c484"</definedName>
    <definedName name="IQ_GAIN_INVEST_CF_REIT">"c485"</definedName>
    <definedName name="IQ_GAIN_INVEST_CF_UTI">"c486"</definedName>
    <definedName name="IQ_GAIN_INVEST_FIN">"c1465"</definedName>
    <definedName name="IQ_GAIN_INVEST_INS">"c1466"</definedName>
    <definedName name="IQ_GAIN_INVEST_REIT">"c1467"</definedName>
    <definedName name="IQ_GAIN_INVEST_REV">"c494"</definedName>
    <definedName name="IQ_GAIN_INVEST_REV_BNK">"c495"</definedName>
    <definedName name="IQ_GAIN_INVEST_REV_BR">"c496"</definedName>
    <definedName name="IQ_GAIN_INVEST_REV_FIN">"c497"</definedName>
    <definedName name="IQ_GAIN_INVEST_REV_INS">"c498"</definedName>
    <definedName name="IQ_GAIN_INVEST_REV_REIT">"c499"</definedName>
    <definedName name="IQ_GAIN_INVEST_REV_UTI">"c500"</definedName>
    <definedName name="IQ_GAIN_INVEST_UTI">"c1468"</definedName>
    <definedName name="IQ_GAIN_LOANS_REC">"c501"</definedName>
    <definedName name="IQ_GAIN_LOANS_RECEIV">"c502"</definedName>
    <definedName name="IQ_GAIN_LOANS_RECEIV_REV_FIN">"c503"</definedName>
    <definedName name="IQ_GAIN_LOANS_REV">"c504"</definedName>
    <definedName name="IQ_GAIN_SALE_ASSETS">"c1377"</definedName>
    <definedName name="IQ_GAIN_SALE_LOANS_FDIC">"c6673"</definedName>
    <definedName name="IQ_GAIN_SALE_RE_FDIC">"c6674"</definedName>
    <definedName name="IQ_GAINS_SALE_ASSETS_FDIC">"c6675"</definedName>
    <definedName name="IQ_GEO_SEG_ASSETS">"c4069"</definedName>
    <definedName name="IQ_GEO_SEG_ASSETS_ABS">"c4091"</definedName>
    <definedName name="IQ_GEO_SEG_ASSETS_TOTAL">"c4123"</definedName>
    <definedName name="IQ_GEO_SEG_CAPEX">"c4083"</definedName>
    <definedName name="IQ_GEO_SEG_CAPEX_ABS">"c4105"</definedName>
    <definedName name="IQ_GEO_SEG_CAPEX_TOTAL">"c4127"</definedName>
    <definedName name="IQ_GEO_SEG_DA">"c4082"</definedName>
    <definedName name="IQ_GEO_SEG_DA_ABS">"c4104"</definedName>
    <definedName name="IQ_GEO_SEG_DA_TOTAL">"c4126"</definedName>
    <definedName name="IQ_GEO_SEG_EARNINGS_OP">"c4073"</definedName>
    <definedName name="IQ_GEO_SEG_EARNINGS_OP_ABS">"c4095"</definedName>
    <definedName name="IQ_GEO_SEG_EARNINGS_OP_TOTAL">"c4119"</definedName>
    <definedName name="IQ_GEO_SEG_EBT">"c4072"</definedName>
    <definedName name="IQ_GEO_SEG_EBT_ABS">"c4094"</definedName>
    <definedName name="IQ_GEO_SEG_EBT_TOTAL">"c4121"</definedName>
    <definedName name="IQ_GEO_SEG_GP">"c4070"</definedName>
    <definedName name="IQ_GEO_SEG_GP_ABS">"c4092"</definedName>
    <definedName name="IQ_GEO_SEG_GP_TOTAL">"c4120"</definedName>
    <definedName name="IQ_GEO_SEG_INC_TAX">"c4081"</definedName>
    <definedName name="IQ_GEO_SEG_INC_TAX_ABS">"c4103"</definedName>
    <definedName name="IQ_GEO_SEG_INC_TAX_TOTAL">"c4125"</definedName>
    <definedName name="IQ_GEO_SEG_INTEREST_EXP">"c4080"</definedName>
    <definedName name="IQ_GEO_SEG_INTEREST_EXP_ABS">"c4102"</definedName>
    <definedName name="IQ_GEO_SEG_INTEREST_EXP_TOTAL">"c4124"</definedName>
    <definedName name="IQ_GEO_SEG_NAME">"c5484"</definedName>
    <definedName name="IQ_GEO_SEG_NAME_ABS">"c5485"</definedName>
    <definedName name="IQ_GEO_SEG_NI">"c4071"</definedName>
    <definedName name="IQ_GEO_SEG_NI_ABS">"c4093"</definedName>
    <definedName name="IQ_GEO_SEG_NI_TOTAL">"c4122"</definedName>
    <definedName name="IQ_GEO_SEG_OPER_INC">"c4075"</definedName>
    <definedName name="IQ_GEO_SEG_OPER_INC_ABS">"c4097"</definedName>
    <definedName name="IQ_GEO_SEG_OPER_INC_TOTAL">"c4118"</definedName>
    <definedName name="IQ_GEO_SEG_REV">"c4074"</definedName>
    <definedName name="IQ_GEO_SEG_REV_ABS">"c4096"</definedName>
    <definedName name="IQ_GEO_SEG_REV_TOTAL">"c4117"</definedName>
    <definedName name="IQ_GNMA_FDIC">"c6398"</definedName>
    <definedName name="IQ_GOODWILL_FDIC">"c6334"</definedName>
    <definedName name="IQ_GOODWILL_IMPAIRMENT_FDIC">"c6678"</definedName>
    <definedName name="IQ_GOODWILL_INTAN_FDIC">"c6333"</definedName>
    <definedName name="IQ_GOODWILL_NET">"c1380"</definedName>
    <definedName name="IQ_GP">"c511"</definedName>
    <definedName name="IQ_GP_10YR_ANN_GROWTH">"c512"</definedName>
    <definedName name="IQ_GP_1YR_ANN_GROWTH">"c513"</definedName>
    <definedName name="IQ_GP_2YR_ANN_GROWTH">"c514"</definedName>
    <definedName name="IQ_GP_3YR_ANN_GROWTH">"c515"</definedName>
    <definedName name="IQ_GP_5YR_ANN_GROWTH">"c516"</definedName>
    <definedName name="IQ_GP_7YR_ANN_GROWTH">"c517"</definedName>
    <definedName name="IQ_GPPE">"c518"</definedName>
    <definedName name="IQ_GROSS_AH_EARNED">"c2742"</definedName>
    <definedName name="IQ_GROSS_CLAIM_EXP_INCUR">"c2755"</definedName>
    <definedName name="IQ_GROSS_CLAIM_EXP_PAID">"c2758"</definedName>
    <definedName name="IQ_GROSS_CLAIM_EXP_RES">"c2752"</definedName>
    <definedName name="IQ_GROSS_DIVID">"c1446"</definedName>
    <definedName name="IQ_GROSS_EARNED">"c2732"</definedName>
    <definedName name="IQ_GROSS_LIFE_EARNED">"c2737"</definedName>
    <definedName name="IQ_GROSS_LIFE_IN_FORCE">"c2767"</definedName>
    <definedName name="IQ_GROSS_LOANS">"c521"</definedName>
    <definedName name="IQ_GROSS_LOANS_10YR_ANN_GROWTH">"c522"</definedName>
    <definedName name="IQ_GROSS_LOANS_1YR_ANN_GROWTH">"c523"</definedName>
    <definedName name="IQ_GROSS_LOANS_2YR_ANN_GROWTH">"c524"</definedName>
    <definedName name="IQ_GROSS_LOANS_3YR_ANN_GROWTH">"c525"</definedName>
    <definedName name="IQ_GROSS_LOANS_5YR_ANN_GROWTH">"c526"</definedName>
    <definedName name="IQ_GROSS_LOANS_7YR_ANN_GROWTH">"c527"</definedName>
    <definedName name="IQ_GROSS_LOANS_TOTAL_DEPOSITS">"c528"</definedName>
    <definedName name="IQ_GROSS_MARGIN">"c529"</definedName>
    <definedName name="IQ_GROSS_PC_EARNED">"c2747"</definedName>
    <definedName name="IQ_GROSS_PROFIT">"c1378"</definedName>
    <definedName name="IQ_GROSS_SPRD">"c2155"</definedName>
    <definedName name="IQ_GROSS_WRITTEN">"c2726"</definedName>
    <definedName name="IQ_GW">"c530"</definedName>
    <definedName name="IQ_GW_AMORT_BR">"c532"</definedName>
    <definedName name="IQ_GW_AMORT_FIN">"c540"</definedName>
    <definedName name="IQ_GW_AMORT_INS">"c541"</definedName>
    <definedName name="IQ_GW_AMORT_REIT">"c542"</definedName>
    <definedName name="IQ_GW_AMORT_UTI">"c543"</definedName>
    <definedName name="IQ_GW_INTAN_AMORT">"c1469"</definedName>
    <definedName name="IQ_GW_INTAN_AMORT_BNK">"c544"</definedName>
    <definedName name="IQ_GW_INTAN_AMORT_BR">"c1470"</definedName>
    <definedName name="IQ_GW_INTAN_AMORT_CF">"c1471"</definedName>
    <definedName name="IQ_GW_INTAN_AMORT_CF_BNK">"c1472"</definedName>
    <definedName name="IQ_GW_INTAN_AMORT_CF_BR">"c1473"</definedName>
    <definedName name="IQ_GW_INTAN_AMORT_CF_FIN">"c1474"</definedName>
    <definedName name="IQ_GW_INTAN_AMORT_CF_INS">"c1475"</definedName>
    <definedName name="IQ_GW_INTAN_AMORT_CF_REIT">"c1476"</definedName>
    <definedName name="IQ_GW_INTAN_AMORT_CF_UTI">"c1477"</definedName>
    <definedName name="IQ_GW_INTAN_AMORT_FIN">"c1478"</definedName>
    <definedName name="IQ_GW_INTAN_AMORT_INS">"c1479"</definedName>
    <definedName name="IQ_GW_INTAN_AMORT_REIT">"c1480"</definedName>
    <definedName name="IQ_GW_INTAN_AMORT_UTI">"c1481"</definedName>
    <definedName name="IQ_HELD_MATURITY_FDIC">"c6408"</definedName>
    <definedName name="IQ_HIGH_TARGET_PRICE">"c1651"</definedName>
    <definedName name="IQ_HIGH_TARGET_PRICE_REUT">"c5317"</definedName>
    <definedName name="IQ_HIGHPRICE">"c545"</definedName>
    <definedName name="IQ_HOME_EQUITY_LOC_NET_CHARGE_OFFS_FDIC">"c6644"</definedName>
    <definedName name="IQ_HOME_EQUITY_LOC_TOTAL_CHARGE_OFFS_FDIC">"c6606"</definedName>
    <definedName name="IQ_HOME_EQUITY_LOC_TOTAL_RECOVERIES_FDIC">"c6625"</definedName>
    <definedName name="IQ_HOMEOWNERS_WRITTEN">"c546"</definedName>
    <definedName name="IQ_HOUSING_COMPLETIONS_SINGLE_FAM_APR_FC_UNUSED_UNUSED_UNUSED">"c8422"</definedName>
    <definedName name="IQ_HOUSING_COMPLETIONS_SINGLE_FAM_APR_UNUSED_UNUSED_UNUSED">"c7542"</definedName>
    <definedName name="IQ_HOUSING_COMPLETIONS_SINGLE_FAM_FC_UNUSED_UNUSED_UNUSED">"c7762"</definedName>
    <definedName name="IQ_HOUSING_COMPLETIONS_SINGLE_FAM_POP_FC_UNUSED_UNUSED_UNUSED">"c7982"</definedName>
    <definedName name="IQ_HOUSING_COMPLETIONS_SINGLE_FAM_POP_UNUSED_UNUSED_UNUSED">"c7102"</definedName>
    <definedName name="IQ_HOUSING_COMPLETIONS_SINGLE_FAM_UNUSED_UNUSED_UNUSED">"c6882"</definedName>
    <definedName name="IQ_HOUSING_COMPLETIONS_SINGLE_FAM_YOY_FC_UNUSED_UNUSED_UNUSED">"c8202"</definedName>
    <definedName name="IQ_HOUSING_COMPLETIONS_SINGLE_FAM_YOY_UNUSED_UNUSED_UNUSED">"c7322"</definedName>
    <definedName name="IQ_IMPAIR_OIL">"c547"</definedName>
    <definedName name="IQ_IMPAIRMENT_GW">"c548"</definedName>
    <definedName name="IQ_IMPORTS_GOODS_REAL_SAAR_APR_FC_UNUSED_UNUSED_UNUSED">"c8523"</definedName>
    <definedName name="IQ_IMPORTS_GOODS_REAL_SAAR_APR_UNUSED_UNUSED_UNUSED">"c7643"</definedName>
    <definedName name="IQ_IMPORTS_GOODS_REAL_SAAR_FC_UNUSED_UNUSED_UNUSED">"c7863"</definedName>
    <definedName name="IQ_IMPORTS_GOODS_REAL_SAAR_POP_FC_UNUSED_UNUSED_UNUSED">"c8083"</definedName>
    <definedName name="IQ_IMPORTS_GOODS_REAL_SAAR_POP_UNUSED_UNUSED_UNUSED">"c7203"</definedName>
    <definedName name="IQ_IMPORTS_GOODS_REAL_SAAR_UNUSED_UNUSED_UNUSED">"c6983"</definedName>
    <definedName name="IQ_IMPORTS_GOODS_REAL_SAAR_YOY_FC_UNUSED_UNUSED_UNUSED">"c8303"</definedName>
    <definedName name="IQ_IMPORTS_GOODS_REAL_SAAR_YOY_UNUSED_UNUSED_UNUSED">"c7423"</definedName>
    <definedName name="IQ_IMPORTS_GOODS_SERVICES_APR_FC_UNUSED_UNUSED_UNUSED">"c8429"</definedName>
    <definedName name="IQ_IMPORTS_GOODS_SERVICES_APR_UNUSED_UNUSED_UNUSED">"c7549"</definedName>
    <definedName name="IQ_IMPORTS_GOODS_SERVICES_FC_UNUSED_UNUSED_UNUSED">"c7769"</definedName>
    <definedName name="IQ_IMPORTS_GOODS_SERVICES_POP_FC_UNUSED_UNUSED_UNUSED">"c7989"</definedName>
    <definedName name="IQ_IMPORTS_GOODS_SERVICES_POP_UNUSED_UNUSED_UNUSED">"c7109"</definedName>
    <definedName name="IQ_IMPORTS_GOODS_SERVICES_REAL_SAAR_APR_FC_UNUSED_UNUSED_UNUSED">"c8524"</definedName>
    <definedName name="IQ_IMPORTS_GOODS_SERVICES_REAL_SAAR_APR_UNUSED_UNUSED_UNUSED">"c7644"</definedName>
    <definedName name="IQ_IMPORTS_GOODS_SERVICES_REAL_SAAR_FC_UNUSED_UNUSED_UNUSED">"c7864"</definedName>
    <definedName name="IQ_IMPORTS_GOODS_SERVICES_REAL_SAAR_POP_FC_UNUSED_UNUSED_UNUSED">"c8084"</definedName>
    <definedName name="IQ_IMPORTS_GOODS_SERVICES_REAL_SAAR_POP_UNUSED_UNUSED_UNUSED">"c7204"</definedName>
    <definedName name="IQ_IMPORTS_GOODS_SERVICES_REAL_SAAR_UNUSED_UNUSED_UNUSED">"c6984"</definedName>
    <definedName name="IQ_IMPORTS_GOODS_SERVICES_REAL_SAAR_YOY_FC_UNUSED_UNUSED_UNUSED">"c8304"</definedName>
    <definedName name="IQ_IMPORTS_GOODS_SERVICES_REAL_SAAR_YOY_UNUSED_UNUSED_UNUSED">"c7424"</definedName>
    <definedName name="IQ_IMPORTS_GOODS_SERVICES_UNUSED_UNUSED_UNUSED">"c6889"</definedName>
    <definedName name="IQ_IMPORTS_GOODS_SERVICES_YOY_FC_UNUSED_UNUSED_UNUSED">"c8209"</definedName>
    <definedName name="IQ_IMPORTS_GOODS_SERVICES_YOY_UNUSED_UNUSED_UNUSED">"c7329"</definedName>
    <definedName name="IQ_IMPUT_OPER_LEASE_DEPR">"c2987"</definedName>
    <definedName name="IQ_IMPUT_OPER_LEASE_INT_EXP">"c2986"</definedName>
    <definedName name="IQ_INC_AFTER_TAX">"c1598"</definedName>
    <definedName name="IQ_INC_AVAIL_EXCL">"c1395"</definedName>
    <definedName name="IQ_INC_AVAIL_INCL">"c1396"</definedName>
    <definedName name="IQ_INC_BEFORE_TAX">"c1375"</definedName>
    <definedName name="IQ_INC_EQUITY">"c549"</definedName>
    <definedName name="IQ_INC_EQUITY_BR">"c550"</definedName>
    <definedName name="IQ_INC_EQUITY_CF">"c551"</definedName>
    <definedName name="IQ_INC_EQUITY_FIN">"c552"</definedName>
    <definedName name="IQ_INC_EQUITY_INS">"c553"</definedName>
    <definedName name="IQ_INC_EQUITY_REC_BNK">"c554"</definedName>
    <definedName name="IQ_INC_EQUITY_REIT">"c555"</definedName>
    <definedName name="IQ_INC_EQUITY_REV_BNK">"c556"</definedName>
    <definedName name="IQ_INC_EQUITY_UTI">"c557"</definedName>
    <definedName name="IQ_INC_REAL_ESTATE_REC">"c558"</definedName>
    <definedName name="IQ_INC_REAL_ESTATE_REV">"c559"</definedName>
    <definedName name="IQ_INC_TAX">"c560"</definedName>
    <definedName name="IQ_INC_TAX_EXCL">"c1599"</definedName>
    <definedName name="IQ_INC_TAX_PAY_CURRENT">"c561"</definedName>
    <definedName name="IQ_INC_TRADE_ACT">"c562"</definedName>
    <definedName name="IQ_INCIDENTAL_CHANGES_BUSINESS_COMBINATIONS_FDIC">"c6502"</definedName>
    <definedName name="IQ_INCOME_BEFORE_EXTRA_FDIC">"c6585"</definedName>
    <definedName name="IQ_INCOME_EARNED_FDIC">"c6359"</definedName>
    <definedName name="IQ_INCOME_TAXES_FDIC">"c6582"</definedName>
    <definedName name="IQ_INDEX_PROVIDED_DIVIDEND">"c19252"</definedName>
    <definedName name="IQ_INDEXCONSTITUENT_CLOSEPRICE">"c19241"</definedName>
    <definedName name="IQ_INDIVIDUALS_CHARGE_OFFS_FDIC">"c6599"</definedName>
    <definedName name="IQ_INDIVIDUALS_LOANS_FDIC">"c6318"</definedName>
    <definedName name="IQ_INDIVIDUALS_NET_CHARGE_OFFS_FDIC">"c6637"</definedName>
    <definedName name="IQ_INDIVIDUALS_OTHER_LOANS_FDIC">"c6321"</definedName>
    <definedName name="IQ_INDIVIDUALS_PARTNERSHIPS_CORP_DEPOSITS_FOREIGN_FDIC">"c6479"</definedName>
    <definedName name="IQ_INDIVIDUALS_PARTNERSHIPS_CORP_NONTRANSACTION_ACCOUNTS_FDIC">"c6545"</definedName>
    <definedName name="IQ_INDIVIDUALS_PARTNERSHIPS_CORP_TOTAL_DEPOSITS_FDIC">"c6471"</definedName>
    <definedName name="IQ_INDIVIDUALS_PARTNERSHIPS_CORP_TRANSACTION_ACCOUNTS_FDIC">"c6537"</definedName>
    <definedName name="IQ_INDIVIDUALS_RECOVERIES_FDIC">"c6618"</definedName>
    <definedName name="IQ_INDUSTRY">"c3601"</definedName>
    <definedName name="IQ_INDUSTRY_GROUP">"c3602"</definedName>
    <definedName name="IQ_INDUSTRY_SECTOR">"c3603"</definedName>
    <definedName name="IQ_INS_ANNUITY_LIAB">"c563"</definedName>
    <definedName name="IQ_INS_ANNUITY_REV">"c2788"</definedName>
    <definedName name="IQ_INS_DIV_EXP">"c564"</definedName>
    <definedName name="IQ_INS_DIV_REV">"c565"</definedName>
    <definedName name="IQ_INS_IN_FORCE">"c566"</definedName>
    <definedName name="IQ_INS_LIAB">"c567"</definedName>
    <definedName name="IQ_INS_POLICY_EXP">"c568"</definedName>
    <definedName name="IQ_INS_REV">"c569"</definedName>
    <definedName name="IQ_INS_SETTLE">"c570"</definedName>
    <definedName name="IQ_INS_SETTLE_BNK">"c571"</definedName>
    <definedName name="IQ_INS_SETTLE_BR">"c572"</definedName>
    <definedName name="IQ_INS_SETTLE_FIN">"c573"</definedName>
    <definedName name="IQ_INS_SETTLE_INS">"c574"</definedName>
    <definedName name="IQ_INS_SETTLE_REIT">"c575"</definedName>
    <definedName name="IQ_INS_SETTLE_UTI">"c576"</definedName>
    <definedName name="IQ_INSIDER_3MTH_BOUGHT_PCT">"c1534"</definedName>
    <definedName name="IQ_INSIDER_3MTH_NET_PCT">"c1535"</definedName>
    <definedName name="IQ_INSIDER_3MTH_SOLD_PCT">"c1533"</definedName>
    <definedName name="IQ_INSIDER_6MTH_BOUGHT_PCT">"c1537"</definedName>
    <definedName name="IQ_INSIDER_6MTH_NET_PCT">"c1538"</definedName>
    <definedName name="IQ_INSIDER_6MTH_SOLD_PCT">"c1536"</definedName>
    <definedName name="IQ_INSIDER_LOANS_FDIC">"c6365"</definedName>
    <definedName name="IQ_INSIDER_OVER_TOTAL">"c1581"</definedName>
    <definedName name="IQ_INSIDER_OWNER">"c577"</definedName>
    <definedName name="IQ_INSIDER_PERCENT">"c578"</definedName>
    <definedName name="IQ_INSIDER_SHARES">"c579"</definedName>
    <definedName name="IQ_INSTITUTIONAL_OVER_TOTAL">"c1580"</definedName>
    <definedName name="IQ_INSTITUTIONAL_OWNER">"c580"</definedName>
    <definedName name="IQ_INSTITUTIONAL_PERCENT">"c581"</definedName>
    <definedName name="IQ_INSTITUTIONAL_SHARES">"c582"</definedName>
    <definedName name="IQ_INSTITUTIONS_EARNINGS_GAINS_FDIC">"c6723"</definedName>
    <definedName name="IQ_INSUR_RECEIV">"c1600"</definedName>
    <definedName name="IQ_INSURANCE_COMMISSION_FEES_FDIC">"c6670"</definedName>
    <definedName name="IQ_INSURANCE_UNDERWRITING_INCOME_FDIC">"c6671"</definedName>
    <definedName name="IQ_INT_BORROW">"c583"</definedName>
    <definedName name="IQ_INT_DEMAND_NOTES_FDIC">"c6567"</definedName>
    <definedName name="IQ_INT_DEPOSITS">"c584"</definedName>
    <definedName name="IQ_INT_DIV_INC">"c585"</definedName>
    <definedName name="IQ_INT_DOMESTIC_DEPOSITS_FDIC">"c6564"</definedName>
    <definedName name="IQ_INT_EXP_BR">"c586"</definedName>
    <definedName name="IQ_INT_EXP_COVERAGE">"c587"</definedName>
    <definedName name="IQ_INT_EXP_FIN">"c588"</definedName>
    <definedName name="IQ_INT_EXP_INCL_CAP">"c2988"</definedName>
    <definedName name="IQ_INT_EXP_INS">"c589"</definedName>
    <definedName name="IQ_INT_EXP_LTD">"c2086"</definedName>
    <definedName name="IQ_INT_EXP_REIT">"c590"</definedName>
    <definedName name="IQ_INT_EXP_TOTAL">"c591"</definedName>
    <definedName name="IQ_INT_EXP_TOTAL_FDIC">"c6569"</definedName>
    <definedName name="IQ_INT_EXP_UTI">"c592"</definedName>
    <definedName name="IQ_INT_FED_FUNDS_FDIC">"c6566"</definedName>
    <definedName name="IQ_INT_FOREIGN_DEPOSITS_FDIC">"c6565"</definedName>
    <definedName name="IQ_INT_INC_BR">"c593"</definedName>
    <definedName name="IQ_INT_INC_DEPOSITORY_INST_FDIC">"c6558"</definedName>
    <definedName name="IQ_INT_INC_DOM_LOANS_FDIC">"c6555"</definedName>
    <definedName name="IQ_INT_INC_FED_FUNDS_FDIC">"c6561"</definedName>
    <definedName name="IQ_INT_INC_FIN">"c594"</definedName>
    <definedName name="IQ_INT_INC_FOREIGN_LOANS_FDIC">"c6556"</definedName>
    <definedName name="IQ_INT_INC_INVEST">"c595"</definedName>
    <definedName name="IQ_INT_INC_LEASE_RECEIVABLES_FDIC">"c6557"</definedName>
    <definedName name="IQ_INT_INC_LOANS">"c596"</definedName>
    <definedName name="IQ_INT_INC_OTHER_FDIC">"c6562"</definedName>
    <definedName name="IQ_INT_INC_REIT">"c597"</definedName>
    <definedName name="IQ_INT_INC_SECURITIES_FDIC">"c6559"</definedName>
    <definedName name="IQ_INT_INC_TOTAL">"c598"</definedName>
    <definedName name="IQ_INT_INC_TOTAL_FDIC">"c6563"</definedName>
    <definedName name="IQ_INT_INC_TRADING_ACCOUNTS_FDIC">"c6560"</definedName>
    <definedName name="IQ_INT_INC_UTI">"c599"</definedName>
    <definedName name="IQ_INT_INV_INC">"c600"</definedName>
    <definedName name="IQ_INT_INV_INC_REIT">"c601"</definedName>
    <definedName name="IQ_INT_INV_INC_UTI">"c602"</definedName>
    <definedName name="IQ_INT_ON_BORROWING_COVERAGE">"c603"</definedName>
    <definedName name="IQ_INT_RATE_SPREAD">"c604"</definedName>
    <definedName name="IQ_INT_SUB_NOTES_FDIC">"c6568"</definedName>
    <definedName name="IQ_INTANGIBLES_NET">"c1407"</definedName>
    <definedName name="IQ_INTEREST_BEARING_BALANCES_FDIC">"c6371"</definedName>
    <definedName name="IQ_INTEREST_BEARING_DEPOSITS_DOMESTIC_FDIC">"c6478"</definedName>
    <definedName name="IQ_INTEREST_BEARING_DEPOSITS_FDIC">"c6373"</definedName>
    <definedName name="IQ_INTEREST_BEARING_DEPOSITS_FOREIGN_FDIC">"c6485"</definedName>
    <definedName name="IQ_INTEREST_CASH_DEPOSITS">"c2255"</definedName>
    <definedName name="IQ_INTEREST_EXP">"c618"</definedName>
    <definedName name="IQ_INTEREST_EXP_NET">"c1450"</definedName>
    <definedName name="IQ_INTEREST_EXP_NON">"c1383"</definedName>
    <definedName name="IQ_INTEREST_EXP_SUPPL">"c1460"</definedName>
    <definedName name="IQ_INTEREST_INC">"c1393"</definedName>
    <definedName name="IQ_INTEREST_INC_NON">"c1384"</definedName>
    <definedName name="IQ_INTEREST_INVEST_INC">"c619"</definedName>
    <definedName name="IQ_INTEREST_RATE_CONTRACTS_FDIC">"c6512"</definedName>
    <definedName name="IQ_INTEREST_RATE_EXPOSURES_FDIC">"c6662"</definedName>
    <definedName name="IQ_INV_10YR_ANN_GROWTH">"c1930"</definedName>
    <definedName name="IQ_INV_1YR_ANN_GROWTH">"c1925"</definedName>
    <definedName name="IQ_INV_2YR_ANN_GROWTH">"c1926"</definedName>
    <definedName name="IQ_INV_3YR_ANN_GROWTH">"c1927"</definedName>
    <definedName name="IQ_INV_5YR_ANN_GROWTH">"c1928"</definedName>
    <definedName name="IQ_INV_7YR_ANN_GROWTH">"c1929"</definedName>
    <definedName name="IQ_INV_BANKING_FEE">"c620"</definedName>
    <definedName name="IQ_INV_METHOD">"c621"</definedName>
    <definedName name="IQ_INVENTORY">"c622"</definedName>
    <definedName name="IQ_INVENTORY_TURNS">"c623"</definedName>
    <definedName name="IQ_INVENTORY_UTI">"c624"</definedName>
    <definedName name="IQ_INVEST_DEBT">"c625"</definedName>
    <definedName name="IQ_INVEST_EQUITY_PREF">"c626"</definedName>
    <definedName name="IQ_INVEST_FHLB">"c627"</definedName>
    <definedName name="IQ_INVEST_GOV_SECURITY">"c5510"</definedName>
    <definedName name="IQ_INVEST_LOANS_CF">"c628"</definedName>
    <definedName name="IQ_INVEST_LOANS_CF_BNK">"c629"</definedName>
    <definedName name="IQ_INVEST_LOANS_CF_BR">"c630"</definedName>
    <definedName name="IQ_INVEST_LOANS_CF_FIN">"c631"</definedName>
    <definedName name="IQ_INVEST_LOANS_CF_INS">"c632"</definedName>
    <definedName name="IQ_INVEST_LOANS_CF_REIT">"c633"</definedName>
    <definedName name="IQ_INVEST_LOANS_CF_UTI">"c634"</definedName>
    <definedName name="IQ_INVEST_MUNI_SECURITY">"c5512"</definedName>
    <definedName name="IQ_INVEST_REAL_ESTATE">"c635"</definedName>
    <definedName name="IQ_INVEST_SECURITY">"c636"</definedName>
    <definedName name="IQ_INVEST_SECURITY_CF">"c637"</definedName>
    <definedName name="IQ_INVEST_SECURITY_CF_BNK">"c638"</definedName>
    <definedName name="IQ_INVEST_SECURITY_CF_BR">"c639"</definedName>
    <definedName name="IQ_INVEST_SECURITY_CF_FIN">"c640"</definedName>
    <definedName name="IQ_INVEST_SECURITY_CF_INS">"c641"</definedName>
    <definedName name="IQ_INVEST_SECURITY_CF_REIT">"c642"</definedName>
    <definedName name="IQ_INVEST_SECURITY_CF_UTI">"c643"</definedName>
    <definedName name="IQ_INVEST_SECURITY_SUPPL">"c5511"</definedName>
    <definedName name="IQ_INVESTMENT_BANKING_OTHER_FEES_FDIC">"c6666"</definedName>
    <definedName name="IQ_IPRD">"c644"</definedName>
    <definedName name="IQ_IRA_KEOGH_ACCOUNTS_FDIC">"c6496"</definedName>
    <definedName name="IQ_ISM_SERVICES_APR_FC_UNUSED_UNUSED_UNUSED">"c8443"</definedName>
    <definedName name="IQ_ISM_SERVICES_APR_UNUSED_UNUSED_UNUSED">"c7563"</definedName>
    <definedName name="IQ_ISM_SERVICES_FC_UNUSED_UNUSED_UNUSED">"c7783"</definedName>
    <definedName name="IQ_ISM_SERVICES_POP_FC_UNUSED_UNUSED_UNUSED">"c8003"</definedName>
    <definedName name="IQ_ISM_SERVICES_POP_UNUSED_UNUSED_UNUSED">"c7123"</definedName>
    <definedName name="IQ_ISM_SERVICES_UNUSED_UNUSED_UNUSED">"c6903"</definedName>
    <definedName name="IQ_ISM_SERVICES_YOY_FC_UNUSED_UNUSED_UNUSED">"c8223"</definedName>
    <definedName name="IQ_ISM_SERVICES_YOY_UNUSED_UNUSED_UNUSED">"c7343"</definedName>
    <definedName name="IQ_ISS_DEBT_NET">"c1391"</definedName>
    <definedName name="IQ_ISS_STOCK_NET">"c1601"</definedName>
    <definedName name="IQ_ISSUE_CURRENCY">"c2156"</definedName>
    <definedName name="IQ_ISSUE_NAME">"c2142"</definedName>
    <definedName name="IQ_ISSUED_GUARANTEED_US_FDIC">"c6404"</definedName>
    <definedName name="IQ_ISSUER">"c2143"</definedName>
    <definedName name="IQ_ISSUER_CIQID">"c2258"</definedName>
    <definedName name="IQ_ISSUER_PARENT">"c2144"</definedName>
    <definedName name="IQ_ISSUER_PARENT_CIQID">"c2260"</definedName>
    <definedName name="IQ_ISSUER_PARENT_TICKER">"c2259"</definedName>
    <definedName name="IQ_ISSUER_TICKER">"c2252"</definedName>
    <definedName name="IQ_JR_SUB_DEBT">"c2534"</definedName>
    <definedName name="IQ_JR_SUB_DEBT_EBITDA">"c2560"</definedName>
    <definedName name="IQ_JR_SUB_DEBT_EBITDA_CAPEX">"c2561"</definedName>
    <definedName name="IQ_JR_SUB_DEBT_PCT">"c2535"</definedName>
    <definedName name="IQ_LAND">"c645"</definedName>
    <definedName name="IQ_LAST_PMT_DATE">"c2188"</definedName>
    <definedName name="IQ_LAST_SPLIT_DATE">"c2095"</definedName>
    <definedName name="IQ_LAST_SPLIT_FACTOR">"c2093"</definedName>
    <definedName name="IQ_LASTPRICINGDATE">"c3051"</definedName>
    <definedName name="IQ_LASTSALEPRICE">"c646"</definedName>
    <definedName name="IQ_LASTSALEPRICE_DATE">"c2109"</definedName>
    <definedName name="IQ_LATESTK">1000</definedName>
    <definedName name="IQ_LATESTQ">500</definedName>
    <definedName name="IQ_LEASE_FINANCING_RECEIVABLES_CHARGE_OFFS_FDIC">"c6602"</definedName>
    <definedName name="IQ_LEASE_FINANCING_RECEIVABLES_FDIC">"c6433"</definedName>
    <definedName name="IQ_LEASE_FINANCING_RECEIVABLES_NET_CHARGE_OFFS_FDIC">"c6640"</definedName>
    <definedName name="IQ_LEASE_FINANCING_RECEIVABLES_RECOVERIES_FDIC">"c6621"</definedName>
    <definedName name="IQ_LEASE_FINANCING_RECEIVABLES_TOTAL_LOANS_FOREIGN_FDIC">"c6449"</definedName>
    <definedName name="IQ_LEGAL_SETTLE">"c647"</definedName>
    <definedName name="IQ_LEGAL_SETTLE_BNK">"c648"</definedName>
    <definedName name="IQ_LEGAL_SETTLE_BR">"c649"</definedName>
    <definedName name="IQ_LEGAL_SETTLE_FIN">"c650"</definedName>
    <definedName name="IQ_LEGAL_SETTLE_INS">"c651"</definedName>
    <definedName name="IQ_LEGAL_SETTLE_REIT">"c652"</definedName>
    <definedName name="IQ_LEGAL_SETTLE_UTI">"c653"</definedName>
    <definedName name="IQ_LEVERAGE_RATIO">"c654"</definedName>
    <definedName name="IQ_LEVERED_FCF">"c1907"</definedName>
    <definedName name="IQ_LFCF_10YR_ANN_GROWTH">"c1942"</definedName>
    <definedName name="IQ_LFCF_1YR_ANN_GROWTH">"c1937"</definedName>
    <definedName name="IQ_LFCF_2YR_ANN_GROWTH">"c1938"</definedName>
    <definedName name="IQ_LFCF_3YR_ANN_GROWTH">"c1939"</definedName>
    <definedName name="IQ_LFCF_5YR_ANN_GROWTH">"c1940"</definedName>
    <definedName name="IQ_LFCF_7YR_ANN_GROWTH">"c1941"</definedName>
    <definedName name="IQ_LFCF_MARGIN">"c1961"</definedName>
    <definedName name="IQ_LH_STATUTORY_SURPLUS">"c2771"</definedName>
    <definedName name="IQ_LICENSED_POPS">"c2123"</definedName>
    <definedName name="IQ_LIFE_EARNED">"c2739"</definedName>
    <definedName name="IQ_LIFE_INSURANCE_ASSETS_FDIC">"c6372"</definedName>
    <definedName name="IQ_LIFOR">"c655"</definedName>
    <definedName name="IQ_LL">"c656"</definedName>
    <definedName name="IQ_LOAN_COMMITMENTS_REVOLVING_FDIC">"c6524"</definedName>
    <definedName name="IQ_LOAN_LEASE_RECEIV">"c657"</definedName>
    <definedName name="IQ_LOAN_LOSS">"c1386"</definedName>
    <definedName name="IQ_LOAN_LOSS_ALLOW_FDIC">"c6326"</definedName>
    <definedName name="IQ_LOAN_LOSS_ALLOWANCE_NONCURRENT_LOANS_FDIC">"c6740"</definedName>
    <definedName name="IQ_LOAN_LOSSES_FDIC">"c6580"</definedName>
    <definedName name="IQ_LOAN_SERVICE_REV">"c658"</definedName>
    <definedName name="IQ_LOANS_AND_LEASES_HELD_FDIC">"c6367"</definedName>
    <definedName name="IQ_LOANS_CF">"c659"</definedName>
    <definedName name="IQ_LOANS_CF_BNK">"c660"</definedName>
    <definedName name="IQ_LOANS_CF_BR">"c661"</definedName>
    <definedName name="IQ_LOANS_CF_FIN">"c662"</definedName>
    <definedName name="IQ_LOANS_CF_INS">"c663"</definedName>
    <definedName name="IQ_LOANS_CF_REIT">"c664"</definedName>
    <definedName name="IQ_LOANS_CF_UTI">"c665"</definedName>
    <definedName name="IQ_LOANS_DEPOSITORY_INSTITUTIONS_FDIC">"c6382"</definedName>
    <definedName name="IQ_LOANS_FOR_SALE">"c666"</definedName>
    <definedName name="IQ_LOANS_HELD_FOREIGN_FDIC">"c6315"</definedName>
    <definedName name="IQ_LOANS_LEASES_FOREIGN_FDIC">"c6383"</definedName>
    <definedName name="IQ_LOANS_LEASES_GROSS_FDIC">"c6323"</definedName>
    <definedName name="IQ_LOANS_LEASES_GROSS_FOREIGN_FDIC">"c6384"</definedName>
    <definedName name="IQ_LOANS_LEASES_NET_FDIC">"c6327"</definedName>
    <definedName name="IQ_LOANS_LEASES_NET_UNEARNED_FDIC">"c6325"</definedName>
    <definedName name="IQ_LOANS_NOT_SECURED_RE_FDIC">"c6381"</definedName>
    <definedName name="IQ_LOANS_PAST_DUE">"c667"</definedName>
    <definedName name="IQ_LOANS_RECEIV_CURRENT">"c668"</definedName>
    <definedName name="IQ_LOANS_RECEIV_LT">"c669"</definedName>
    <definedName name="IQ_LOANS_RECEIV_LT_UTI">"c670"</definedName>
    <definedName name="IQ_LOANS_SECURED_BY_RE_CHARGE_OFFS_FDIC">"c6588"</definedName>
    <definedName name="IQ_LOANS_SECURED_BY_RE_RECOVERIES_FDIC">"c6607"</definedName>
    <definedName name="IQ_LOANS_SECURED_NON_US_FDIC">"c6380"</definedName>
    <definedName name="IQ_LOANS_SECURED_RE_NET_CHARGE_OFFS_FDIC">"c6626"</definedName>
    <definedName name="IQ_LOANS_TO_DEPOSITORY_INSTITUTIONS_FOREIGN_FDIC">"c6453"</definedName>
    <definedName name="IQ_LOANS_TO_FOREIGN_GOVERNMENTS_FDIC">"c6448"</definedName>
    <definedName name="IQ_LOANS_TO_INDIVIDUALS_FOREIGN_FDIC">"c6452"</definedName>
    <definedName name="IQ_LONG_TERM_ASSETS_FDIC">"c6361"</definedName>
    <definedName name="IQ_LONG_TERM_DEBT">"c1387"</definedName>
    <definedName name="IQ_LONG_TERM_DEBT_OVER_TOTAL_CAP">"c1388"</definedName>
    <definedName name="IQ_LONG_TERM_GROWTH">"c671"</definedName>
    <definedName name="IQ_LONG_TERM_INV">"c1389"</definedName>
    <definedName name="IQ_LOSS_ALLOWANCE_LOANS_FDIC">"c6739"</definedName>
    <definedName name="IQ_LOSS_LOSS_EXP">"c672"</definedName>
    <definedName name="IQ_LOSS_TO_NET_EARNED">"c2751"</definedName>
    <definedName name="IQ_LOW_TARGET_PRICE">"c1652"</definedName>
    <definedName name="IQ_LOW_TARGET_PRICE_REUT">"c5318"</definedName>
    <definedName name="IQ_LOWPRICE">"c673"</definedName>
    <definedName name="IQ_LT_DEBT">"c674"</definedName>
    <definedName name="IQ_LT_DEBT_BNK">"c675"</definedName>
    <definedName name="IQ_LT_DEBT_BR">"c676"</definedName>
    <definedName name="IQ_LT_DEBT_CAPITAL">"c677"</definedName>
    <definedName name="IQ_LT_DEBT_CAPITAL_LEASES">"c2542"</definedName>
    <definedName name="IQ_LT_DEBT_CAPITAL_LEASES_PCT">"c2543"</definedName>
    <definedName name="IQ_LT_DEBT_EQUITY">"c678"</definedName>
    <definedName name="IQ_LT_DEBT_FIN">"c679"</definedName>
    <definedName name="IQ_LT_DEBT_INS">"c680"</definedName>
    <definedName name="IQ_LT_DEBT_ISSUED">"c681"</definedName>
    <definedName name="IQ_LT_DEBT_ISSUED_BNK">"c682"</definedName>
    <definedName name="IQ_LT_DEBT_ISSUED_BR">"c683"</definedName>
    <definedName name="IQ_LT_DEBT_ISSUED_FIN">"c684"</definedName>
    <definedName name="IQ_LT_DEBT_ISSUED_INS">"c685"</definedName>
    <definedName name="IQ_LT_DEBT_ISSUED_REIT">"c686"</definedName>
    <definedName name="IQ_LT_DEBT_ISSUED_UTI">"c687"</definedName>
    <definedName name="IQ_LT_DEBT_REIT">"c688"</definedName>
    <definedName name="IQ_LT_DEBT_REPAID">"c689"</definedName>
    <definedName name="IQ_LT_DEBT_REPAID_BNK">"c690"</definedName>
    <definedName name="IQ_LT_DEBT_REPAID_BR">"c691"</definedName>
    <definedName name="IQ_LT_DEBT_REPAID_FIN">"c692"</definedName>
    <definedName name="IQ_LT_DEBT_REPAID_INS">"c693"</definedName>
    <definedName name="IQ_LT_DEBT_REPAID_REIT">"c694"</definedName>
    <definedName name="IQ_LT_DEBT_REPAID_UTI">"c695"</definedName>
    <definedName name="IQ_LT_DEBT_UTI">"c696"</definedName>
    <definedName name="IQ_LT_INVEST">"c697"</definedName>
    <definedName name="IQ_LT_INVEST_BR">"c698"</definedName>
    <definedName name="IQ_LT_INVEST_FIN">"c699"</definedName>
    <definedName name="IQ_LT_INVEST_REIT">"c700"</definedName>
    <definedName name="IQ_LT_INVEST_UTI">"c701"</definedName>
    <definedName name="IQ_LT_NOTE_RECEIV">"c1602"</definedName>
    <definedName name="IQ_LTD_DUE_AFTER_FIVE">"c704"</definedName>
    <definedName name="IQ_LTD_DUE_CY">"c705"</definedName>
    <definedName name="IQ_LTD_DUE_CY1">"c706"</definedName>
    <definedName name="IQ_LTD_DUE_CY2">"c707"</definedName>
    <definedName name="IQ_LTD_DUE_CY3">"c708"</definedName>
    <definedName name="IQ_LTD_DUE_CY4">"c709"</definedName>
    <definedName name="IQ_LTD_DUE_NEXT_FIVE">"c710"</definedName>
    <definedName name="IQ_LTM">2000</definedName>
    <definedName name="IQ_LTM_REVENUE_OVER_EMPLOYEES">"c1437"</definedName>
    <definedName name="IQ_LTMMONTH">120000</definedName>
    <definedName name="IQ_MACHINERY">"c711"</definedName>
    <definedName name="IQ_MAINT_CAPEX">"c2947"</definedName>
    <definedName name="IQ_MAINT_CAPEX_ACT_OR_EST">"c4458"</definedName>
    <definedName name="IQ_MAINT_REPAIR">"c2087"</definedName>
    <definedName name="IQ_MAKE_WHOLE_END_DATE">"c2493"</definedName>
    <definedName name="IQ_MAKE_WHOLE_SPREAD">"c2494"</definedName>
    <definedName name="IQ_MAKE_WHOLE_START_DATE">"c2492"</definedName>
    <definedName name="IQ_MARKET_CAP_LFCF">"c2209"</definedName>
    <definedName name="IQ_MARKETCAP">"c712"</definedName>
    <definedName name="IQ_MARKETING">"c2239"</definedName>
    <definedName name="IQ_MATURITY_DATE">"c2146"</definedName>
    <definedName name="IQ_MATURITY_ONE_YEAR_LESS_FDIC">"c6425"</definedName>
    <definedName name="IQ_MC_RATIO">"c2783"</definedName>
    <definedName name="IQ_MC_STATUTORY_SURPLUS">"c2772"</definedName>
    <definedName name="IQ_MEDIAN_NEW_HOME_SALES_APR_FC_UNUSED_UNUSED_UNUSED">"c8460"</definedName>
    <definedName name="IQ_MEDIAN_NEW_HOME_SALES_APR_UNUSED_UNUSED_UNUSED">"c7580"</definedName>
    <definedName name="IQ_MEDIAN_NEW_HOME_SALES_FC_UNUSED_UNUSED_UNUSED">"c7800"</definedName>
    <definedName name="IQ_MEDIAN_NEW_HOME_SALES_POP_FC_UNUSED_UNUSED_UNUSED">"c8020"</definedName>
    <definedName name="IQ_MEDIAN_NEW_HOME_SALES_POP_UNUSED_UNUSED_UNUSED">"c7140"</definedName>
    <definedName name="IQ_MEDIAN_NEW_HOME_SALES_UNUSED_UNUSED_UNUSED">"c6920"</definedName>
    <definedName name="IQ_MEDIAN_NEW_HOME_SALES_YOY_FC_UNUSED_UNUSED_UNUSED">"c8240"</definedName>
    <definedName name="IQ_MEDIAN_NEW_HOME_SALES_YOY_UNUSED_UNUSED_UNUSED">"c7360"</definedName>
    <definedName name="IQ_MEDIAN_TARGET_PRICE">"c1650"</definedName>
    <definedName name="IQ_MEDIAN_TARGET_PRICE_REUT">"c5316"</definedName>
    <definedName name="IQ_MERGER">"c713"</definedName>
    <definedName name="IQ_MERGER_BNK">"c714"</definedName>
    <definedName name="IQ_MERGER_BR">"c715"</definedName>
    <definedName name="IQ_MERGER_FIN">"c716"</definedName>
    <definedName name="IQ_MERGER_INS">"c717"</definedName>
    <definedName name="IQ_MERGER_REIT">"c718"</definedName>
    <definedName name="IQ_MERGER_RESTRUCTURE">"c719"</definedName>
    <definedName name="IQ_MERGER_RESTRUCTURE_BNK">"c720"</definedName>
    <definedName name="IQ_MERGER_RESTRUCTURE_BR">"c721"</definedName>
    <definedName name="IQ_MERGER_RESTRUCTURE_FIN">"c722"</definedName>
    <definedName name="IQ_MERGER_RESTRUCTURE_INS">"c723"</definedName>
    <definedName name="IQ_MERGER_RESTRUCTURE_REIT">"c724"</definedName>
    <definedName name="IQ_MERGER_RESTRUCTURE_UTI">"c725"</definedName>
    <definedName name="IQ_MERGER_UTI">"c726"</definedName>
    <definedName name="IQ_MINORITY_INTEREST">"c727"</definedName>
    <definedName name="IQ_MINORITY_INTEREST_BNK">"c728"</definedName>
    <definedName name="IQ_MINORITY_INTEREST_BR">"c729"</definedName>
    <definedName name="IQ_MINORITY_INTEREST_CF">"c730"</definedName>
    <definedName name="IQ_MINORITY_INTEREST_FIN">"c731"</definedName>
    <definedName name="IQ_MINORITY_INTEREST_INS">"c732"</definedName>
    <definedName name="IQ_MINORITY_INTEREST_IS">"c733"</definedName>
    <definedName name="IQ_MINORITY_INTEREST_REIT">"c734"</definedName>
    <definedName name="IQ_MINORITY_INTEREST_TOTAL">"c1905"</definedName>
    <definedName name="IQ_MINORITY_INTEREST_UTI">"c735"</definedName>
    <definedName name="IQ_MISC_ADJUST_CF">"c736"</definedName>
    <definedName name="IQ_MISC_EARN_ADJ">"c1603"</definedName>
    <definedName name="IQ_MKTCAP_EBT_EXCL">"c737"</definedName>
    <definedName name="IQ_MKTCAP_EBT_EXCL_AVG">"c738"</definedName>
    <definedName name="IQ_MKTCAP_EBT_INCL_AVG">"c739"</definedName>
    <definedName name="IQ_MKTCAP_TOTAL_REV">"c740"</definedName>
    <definedName name="IQ_MKTCAP_TOTAL_REV_AVG">"c741"</definedName>
    <definedName name="IQ_MKTCAP_TOTAL_REV_FWD">"c742"</definedName>
    <definedName name="IQ_MKTCAP_TOTAL_REV_FWD_REUT">"c4048"</definedName>
    <definedName name="IQ_MM_ACCOUNT">"c743"</definedName>
    <definedName name="IQ_MONEY_MARKET_DEPOSIT_ACCOUNTS_FDIC">"c6553"</definedName>
    <definedName name="IQ_MONTH">15000</definedName>
    <definedName name="IQ_MORT_BANK_ACT">"c744"</definedName>
    <definedName name="IQ_MORT_BANKING_FEE">"c745"</definedName>
    <definedName name="IQ_MORT_INT_INC">"c746"</definedName>
    <definedName name="IQ_MORT_LOANS">"c747"</definedName>
    <definedName name="IQ_MORT_SECURITY">"c748"</definedName>
    <definedName name="IQ_MORTGAGE_BACKED_SECURITIES_FDIC">"c6402"</definedName>
    <definedName name="IQ_MORTGAGE_SERV_RIGHTS">"c2242"</definedName>
    <definedName name="IQ_MORTGAGE_SERVICING_FDIC">"c6335"</definedName>
    <definedName name="IQ_MTD">800000</definedName>
    <definedName name="IQ_MULTIFAMILY_RESIDENTIAL_LOANS_FDIC">"c6311"</definedName>
    <definedName name="IQ_NAMES_REVISION_DATE_">43356.4852777778</definedName>
    <definedName name="IQ_NAV_ACT_OR_EST">"c2225"</definedName>
    <definedName name="IQ_NET_CHANGE">"c749"</definedName>
    <definedName name="IQ_NET_CHARGE_OFFS_FDIC">"c6641"</definedName>
    <definedName name="IQ_NET_CHARGE_OFFS_LOANS_FDIC">"c6751"</definedName>
    <definedName name="IQ_NET_CLAIM_EXP_INCUR">"c2757"</definedName>
    <definedName name="IQ_NET_CLAIM_EXP_INCUR_CY">"c2761"</definedName>
    <definedName name="IQ_NET_CLAIM_EXP_INCUR_PY">"c2762"</definedName>
    <definedName name="IQ_NET_CLAIM_EXP_PAID">"c2760"</definedName>
    <definedName name="IQ_NET_CLAIM_EXP_PAID_CY">"c2763"</definedName>
    <definedName name="IQ_NET_CLAIM_EXP_PAID_PY">"c2764"</definedName>
    <definedName name="IQ_NET_CLAIM_EXP_RES">"c2754"</definedName>
    <definedName name="IQ_NET_DEBT">"c1584"</definedName>
    <definedName name="IQ_NET_DEBT_EBITDA">"c750"</definedName>
    <definedName name="IQ_NET_DEBT_EBITDA_CAPEX">"c2949"</definedName>
    <definedName name="IQ_NET_DEBT_ISSUED">"c751"</definedName>
    <definedName name="IQ_NET_DEBT_ISSUED_BNK">"c752"</definedName>
    <definedName name="IQ_NET_DEBT_ISSUED_BR">"c753"</definedName>
    <definedName name="IQ_NET_DEBT_ISSUED_FIN">"c754"</definedName>
    <definedName name="IQ_NET_DEBT_ISSUED_INS">"c755"</definedName>
    <definedName name="IQ_NET_DEBT_ISSUED_REIT">"c756"</definedName>
    <definedName name="IQ_NET_DEBT_ISSUED_UTI">"c757"</definedName>
    <definedName name="IQ_NET_EARNED">"c2734"</definedName>
    <definedName name="IQ_NET_INC">"c1394"</definedName>
    <definedName name="IQ_NET_INC_BEFORE">"c1368"</definedName>
    <definedName name="IQ_NET_INC_CF">"c1397"</definedName>
    <definedName name="IQ_NET_INC_MARGIN">"c1398"</definedName>
    <definedName name="IQ_NET_INCOME_FDIC">"c6587"</definedName>
    <definedName name="IQ_NET_INT_INC_10YR_ANN_GROWTH">"c758"</definedName>
    <definedName name="IQ_NET_INT_INC_1YR_ANN_GROWTH">"c759"</definedName>
    <definedName name="IQ_NET_INT_INC_2YR_ANN_GROWTH">"c760"</definedName>
    <definedName name="IQ_NET_INT_INC_3YR_ANN_GROWTH">"c761"</definedName>
    <definedName name="IQ_NET_INT_INC_5YR_ANN_GROWTH">"c762"</definedName>
    <definedName name="IQ_NET_INT_INC_7YR_ANN_GROWTH">"c763"</definedName>
    <definedName name="IQ_NET_INT_INC_BNK">"c764"</definedName>
    <definedName name="IQ_NET_INT_INC_BNK_FDIC">"c6570"</definedName>
    <definedName name="IQ_NET_INT_INC_BR">"c765"</definedName>
    <definedName name="IQ_NET_INT_INC_FIN">"c766"</definedName>
    <definedName name="IQ_NET_INT_INC_TOTAL_REV">"c767"</definedName>
    <definedName name="IQ_NET_INT_MARGIN">"c768"</definedName>
    <definedName name="IQ_NET_INTEREST_EXP">"c769"</definedName>
    <definedName name="IQ_NET_INTEREST_EXP_REIT">"c770"</definedName>
    <definedName name="IQ_NET_INTEREST_EXP_UTI">"c771"</definedName>
    <definedName name="IQ_NET_INTEREST_INC">"c1392"</definedName>
    <definedName name="IQ_NET_INTEREST_INC_AFTER_LL">"c1604"</definedName>
    <definedName name="IQ_NET_INTEREST_MARGIN_FDIC">"c6726"</definedName>
    <definedName name="IQ_NET_LIFE_INS_IN_FORCE">"c2769"</definedName>
    <definedName name="IQ_NET_LOANS">"c772"</definedName>
    <definedName name="IQ_NET_LOANS_10YR_ANN_GROWTH">"c773"</definedName>
    <definedName name="IQ_NET_LOANS_1YR_ANN_GROWTH">"c774"</definedName>
    <definedName name="IQ_NET_LOANS_2YR_ANN_GROWTH">"c775"</definedName>
    <definedName name="IQ_NET_LOANS_3YR_ANN_GROWTH">"c776"</definedName>
    <definedName name="IQ_NET_LOANS_5YR_ANN_GROWTH">"c777"</definedName>
    <definedName name="IQ_NET_LOANS_7YR_ANN_GROWTH">"c778"</definedName>
    <definedName name="IQ_NET_LOANS_LEASES_CORE_DEPOSITS_FDIC">"c6743"</definedName>
    <definedName name="IQ_NET_LOANS_LEASES_DEPOSITS_FDIC">"c6742"</definedName>
    <definedName name="IQ_NET_LOANS_TOTAL_DEPOSITS">"c779"</definedName>
    <definedName name="IQ_NET_OPERATING_INCOME_ASSETS_FDIC">"c6729"</definedName>
    <definedName name="IQ_NET_RENTAL_EXP_FN">"c780"</definedName>
    <definedName name="IQ_NET_SECURITIZATION_INCOME_FDIC">"c6669"</definedName>
    <definedName name="IQ_NET_SERVICING_FEES_FDIC">"c6668"</definedName>
    <definedName name="IQ_NET_TO_GROSS_EARNED">"c2750"</definedName>
    <definedName name="IQ_NET_TO_GROSS_WRITTEN">"c2729"</definedName>
    <definedName name="IQ_NET_WORKING_CAP">"c3493"</definedName>
    <definedName name="IQ_NET_WRITTEN">"c2728"</definedName>
    <definedName name="IQ_NEW_PREM">"c2785"</definedName>
    <definedName name="IQ_NEXT_CALL_DATE">"c2198"</definedName>
    <definedName name="IQ_NEXT_CALL_PRICE">"c2199"</definedName>
    <definedName name="IQ_NEXT_INT_DATE">"c2187"</definedName>
    <definedName name="IQ_NEXT_PUT_DATE">"c2200"</definedName>
    <definedName name="IQ_NEXT_PUT_PRICE">"c2201"</definedName>
    <definedName name="IQ_NEXT_SINK_FUND_AMOUNT">"c2490"</definedName>
    <definedName name="IQ_NEXT_SINK_FUND_DATE">"c2489"</definedName>
    <definedName name="IQ_NEXT_SINK_FUND_PRICE">"c2491"</definedName>
    <definedName name="IQ_NI">"c781"</definedName>
    <definedName name="IQ_NI_10YR_ANN_GROWTH">"c782"</definedName>
    <definedName name="IQ_NI_1YR_ANN_GROWTH">"c783"</definedName>
    <definedName name="IQ_NI_2YR_ANN_GROWTH">"c784"</definedName>
    <definedName name="IQ_NI_3YR_ANN_GROWTH">"c785"</definedName>
    <definedName name="IQ_NI_5YR_ANN_GROWTH">"c786"</definedName>
    <definedName name="IQ_NI_7YR_ANN_GROWTH">"c787"</definedName>
    <definedName name="IQ_NI_AFTER_CAPITALIZED">"c788"</definedName>
    <definedName name="IQ_NI_AVAIL_EXCL">"c789"</definedName>
    <definedName name="IQ_NI_AVAIL_EXCL_MARGIN">"c790"</definedName>
    <definedName name="IQ_NI_AVAIL_INCL">"c791"</definedName>
    <definedName name="IQ_NI_BEFORE_CAPITALIZED">"c792"</definedName>
    <definedName name="IQ_NI_CF">"c793"</definedName>
    <definedName name="IQ_NI_MARGIN">"c794"</definedName>
    <definedName name="IQ_NI_NORM">"c1901"</definedName>
    <definedName name="IQ_NI_NORM_10YR_ANN_GROWTH">"c1960"</definedName>
    <definedName name="IQ_NI_NORM_1YR_ANN_GROWTH">"c1955"</definedName>
    <definedName name="IQ_NI_NORM_2YR_ANN_GROWTH">"c1956"</definedName>
    <definedName name="IQ_NI_NORM_3YR_ANN_GROWTH">"c1957"</definedName>
    <definedName name="IQ_NI_NORM_5YR_ANN_GROWTH">"c1958"</definedName>
    <definedName name="IQ_NI_NORM_7YR_ANN_GROWTH">"c1959"</definedName>
    <definedName name="IQ_NI_NORM_MARGIN">"c1964"</definedName>
    <definedName name="IQ_NI_SBC_ACT_OR_EST">"c4474"</definedName>
    <definedName name="IQ_NI_SBC_GW_ACT_OR_EST">"c4478"</definedName>
    <definedName name="IQ_NI_SFAS">"c795"</definedName>
    <definedName name="IQ_NOL_CF_1YR">"c3465"</definedName>
    <definedName name="IQ_NOL_CF_2YR">"c3466"</definedName>
    <definedName name="IQ_NOL_CF_3YR">"c3467"</definedName>
    <definedName name="IQ_NOL_CF_4YR">"c3468"</definedName>
    <definedName name="IQ_NOL_CF_5YR">"c3469"</definedName>
    <definedName name="IQ_NOL_CF_AFTER_FIVE">"c3470"</definedName>
    <definedName name="IQ_NOL_CF_MAX_YEAR">"c3473"</definedName>
    <definedName name="IQ_NOL_CF_NO_EXP">"c3471"</definedName>
    <definedName name="IQ_NOL_CF_TOTAL">"c3472"</definedName>
    <definedName name="IQ_NON_ACCRUAL_LOANS">"c796"</definedName>
    <definedName name="IQ_NON_CASH">"c1399"</definedName>
    <definedName name="IQ_NON_CASH_ITEMS">"c797"</definedName>
    <definedName name="IQ_NON_INS_EXP">"c798"</definedName>
    <definedName name="IQ_NON_INS_REV">"c799"</definedName>
    <definedName name="IQ_NON_INT_EXP">"c801"</definedName>
    <definedName name="IQ_NON_INT_EXP_FDIC">"c6579"</definedName>
    <definedName name="IQ_NON_INT_INC">"c802"</definedName>
    <definedName name="IQ_NON_INT_INC_10YR_ANN_GROWTH">"c803"</definedName>
    <definedName name="IQ_NON_INT_INC_1YR_ANN_GROWTH">"c804"</definedName>
    <definedName name="IQ_NON_INT_INC_2YR_ANN_GROWTH">"c805"</definedName>
    <definedName name="IQ_NON_INT_INC_3YR_ANN_GROWTH">"c806"</definedName>
    <definedName name="IQ_NON_INT_INC_5YR_ANN_GROWTH">"c807"</definedName>
    <definedName name="IQ_NON_INT_INC_7YR_ANN_GROWTH">"c808"</definedName>
    <definedName name="IQ_NON_INT_INC_FDIC">"c6575"</definedName>
    <definedName name="IQ_NON_INTEREST_EXP">"c1400"</definedName>
    <definedName name="IQ_NON_INTEREST_INC">"c1401"</definedName>
    <definedName name="IQ_NON_OPER_EXP">"c809"</definedName>
    <definedName name="IQ_NON_OPER_INC">"c810"</definedName>
    <definedName name="IQ_NON_PERF_ASSETS_10YR_ANN_GROWTH">"c811"</definedName>
    <definedName name="IQ_NON_PERF_ASSETS_1YR_ANN_GROWTH">"c812"</definedName>
    <definedName name="IQ_NON_PERF_ASSETS_2YR_ANN_GROWTH">"c813"</definedName>
    <definedName name="IQ_NON_PERF_ASSETS_3YR_ANN_GROWTH">"c814"</definedName>
    <definedName name="IQ_NON_PERF_ASSETS_5YR_ANN_GROWTH">"c815"</definedName>
    <definedName name="IQ_NON_PERF_ASSETS_7YR_ANN_GROWTH">"c816"</definedName>
    <definedName name="IQ_NON_PERF_ASSETS_TOTAL_ASSETS">"c817"</definedName>
    <definedName name="IQ_NON_PERF_LOANS_10YR_ANN_GROWTH">"c818"</definedName>
    <definedName name="IQ_NON_PERF_LOANS_1YR_ANN_GROWTH">"c819"</definedName>
    <definedName name="IQ_NON_PERF_LOANS_2YR_ANN_GROWTH">"c820"</definedName>
    <definedName name="IQ_NON_PERF_LOANS_3YR_ANN_GROWTH">"c821"</definedName>
    <definedName name="IQ_NON_PERF_LOANS_5YR_ANN_GROWTH">"c822"</definedName>
    <definedName name="IQ_NON_PERF_LOANS_7YR_ANN_GROWTH">"c823"</definedName>
    <definedName name="IQ_NON_PERF_LOANS_TOTAL_ASSETS">"c824"</definedName>
    <definedName name="IQ_NON_PERF_LOANS_TOTAL_LOANS">"c825"</definedName>
    <definedName name="IQ_NON_PERFORMING_ASSETS">"c826"</definedName>
    <definedName name="IQ_NON_PERFORMING_LOANS">"c827"</definedName>
    <definedName name="IQ_NON_US_ADDRESSEES_TOTAL_LOANS_FOREIGN_FDIC">"c6443"</definedName>
    <definedName name="IQ_NON_US_CHARGE_OFFS_AND_RECOVERIES_FDIC">"c6650"</definedName>
    <definedName name="IQ_NON_US_CHARGE_OFFS_FDIC">"c6648"</definedName>
    <definedName name="IQ_NON_US_COMMERCIAL_INDUSTRIAL_CHARGE_OFFS_FDIC">"c6651"</definedName>
    <definedName name="IQ_NON_US_NET_LOANS_FDIC">"c6376"</definedName>
    <definedName name="IQ_NON_US_RECOVERIES_FDIC">"c6649"</definedName>
    <definedName name="IQ_NONCASH_PENSION_EXP">"c3000"</definedName>
    <definedName name="IQ_NONCURRENT_LOANS_1_4_FAMILY_FDIC">"c6770"</definedName>
    <definedName name="IQ_NONCURRENT_LOANS_COMMERCIAL_INDUSTRIAL_FDIC">"c6773"</definedName>
    <definedName name="IQ_NONCURRENT_LOANS_COMMERCIAL_RE_FDIC">"c6768"</definedName>
    <definedName name="IQ_NONCURRENT_LOANS_COMMERCIAL_RE_NOT_SECURED_FDIC">"c6778"</definedName>
    <definedName name="IQ_NONCURRENT_LOANS_CONSTRUCTION_LAND_DEV_FDIC">"c6767"</definedName>
    <definedName name="IQ_NONCURRENT_LOANS_CREDIT_CARD_FDIC">"c6775"</definedName>
    <definedName name="IQ_NONCURRENT_LOANS_GUARANTEED_FDIC">"c6358"</definedName>
    <definedName name="IQ_NONCURRENT_LOANS_HOME_EQUITY_FDIC">"c6771"</definedName>
    <definedName name="IQ_NONCURRENT_LOANS_INDIVIDUALS_FDIC">"c6774"</definedName>
    <definedName name="IQ_NONCURRENT_LOANS_LEASES_FDIC">"c6357"</definedName>
    <definedName name="IQ_NONCURRENT_LOANS_MULTIFAMILY_FDIC">"c6769"</definedName>
    <definedName name="IQ_NONCURRENT_LOANS_OTHER_FAMILY_FDIC">"c6772"</definedName>
    <definedName name="IQ_NONCURRENT_LOANS_OTHER_INDIVIDUAL_FDIC">"c6776"</definedName>
    <definedName name="IQ_NONCURRENT_LOANS_OTHER_LOANS_FDIC">"c6777"</definedName>
    <definedName name="IQ_NONCURRENT_LOANS_RE_FDIC">"c6766"</definedName>
    <definedName name="IQ_NONCURRENT_LOANS_TOTAL_LOANS_FDIC">"c6765"</definedName>
    <definedName name="IQ_NONCURRENT_OREO_ASSETS_FDIC">"c6741"</definedName>
    <definedName name="IQ_NONINTEREST_BEARING_BALANCES_FDIC">"c6394"</definedName>
    <definedName name="IQ_NONINTEREST_BEARING_DEPOSITS_DOMESTIC_FDIC">"c6477"</definedName>
    <definedName name="IQ_NONINTEREST_BEARING_DEPOSITS_FOREIGN_FDIC">"c6484"</definedName>
    <definedName name="IQ_NONINTEREST_EXPENSE_EARNING_ASSETS_FDIC">"c6728"</definedName>
    <definedName name="IQ_NONINTEREST_INCOME_EARNING_ASSETS_FDIC">"c6727"</definedName>
    <definedName name="IQ_NONMORTGAGE_SERVICING_FDIC">"c6336"</definedName>
    <definedName name="IQ_NONRECOURSE_DEBT">"c2550"</definedName>
    <definedName name="IQ_NONRECOURSE_DEBT_PCT">"c2551"</definedName>
    <definedName name="IQ_NONRES_FIXED_INVEST_PRIV_APR_FC_UNUSED_UNUSED_UNUSED">"c8468"</definedName>
    <definedName name="IQ_NONRES_FIXED_INVEST_PRIV_APR_UNUSED_UNUSED_UNUSED">"c7588"</definedName>
    <definedName name="IQ_NONRES_FIXED_INVEST_PRIV_FC_UNUSED_UNUSED_UNUSED">"c7808"</definedName>
    <definedName name="IQ_NONRES_FIXED_INVEST_PRIV_POP_FC_UNUSED_UNUSED_UNUSED">"c8028"</definedName>
    <definedName name="IQ_NONRES_FIXED_INVEST_PRIV_POP_UNUSED_UNUSED_UNUSED">"c7148"</definedName>
    <definedName name="IQ_NONRES_FIXED_INVEST_PRIV_UNUSED_UNUSED_UNUSED">"c6928"</definedName>
    <definedName name="IQ_NONRES_FIXED_INVEST_PRIV_YOY_FC_UNUSED_UNUSED_UNUSED">"c8248"</definedName>
    <definedName name="IQ_NONRES_FIXED_INVEST_PRIV_YOY_UNUSED_UNUSED_UNUSED">"c7368"</definedName>
    <definedName name="IQ_NONTRANSACTION_ACCOUNTS_FDIC">"c6552"</definedName>
    <definedName name="IQ_NONUTIL_REV">"c2089"</definedName>
    <definedName name="IQ_NORMAL_INC_AFTER">"c1605"</definedName>
    <definedName name="IQ_NORMAL_INC_AVAIL">"c1606"</definedName>
    <definedName name="IQ_NORMAL_INC_BEFORE">"c1607"</definedName>
    <definedName name="IQ_NOTES_PAY">"c1423"</definedName>
    <definedName name="IQ_NOTIONAL_AMOUNT_CREDIT_DERIVATIVES_FDIC">"c6507"</definedName>
    <definedName name="IQ_NOTIONAL_VALUE_EXCHANGE_SWAPS_FDIC">"c6516"</definedName>
    <definedName name="IQ_NOTIONAL_VALUE_OTHER_SWAPS_FDIC">"c6521"</definedName>
    <definedName name="IQ_NOTIONAL_VALUE_RATE_SWAPS_FDIC">"c6511"</definedName>
    <definedName name="IQ_NOW_ACCOUNT">"c828"</definedName>
    <definedName name="IQ_NPPE">"c829"</definedName>
    <definedName name="IQ_NPPE_10YR_ANN_GROWTH">"c830"</definedName>
    <definedName name="IQ_NPPE_1YR_ANN_GROWTH">"c831"</definedName>
    <definedName name="IQ_NPPE_2YR_ANN_GROWTH">"c832"</definedName>
    <definedName name="IQ_NPPE_3YR_ANN_GROWTH">"c833"</definedName>
    <definedName name="IQ_NPPE_5YR_ANN_GROWTH">"c834"</definedName>
    <definedName name="IQ_NPPE_7YR_ANN_GROWTH">"c835"</definedName>
    <definedName name="IQ_NTM">6000</definedName>
    <definedName name="IQ_NUKE">"c836"</definedName>
    <definedName name="IQ_NUKE_CF">"c837"</definedName>
    <definedName name="IQ_NUKE_CONTR">"c838"</definedName>
    <definedName name="IQ_NUM_BRANCHES">"c2088"</definedName>
    <definedName name="IQ_NUMBER_ADRHOLDERS">"c1970"</definedName>
    <definedName name="IQ_NUMBER_DAYS">"c1904"</definedName>
    <definedName name="IQ_NUMBER_DEPOSITS_LESS_THAN_100K_FDIC">"c6495"</definedName>
    <definedName name="IQ_NUMBER_DEPOSITS_MORE_THAN_100K_FDIC">"c6493"</definedName>
    <definedName name="IQ_NUMBER_SHAREHOLDERS">"c1967"</definedName>
    <definedName name="IQ_NUMBER_SHAREHOLDERS_CLASSA">"c1968"</definedName>
    <definedName name="IQ_NUMBER_SHAREHOLDERS_OTHER">"c1969"</definedName>
    <definedName name="IQ_OBLIGATIONS_OF_STATES_TOTAL_LOANS_FOREIGN_FDIC">"c6447"</definedName>
    <definedName name="IQ_OBLIGATIONS_STATES_FDIC">"c6431"</definedName>
    <definedName name="IQ_OCCUPY_EXP">"c839"</definedName>
    <definedName name="IQ_OFFER_AMOUNT">"c2152"</definedName>
    <definedName name="IQ_OFFER_COUPON">"c2147"</definedName>
    <definedName name="IQ_OFFER_COUPON_TYPE">"c2148"</definedName>
    <definedName name="IQ_OFFER_DATE">"c2149"</definedName>
    <definedName name="IQ_OFFER_PRICE">"c2150"</definedName>
    <definedName name="IQ_OFFER_YIELD">"c2151"</definedName>
    <definedName name="IQ_OG_10DISC">"c1998"</definedName>
    <definedName name="IQ_OG_10DISC_GAS">"c2018"</definedName>
    <definedName name="IQ_OG_10DISC_OIL">"c2008"</definedName>
    <definedName name="IQ_OG_ACQ_COST_PROVED">"c1975"</definedName>
    <definedName name="IQ_OG_ACQ_COST_PROVED_GAS">"c1987"</definedName>
    <definedName name="IQ_OG_ACQ_COST_PROVED_OIL">"c1981"</definedName>
    <definedName name="IQ_OG_ACQ_COST_UNPROVED">"c1976"</definedName>
    <definedName name="IQ_OG_ACQ_COST_UNPROVED_GAS">"c1988"</definedName>
    <definedName name="IQ_OG_ACQ_COST_UNPROVED_OIL">"c1982"</definedName>
    <definedName name="IQ_OG_AVG_DAILY_PROD_GAS">"c2910"</definedName>
    <definedName name="IQ_OG_AVG_DAILY_PROD_NGL">"c2911"</definedName>
    <definedName name="IQ_OG_AVG_DAILY_PROD_OIL">"c2909"</definedName>
    <definedName name="IQ_OG_CLOSE_BALANCE_GAS">"c2049"</definedName>
    <definedName name="IQ_OG_CLOSE_BALANCE_NGL">"c2920"</definedName>
    <definedName name="IQ_OG_CLOSE_BALANCE_OIL">"c2037"</definedName>
    <definedName name="IQ_OG_DCF_BEFORE_TAXES">"c2023"</definedName>
    <definedName name="IQ_OG_DCF_BEFORE_TAXES_GAS">"c2025"</definedName>
    <definedName name="IQ_OG_DCF_BEFORE_TAXES_OIL">"c2024"</definedName>
    <definedName name="IQ_OG_DEVELOPED_RESERVES_GAS">"c2053"</definedName>
    <definedName name="IQ_OG_DEVELOPED_RESERVES_NGL">"c2922"</definedName>
    <definedName name="IQ_OG_DEVELOPED_RESERVES_OIL">"c2054"</definedName>
    <definedName name="IQ_OG_DEVELOPMENT_COSTS">"c1978"</definedName>
    <definedName name="IQ_OG_DEVELOPMENT_COSTS_GAS">"c1990"</definedName>
    <definedName name="IQ_OG_DEVELOPMENT_COSTS_OIL">"c1984"</definedName>
    <definedName name="IQ_OG_EQUITY_DCF">"c2002"</definedName>
    <definedName name="IQ_OG_EQUITY_DCF_GAS">"c2022"</definedName>
    <definedName name="IQ_OG_EQUITY_DCF_OIL">"c2012"</definedName>
    <definedName name="IQ_OG_EQUTY_RESERVES_GAS">"c2050"</definedName>
    <definedName name="IQ_OG_EQUTY_RESERVES_NGL">"c2921"</definedName>
    <definedName name="IQ_OG_EQUTY_RESERVES_OIL">"c2038"</definedName>
    <definedName name="IQ_OG_EXPLORATION_COSTS">"c1977"</definedName>
    <definedName name="IQ_OG_EXPLORATION_COSTS_GAS">"c1989"</definedName>
    <definedName name="IQ_OG_EXPLORATION_COSTS_OIL">"c1983"</definedName>
    <definedName name="IQ_OG_EXT_DISC_GAS">"c2043"</definedName>
    <definedName name="IQ_OG_EXT_DISC_NGL">"c2914"</definedName>
    <definedName name="IQ_OG_EXT_DISC_OIL">"c2031"</definedName>
    <definedName name="IQ_OG_FUTURE_CASH_INFLOWS">"c1993"</definedName>
    <definedName name="IQ_OG_FUTURE_CASH_INFLOWS_GAS">"c2013"</definedName>
    <definedName name="IQ_OG_FUTURE_CASH_INFLOWS_OIL">"c2003"</definedName>
    <definedName name="IQ_OG_FUTURE_DEVELOPMENT_COSTS">"c1995"</definedName>
    <definedName name="IQ_OG_FUTURE_DEVELOPMENT_COSTS_GAS">"c2015"</definedName>
    <definedName name="IQ_OG_FUTURE_DEVELOPMENT_COSTS_OIL">"c2005"</definedName>
    <definedName name="IQ_OG_FUTURE_INC_TAXES">"c1997"</definedName>
    <definedName name="IQ_OG_FUTURE_INC_TAXES_GAS">"c2017"</definedName>
    <definedName name="IQ_OG_FUTURE_INC_TAXES_OIL">"c2007"</definedName>
    <definedName name="IQ_OG_FUTURE_PRODUCTION_COSTS">"c1994"</definedName>
    <definedName name="IQ_OG_FUTURE_PRODUCTION_COSTS_GAS">"c2014"</definedName>
    <definedName name="IQ_OG_FUTURE_PRODUCTION_COSTS_OIL">"c2004"</definedName>
    <definedName name="IQ_OG_GAS_PRICE_HEDGED">"c2056"</definedName>
    <definedName name="IQ_OG_GAS_PRICE_UNHEDGED">"c2058"</definedName>
    <definedName name="IQ_OG_IMPROVED_RECOVERY_GAS">"c2044"</definedName>
    <definedName name="IQ_OG_IMPROVED_RECOVERY_NGL">"c2915"</definedName>
    <definedName name="IQ_OG_IMPROVED_RECOVERY_OIL">"c2032"</definedName>
    <definedName name="IQ_OG_LIQUID_GAS_PRICE_HEDGED">"c2233"</definedName>
    <definedName name="IQ_OG_LIQUID_GAS_PRICE_UNHEDGED">"c2234"</definedName>
    <definedName name="IQ_OG_NET_FUTURE_CASH_FLOWS">"c1996"</definedName>
    <definedName name="IQ_OG_NET_FUTURE_CASH_FLOWS_GAS">"c2016"</definedName>
    <definedName name="IQ_OG_NET_FUTURE_CASH_FLOWS_OIL">"c2006"</definedName>
    <definedName name="IQ_OG_OIL_PRICE_HEDGED">"c2055"</definedName>
    <definedName name="IQ_OG_OIL_PRICE_UNHEDGED">"c2057"</definedName>
    <definedName name="IQ_OG_OPEN_BALANCE_GAS">"c2041"</definedName>
    <definedName name="IQ_OG_OPEN_BALANCE_NGL">"c2912"</definedName>
    <definedName name="IQ_OG_OPEN_BALANCE_OIL">"c2029"</definedName>
    <definedName name="IQ_OG_OTHER_ADJ_FCF">"c1999"</definedName>
    <definedName name="IQ_OG_OTHER_ADJ_FCF_GAS">"c2019"</definedName>
    <definedName name="IQ_OG_OTHER_ADJ_FCF_OIL">"c2009"</definedName>
    <definedName name="IQ_OG_OTHER_ADJ_GAS">"c2048"</definedName>
    <definedName name="IQ_OG_OTHER_ADJ_NGL">"c2919"</definedName>
    <definedName name="IQ_OG_OTHER_ADJ_OIL">"c2036"</definedName>
    <definedName name="IQ_OG_OTHER_COSTS">"c1979"</definedName>
    <definedName name="IQ_OG_OTHER_COSTS_GAS">"c1991"</definedName>
    <definedName name="IQ_OG_OTHER_COSTS_OIL">"c1985"</definedName>
    <definedName name="IQ_OG_PRODUCTION_GAS">"c2047"</definedName>
    <definedName name="IQ_OG_PRODUCTION_NGL">"c2918"</definedName>
    <definedName name="IQ_OG_PRODUCTION_OIL">"c2035"</definedName>
    <definedName name="IQ_OG_PURCHASES_GAS">"c2045"</definedName>
    <definedName name="IQ_OG_PURCHASES_NGL">"c2916"</definedName>
    <definedName name="IQ_OG_PURCHASES_OIL">"c2033"</definedName>
    <definedName name="IQ_OG_REVISIONS_GAS">"c2042"</definedName>
    <definedName name="IQ_OG_REVISIONS_NGL">"c2913"</definedName>
    <definedName name="IQ_OG_REVISIONS_OIL">"c2030"</definedName>
    <definedName name="IQ_OG_SALES_IN_PLACE_GAS">"c2046"</definedName>
    <definedName name="IQ_OG_SALES_IN_PLACE_NGL">"c2917"</definedName>
    <definedName name="IQ_OG_SALES_IN_PLACE_OIL">"c2034"</definedName>
    <definedName name="IQ_OG_STANDARDIZED_DCF">"c2000"</definedName>
    <definedName name="IQ_OG_STANDARDIZED_DCF_GAS">"c2020"</definedName>
    <definedName name="IQ_OG_STANDARDIZED_DCF_HEDGED">"c2001"</definedName>
    <definedName name="IQ_OG_STANDARDIZED_DCF_HEDGED_GAS">"c2021"</definedName>
    <definedName name="IQ_OG_STANDARDIZED_DCF_HEDGED_OIL">"c2011"</definedName>
    <definedName name="IQ_OG_STANDARDIZED_DCF_OIL">"c2010"</definedName>
    <definedName name="IQ_OG_TAXES">"c2026"</definedName>
    <definedName name="IQ_OG_TAXES_GAS">"c2028"</definedName>
    <definedName name="IQ_OG_TAXES_OIL">"c2027"</definedName>
    <definedName name="IQ_OG_TOTAL_COSTS">"c1980"</definedName>
    <definedName name="IQ_OG_TOTAL_COSTS_GAS">"c1992"</definedName>
    <definedName name="IQ_OG_TOTAL_COSTS_OIL">"c1986"</definedName>
    <definedName name="IQ_OG_TOTAL_EST_PROVED_RESERVES_GAS">"c2052"</definedName>
    <definedName name="IQ_OG_TOTAL_GAS_PRODUCTION">"c2060"</definedName>
    <definedName name="IQ_OG_TOTAL_LIQUID_GAS_PRODUCTION">"c2235"</definedName>
    <definedName name="IQ_OG_TOTAL_OIL_PRODUCTION">"c2059"</definedName>
    <definedName name="IQ_OG_TOTAL_OIL_PRODUCTON">"c2059"</definedName>
    <definedName name="IQ_OG_UNDEVELOPED_RESERVES_GAS">"c2051"</definedName>
    <definedName name="IQ_OG_UNDEVELOPED_RESERVES_NGL">"c2923"</definedName>
    <definedName name="IQ_OG_UNDEVELOPED_RESERVES_OIL">"c2039"</definedName>
    <definedName name="IQ_OIL_IMPAIR">"c840"</definedName>
    <definedName name="IQ_OL_COMM_AFTER_FIVE">"c841"</definedName>
    <definedName name="IQ_OL_COMM_CY">"c842"</definedName>
    <definedName name="IQ_OL_COMM_CY1">"c843"</definedName>
    <definedName name="IQ_OL_COMM_CY2">"c844"</definedName>
    <definedName name="IQ_OL_COMM_CY3">"c845"</definedName>
    <definedName name="IQ_OL_COMM_CY4">"c846"</definedName>
    <definedName name="IQ_OL_COMM_NEXT_FIVE">"c847"</definedName>
    <definedName name="IQ_OPEB_ACCRUED_LIAB">"c3308"</definedName>
    <definedName name="IQ_OPEB_ACCRUED_LIAB_DOM">"c3306"</definedName>
    <definedName name="IQ_OPEB_ACCRUED_LIAB_FOREIGN">"c3307"</definedName>
    <definedName name="IQ_OPEB_ACCUM_OTHER_CI">"c3314"</definedName>
    <definedName name="IQ_OPEB_ACCUM_OTHER_CI_DOM">"c3312"</definedName>
    <definedName name="IQ_OPEB_ACCUM_OTHER_CI_FOREIGN">"c3313"</definedName>
    <definedName name="IQ_OPEB_ASSETS">"c3356"</definedName>
    <definedName name="IQ_OPEB_ASSETS_ACQ">"c3347"</definedName>
    <definedName name="IQ_OPEB_ASSETS_ACQ_DOM">"c3345"</definedName>
    <definedName name="IQ_OPEB_ASSETS_ACQ_FOREIGN">"c3346"</definedName>
    <definedName name="IQ_OPEB_ASSETS_ACTUAL_RETURN">"c3332"</definedName>
    <definedName name="IQ_OPEB_ASSETS_ACTUAL_RETURN_DOM">"c3330"</definedName>
    <definedName name="IQ_OPEB_ASSETS_ACTUAL_RETURN_FOREIGN">"c3331"</definedName>
    <definedName name="IQ_OPEB_ASSETS_BEG">"c3329"</definedName>
    <definedName name="IQ_OPEB_ASSETS_BEG_DOM">"c3327"</definedName>
    <definedName name="IQ_OPEB_ASSETS_BEG_FOREIGN">"c3328"</definedName>
    <definedName name="IQ_OPEB_ASSETS_BENEFITS_PAID">"c3341"</definedName>
    <definedName name="IQ_OPEB_ASSETS_BENEFITS_PAID_DOM">"c3339"</definedName>
    <definedName name="IQ_OPEB_ASSETS_BENEFITS_PAID_FOREIGN">"c3340"</definedName>
    <definedName name="IQ_OPEB_ASSETS_CURTAIL">"c3350"</definedName>
    <definedName name="IQ_OPEB_ASSETS_CURTAIL_DOM">"c3348"</definedName>
    <definedName name="IQ_OPEB_ASSETS_CURTAIL_FOREIGN">"c3349"</definedName>
    <definedName name="IQ_OPEB_ASSETS_DOM">"c3354"</definedName>
    <definedName name="IQ_OPEB_ASSETS_EMPLOYER_CONTRIBUTIONS">"c3335"</definedName>
    <definedName name="IQ_OPEB_ASSETS_EMPLOYER_CONTRIBUTIONS_DOM">"c3333"</definedName>
    <definedName name="IQ_OPEB_ASSETS_EMPLOYER_CONTRIBUTIONS_FOREIGN">"c3334"</definedName>
    <definedName name="IQ_OPEB_ASSETS_FOREIGN">"c3355"</definedName>
    <definedName name="IQ_OPEB_ASSETS_FX_ADJ">"c3344"</definedName>
    <definedName name="IQ_OPEB_ASSETS_FX_ADJ_DOM">"c3342"</definedName>
    <definedName name="IQ_OPEB_ASSETS_FX_ADJ_FOREIGN">"c3343"</definedName>
    <definedName name="IQ_OPEB_ASSETS_OTHER_PLAN_ADJ">"c3353"</definedName>
    <definedName name="IQ_OPEB_ASSETS_OTHER_PLAN_ADJ_DOM">"c3351"</definedName>
    <definedName name="IQ_OPEB_ASSETS_OTHER_PLAN_ADJ_FOREIGN">"c3352"</definedName>
    <definedName name="IQ_OPEB_ASSETS_PARTICIP_CONTRIBUTIONS">"c3338"</definedName>
    <definedName name="IQ_OPEB_ASSETS_PARTICIP_CONTRIBUTIONS_DOM">"c3336"</definedName>
    <definedName name="IQ_OPEB_ASSETS_PARTICIP_CONTRIBUTIONS_FOREIGN">"c3337"</definedName>
    <definedName name="IQ_OPEB_BENEFIT_INFO_DATE">"c3410"</definedName>
    <definedName name="IQ_OPEB_BENEFIT_INFO_DATE_DOM">"c3408"</definedName>
    <definedName name="IQ_OPEB_BENEFIT_INFO_DATE_FOREIGN">"c3409"</definedName>
    <definedName name="IQ_OPEB_BREAKDOWN_EQ">"c3275"</definedName>
    <definedName name="IQ_OPEB_BREAKDOWN_EQ_DOM">"c3273"</definedName>
    <definedName name="IQ_OPEB_BREAKDOWN_EQ_FOREIGN">"c3274"</definedName>
    <definedName name="IQ_OPEB_BREAKDOWN_FI">"c3278"</definedName>
    <definedName name="IQ_OPEB_BREAKDOWN_FI_DOM">"c3276"</definedName>
    <definedName name="IQ_OPEB_BREAKDOWN_FI_FOREIGN">"c3277"</definedName>
    <definedName name="IQ_OPEB_BREAKDOWN_OTHER">"c3284"</definedName>
    <definedName name="IQ_OPEB_BREAKDOWN_OTHER_DOM">"c3282"</definedName>
    <definedName name="IQ_OPEB_BREAKDOWN_OTHER_FOREIGN">"c3283"</definedName>
    <definedName name="IQ_OPEB_BREAKDOWN_PCT_EQ">"c3263"</definedName>
    <definedName name="IQ_OPEB_BREAKDOWN_PCT_EQ_DOM">"c3261"</definedName>
    <definedName name="IQ_OPEB_BREAKDOWN_PCT_EQ_FOREIGN">"c3262"</definedName>
    <definedName name="IQ_OPEB_BREAKDOWN_PCT_FI">"c3266"</definedName>
    <definedName name="IQ_OPEB_BREAKDOWN_PCT_FI_DOM">"c3264"</definedName>
    <definedName name="IQ_OPEB_BREAKDOWN_PCT_FI_FOREIGN">"c3265"</definedName>
    <definedName name="IQ_OPEB_BREAKDOWN_PCT_OTHER">"c3272"</definedName>
    <definedName name="IQ_OPEB_BREAKDOWN_PCT_OTHER_DOM">"c3270"</definedName>
    <definedName name="IQ_OPEB_BREAKDOWN_PCT_OTHER_FOREIGN">"c3271"</definedName>
    <definedName name="IQ_OPEB_BREAKDOWN_PCT_RE">"c3269"</definedName>
    <definedName name="IQ_OPEB_BREAKDOWN_PCT_RE_DOM">"c3267"</definedName>
    <definedName name="IQ_OPEB_BREAKDOWN_PCT_RE_FOREIGN">"c3268"</definedName>
    <definedName name="IQ_OPEB_BREAKDOWN_RE">"c3281"</definedName>
    <definedName name="IQ_OPEB_BREAKDOWN_RE_DOM">"c3279"</definedName>
    <definedName name="IQ_OPEB_BREAKDOWN_RE_FOREIGN">"c3280"</definedName>
    <definedName name="IQ_OPEB_DECREASE_EFFECT_PBO">"c3458"</definedName>
    <definedName name="IQ_OPEB_DECREASE_EFFECT_PBO_DOM">"c3456"</definedName>
    <definedName name="IQ_OPEB_DECREASE_EFFECT_PBO_FOREIGN">"c3457"</definedName>
    <definedName name="IQ_OPEB_DECREASE_EFFECT_SERVICE_INT_COST">"c3455"</definedName>
    <definedName name="IQ_OPEB_DECREASE_EFFECT_SERVICE_INT_COST_DOM">"c3453"</definedName>
    <definedName name="IQ_OPEB_DECREASE_EFFECT_SERVICE_INT_COST_FOREIGN">"c3454"</definedName>
    <definedName name="IQ_OPEB_DISC_RATE_MAX">"c3422"</definedName>
    <definedName name="IQ_OPEB_DISC_RATE_MAX_DOM">"c3420"</definedName>
    <definedName name="IQ_OPEB_DISC_RATE_MAX_FOREIGN">"c3421"</definedName>
    <definedName name="IQ_OPEB_DISC_RATE_MIN">"c3419"</definedName>
    <definedName name="IQ_OPEB_DISC_RATE_MIN_DOM">"c3417"</definedName>
    <definedName name="IQ_OPEB_DISC_RATE_MIN_FOREIGN">"c3418"</definedName>
    <definedName name="IQ_OPEB_EST_BENEFIT_1YR">"c3287"</definedName>
    <definedName name="IQ_OPEB_EST_BENEFIT_1YR_DOM">"c3285"</definedName>
    <definedName name="IQ_OPEB_EST_BENEFIT_1YR_FOREIGN">"c3286"</definedName>
    <definedName name="IQ_OPEB_EST_BENEFIT_2YR">"c3290"</definedName>
    <definedName name="IQ_OPEB_EST_BENEFIT_2YR_DOM">"c3288"</definedName>
    <definedName name="IQ_OPEB_EST_BENEFIT_2YR_FOREIGN">"c3289"</definedName>
    <definedName name="IQ_OPEB_EST_BENEFIT_3YR">"c3293"</definedName>
    <definedName name="IQ_OPEB_EST_BENEFIT_3YR_DOM">"c3291"</definedName>
    <definedName name="IQ_OPEB_EST_BENEFIT_3YR_FOREIGN">"c3292"</definedName>
    <definedName name="IQ_OPEB_EST_BENEFIT_4YR">"c3296"</definedName>
    <definedName name="IQ_OPEB_EST_BENEFIT_4YR_DOM">"c3294"</definedName>
    <definedName name="IQ_OPEB_EST_BENEFIT_4YR_FOREIGN">"c3295"</definedName>
    <definedName name="IQ_OPEB_EST_BENEFIT_5YR">"c3299"</definedName>
    <definedName name="IQ_OPEB_EST_BENEFIT_5YR_DOM">"c3297"</definedName>
    <definedName name="IQ_OPEB_EST_BENEFIT_5YR_FOREIGN">"c3298"</definedName>
    <definedName name="IQ_OPEB_EST_BENEFIT_AFTER5">"c3302"</definedName>
    <definedName name="IQ_OPEB_EST_BENEFIT_AFTER5_DOM">"c3300"</definedName>
    <definedName name="IQ_OPEB_EST_BENEFIT_AFTER5_FOREIGN">"c3301"</definedName>
    <definedName name="IQ_OPEB_EXP_RATE_RETURN_MAX">"c3434"</definedName>
    <definedName name="IQ_OPEB_EXP_RATE_RETURN_MAX_DOM">"c3432"</definedName>
    <definedName name="IQ_OPEB_EXP_RATE_RETURN_MAX_FOREIGN">"c3433"</definedName>
    <definedName name="IQ_OPEB_EXP_RATE_RETURN_MIN">"c3431"</definedName>
    <definedName name="IQ_OPEB_EXP_RATE_RETURN_MIN_DOM">"c3429"</definedName>
    <definedName name="IQ_OPEB_EXP_RATE_RETURN_MIN_FOREIGN">"c3430"</definedName>
    <definedName name="IQ_OPEB_EXP_RETURN">"c3398"</definedName>
    <definedName name="IQ_OPEB_EXP_RETURN_DOM">"c3396"</definedName>
    <definedName name="IQ_OPEB_EXP_RETURN_FOREIGN">"c3397"</definedName>
    <definedName name="IQ_OPEB_HEALTH_COST_TREND_INITIAL">"c3413"</definedName>
    <definedName name="IQ_OPEB_HEALTH_COST_TREND_INITIAL_DOM">"c3411"</definedName>
    <definedName name="IQ_OPEB_HEALTH_COST_TREND_INITIAL_FOREIGN">"c3412"</definedName>
    <definedName name="IQ_OPEB_HEALTH_COST_TREND_ULTIMATE">"c3416"</definedName>
    <definedName name="IQ_OPEB_HEALTH_COST_TREND_ULTIMATE_DOM">"c3414"</definedName>
    <definedName name="IQ_OPEB_HEALTH_COST_TREND_ULTIMATE_FOREIGN">"c3415"</definedName>
    <definedName name="IQ_OPEB_INCREASE_EFFECT_PBO">"c3452"</definedName>
    <definedName name="IQ_OPEB_INCREASE_EFFECT_PBO_DOM">"c3450"</definedName>
    <definedName name="IQ_OPEB_INCREASE_EFFECT_PBO_FOREIGN">"c3451"</definedName>
    <definedName name="IQ_OPEB_INCREASE_EFFECT_SERVICE_INT_COST">"c3449"</definedName>
    <definedName name="IQ_OPEB_INCREASE_EFFECT_SERVICE_INT_COST_DOM">"c3447"</definedName>
    <definedName name="IQ_OPEB_INCREASE_EFFECT_SERVICE_INT_COST_FOREIGN">"c3448"</definedName>
    <definedName name="IQ_OPEB_INTAN_ASSETS">"c3311"</definedName>
    <definedName name="IQ_OPEB_INTAN_ASSETS_DOM">"c3309"</definedName>
    <definedName name="IQ_OPEB_INTAN_ASSETS_FOREIGN">"c3310"</definedName>
    <definedName name="IQ_OPEB_INTEREST_COST">"c3395"</definedName>
    <definedName name="IQ_OPEB_INTEREST_COST_DOM">"c3393"</definedName>
    <definedName name="IQ_OPEB_INTEREST_COST_FOREIGN">"c3394"</definedName>
    <definedName name="IQ_OPEB_NET_ASSET_RECOG">"c3326"</definedName>
    <definedName name="IQ_OPEB_NET_ASSET_RECOG_DOM">"c3324"</definedName>
    <definedName name="IQ_OPEB_NET_ASSET_RECOG_FOREIGN">"c3325"</definedName>
    <definedName name="IQ_OPEB_OBLIGATION_ACCUMULATED">"c3407"</definedName>
    <definedName name="IQ_OPEB_OBLIGATION_ACCUMULATED_DOM">"c3405"</definedName>
    <definedName name="IQ_OPEB_OBLIGATION_ACCUMULATED_FOREIGN">"c3406"</definedName>
    <definedName name="IQ_OPEB_OBLIGATION_ACQ">"c3380"</definedName>
    <definedName name="IQ_OPEB_OBLIGATION_ACQ_DOM">"c3378"</definedName>
    <definedName name="IQ_OPEB_OBLIGATION_ACQ_FOREIGN">"c3379"</definedName>
    <definedName name="IQ_OPEB_OBLIGATION_ACTUARIAL_GAIN_LOSS">"c3371"</definedName>
    <definedName name="IQ_OPEB_OBLIGATION_ACTUARIAL_GAIN_LOSS_DOM">"c3369"</definedName>
    <definedName name="IQ_OPEB_OBLIGATION_ACTUARIAL_GAIN_LOSS_FOREIGN">"c3370"</definedName>
    <definedName name="IQ_OPEB_OBLIGATION_BEG">"c3359"</definedName>
    <definedName name="IQ_OPEB_OBLIGATION_BEG_DOM">"c3357"</definedName>
    <definedName name="IQ_OPEB_OBLIGATION_BEG_FOREIGN">"c3358"</definedName>
    <definedName name="IQ_OPEB_OBLIGATION_CURTAIL">"c3383"</definedName>
    <definedName name="IQ_OPEB_OBLIGATION_CURTAIL_DOM">"c3381"</definedName>
    <definedName name="IQ_OPEB_OBLIGATION_CURTAIL_FOREIGN">"c3382"</definedName>
    <definedName name="IQ_OPEB_OBLIGATION_EMPLOYEE_CONTRIBUTIONS">"c3368"</definedName>
    <definedName name="IQ_OPEB_OBLIGATION_EMPLOYEE_CONTRIBUTIONS_DOM">"c3366"</definedName>
    <definedName name="IQ_OPEB_OBLIGATION_EMPLOYEE_CONTRIBUTIONS_FOREIGN">"c3367"</definedName>
    <definedName name="IQ_OPEB_OBLIGATION_FX_ADJ">"c3377"</definedName>
    <definedName name="IQ_OPEB_OBLIGATION_FX_ADJ_DOM">"c3375"</definedName>
    <definedName name="IQ_OPEB_OBLIGATION_FX_ADJ_FOREIGN">"c3376"</definedName>
    <definedName name="IQ_OPEB_OBLIGATION_INTEREST_COST">"c3365"</definedName>
    <definedName name="IQ_OPEB_OBLIGATION_INTEREST_COST_DOM">"c3363"</definedName>
    <definedName name="IQ_OPEB_OBLIGATION_INTEREST_COST_FOREIGN">"c3364"</definedName>
    <definedName name="IQ_OPEB_OBLIGATION_OTHER_PLAN_ADJ">"c3386"</definedName>
    <definedName name="IQ_OPEB_OBLIGATION_OTHER_PLAN_ADJ_DOM">"c3384"</definedName>
    <definedName name="IQ_OPEB_OBLIGATION_OTHER_PLAN_ADJ_FOREIGN">"c3385"</definedName>
    <definedName name="IQ_OPEB_OBLIGATION_PAID">"c3374"</definedName>
    <definedName name="IQ_OPEB_OBLIGATION_PAID_DOM">"c3372"</definedName>
    <definedName name="IQ_OPEB_OBLIGATION_PAID_FOREIGN">"c3373"</definedName>
    <definedName name="IQ_OPEB_OBLIGATION_PROJECTED">"c3389"</definedName>
    <definedName name="IQ_OPEB_OBLIGATION_PROJECTED_DOM">"c3387"</definedName>
    <definedName name="IQ_OPEB_OBLIGATION_PROJECTED_FOREIGN">"c3388"</definedName>
    <definedName name="IQ_OPEB_OBLIGATION_SERVICE_COST">"c3362"</definedName>
    <definedName name="IQ_OPEB_OBLIGATION_SERVICE_COST_DOM">"c3360"</definedName>
    <definedName name="IQ_OPEB_OBLIGATION_SERVICE_COST_FOREIGN">"c3361"</definedName>
    <definedName name="IQ_OPEB_OTHER">"c3317"</definedName>
    <definedName name="IQ_OPEB_OTHER_ADJ">"c3323"</definedName>
    <definedName name="IQ_OPEB_OTHER_ADJ_DOM">"c3321"</definedName>
    <definedName name="IQ_OPEB_OTHER_ADJ_FOREIGN">"c3322"</definedName>
    <definedName name="IQ_OPEB_OTHER_COST">"c3401"</definedName>
    <definedName name="IQ_OPEB_OTHER_COST_DOM">"c3399"</definedName>
    <definedName name="IQ_OPEB_OTHER_COST_FOREIGN">"c3400"</definedName>
    <definedName name="IQ_OPEB_OTHER_DOM">"c3315"</definedName>
    <definedName name="IQ_OPEB_OTHER_FOREIGN">"c3316"</definedName>
    <definedName name="IQ_OPEB_PBO_ASSUMED_RATE_RET_MAX">"c3440"</definedName>
    <definedName name="IQ_OPEB_PBO_ASSUMED_RATE_RET_MAX_DOM">"c3438"</definedName>
    <definedName name="IQ_OPEB_PBO_ASSUMED_RATE_RET_MAX_FOREIGN">"c3439"</definedName>
    <definedName name="IQ_OPEB_PBO_ASSUMED_RATE_RET_MIN">"c3437"</definedName>
    <definedName name="IQ_OPEB_PBO_ASSUMED_RATE_RET_MIN_DOM">"c3435"</definedName>
    <definedName name="IQ_OPEB_PBO_ASSUMED_RATE_RET_MIN_FOREIGN">"c3436"</definedName>
    <definedName name="IQ_OPEB_PBO_RATE_COMP_INCREASE_MAX">"c3446"</definedName>
    <definedName name="IQ_OPEB_PBO_RATE_COMP_INCREASE_MAX_DOM">"c3444"</definedName>
    <definedName name="IQ_OPEB_PBO_RATE_COMP_INCREASE_MAX_FOREIGN">"c3445"</definedName>
    <definedName name="IQ_OPEB_PBO_RATE_COMP_INCREASE_MIN">"c3443"</definedName>
    <definedName name="IQ_OPEB_PBO_RATE_COMP_INCREASE_MIN_DOM">"c3441"</definedName>
    <definedName name="IQ_OPEB_PBO_RATE_COMP_INCREASE_MIN_FOREIGN">"c3442"</definedName>
    <definedName name="IQ_OPEB_PREPAID_COST">"c3305"</definedName>
    <definedName name="IQ_OPEB_PREPAID_COST_DOM">"c3303"</definedName>
    <definedName name="IQ_OPEB_PREPAID_COST_FOREIGN">"c3304"</definedName>
    <definedName name="IQ_OPEB_RATE_COMP_INCREASE_MAX">"c3428"</definedName>
    <definedName name="IQ_OPEB_RATE_COMP_INCREASE_MAX_DOM">"c3426"</definedName>
    <definedName name="IQ_OPEB_RATE_COMP_INCREASE_MAX_FOREIGN">"c3427"</definedName>
    <definedName name="IQ_OPEB_RATE_COMP_INCREASE_MIN">"c3425"</definedName>
    <definedName name="IQ_OPEB_RATE_COMP_INCREASE_MIN_DOM">"c3423"</definedName>
    <definedName name="IQ_OPEB_RATE_COMP_INCREASE_MIN_FOREIGN">"c3424"</definedName>
    <definedName name="IQ_OPEB_SERVICE_COST">"c3392"</definedName>
    <definedName name="IQ_OPEB_SERVICE_COST_DOM">"c3390"</definedName>
    <definedName name="IQ_OPEB_SERVICE_COST_FOREIGN">"c3391"</definedName>
    <definedName name="IQ_OPEB_TOTAL_COST">"c3404"</definedName>
    <definedName name="IQ_OPEB_TOTAL_COST_DOM">"c3402"</definedName>
    <definedName name="IQ_OPEB_TOTAL_COST_FOREIGN">"c3403"</definedName>
    <definedName name="IQ_OPEB_UNRECOG_PRIOR">"c3320"</definedName>
    <definedName name="IQ_OPEB_UNRECOG_PRIOR_DOM">"c3318"</definedName>
    <definedName name="IQ_OPEB_UNRECOG_PRIOR_FOREIGN">"c3319"</definedName>
    <definedName name="IQ_OPENED55">1</definedName>
    <definedName name="IQ_OPENPRICE">"c848"</definedName>
    <definedName name="IQ_OPER_INC">"c849"</definedName>
    <definedName name="IQ_OPER_INC_BR">"c850"</definedName>
    <definedName name="IQ_OPER_INC_FIN">"c851"</definedName>
    <definedName name="IQ_OPER_INC_INS">"c852"</definedName>
    <definedName name="IQ_OPER_INC_MARGIN">"c1448"</definedName>
    <definedName name="IQ_OPER_INC_REIT">"c853"</definedName>
    <definedName name="IQ_OPER_INC_UTI">"c854"</definedName>
    <definedName name="IQ_OPERATIONS_EXP">"c855"</definedName>
    <definedName name="IQ_OPTIONS_BEG_OS">"c1572"</definedName>
    <definedName name="IQ_OPTIONS_CANCELLED">"c856"</definedName>
    <definedName name="IQ_OPTIONS_END_OS">"c1573"</definedName>
    <definedName name="IQ_OPTIONS_EXERCISED">"c2116"</definedName>
    <definedName name="IQ_OPTIONS_GRANTED">"c2673"</definedName>
    <definedName name="IQ_OPTIONS_ISSUED">"c857"</definedName>
    <definedName name="IQ_OPTIONS_STRIKE_PRICE_GRANTED">"c2678"</definedName>
    <definedName name="IQ_OPTIONS_STRIKE_PRICE_OS">"c2677"</definedName>
    <definedName name="IQ_ORDER_BACKLOG">"c2090"</definedName>
    <definedName name="IQ_OREO_1_4_RESIDENTIAL_FDIC">"c6454"</definedName>
    <definedName name="IQ_OREO_COMMERCIAL_RE_FDIC">"c6456"</definedName>
    <definedName name="IQ_OREO_CONSTRUCTION_DEVELOPMENT_FDIC">"c6457"</definedName>
    <definedName name="IQ_OREO_FARMLAND_FDIC">"c6458"</definedName>
    <definedName name="IQ_OREO_FOREIGN_FDIC">"c6460"</definedName>
    <definedName name="IQ_OREO_MULTI_FAMILY_RESIDENTIAL_FDIC">"c6455"</definedName>
    <definedName name="IQ_OTHER_ADJUST_GROSS_LOANS">"c859"</definedName>
    <definedName name="IQ_OTHER_AMORT">"c5563"</definedName>
    <definedName name="IQ_OTHER_AMORT_BR">"c5566"</definedName>
    <definedName name="IQ_OTHER_ASSETS">"c860"</definedName>
    <definedName name="IQ_OTHER_ASSETS_BNK">"c861"</definedName>
    <definedName name="IQ_OTHER_ASSETS_BR">"c862"</definedName>
    <definedName name="IQ_OTHER_ASSETS_FDIC">"c6338"</definedName>
    <definedName name="IQ_OTHER_ASSETS_FIN">"c863"</definedName>
    <definedName name="IQ_OTHER_ASSETS_INS">"c864"</definedName>
    <definedName name="IQ_OTHER_ASSETS_REIT">"c865"</definedName>
    <definedName name="IQ_OTHER_ASSETS_SERV_RIGHTS">"c2243"</definedName>
    <definedName name="IQ_OTHER_ASSETS_UTI">"c866"</definedName>
    <definedName name="IQ_OTHER_BEARING_LIAB">"c1608"</definedName>
    <definedName name="IQ_OTHER_BENEFITS_OBLIGATION">"c867"</definedName>
    <definedName name="IQ_OTHER_BORROWED_FUNDS_FDIC">"c6345"</definedName>
    <definedName name="IQ_OTHER_CA">"c868"</definedName>
    <definedName name="IQ_OTHER_CA_SUPPL">"c869"</definedName>
    <definedName name="IQ_OTHER_CA_SUPPL_BNK">"c870"</definedName>
    <definedName name="IQ_OTHER_CA_SUPPL_BR">"c871"</definedName>
    <definedName name="IQ_OTHER_CA_SUPPL_FIN">"c872"</definedName>
    <definedName name="IQ_OTHER_CA_SUPPL_INS">"c873"</definedName>
    <definedName name="IQ_OTHER_CA_SUPPL_REIT">"c874"</definedName>
    <definedName name="IQ_OTHER_CA_SUPPL_UTI">"c875"</definedName>
    <definedName name="IQ_OTHER_CA_UTI">"c876"</definedName>
    <definedName name="IQ_OTHER_CL">"c877"</definedName>
    <definedName name="IQ_OTHER_CL_SUPPL">"c878"</definedName>
    <definedName name="IQ_OTHER_CL_SUPPL_BNK">"c879"</definedName>
    <definedName name="IQ_OTHER_CL_SUPPL_BR">"c880"</definedName>
    <definedName name="IQ_OTHER_CL_SUPPL_FIN">"c881"</definedName>
    <definedName name="IQ_OTHER_CL_SUPPL_REIT">"c882"</definedName>
    <definedName name="IQ_OTHER_CL_SUPPL_UTI">"c883"</definedName>
    <definedName name="IQ_OTHER_CL_UTI">"c884"</definedName>
    <definedName name="IQ_OTHER_COMPREHENSIVE_INCOME_FDIC">"c6503"</definedName>
    <definedName name="IQ_OTHER_CURRENT_ASSETS">"c1403"</definedName>
    <definedName name="IQ_OTHER_CURRENT_LIAB">"c1404"</definedName>
    <definedName name="IQ_OTHER_DEBT">"c2507"</definedName>
    <definedName name="IQ_OTHER_DEBT_PCT">"c2508"</definedName>
    <definedName name="IQ_OTHER_DEP">"c885"</definedName>
    <definedName name="IQ_OTHER_DEPOSITORY_INSTITUTIONS_LOANS_FDIC">"c6436"</definedName>
    <definedName name="IQ_OTHER_DEPOSITORY_INSTITUTIONS_TOTAL_LOANS_FOREIGN_FDIC">"c6442"</definedName>
    <definedName name="IQ_OTHER_DOMESTIC_DEBT_SECURITIES_FDIC">"c6302"</definedName>
    <definedName name="IQ_OTHER_EARNING">"c1609"</definedName>
    <definedName name="IQ_OTHER_EQUITY">"c886"</definedName>
    <definedName name="IQ_OTHER_EQUITY_BNK">"c887"</definedName>
    <definedName name="IQ_OTHER_EQUITY_BR">"c888"</definedName>
    <definedName name="IQ_OTHER_EQUITY_FIN">"c889"</definedName>
    <definedName name="IQ_OTHER_EQUITY_INS">"c890"</definedName>
    <definedName name="IQ_OTHER_EQUITY_REIT">"c891"</definedName>
    <definedName name="IQ_OTHER_EQUITY_UTI">"c892"</definedName>
    <definedName name="IQ_OTHER_FINANCE_ACT">"c893"</definedName>
    <definedName name="IQ_OTHER_FINANCE_ACT_BNK">"c894"</definedName>
    <definedName name="IQ_OTHER_FINANCE_ACT_BR">"c895"</definedName>
    <definedName name="IQ_OTHER_FINANCE_ACT_FIN">"c896"</definedName>
    <definedName name="IQ_OTHER_FINANCE_ACT_INS">"c897"</definedName>
    <definedName name="IQ_OTHER_FINANCE_ACT_REIT">"c898"</definedName>
    <definedName name="IQ_OTHER_FINANCE_ACT_SUPPL">"c899"</definedName>
    <definedName name="IQ_OTHER_FINANCE_ACT_SUPPL_BNK">"c900"</definedName>
    <definedName name="IQ_OTHER_FINANCE_ACT_SUPPL_BR">"c901"</definedName>
    <definedName name="IQ_OTHER_FINANCE_ACT_SUPPL_FIN">"c902"</definedName>
    <definedName name="IQ_OTHER_FINANCE_ACT_SUPPL_INS">"c903"</definedName>
    <definedName name="IQ_OTHER_FINANCE_ACT_SUPPL_REIT">"c904"</definedName>
    <definedName name="IQ_OTHER_FINANCE_ACT_SUPPL_UTI">"c905"</definedName>
    <definedName name="IQ_OTHER_FINANCE_ACT_UTI">"c906"</definedName>
    <definedName name="IQ_OTHER_INSURANCE_FEES_FDIC">"c6672"</definedName>
    <definedName name="IQ_OTHER_INTAN">"c907"</definedName>
    <definedName name="IQ_OTHER_INTAN_BNK">"c908"</definedName>
    <definedName name="IQ_OTHER_INTAN_BR">"c909"</definedName>
    <definedName name="IQ_OTHER_INTAN_FIN">"c910"</definedName>
    <definedName name="IQ_OTHER_INTAN_INS">"c911"</definedName>
    <definedName name="IQ_OTHER_INTAN_REIT">"c912"</definedName>
    <definedName name="IQ_OTHER_INTAN_UTI">"c913"</definedName>
    <definedName name="IQ_OTHER_INTANGIBLE_FDIC">"c6337"</definedName>
    <definedName name="IQ_OTHER_INV">"c914"</definedName>
    <definedName name="IQ_OTHER_INVEST">"c915"</definedName>
    <definedName name="IQ_OTHER_INVEST_ACT">"c916"</definedName>
    <definedName name="IQ_OTHER_INVEST_ACT_BNK">"c917"</definedName>
    <definedName name="IQ_OTHER_INVEST_ACT_BR">"c918"</definedName>
    <definedName name="IQ_OTHER_INVEST_ACT_FIN">"c919"</definedName>
    <definedName name="IQ_OTHER_INVEST_ACT_INS">"c920"</definedName>
    <definedName name="IQ_OTHER_INVEST_ACT_REIT">"c921"</definedName>
    <definedName name="IQ_OTHER_INVEST_ACT_SUPPL">"c922"</definedName>
    <definedName name="IQ_OTHER_INVEST_ACT_SUPPL_BNK">"c923"</definedName>
    <definedName name="IQ_OTHER_INVEST_ACT_SUPPL_BR">"c924"</definedName>
    <definedName name="IQ_OTHER_INVEST_ACT_SUPPL_FIN">"c925"</definedName>
    <definedName name="IQ_OTHER_INVEST_ACT_SUPPL_INS">"c926"</definedName>
    <definedName name="IQ_OTHER_INVEST_ACT_SUPPL_REIT">"c927"</definedName>
    <definedName name="IQ_OTHER_INVEST_ACT_SUPPL_UTI">"c928"</definedName>
    <definedName name="IQ_OTHER_INVEST_ACT_UTI">"c929"</definedName>
    <definedName name="IQ_OTHER_INVESTING">"c1408"</definedName>
    <definedName name="IQ_OTHER_LIAB">"c930"</definedName>
    <definedName name="IQ_OTHER_LIAB_BNK">"c931"</definedName>
    <definedName name="IQ_OTHER_LIAB_BR">"c932"</definedName>
    <definedName name="IQ_OTHER_LIAB_FIN">"c933"</definedName>
    <definedName name="IQ_OTHER_LIAB_INS">"c934"</definedName>
    <definedName name="IQ_OTHER_LIAB_LT">"c935"</definedName>
    <definedName name="IQ_OTHER_LIAB_LT_BNK">"c936"</definedName>
    <definedName name="IQ_OTHER_LIAB_LT_BR">"c937"</definedName>
    <definedName name="IQ_OTHER_LIAB_LT_FIN">"c938"</definedName>
    <definedName name="IQ_OTHER_LIAB_LT_INS">"c939"</definedName>
    <definedName name="IQ_OTHER_LIAB_LT_REIT">"c940"</definedName>
    <definedName name="IQ_OTHER_LIAB_LT_UTI">"c941"</definedName>
    <definedName name="IQ_OTHER_LIAB_REIT">"c942"</definedName>
    <definedName name="IQ_OTHER_LIAB_UTI">"c943"</definedName>
    <definedName name="IQ_OTHER_LIAB_WRITTEN">"c944"</definedName>
    <definedName name="IQ_OTHER_LIABILITIES_FDIC">"c6347"</definedName>
    <definedName name="IQ_OTHER_LOANS">"c945"</definedName>
    <definedName name="IQ_OTHER_LOANS_CHARGE_OFFS_FDIC">"c6601"</definedName>
    <definedName name="IQ_OTHER_LOANS_FOREIGN_FDIC">"c6446"</definedName>
    <definedName name="IQ_OTHER_LOANS_LEASES_FDIC">"c6322"</definedName>
    <definedName name="IQ_OTHER_LOANS_NET_CHARGE_OFFS_FDIC">"c6639"</definedName>
    <definedName name="IQ_OTHER_LOANS_RECOVERIES_FDIC">"c6620"</definedName>
    <definedName name="IQ_OTHER_LOANS_TOTAL_FDIC">"c6432"</definedName>
    <definedName name="IQ_OTHER_LONG_TERM">"c1409"</definedName>
    <definedName name="IQ_OTHER_LT_ASSETS">"c946"</definedName>
    <definedName name="IQ_OTHER_LT_ASSETS_BNK">"c947"</definedName>
    <definedName name="IQ_OTHER_LT_ASSETS_BR">"c948"</definedName>
    <definedName name="IQ_OTHER_LT_ASSETS_FIN">"c949"</definedName>
    <definedName name="IQ_OTHER_LT_ASSETS_INS">"c950"</definedName>
    <definedName name="IQ_OTHER_LT_ASSETS_REIT">"c951"</definedName>
    <definedName name="IQ_OTHER_LT_ASSETS_UTI">"c952"</definedName>
    <definedName name="IQ_OTHER_NET">"c1453"</definedName>
    <definedName name="IQ_OTHER_NON_INT_EXP">"c953"</definedName>
    <definedName name="IQ_OTHER_NON_INT_EXP_FDIC">"c6578"</definedName>
    <definedName name="IQ_OTHER_NON_INT_EXP_TOTAL">"c954"</definedName>
    <definedName name="IQ_OTHER_NON_INT_EXPENSE_FDIC">"c6679"</definedName>
    <definedName name="IQ_OTHER_NON_INT_INC">"c955"</definedName>
    <definedName name="IQ_OTHER_NON_INT_INC_FDIC">"c6676"</definedName>
    <definedName name="IQ_OTHER_NON_OPER_EXP">"c956"</definedName>
    <definedName name="IQ_OTHER_NON_OPER_EXP_BR">"c957"</definedName>
    <definedName name="IQ_OTHER_NON_OPER_EXP_FIN">"c958"</definedName>
    <definedName name="IQ_OTHER_NON_OPER_EXP_INS">"c959"</definedName>
    <definedName name="IQ_OTHER_NON_OPER_EXP_REIT">"c960"</definedName>
    <definedName name="IQ_OTHER_NON_OPER_EXP_SUPPL">"c961"</definedName>
    <definedName name="IQ_OTHER_NON_OPER_EXP_SUPPL_BR">"c962"</definedName>
    <definedName name="IQ_OTHER_NON_OPER_EXP_SUPPL_FIN">"c963"</definedName>
    <definedName name="IQ_OTHER_NON_OPER_EXP_SUPPL_INS">"c964"</definedName>
    <definedName name="IQ_OTHER_NON_OPER_EXP_SUPPL_REIT">"c965"</definedName>
    <definedName name="IQ_OTHER_NON_OPER_EXP_SUPPL_UTI">"c966"</definedName>
    <definedName name="IQ_OTHER_NON_OPER_EXP_UTI">"c967"</definedName>
    <definedName name="IQ_OTHER_OFF_BS_LIAB_FDIC">"c6533"</definedName>
    <definedName name="IQ_OTHER_OPER">"c982"</definedName>
    <definedName name="IQ_OTHER_OPER_ACT">"c983"</definedName>
    <definedName name="IQ_OTHER_OPER_ACT_BNK">"c984"</definedName>
    <definedName name="IQ_OTHER_OPER_ACT_BR">"c985"</definedName>
    <definedName name="IQ_OTHER_OPER_ACT_FIN">"c986"</definedName>
    <definedName name="IQ_OTHER_OPER_ACT_INS">"c987"</definedName>
    <definedName name="IQ_OTHER_OPER_ACT_REIT">"c988"</definedName>
    <definedName name="IQ_OTHER_OPER_ACT_UTI">"c989"</definedName>
    <definedName name="IQ_OTHER_OPER_BR">"c990"</definedName>
    <definedName name="IQ_OTHER_OPER_FIN">"c991"</definedName>
    <definedName name="IQ_OTHER_OPER_INS">"c992"</definedName>
    <definedName name="IQ_OTHER_OPER_REIT">"c993"</definedName>
    <definedName name="IQ_OTHER_OPER_SUPPL_BR">"c994"</definedName>
    <definedName name="IQ_OTHER_OPER_SUPPL_FIN">"c995"</definedName>
    <definedName name="IQ_OTHER_OPER_SUPPL_INS">"c996"</definedName>
    <definedName name="IQ_OTHER_OPER_SUPPL_REIT">"c997"</definedName>
    <definedName name="IQ_OTHER_OPER_SUPPL_UTI">"c998"</definedName>
    <definedName name="IQ_OTHER_OPER_TOT_BNK">"c999"</definedName>
    <definedName name="IQ_OTHER_OPER_TOT_BR">"c1000"</definedName>
    <definedName name="IQ_OTHER_OPER_TOT_FIN">"c1001"</definedName>
    <definedName name="IQ_OTHER_OPER_TOT_INS">"c1002"</definedName>
    <definedName name="IQ_OTHER_OPER_TOT_REIT">"c1003"</definedName>
    <definedName name="IQ_OTHER_OPER_TOT_UTI">"c1004"</definedName>
    <definedName name="IQ_OTHER_OPER_UTI">"c1005"</definedName>
    <definedName name="IQ_OTHER_OPTIONS_BEG_OS">"c2686"</definedName>
    <definedName name="IQ_OTHER_OPTIONS_CANCELLED">"c2689"</definedName>
    <definedName name="IQ_OTHER_OPTIONS_END_OS">"c2690"</definedName>
    <definedName name="IQ_OTHER_OPTIONS_EXERCISED">"c2688"</definedName>
    <definedName name="IQ_OTHER_OPTIONS_GRANTED">"c2687"</definedName>
    <definedName name="IQ_OTHER_OPTIONS_STRIKE_PRICE_OS">"c2691"</definedName>
    <definedName name="IQ_OTHER_OUTSTANDING_BS_DATE">"c1972"</definedName>
    <definedName name="IQ_OTHER_OUTSTANDING_FILING_DATE">"c1974"</definedName>
    <definedName name="IQ_OTHER_PC_WRITTEN">"c1006"</definedName>
    <definedName name="IQ_OTHER_RE_OWNED_FDIC">"c6330"</definedName>
    <definedName name="IQ_OTHER_REAL_ESTATE">"c1007"</definedName>
    <definedName name="IQ_OTHER_RECEIV">"c1008"</definedName>
    <definedName name="IQ_OTHER_RECEIV_INS">"c1009"</definedName>
    <definedName name="IQ_OTHER_REV">"c1010"</definedName>
    <definedName name="IQ_OTHER_REV_BR">"c1011"</definedName>
    <definedName name="IQ_OTHER_REV_FIN">"c1012"</definedName>
    <definedName name="IQ_OTHER_REV_INS">"c1013"</definedName>
    <definedName name="IQ_OTHER_REV_REIT">"c1014"</definedName>
    <definedName name="IQ_OTHER_REV_SUPPL">"c1015"</definedName>
    <definedName name="IQ_OTHER_REV_SUPPL_BR">"c1016"</definedName>
    <definedName name="IQ_OTHER_REV_SUPPL_FIN">"c1017"</definedName>
    <definedName name="IQ_OTHER_REV_SUPPL_INS">"c1018"</definedName>
    <definedName name="IQ_OTHER_REV_SUPPL_REIT">"c1019"</definedName>
    <definedName name="IQ_OTHER_REV_SUPPL_UTI">"c1020"</definedName>
    <definedName name="IQ_OTHER_REV_UTI">"c1021"</definedName>
    <definedName name="IQ_OTHER_REVENUE">"c1410"</definedName>
    <definedName name="IQ_OTHER_SAVINGS_DEPOSITS_FDIC">"c6554"</definedName>
    <definedName name="IQ_OTHER_STRIKE_PRICE_GRANTED">"c2692"</definedName>
    <definedName name="IQ_OTHER_TRANSACTIONS_FDIC">"c6504"</definedName>
    <definedName name="IQ_OTHER_UNDRAWN">"c2522"</definedName>
    <definedName name="IQ_OTHER_UNUSED_COMMITMENTS_FDIC">"c6530"</definedName>
    <definedName name="IQ_OTHER_UNUSUAL">"c1488"</definedName>
    <definedName name="IQ_OTHER_UNUSUAL_BNK">"c1560"</definedName>
    <definedName name="IQ_OTHER_UNUSUAL_BR">"c1561"</definedName>
    <definedName name="IQ_OTHER_UNUSUAL_FIN">"c1562"</definedName>
    <definedName name="IQ_OTHER_UNUSUAL_INS">"c1563"</definedName>
    <definedName name="IQ_OTHER_UNUSUAL_REIT">"c1564"</definedName>
    <definedName name="IQ_OTHER_UNUSUAL_SUPPL">"c1494"</definedName>
    <definedName name="IQ_OTHER_UNUSUAL_SUPPL_BNK">"c1495"</definedName>
    <definedName name="IQ_OTHER_UNUSUAL_SUPPL_BR">"c1496"</definedName>
    <definedName name="IQ_OTHER_UNUSUAL_SUPPL_FIN">"c1497"</definedName>
    <definedName name="IQ_OTHER_UNUSUAL_SUPPL_INS">"c1498"</definedName>
    <definedName name="IQ_OTHER_UNUSUAL_SUPPL_REIT">"c1499"</definedName>
    <definedName name="IQ_OTHER_UNUSUAL_SUPPL_UTI">"c1500"</definedName>
    <definedName name="IQ_OTHER_UNUSUAL_UTI">"c1565"</definedName>
    <definedName name="IQ_OTHER_WARRANTS_BEG_OS">"c2712"</definedName>
    <definedName name="IQ_OTHER_WARRANTS_CANCELLED">"c2715"</definedName>
    <definedName name="IQ_OTHER_WARRANTS_END_OS">"c2716"</definedName>
    <definedName name="IQ_OTHER_WARRANTS_EXERCISED">"c2714"</definedName>
    <definedName name="IQ_OTHER_WARRANTS_ISSUED">"c2713"</definedName>
    <definedName name="IQ_OTHER_WARRANTS_STRIKE_PRICE_ISSUED">"c2718"</definedName>
    <definedName name="IQ_OTHER_WARRANTS_STRIKE_PRICE_OS">"c2717"</definedName>
    <definedName name="IQ_OUTSTANDING_BS_DATE">"c2128"</definedName>
    <definedName name="IQ_OUTSTANDING_FILING_DATE">"c1023"</definedName>
    <definedName name="IQ_OVER_FIFETEEN_YEAR_MORTGAGE_PASS_THROUGHS_FDIC">"c6416"</definedName>
    <definedName name="IQ_OVER_FIFTEEN_YEAR_FIXED_AND_FLOATING_RATE_FDIC">"c6424"</definedName>
    <definedName name="IQ_OVER_THREE_YEARS_FDIC">"c6418"</definedName>
    <definedName name="IQ_OWNERSHIP">"c2160"</definedName>
    <definedName name="IQ_PART_TIME">"c1024"</definedName>
    <definedName name="IQ_PARTICIPATION_POOLS_RESIDENTIAL_MORTGAGES_FDIC">"c6403"</definedName>
    <definedName name="IQ_PAST_DUE_30_1_4_FAMILY_LOANS_FDIC">"c6693"</definedName>
    <definedName name="IQ_PAST_DUE_30_AUTO_LOANS_FDIC">"c6687"</definedName>
    <definedName name="IQ_PAST_DUE_30_CL_LOANS_FDIC">"c6688"</definedName>
    <definedName name="IQ_PAST_DUE_30_CREDIT_CARDS_RECEIVABLES_FDIC">"c6690"</definedName>
    <definedName name="IQ_PAST_DUE_30_HOME_EQUITY_LINES_FDIC">"c6691"</definedName>
    <definedName name="IQ_PAST_DUE_30_OTHER_CONSUMER_LOANS_FDIC">"c6689"</definedName>
    <definedName name="IQ_PAST_DUE_30_OTHER_LOANS_FDIC">"c6692"</definedName>
    <definedName name="IQ_PAST_DUE_90_1_4_FAMILY_LOANS_FDIC">"c6700"</definedName>
    <definedName name="IQ_PAST_DUE_90_AUTO_LOANS_FDIC">"c6694"</definedName>
    <definedName name="IQ_PAST_DUE_90_CL_LOANS_FDIC">"c6695"</definedName>
    <definedName name="IQ_PAST_DUE_90_CREDIT_CARDS_RECEIVABLES_FDIC">"c6697"</definedName>
    <definedName name="IQ_PAST_DUE_90_HOME_EQUITY_LINES_FDIC">"c6698"</definedName>
    <definedName name="IQ_PAST_DUE_90_OTHER_CONSUMER_LOANS_FDIC">"c6696"</definedName>
    <definedName name="IQ_PAST_DUE_90_OTHER_LOANS_FDIC">"c6699"</definedName>
    <definedName name="IQ_PAY_ACCRUED">"c1457"</definedName>
    <definedName name="IQ_PAYOUT_RATIO">"c1900"</definedName>
    <definedName name="IQ_PBV">"c1025"</definedName>
    <definedName name="IQ_PBV_AVG">"c1026"</definedName>
    <definedName name="IQ_PC_EARNED">"c2749"</definedName>
    <definedName name="IQ_PC_GAAP_COMBINED_RATIO">"c2781"</definedName>
    <definedName name="IQ_PC_GAAP_COMBINED_RATIO_EXCL_CL">"c2782"</definedName>
    <definedName name="IQ_PC_GAAP_EXPENSE_RATIO">"c2780"</definedName>
    <definedName name="IQ_PC_GAAP_LOSS">"c2779"</definedName>
    <definedName name="IQ_PC_POLICY_BENEFITS_EXP">"c2790"</definedName>
    <definedName name="IQ_PC_STAT_COMBINED_RATIO">"c2778"</definedName>
    <definedName name="IQ_PC_STAT_COMBINED_RATIO_EXCL_DIV">"c2777"</definedName>
    <definedName name="IQ_PC_STAT_DIVIDEND_RATIO">"c2776"</definedName>
    <definedName name="IQ_PC_STAT_EXPENSE_RATIO">"c2775"</definedName>
    <definedName name="IQ_PC_STAT_LOSS_RATIO">"c2774"</definedName>
    <definedName name="IQ_PC_STATUTORY_SURPLUS">"c2770"</definedName>
    <definedName name="IQ_PC_WRITTEN">"c1027"</definedName>
    <definedName name="IQ_PE_EXCL">"c1028"</definedName>
    <definedName name="IQ_PE_EXCL_AVG">"c1029"</definedName>
    <definedName name="IQ_PE_EXCL_FWD">"c1030"</definedName>
    <definedName name="IQ_PE_EXCL_FWD_REUT">"c4049"</definedName>
    <definedName name="IQ_PE_NORMALIZED">"c2207"</definedName>
    <definedName name="IQ_PE_RATIO">"c1610"</definedName>
    <definedName name="IQ_PEG_FWD">"c1863"</definedName>
    <definedName name="IQ_PEG_FWD_REUT">"c4052"</definedName>
    <definedName name="IQ_PENSION">"c1031"</definedName>
    <definedName name="IQ_PENSION_ACCRUED_LIAB">"c3134"</definedName>
    <definedName name="IQ_PENSION_ACCRUED_LIAB_DOM">"c3132"</definedName>
    <definedName name="IQ_PENSION_ACCRUED_LIAB_FOREIGN">"c3133"</definedName>
    <definedName name="IQ_PENSION_ACCUM_OTHER_CI">"c3140"</definedName>
    <definedName name="IQ_PENSION_ACCUM_OTHER_CI_DOM">"c3138"</definedName>
    <definedName name="IQ_PENSION_ACCUM_OTHER_CI_FOREIGN">"c3139"</definedName>
    <definedName name="IQ_PENSION_ACCUMULATED_OBLIGATION">"c3570"</definedName>
    <definedName name="IQ_PENSION_ACCUMULATED_OBLIGATION_DOMESTIC">"c3568"</definedName>
    <definedName name="IQ_PENSION_ACCUMULATED_OBLIGATION_FOREIGN">"c3569"</definedName>
    <definedName name="IQ_PENSION_ASSETS">"c3182"</definedName>
    <definedName name="IQ_PENSION_ASSETS_ACQ">"c3173"</definedName>
    <definedName name="IQ_PENSION_ASSETS_ACQ_DOM">"c3171"</definedName>
    <definedName name="IQ_PENSION_ASSETS_ACQ_FOREIGN">"c3172"</definedName>
    <definedName name="IQ_PENSION_ASSETS_ACTUAL_RETURN">"c3158"</definedName>
    <definedName name="IQ_PENSION_ASSETS_ACTUAL_RETURN_DOM">"c3156"</definedName>
    <definedName name="IQ_PENSION_ASSETS_ACTUAL_RETURN_FOREIGN">"c3157"</definedName>
    <definedName name="IQ_PENSION_ASSETS_BEG">"c3155"</definedName>
    <definedName name="IQ_PENSION_ASSETS_BEG_DOM">"c3153"</definedName>
    <definedName name="IQ_PENSION_ASSETS_BEG_FOREIGN">"c3154"</definedName>
    <definedName name="IQ_PENSION_ASSETS_BENEFITS_PAID">"c3167"</definedName>
    <definedName name="IQ_PENSION_ASSETS_BENEFITS_PAID_DOM">"c3165"</definedName>
    <definedName name="IQ_PENSION_ASSETS_BENEFITS_PAID_FOREIGN">"c3166"</definedName>
    <definedName name="IQ_PENSION_ASSETS_CURTAIL">"c3176"</definedName>
    <definedName name="IQ_PENSION_ASSETS_CURTAIL_DOM">"c3174"</definedName>
    <definedName name="IQ_PENSION_ASSETS_CURTAIL_FOREIGN">"c3175"</definedName>
    <definedName name="IQ_PENSION_ASSETS_DOM">"c3180"</definedName>
    <definedName name="IQ_PENSION_ASSETS_EMPLOYER_CONTRIBUTIONS">"c3161"</definedName>
    <definedName name="IQ_PENSION_ASSETS_EMPLOYER_CONTRIBUTIONS_DOM">"c3159"</definedName>
    <definedName name="IQ_PENSION_ASSETS_EMPLOYER_CONTRIBUTIONS_FOREIGN">"c3160"</definedName>
    <definedName name="IQ_PENSION_ASSETS_FOREIGN">"c3181"</definedName>
    <definedName name="IQ_PENSION_ASSETS_FX_ADJ">"c3170"</definedName>
    <definedName name="IQ_PENSION_ASSETS_FX_ADJ_DOM">"c3168"</definedName>
    <definedName name="IQ_PENSION_ASSETS_FX_ADJ_FOREIGN">"c3169"</definedName>
    <definedName name="IQ_PENSION_ASSETS_OTHER_PLAN_ADJ">"c3179"</definedName>
    <definedName name="IQ_PENSION_ASSETS_OTHER_PLAN_ADJ_DOM">"c3177"</definedName>
    <definedName name="IQ_PENSION_ASSETS_OTHER_PLAN_ADJ_FOREIGN">"c3178"</definedName>
    <definedName name="IQ_PENSION_ASSETS_PARTICIP_CONTRIBUTIONS">"c3164"</definedName>
    <definedName name="IQ_PENSION_ASSETS_PARTICIP_CONTRIBUTIONS_DOM">"c3162"</definedName>
    <definedName name="IQ_PENSION_ASSETS_PARTICIP_CONTRIBUTIONS_FOREIGN">"c3163"</definedName>
    <definedName name="IQ_PENSION_BENEFIT_INFO_DATE">"c3230"</definedName>
    <definedName name="IQ_PENSION_BENEFIT_INFO_DATE_DOM">"c3228"</definedName>
    <definedName name="IQ_PENSION_BENEFIT_INFO_DATE_FOREIGN">"c3229"</definedName>
    <definedName name="IQ_PENSION_BREAKDOWN_EQ">"c3101"</definedName>
    <definedName name="IQ_PENSION_BREAKDOWN_EQ_DOM">"c3099"</definedName>
    <definedName name="IQ_PENSION_BREAKDOWN_EQ_FOREIGN">"c3100"</definedName>
    <definedName name="IQ_PENSION_BREAKDOWN_FI">"c3104"</definedName>
    <definedName name="IQ_PENSION_BREAKDOWN_FI_DOM">"c3102"</definedName>
    <definedName name="IQ_PENSION_BREAKDOWN_FI_FOREIGN">"c3103"</definedName>
    <definedName name="IQ_PENSION_BREAKDOWN_OTHER">"c3110"</definedName>
    <definedName name="IQ_PENSION_BREAKDOWN_OTHER_DOM">"c3108"</definedName>
    <definedName name="IQ_PENSION_BREAKDOWN_OTHER_FOREIGN">"c3109"</definedName>
    <definedName name="IQ_PENSION_BREAKDOWN_PCT_EQ">"c3089"</definedName>
    <definedName name="IQ_PENSION_BREAKDOWN_PCT_EQ_DOM">"c3087"</definedName>
    <definedName name="IQ_PENSION_BREAKDOWN_PCT_EQ_FOREIGN">"c3088"</definedName>
    <definedName name="IQ_PENSION_BREAKDOWN_PCT_FI">"c3092"</definedName>
    <definedName name="IQ_PENSION_BREAKDOWN_PCT_FI_DOM">"c3090"</definedName>
    <definedName name="IQ_PENSION_BREAKDOWN_PCT_FI_FOREIGN">"c3091"</definedName>
    <definedName name="IQ_PENSION_BREAKDOWN_PCT_OTHER">"c3098"</definedName>
    <definedName name="IQ_PENSION_BREAKDOWN_PCT_OTHER_DOM">"c3096"</definedName>
    <definedName name="IQ_PENSION_BREAKDOWN_PCT_OTHER_FOREIGN">"c3097"</definedName>
    <definedName name="IQ_PENSION_BREAKDOWN_PCT_RE">"c3095"</definedName>
    <definedName name="IQ_PENSION_BREAKDOWN_PCT_RE_DOM">"c3093"</definedName>
    <definedName name="IQ_PENSION_BREAKDOWN_PCT_RE_FOREIGN">"c3094"</definedName>
    <definedName name="IQ_PENSION_BREAKDOWN_RE">"c3107"</definedName>
    <definedName name="IQ_PENSION_BREAKDOWN_RE_DOM">"c3105"</definedName>
    <definedName name="IQ_PENSION_BREAKDOWN_RE_FOREIGN">"c3106"</definedName>
    <definedName name="IQ_PENSION_CONTRIBUTION_TOTAL_COST">"c3559"</definedName>
    <definedName name="IQ_PENSION_DISC_RATE_MAX">"c3236"</definedName>
    <definedName name="IQ_PENSION_DISC_RATE_MAX_DOM">"c3234"</definedName>
    <definedName name="IQ_PENSION_DISC_RATE_MAX_FOREIGN">"c3235"</definedName>
    <definedName name="IQ_PENSION_DISC_RATE_MIN">"c3233"</definedName>
    <definedName name="IQ_PENSION_DISC_RATE_MIN_DOM">"c3231"</definedName>
    <definedName name="IQ_PENSION_DISC_RATE_MIN_FOREIGN">"c3232"</definedName>
    <definedName name="IQ_PENSION_DISCOUNT_RATE_DOMESTIC">"c3573"</definedName>
    <definedName name="IQ_PENSION_DISCOUNT_RATE_FOREIGN">"c3574"</definedName>
    <definedName name="IQ_PENSION_EST_BENEFIT_1YR">"c3113"</definedName>
    <definedName name="IQ_PENSION_EST_BENEFIT_1YR_DOM">"c3111"</definedName>
    <definedName name="IQ_PENSION_EST_BENEFIT_1YR_FOREIGN">"c3112"</definedName>
    <definedName name="IQ_PENSION_EST_BENEFIT_2YR">"c3116"</definedName>
    <definedName name="IQ_PENSION_EST_BENEFIT_2YR_DOM">"c3114"</definedName>
    <definedName name="IQ_PENSION_EST_BENEFIT_2YR_FOREIGN">"c3115"</definedName>
    <definedName name="IQ_PENSION_EST_BENEFIT_3YR">"c3119"</definedName>
    <definedName name="IQ_PENSION_EST_BENEFIT_3YR_DOM">"c3117"</definedName>
    <definedName name="IQ_PENSION_EST_BENEFIT_3YR_FOREIGN">"c3118"</definedName>
    <definedName name="IQ_PENSION_EST_BENEFIT_4YR">"c3122"</definedName>
    <definedName name="IQ_PENSION_EST_BENEFIT_4YR_DOM">"c3120"</definedName>
    <definedName name="IQ_PENSION_EST_BENEFIT_4YR_FOREIGN">"c3121"</definedName>
    <definedName name="IQ_PENSION_EST_BENEFIT_5YR">"c3125"</definedName>
    <definedName name="IQ_PENSION_EST_BENEFIT_5YR_DOM">"c3123"</definedName>
    <definedName name="IQ_PENSION_EST_BENEFIT_5YR_FOREIGN">"c3124"</definedName>
    <definedName name="IQ_PENSION_EST_BENEFIT_AFTER5">"c3128"</definedName>
    <definedName name="IQ_PENSION_EST_BENEFIT_AFTER5_DOM">"c3126"</definedName>
    <definedName name="IQ_PENSION_EST_BENEFIT_AFTER5_FOREIGN">"c3127"</definedName>
    <definedName name="IQ_PENSION_EST_CONTRIBUTIONS_NEXTYR">"c3218"</definedName>
    <definedName name="IQ_PENSION_EST_CONTRIBUTIONS_NEXTYR_DOM">"c3216"</definedName>
    <definedName name="IQ_PENSION_EST_CONTRIBUTIONS_NEXTYR_FOREIGN">"c3217"</definedName>
    <definedName name="IQ_PENSION_EXP_RATE_RETURN_MAX">"c3248"</definedName>
    <definedName name="IQ_PENSION_EXP_RATE_RETURN_MAX_DOM">"c3246"</definedName>
    <definedName name="IQ_PENSION_EXP_RATE_RETURN_MAX_FOREIGN">"c3247"</definedName>
    <definedName name="IQ_PENSION_EXP_RATE_RETURN_MIN">"c3245"</definedName>
    <definedName name="IQ_PENSION_EXP_RATE_RETURN_MIN_DOM">"c3243"</definedName>
    <definedName name="IQ_PENSION_EXP_RATE_RETURN_MIN_FOREIGN">"c3244"</definedName>
    <definedName name="IQ_PENSION_EXP_RETURN_DOMESTIC">"c3571"</definedName>
    <definedName name="IQ_PENSION_EXP_RETURN_FOREIGN">"c3572"</definedName>
    <definedName name="IQ_PENSION_INTAN_ASSETS">"c3137"</definedName>
    <definedName name="IQ_PENSION_INTAN_ASSETS_DOM">"c3135"</definedName>
    <definedName name="IQ_PENSION_INTAN_ASSETS_FOREIGN">"c3136"</definedName>
    <definedName name="IQ_PENSION_INTEREST_COST">"c3582"</definedName>
    <definedName name="IQ_PENSION_INTEREST_COST_DOM">"c3580"</definedName>
    <definedName name="IQ_PENSION_INTEREST_COST_FOREIGN">"c3581"</definedName>
    <definedName name="IQ_PENSION_NET_ASSET_RECOG">"c3152"</definedName>
    <definedName name="IQ_PENSION_NET_ASSET_RECOG_DOM">"c3150"</definedName>
    <definedName name="IQ_PENSION_NET_ASSET_RECOG_FOREIGN">"c3151"</definedName>
    <definedName name="IQ_PENSION_OBLIGATION_ACQ">"c3206"</definedName>
    <definedName name="IQ_PENSION_OBLIGATION_ACQ_DOM">"c3204"</definedName>
    <definedName name="IQ_PENSION_OBLIGATION_ACQ_FOREIGN">"c3205"</definedName>
    <definedName name="IQ_PENSION_OBLIGATION_ACTUARIAL_GAIN_LOSS">"c3197"</definedName>
    <definedName name="IQ_PENSION_OBLIGATION_ACTUARIAL_GAIN_LOSS_DOM">"c3195"</definedName>
    <definedName name="IQ_PENSION_OBLIGATION_ACTUARIAL_GAIN_LOSS_FOREIGN">"c3196"</definedName>
    <definedName name="IQ_PENSION_OBLIGATION_BEG">"c3185"</definedName>
    <definedName name="IQ_PENSION_OBLIGATION_BEG_DOM">"c3183"</definedName>
    <definedName name="IQ_PENSION_OBLIGATION_BEG_FOREIGN">"c3184"</definedName>
    <definedName name="IQ_PENSION_OBLIGATION_CURTAIL">"c3209"</definedName>
    <definedName name="IQ_PENSION_OBLIGATION_CURTAIL_DOM">"c3207"</definedName>
    <definedName name="IQ_PENSION_OBLIGATION_CURTAIL_FOREIGN">"c3208"</definedName>
    <definedName name="IQ_PENSION_OBLIGATION_EMPLOYEE_CONTRIBUTIONS">"c3194"</definedName>
    <definedName name="IQ_PENSION_OBLIGATION_EMPLOYEE_CONTRIBUTIONS_DOM">"c3192"</definedName>
    <definedName name="IQ_PENSION_OBLIGATION_EMPLOYEE_CONTRIBUTIONS_FOREIGN">"c3193"</definedName>
    <definedName name="IQ_PENSION_OBLIGATION_FX_ADJ">"c3203"</definedName>
    <definedName name="IQ_PENSION_OBLIGATION_FX_ADJ_DOM">"c3201"</definedName>
    <definedName name="IQ_PENSION_OBLIGATION_FX_ADJ_FOREIGN">"c3202"</definedName>
    <definedName name="IQ_PENSION_OBLIGATION_INTEREST_COST">"c3191"</definedName>
    <definedName name="IQ_PENSION_OBLIGATION_INTEREST_COST_DOM">"c3189"</definedName>
    <definedName name="IQ_PENSION_OBLIGATION_INTEREST_COST_FOREIGN">"c3190"</definedName>
    <definedName name="IQ_PENSION_OBLIGATION_OTHER_COST">"c3555"</definedName>
    <definedName name="IQ_PENSION_OBLIGATION_OTHER_COST_DOM">"c3553"</definedName>
    <definedName name="IQ_PENSION_OBLIGATION_OTHER_COST_FOREIGN">"c3554"</definedName>
    <definedName name="IQ_PENSION_OBLIGATION_OTHER_PLAN_ADJ">"c3212"</definedName>
    <definedName name="IQ_PENSION_OBLIGATION_OTHER_PLAN_ADJ_DOM">"c3210"</definedName>
    <definedName name="IQ_PENSION_OBLIGATION_OTHER_PLAN_ADJ_FOREIGN">"c3211"</definedName>
    <definedName name="IQ_PENSION_OBLIGATION_PAID">"c3200"</definedName>
    <definedName name="IQ_PENSION_OBLIGATION_PAID_DOM">"c3198"</definedName>
    <definedName name="IQ_PENSION_OBLIGATION_PAID_FOREIGN">"c3199"</definedName>
    <definedName name="IQ_PENSION_OBLIGATION_PROJECTED">"c3215"</definedName>
    <definedName name="IQ_PENSION_OBLIGATION_PROJECTED_DOM">"c3213"</definedName>
    <definedName name="IQ_PENSION_OBLIGATION_PROJECTED_FOREIGN">"c3214"</definedName>
    <definedName name="IQ_PENSION_OBLIGATION_ROA">"c3552"</definedName>
    <definedName name="IQ_PENSION_OBLIGATION_ROA_DOM">"c3550"</definedName>
    <definedName name="IQ_PENSION_OBLIGATION_ROA_FOREIGN">"c3551"</definedName>
    <definedName name="IQ_PENSION_OBLIGATION_SERVICE_COST">"c3188"</definedName>
    <definedName name="IQ_PENSION_OBLIGATION_SERVICE_COST_DOM">"c3186"</definedName>
    <definedName name="IQ_PENSION_OBLIGATION_SERVICE_COST_FOREIGN">"c3187"</definedName>
    <definedName name="IQ_PENSION_OBLIGATION_TOTAL_COST">"c3558"</definedName>
    <definedName name="IQ_PENSION_OBLIGATION_TOTAL_COST_DOM">"c3556"</definedName>
    <definedName name="IQ_PENSION_OBLIGATION_TOTAL_COST_FOREIGN">"c3557"</definedName>
    <definedName name="IQ_PENSION_OTHER">"c3143"</definedName>
    <definedName name="IQ_PENSION_OTHER_ADJ">"c3149"</definedName>
    <definedName name="IQ_PENSION_OTHER_ADJ_DOM">"c3147"</definedName>
    <definedName name="IQ_PENSION_OTHER_ADJ_FOREIGN">"c3148"</definedName>
    <definedName name="IQ_PENSION_OTHER_DOM">"c3141"</definedName>
    <definedName name="IQ_PENSION_OTHER_FOREIGN">"c3142"</definedName>
    <definedName name="IQ_PENSION_PBO_ASSUMED_RATE_RET_MAX">"c3254"</definedName>
    <definedName name="IQ_PENSION_PBO_ASSUMED_RATE_RET_MAX_DOM">"c3252"</definedName>
    <definedName name="IQ_PENSION_PBO_ASSUMED_RATE_RET_MAX_FOREIGN">"c3253"</definedName>
    <definedName name="IQ_PENSION_PBO_ASSUMED_RATE_RET_MIN">"c3251"</definedName>
    <definedName name="IQ_PENSION_PBO_ASSUMED_RATE_RET_MIN_DOM">"c3249"</definedName>
    <definedName name="IQ_PENSION_PBO_ASSUMED_RATE_RET_MIN_FOREIGN">"c3250"</definedName>
    <definedName name="IQ_PENSION_PBO_RATE_COMP_INCREASE_MAX">"c3260"</definedName>
    <definedName name="IQ_PENSION_PBO_RATE_COMP_INCREASE_MAX_DOM">"c3258"</definedName>
    <definedName name="IQ_PENSION_PBO_RATE_COMP_INCREASE_MAX_FOREIGN">"c3259"</definedName>
    <definedName name="IQ_PENSION_PBO_RATE_COMP_INCREASE_MIN">"c3257"</definedName>
    <definedName name="IQ_PENSION_PBO_RATE_COMP_INCREASE_MIN_DOM">"c3255"</definedName>
    <definedName name="IQ_PENSION_PBO_RATE_COMP_INCREASE_MIN_FOREIGN">"c3256"</definedName>
    <definedName name="IQ_PENSION_PREPAID_COST">"c3131"</definedName>
    <definedName name="IQ_PENSION_PREPAID_COST_DOM">"c3129"</definedName>
    <definedName name="IQ_PENSION_PREPAID_COST_FOREIGN">"c3130"</definedName>
    <definedName name="IQ_PENSION_PROJECTED_OBLIGATION">"c3566"</definedName>
    <definedName name="IQ_PENSION_PROJECTED_OBLIGATION_DOMESTIC">"c3564"</definedName>
    <definedName name="IQ_PENSION_PROJECTED_OBLIGATION_FOREIGN">"c3565"</definedName>
    <definedName name="IQ_PENSION_QUART_ADDL_CONTRIBUTIONS_EXP">"c3224"</definedName>
    <definedName name="IQ_PENSION_QUART_ADDL_CONTRIBUTIONS_EXP_DOM">"c3222"</definedName>
    <definedName name="IQ_PENSION_QUART_ADDL_CONTRIBUTIONS_EXP_FOREIGN">"c3223"</definedName>
    <definedName name="IQ_PENSION_QUART_EMPLOYER_CONTRIBUTIONS">"c3221"</definedName>
    <definedName name="IQ_PENSION_QUART_EMPLOYER_CONTRIBUTIONS_DOM">"c3219"</definedName>
    <definedName name="IQ_PENSION_QUART_EMPLOYER_CONTRIBUTIONS_FOREIGN">"c3220"</definedName>
    <definedName name="IQ_PENSION_RATE_COMP_GROWTH_DOMESTIC">"c3575"</definedName>
    <definedName name="IQ_PENSION_RATE_COMP_GROWTH_FOREIGN">"c3576"</definedName>
    <definedName name="IQ_PENSION_RATE_COMP_INCREASE_MAX">"c3242"</definedName>
    <definedName name="IQ_PENSION_RATE_COMP_INCREASE_MAX_DOM">"c3240"</definedName>
    <definedName name="IQ_PENSION_RATE_COMP_INCREASE_MAX_FOREIGN">"c3241"</definedName>
    <definedName name="IQ_PENSION_RATE_COMP_INCREASE_MIN">"c3239"</definedName>
    <definedName name="IQ_PENSION_RATE_COMP_INCREASE_MIN_DOM">"c3237"</definedName>
    <definedName name="IQ_PENSION_RATE_COMP_INCREASE_MIN_FOREIGN">"c3238"</definedName>
    <definedName name="IQ_PENSION_SERVICE_COST">"c3579"</definedName>
    <definedName name="IQ_PENSION_SERVICE_COST_DOM">"c3577"</definedName>
    <definedName name="IQ_PENSION_SERVICE_COST_FOREIGN">"c3578"</definedName>
    <definedName name="IQ_PENSION_TOTAL_ASSETS">"c3563"</definedName>
    <definedName name="IQ_PENSION_TOTAL_ASSETS_DOMESTIC">"c3561"</definedName>
    <definedName name="IQ_PENSION_TOTAL_ASSETS_FOREIGN">"c3562"</definedName>
    <definedName name="IQ_PENSION_TOTAL_EXP">"c3560"</definedName>
    <definedName name="IQ_PENSION_UNFUNDED_ADDL_MIN_LIAB">"c3227"</definedName>
    <definedName name="IQ_PENSION_UNFUNDED_ADDL_MIN_LIAB_DOM">"c3225"</definedName>
    <definedName name="IQ_PENSION_UNFUNDED_ADDL_MIN_LIAB_FOREIGN">"c3226"</definedName>
    <definedName name="IQ_PENSION_UNRECOG_PRIOR">"c3146"</definedName>
    <definedName name="IQ_PENSION_UNRECOG_PRIOR_DOM">"c3144"</definedName>
    <definedName name="IQ_PENSION_UNRECOG_PRIOR_FOREIGN">"c3145"</definedName>
    <definedName name="IQ_PENSION_UV_LIAB">"c3567"</definedName>
    <definedName name="IQ_PERCENT_CHANGE_EST_FFO_12MONTHS">"c1828"</definedName>
    <definedName name="IQ_PERCENT_CHANGE_EST_FFO_12MONTHS_CIQ">"c3769"</definedName>
    <definedName name="IQ_PERCENT_CHANGE_EST_FFO_12MONTHS_REUT">"c3938"</definedName>
    <definedName name="IQ_PERCENT_CHANGE_EST_FFO_12MONTHS_THOM">"c5248"</definedName>
    <definedName name="IQ_PERCENT_CHANGE_EST_FFO_18MONTHS">"c1829"</definedName>
    <definedName name="IQ_PERCENT_CHANGE_EST_FFO_18MONTHS_CIQ">"c3770"</definedName>
    <definedName name="IQ_PERCENT_CHANGE_EST_FFO_18MONTHS_REUT">"c3939"</definedName>
    <definedName name="IQ_PERCENT_CHANGE_EST_FFO_18MONTHS_THOM">"c5249"</definedName>
    <definedName name="IQ_PERCENT_CHANGE_EST_FFO_3MONTHS">"c1825"</definedName>
    <definedName name="IQ_PERCENT_CHANGE_EST_FFO_3MONTHS_CIQ">"c3766"</definedName>
    <definedName name="IQ_PERCENT_CHANGE_EST_FFO_3MONTHS_REUT">"c3935"</definedName>
    <definedName name="IQ_PERCENT_CHANGE_EST_FFO_3MONTHS_THOM">"c5245"</definedName>
    <definedName name="IQ_PERCENT_CHANGE_EST_FFO_6MONTHS">"c1826"</definedName>
    <definedName name="IQ_PERCENT_CHANGE_EST_FFO_6MONTHS_CIQ">"c3767"</definedName>
    <definedName name="IQ_PERCENT_CHANGE_EST_FFO_6MONTHS_REUT">"c3936"</definedName>
    <definedName name="IQ_PERCENT_CHANGE_EST_FFO_6MONTHS_THOM">"c5246"</definedName>
    <definedName name="IQ_PERCENT_CHANGE_EST_FFO_9MONTHS">"c1827"</definedName>
    <definedName name="IQ_PERCENT_CHANGE_EST_FFO_9MONTHS_CIQ">"c3768"</definedName>
    <definedName name="IQ_PERCENT_CHANGE_EST_FFO_9MONTHS_REUT">"c3937"</definedName>
    <definedName name="IQ_PERCENT_CHANGE_EST_FFO_9MONTHS_THOM">"c5247"</definedName>
    <definedName name="IQ_PERCENT_CHANGE_EST_FFO_DAY">"c1822"</definedName>
    <definedName name="IQ_PERCENT_CHANGE_EST_FFO_DAY_CIQ">"c3764"</definedName>
    <definedName name="IQ_PERCENT_CHANGE_EST_FFO_DAY_REUT">"c3933"</definedName>
    <definedName name="IQ_PERCENT_CHANGE_EST_FFO_DAY_THOM">"c5243"</definedName>
    <definedName name="IQ_PERCENT_CHANGE_EST_FFO_MONTH">"c1824"</definedName>
    <definedName name="IQ_PERCENT_CHANGE_EST_FFO_MONTH_CIQ">"c3765"</definedName>
    <definedName name="IQ_PERCENT_CHANGE_EST_FFO_MONTH_REUT">"c3934"</definedName>
    <definedName name="IQ_PERCENT_CHANGE_EST_FFO_MONTH_THOM">"c5244"</definedName>
    <definedName name="IQ_PERCENT_CHANGE_EST_FFO_WEEK">"c1823"</definedName>
    <definedName name="IQ_PERCENT_CHANGE_EST_FFO_WEEK_CIQ">"c3795"</definedName>
    <definedName name="IQ_PERCENT_CHANGE_EST_FFO_WEEK_REUT">"c3964"</definedName>
    <definedName name="IQ_PERCENT_CHANGE_EST_FFO_WEEK_THOM">"c5274"</definedName>
    <definedName name="IQ_PERCENT_INSURED_FDIC">"c6374"</definedName>
    <definedName name="IQ_PERIODDATE">"c1414"</definedName>
    <definedName name="IQ_PERIODDATE_BS">"c1032"</definedName>
    <definedName name="IQ_PERIODDATE_CF">"c1033"</definedName>
    <definedName name="IQ_PERIODDATE_IS">"c1034"</definedName>
    <definedName name="IQ_PERIODLENGTH_CF">"c1502"</definedName>
    <definedName name="IQ_PERIODLENGTH_IS">"c1503"</definedName>
    <definedName name="IQ_PERTYPE">"c1611"</definedName>
    <definedName name="IQ_PLEDGED_SECURITIES_FDIC">"c6401"</definedName>
    <definedName name="IQ_PLL">"c2114"</definedName>
    <definedName name="IQ_PMT_FREQ">"c2236"</definedName>
    <definedName name="IQ_POISON_PUT_EFFECT_DATE">"c2486"</definedName>
    <definedName name="IQ_POISON_PUT_EXPIRATION_DATE">"c2487"</definedName>
    <definedName name="IQ_POISON_PUT_PRICE">"c2488"</definedName>
    <definedName name="IQ_POLICY_BENEFITS">"c1036"</definedName>
    <definedName name="IQ_POLICY_COST">"c1037"</definedName>
    <definedName name="IQ_POLICY_LIAB">"c1612"</definedName>
    <definedName name="IQ_POLICY_LOANS">"c1038"</definedName>
    <definedName name="IQ_POST_RETIRE_EXP">"c1039"</definedName>
    <definedName name="IQ_POSTPAID_CHURN">"c2121"</definedName>
    <definedName name="IQ_POSTPAID_SUBS">"c2118"</definedName>
    <definedName name="IQ_PRE_OPEN_COST">"c1040"</definedName>
    <definedName name="IQ_PRE_TAX_INCOME_FDIC">"c6581"</definedName>
    <definedName name="IQ_PREF_CONVERT">"c1041"</definedName>
    <definedName name="IQ_PREF_DIV_CF">"c1042"</definedName>
    <definedName name="IQ_PREF_DIV_OTHER">"c1043"</definedName>
    <definedName name="IQ_PREF_DIVID">"c1461"</definedName>
    <definedName name="IQ_PREF_EQUITY">"c1044"</definedName>
    <definedName name="IQ_PREF_ISSUED">"c1045"</definedName>
    <definedName name="IQ_PREF_ISSUED_BNK">"c1046"</definedName>
    <definedName name="IQ_PREF_ISSUED_BR">"c1047"</definedName>
    <definedName name="IQ_PREF_ISSUED_FIN">"c1048"</definedName>
    <definedName name="IQ_PREF_ISSUED_INS">"c1049"</definedName>
    <definedName name="IQ_PREF_ISSUED_REIT">"c1050"</definedName>
    <definedName name="IQ_PREF_ISSUED_UTI">"c1051"</definedName>
    <definedName name="IQ_PREF_NON_REDEEM">"c1052"</definedName>
    <definedName name="IQ_PREF_OTHER">"c1053"</definedName>
    <definedName name="IQ_PREF_OTHER_BNK">"c1054"</definedName>
    <definedName name="IQ_PREF_OTHER_BR">"c1055"</definedName>
    <definedName name="IQ_PREF_OTHER_FIN">"c1056"</definedName>
    <definedName name="IQ_PREF_OTHER_INS">"c1057"</definedName>
    <definedName name="IQ_PREF_OTHER_REIT">"c1058"</definedName>
    <definedName name="IQ_PREF_REDEEM">"c1059"</definedName>
    <definedName name="IQ_PREF_REP">"c1060"</definedName>
    <definedName name="IQ_PREF_REP_BNK">"c1061"</definedName>
    <definedName name="IQ_PREF_REP_BR">"c1062"</definedName>
    <definedName name="IQ_PREF_REP_FIN">"c1063"</definedName>
    <definedName name="IQ_PREF_REP_INS">"c1064"</definedName>
    <definedName name="IQ_PREF_REP_REIT">"c1065"</definedName>
    <definedName name="IQ_PREF_REP_UTI">"c1066"</definedName>
    <definedName name="IQ_PREF_STOCK">"c1416"</definedName>
    <definedName name="IQ_PREF_TOT">"c1415"</definedName>
    <definedName name="IQ_PREFERRED_FDIC">"c6349"</definedName>
    <definedName name="IQ_PREMISES_EQUIPMENT_FDIC">"c6577"</definedName>
    <definedName name="IQ_PREMIUMS_ANNUITY_REV">"c1067"</definedName>
    <definedName name="IQ_PREPAID_CHURN">"c2120"</definedName>
    <definedName name="IQ_PREPAID_EXP">"c1068"</definedName>
    <definedName name="IQ_PREPAID_EXPEN">"c1418"</definedName>
    <definedName name="IQ_PREPAID_SUBS">"c2117"</definedName>
    <definedName name="IQ_PRETAX_RETURN_ASSETS_FDIC">"c6731"</definedName>
    <definedName name="IQ_PRICE_OVER_BVPS">"c1412"</definedName>
    <definedName name="IQ_PRICE_OVER_LTM_EPS">"c1413"</definedName>
    <definedName name="IQ_PRICE_TARGET">"c82"</definedName>
    <definedName name="IQ_PRICE_TARGET_REUT">"c3631"</definedName>
    <definedName name="IQ_PRICEDATE">"c1069"</definedName>
    <definedName name="IQ_PRICING_DATE">"c1613"</definedName>
    <definedName name="IQ_PRIMARY_INDUSTRY">"c1070"</definedName>
    <definedName name="IQ_PRINCIPAL_AMT">"c2157"</definedName>
    <definedName name="IQ_PRIVATE_CONST_TOTAL_APR_FC_UNUSED_UNUSED_UNUSED">"c8559"</definedName>
    <definedName name="IQ_PRIVATE_CONST_TOTAL_APR_UNUSED_UNUSED_UNUSED">"c7679"</definedName>
    <definedName name="IQ_PRIVATE_CONST_TOTAL_FC_UNUSED_UNUSED_UNUSED">"c7899"</definedName>
    <definedName name="IQ_PRIVATE_CONST_TOTAL_POP_FC_UNUSED_UNUSED_UNUSED">"c8119"</definedName>
    <definedName name="IQ_PRIVATE_CONST_TOTAL_POP_UNUSED_UNUSED_UNUSED">"c7239"</definedName>
    <definedName name="IQ_PRIVATE_CONST_TOTAL_UNUSED_UNUSED_UNUSED">"c7019"</definedName>
    <definedName name="IQ_PRIVATE_CONST_TOTAL_YOY_FC_UNUSED_UNUSED_UNUSED">"c8339"</definedName>
    <definedName name="IQ_PRIVATE_CONST_TOTAL_YOY_UNUSED_UNUSED_UNUSED">"c7459"</definedName>
    <definedName name="IQ_PRIVATE_RES_CONST_REAL_APR_FC_UNUSED_UNUSED_UNUSED">"c8535"</definedName>
    <definedName name="IQ_PRIVATE_RES_CONST_REAL_APR_UNUSED_UNUSED_UNUSED">"c7655"</definedName>
    <definedName name="IQ_PRIVATE_RES_CONST_REAL_FC_UNUSED_UNUSED_UNUSED">"c7875"</definedName>
    <definedName name="IQ_PRIVATE_RES_CONST_REAL_POP_FC_UNUSED_UNUSED_UNUSED">"c8095"</definedName>
    <definedName name="IQ_PRIVATE_RES_CONST_REAL_POP_UNUSED_UNUSED_UNUSED">"c7215"</definedName>
    <definedName name="IQ_PRIVATE_RES_CONST_REAL_UNUSED_UNUSED_UNUSED">"c6995"</definedName>
    <definedName name="IQ_PRIVATE_RES_CONST_REAL_YOY_FC_UNUSED_UNUSED_UNUSED">"c8315"</definedName>
    <definedName name="IQ_PRIVATE_RES_CONST_REAL_YOY_UNUSED_UNUSED_UNUSED">"c7435"</definedName>
    <definedName name="IQ_PRIVATELY_ISSUED_MORTGAGE_BACKED_SECURITIES_FDIC">"c6407"</definedName>
    <definedName name="IQ_PRIVATELY_ISSUED_MORTGAGE_PASS_THROUGHS_FDIC">"c6405"</definedName>
    <definedName name="IQ_PRO_FORMA_BASIC_EPS">"c1614"</definedName>
    <definedName name="IQ_PRO_FORMA_DILUT_EPS">"c1615"</definedName>
    <definedName name="IQ_PRO_FORMA_NET_INC">"c1452"</definedName>
    <definedName name="IQ_PROFESSIONAL">"c1071"</definedName>
    <definedName name="IQ_PROFESSIONAL_TITLE">"c1072"</definedName>
    <definedName name="IQ_PROJECTED_PENSION_OBLIGATION">"c1292"</definedName>
    <definedName name="IQ_PROJECTED_PENSION_OBLIGATION_DOMESTIC">"c2656"</definedName>
    <definedName name="IQ_PROJECTED_PENSION_OBLIGATION_FOREIGN">"c2664"</definedName>
    <definedName name="IQ_PROPERTY_EXP">"c1073"</definedName>
    <definedName name="IQ_PROPERTY_GROSS">"c1379"</definedName>
    <definedName name="IQ_PROPERTY_MGMT_FEE">"c1074"</definedName>
    <definedName name="IQ_PROPERTY_NET">"c1402"</definedName>
    <definedName name="IQ_PROV_BAD_DEBTS">"c1075"</definedName>
    <definedName name="IQ_PROV_BAD_DEBTS_CF">"c1076"</definedName>
    <definedName name="IQ_PROVISION_10YR_ANN_GROWTH">"c1077"</definedName>
    <definedName name="IQ_PROVISION_1YR_ANN_GROWTH">"c1078"</definedName>
    <definedName name="IQ_PROVISION_2YR_ANN_GROWTH">"c1079"</definedName>
    <definedName name="IQ_PROVISION_3YR_ANN_GROWTH">"c1080"</definedName>
    <definedName name="IQ_PROVISION_5YR_ANN_GROWTH">"c1081"</definedName>
    <definedName name="IQ_PROVISION_7YR_ANN_GROWTH">"c1082"</definedName>
    <definedName name="IQ_PROVISION_CHARGE_OFFS">"c1083"</definedName>
    <definedName name="IQ_PTBV">"c1084"</definedName>
    <definedName name="IQ_PTBV_AVG">"c1085"</definedName>
    <definedName name="IQ_PURCHASE_FOREIGN_CURRENCIES_FDIC">"c6513"</definedName>
    <definedName name="IQ_PURCHASED_OPTION_CONTRACTS_FDIC">"c6510"</definedName>
    <definedName name="IQ_PURCHASED_OPTION_CONTRACTS_FX_RISK_FDIC">"c6515"</definedName>
    <definedName name="IQ_PURCHASED_OPTION_CONTRACTS_NON_FX_IR_FDIC">"c6520"</definedName>
    <definedName name="IQ_PURCHASES_EQUIP_NONRES_SAAR_APR_FC_UNUSED_UNUSED_UNUSED">"c8491"</definedName>
    <definedName name="IQ_PURCHASES_EQUIP_NONRES_SAAR_APR_UNUSED_UNUSED_UNUSED">"c7611"</definedName>
    <definedName name="IQ_PURCHASES_EQUIP_NONRES_SAAR_FC_UNUSED_UNUSED_UNUSED">"c7831"</definedName>
    <definedName name="IQ_PURCHASES_EQUIP_NONRES_SAAR_POP_FC_UNUSED_UNUSED_UNUSED">"c8051"</definedName>
    <definedName name="IQ_PURCHASES_EQUIP_NONRES_SAAR_POP_UNUSED_UNUSED_UNUSED">"c7171"</definedName>
    <definedName name="IQ_PURCHASES_EQUIP_NONRES_SAAR_UNUSED_UNUSED_UNUSED">"c6951"</definedName>
    <definedName name="IQ_PURCHASES_EQUIP_NONRES_SAAR_YOY_FC_UNUSED_UNUSED_UNUSED">"c8271"</definedName>
    <definedName name="IQ_PURCHASES_EQUIP_NONRES_SAAR_YOY_UNUSED_UNUSED_UNUSED">"c7391"</definedName>
    <definedName name="IQ_PUT_DATE_SCHEDULE">"c2483"</definedName>
    <definedName name="IQ_PUT_NOTIFICATION">"c2485"</definedName>
    <definedName name="IQ_PUT_PRICE_SCHEDULE">"c2484"</definedName>
    <definedName name="IQ_QTD">750000</definedName>
    <definedName name="IQ_QUICK_RATIO">"c1086"</definedName>
    <definedName name="IQ_RATE_COMP_GROWTH_DOMESTIC">"c1087"</definedName>
    <definedName name="IQ_RATE_COMP_GROWTH_FOREIGN">"c1088"</definedName>
    <definedName name="IQ_RAW_INV">"c1089"</definedName>
    <definedName name="IQ_RC">"c2497"</definedName>
    <definedName name="IQ_RC_PCT">"c2498"</definedName>
    <definedName name="IQ_RD_EXP">"c1090"</definedName>
    <definedName name="IQ_RD_EXP_FN">"c1091"</definedName>
    <definedName name="IQ_RE">"c1092"</definedName>
    <definedName name="IQ_RE_FORECLOSURE_FDIC">"c6332"</definedName>
    <definedName name="IQ_RE_INVEST_FDIC">"c6331"</definedName>
    <definedName name="IQ_RE_LOANS_DOMESTIC_CHARGE_OFFS_FDIC">"c6589"</definedName>
    <definedName name="IQ_RE_LOANS_DOMESTIC_FDIC">"c6309"</definedName>
    <definedName name="IQ_RE_LOANS_DOMESTIC_NET_CHARGE_OFFS_FDIC">"c6627"</definedName>
    <definedName name="IQ_RE_LOANS_DOMESTIC_RECOVERIES_FDIC">"c6608"</definedName>
    <definedName name="IQ_RE_LOANS_FDIC">"c6308"</definedName>
    <definedName name="IQ_RE_LOANS_FOREIGN_CHARGE_OFFS_FDIC">"c6595"</definedName>
    <definedName name="IQ_RE_LOANS_FOREIGN_NET_CHARGE_OFFS_FDIC">"c6633"</definedName>
    <definedName name="IQ_RE_LOANS_FOREIGN_RECOVERIES_FDIC">"c6614"</definedName>
    <definedName name="IQ_REAL_ESTATE">"c1093"</definedName>
    <definedName name="IQ_REAL_ESTATE_ASSETS">"c1094"</definedName>
    <definedName name="IQ_RECOVERIES_1_4_FAMILY_LOANS_FDIC">"c6707"</definedName>
    <definedName name="IQ_RECOVERIES_AUTO_LOANS_FDIC">"c6701"</definedName>
    <definedName name="IQ_RECOVERIES_CL_LOANS_FDIC">"c6702"</definedName>
    <definedName name="IQ_RECOVERIES_CREDIT_CARDS_RECEIVABLES_FDIC">"c6704"</definedName>
    <definedName name="IQ_RECOVERIES_HOME_EQUITY_LINES_FDIC">"c6705"</definedName>
    <definedName name="IQ_RECOVERIES_OTHER_CONSUMER_LOANS_FDIC">"c6703"</definedName>
    <definedName name="IQ_RECOVERIES_OTHER_LOANS_FDIC">"c6706"</definedName>
    <definedName name="IQ_RECURRING_PROFIT_ACT_OR_EST">"c4507"</definedName>
    <definedName name="IQ_RECURRING_PROFIT_SHARE_ACT_OR_EST">"c4508"</definedName>
    <definedName name="IQ_REDEEM_PREF_STOCK">"c1417"</definedName>
    <definedName name="IQ_REG_ASSETS">"c1095"</definedName>
    <definedName name="IQ_REINSUR_PAY">"c1096"</definedName>
    <definedName name="IQ_REINSUR_PAY_CF">"c1097"</definedName>
    <definedName name="IQ_REINSUR_RECOVER">"c1098"</definedName>
    <definedName name="IQ_REINSUR_RECOVER_CF">"c1099"</definedName>
    <definedName name="IQ_REINSURANCE">"c1100"</definedName>
    <definedName name="IQ_RELATED_PLANS_FDIC">"c6320"</definedName>
    <definedName name="IQ_RENTAL_REV">"c1101"</definedName>
    <definedName name="IQ_RES_CONST_REAL_APR_FC_UNUSED_UNUSED_UNUSED">"c8536"</definedName>
    <definedName name="IQ_RES_CONST_REAL_APR_UNUSED_UNUSED_UNUSED">"c7656"</definedName>
    <definedName name="IQ_RES_CONST_REAL_FC_UNUSED_UNUSED_UNUSED">"c7876"</definedName>
    <definedName name="IQ_RES_CONST_REAL_POP_FC_UNUSED_UNUSED_UNUSED">"c8096"</definedName>
    <definedName name="IQ_RES_CONST_REAL_POP_UNUSED_UNUSED_UNUSED">"c7216"</definedName>
    <definedName name="IQ_RES_CONST_REAL_SAAR_APR_FC_UNUSED_UNUSED_UNUSED">"c8537"</definedName>
    <definedName name="IQ_RES_CONST_REAL_SAAR_APR_UNUSED_UNUSED_UNUSED">"c7657"</definedName>
    <definedName name="IQ_RES_CONST_REAL_SAAR_FC_UNUSED_UNUSED_UNUSED">"c7877"</definedName>
    <definedName name="IQ_RES_CONST_REAL_SAAR_POP_FC_UNUSED_UNUSED_UNUSED">"c8097"</definedName>
    <definedName name="IQ_RES_CONST_REAL_SAAR_POP_UNUSED_UNUSED_UNUSED">"c7217"</definedName>
    <definedName name="IQ_RES_CONST_REAL_SAAR_UNUSED_UNUSED_UNUSED">"c6997"</definedName>
    <definedName name="IQ_RES_CONST_REAL_SAAR_YOY_FC_UNUSED_UNUSED_UNUSED">"c8317"</definedName>
    <definedName name="IQ_RES_CONST_REAL_SAAR_YOY_UNUSED_UNUSED_UNUSED">"c7437"</definedName>
    <definedName name="IQ_RES_CONST_REAL_UNUSED_UNUSED_UNUSED">"c6996"</definedName>
    <definedName name="IQ_RES_CONST_REAL_YOY_FC_UNUSED_UNUSED_UNUSED">"c8316"</definedName>
    <definedName name="IQ_RES_CONST_REAL_YOY_UNUSED_UNUSED_UNUSED">"c7436"</definedName>
    <definedName name="IQ_RES_CONST_SAAR_APR_FC_UNUSED_UNUSED_UNUSED">"c8540"</definedName>
    <definedName name="IQ_RES_CONST_SAAR_APR_UNUSED_UNUSED_UNUSED">"c7660"</definedName>
    <definedName name="IQ_RES_CONST_SAAR_FC_UNUSED_UNUSED_UNUSED">"c7880"</definedName>
    <definedName name="IQ_RES_CONST_SAAR_POP_FC_UNUSED_UNUSED_UNUSED">"c8100"</definedName>
    <definedName name="IQ_RES_CONST_SAAR_POP_UNUSED_UNUSED_UNUSED">"c7220"</definedName>
    <definedName name="IQ_RES_CONST_SAAR_UNUSED_UNUSED_UNUSED">"c7000"</definedName>
    <definedName name="IQ_RES_CONST_SAAR_YOY_FC_UNUSED_UNUSED_UNUSED">"c8320"</definedName>
    <definedName name="IQ_RES_CONST_SAAR_YOY_UNUSED_UNUSED_UNUSED">"c7440"</definedName>
    <definedName name="IQ_RESEARCH_DEV">"c1419"</definedName>
    <definedName name="IQ_RESIDENTIAL_LOANS">"c1102"</definedName>
    <definedName name="IQ_RESTATEMENT_BS">"c1643"</definedName>
    <definedName name="IQ_RESTATEMENT_CF">"c1644"</definedName>
    <definedName name="IQ_RESTATEMENT_IS">"c1642"</definedName>
    <definedName name="IQ_RESTATEMENTS_NET_FDIC">"c6500"</definedName>
    <definedName name="IQ_RESTR_STOCK_COMP">"c3506"</definedName>
    <definedName name="IQ_RESTR_STOCK_COMP_PRETAX">"c3504"</definedName>
    <definedName name="IQ_RESTR_STOCK_COMP_TAX">"c3505"</definedName>
    <definedName name="IQ_RESTRICTED_CASH">"c1103"</definedName>
    <definedName name="IQ_RESTRUCTURE">"c1104"</definedName>
    <definedName name="IQ_RESTRUCTURE_BNK">"c1105"</definedName>
    <definedName name="IQ_RESTRUCTURE_BR">"c1106"</definedName>
    <definedName name="IQ_RESTRUCTURE_CF">"c1107"</definedName>
    <definedName name="IQ_RESTRUCTURE_FIN">"c1108"</definedName>
    <definedName name="IQ_RESTRUCTURE_INS">"c1109"</definedName>
    <definedName name="IQ_RESTRUCTURE_REIT">"c1110"</definedName>
    <definedName name="IQ_RESTRUCTURE_UTI">"c1111"</definedName>
    <definedName name="IQ_RESTRUCTURED_LOANS">"c1112"</definedName>
    <definedName name="IQ_RESTRUCTURED_LOANS_1_4_RESIDENTIAL_FDIC">"c6378"</definedName>
    <definedName name="IQ_RESTRUCTURED_LOANS_LEASES_FDIC">"c6377"</definedName>
    <definedName name="IQ_RESTRUCTURED_LOANS_NON_1_4_FDIC">"c6379"</definedName>
    <definedName name="IQ_RETAIL_ACQUIRED_FRANCHISE_STORES">"c2895"</definedName>
    <definedName name="IQ_RETAIL_ACQUIRED_OWNED_STORES">"c2903"</definedName>
    <definedName name="IQ_RETAIL_ACQUIRED_STORES">"c2887"</definedName>
    <definedName name="IQ_RETAIL_AVG_STORE_SIZE_GROSS">"c2066"</definedName>
    <definedName name="IQ_RETAIL_AVG_STORE_SIZE_NET">"c2067"</definedName>
    <definedName name="IQ_RETAIL_AVG_WK_SALES">"c2891"</definedName>
    <definedName name="IQ_RETAIL_AVG_WK_SALES_FRANCHISE">"c2899"</definedName>
    <definedName name="IQ_RETAIL_AVG_WK_SALES_OWNED">"c2907"</definedName>
    <definedName name="IQ_RETAIL_CLOSED_FRANCHISE_STORES">"c2896"</definedName>
    <definedName name="IQ_RETAIL_CLOSED_OWNED_STORES">"c2904"</definedName>
    <definedName name="IQ_RETAIL_CLOSED_STORES">"c2063"</definedName>
    <definedName name="IQ_RETAIL_DEPOSITS_FDIC">"c6488"</definedName>
    <definedName name="IQ_RETAIL_FRANCHISE_STORES_BEG">"c2893"</definedName>
    <definedName name="IQ_RETAIL_OPENED_FRANCHISE_STORES">"c2894"</definedName>
    <definedName name="IQ_RETAIL_OPENED_OWNED_STORES">"c2902"</definedName>
    <definedName name="IQ_RETAIL_OPENED_STORES">"c2062"</definedName>
    <definedName name="IQ_RETAIL_OWNED_STORES_BEG">"c2901"</definedName>
    <definedName name="IQ_RETAIL_SALES_SQFT_ALL_GROSS">"c2138"</definedName>
    <definedName name="IQ_RETAIL_SALES_SQFT_ALL_NET">"c2139"</definedName>
    <definedName name="IQ_RETAIL_SALES_SQFT_COMPARABLE_GROSS">"c2136"</definedName>
    <definedName name="IQ_RETAIL_SALES_SQFT_COMPARABLE_NET">"c2137"</definedName>
    <definedName name="IQ_RETAIL_SALES_SQFT_OWNED_GROSS">"c2134"</definedName>
    <definedName name="IQ_RETAIL_SALES_SQFT_OWNED_NET">"c2135"</definedName>
    <definedName name="IQ_RETAIL_SOLD_FRANCHISE_STORES">"c2897"</definedName>
    <definedName name="IQ_RETAIL_SOLD_OWNED_STORES">"c2905"</definedName>
    <definedName name="IQ_RETAIL_SOLD_STORES">"c2889"</definedName>
    <definedName name="IQ_RETAIL_SQ_FOOTAGE">"c2064"</definedName>
    <definedName name="IQ_RETAIL_STORE_SELLING_AREA">"c2065"</definedName>
    <definedName name="IQ_RETAIL_STORES_BEG">"c2885"</definedName>
    <definedName name="IQ_RETAIL_TOTAL_FRANCHISE_STORES">"c2898"</definedName>
    <definedName name="IQ_RETAIL_TOTAL_OWNED_STORES">"c2906"</definedName>
    <definedName name="IQ_RETAIL_TOTAL_STORES">"c2061"</definedName>
    <definedName name="IQ_RETAINED_EARN">"c1420"</definedName>
    <definedName name="IQ_RETAINED_EARNINGS_AVERAGE_EQUITY_FDIC">"c6733"</definedName>
    <definedName name="IQ_RETURN_ASSETS">"c1113"</definedName>
    <definedName name="IQ_RETURN_ASSETS_BANK">"c1114"</definedName>
    <definedName name="IQ_RETURN_ASSETS_BROK">"c1115"</definedName>
    <definedName name="IQ_RETURN_ASSETS_FDIC">"c6730"</definedName>
    <definedName name="IQ_RETURN_ASSETS_FS">"c1116"</definedName>
    <definedName name="IQ_RETURN_CAPITAL">"c1117"</definedName>
    <definedName name="IQ_RETURN_EQUITY">"c1118"</definedName>
    <definedName name="IQ_RETURN_EQUITY_BANK">"c1119"</definedName>
    <definedName name="IQ_RETURN_EQUITY_BROK">"c1120"</definedName>
    <definedName name="IQ_RETURN_EQUITY_FDIC">"c6732"</definedName>
    <definedName name="IQ_RETURN_EQUITY_FS">"c1121"</definedName>
    <definedName name="IQ_RETURN_INVESTMENT">"c1421"</definedName>
    <definedName name="IQ_REV">"c1122"</definedName>
    <definedName name="IQ_REV_BEFORE_LL">"c1123"</definedName>
    <definedName name="IQ_REV_STDDEV_EST">"c1124"</definedName>
    <definedName name="IQ_REV_STDDEV_EST_REUT">"c3639"</definedName>
    <definedName name="IQ_REV_UTI">"c1125"</definedName>
    <definedName name="IQ_REVALUATION_GAINS_FDIC">"c6428"</definedName>
    <definedName name="IQ_REVALUATION_LOSSES_FDIC">"c6429"</definedName>
    <definedName name="IQ_REVENUE">"c1422"</definedName>
    <definedName name="IQ_REVENUE_ACT_OR_EST">"c2214"</definedName>
    <definedName name="IQ_REVENUE_EST">"c1126"</definedName>
    <definedName name="IQ_REVENUE_EST_REUT">"c3634"</definedName>
    <definedName name="IQ_REVENUE_HIGH_EST">"c1127"</definedName>
    <definedName name="IQ_REVENUE_HIGH_EST_REUT">"c3636"</definedName>
    <definedName name="IQ_REVENUE_LOW_EST">"c1128"</definedName>
    <definedName name="IQ_REVENUE_LOW_EST_REUT">"c3637"</definedName>
    <definedName name="IQ_REVENUE_MEDIAN_EST">"c1662"</definedName>
    <definedName name="IQ_REVENUE_MEDIAN_EST_REUT">"c3635"</definedName>
    <definedName name="IQ_REVENUE_NUM_EST">"c1129"</definedName>
    <definedName name="IQ_REVENUE_NUM_EST_REUT">"c3638"</definedName>
    <definedName name="IQ_REVISION_DATE_">39489.6256597222</definedName>
    <definedName name="IQ_RISK_ADJ_BANK_ASSETS">"c2670"</definedName>
    <definedName name="IQ_RISK_WEIGHTED_ASSETS_FDIC">"c6370"</definedName>
    <definedName name="IQ_SALARY">"c1130"</definedName>
    <definedName name="IQ_SALARY_FDIC">"c6576"</definedName>
    <definedName name="IQ_SALE_CONVERSION_RETIREMENT_STOCK_FDIC">"c6661"</definedName>
    <definedName name="IQ_SALE_INTAN_CF">"c1131"</definedName>
    <definedName name="IQ_SALE_INTAN_CF_BNK">"c1132"</definedName>
    <definedName name="IQ_SALE_INTAN_CF_BR">"c1133"</definedName>
    <definedName name="IQ_SALE_INTAN_CF_FIN">"c1134"</definedName>
    <definedName name="IQ_SALE_INTAN_CF_INS">"c1135"</definedName>
    <definedName name="IQ_SALE_INTAN_CF_REIT">"c1627"</definedName>
    <definedName name="IQ_SALE_INTAN_CF_UTI">"c1136"</definedName>
    <definedName name="IQ_SALE_PPE_CF">"c1137"</definedName>
    <definedName name="IQ_SALE_PPE_CF_BNK">"c1138"</definedName>
    <definedName name="IQ_SALE_PPE_CF_BR">"c1139"</definedName>
    <definedName name="IQ_SALE_PPE_CF_FIN">"c1140"</definedName>
    <definedName name="IQ_SALE_PPE_CF_INS">"c1141"</definedName>
    <definedName name="IQ_SALE_PPE_CF_UTI">"c1142"</definedName>
    <definedName name="IQ_SALE_RE_ASSETS">"c1629"</definedName>
    <definedName name="IQ_SALE_REAL_ESTATE_CF">"c1143"</definedName>
    <definedName name="IQ_SALE_REAL_ESTATE_CF_BNK">"c1144"</definedName>
    <definedName name="IQ_SALE_REAL_ESTATE_CF_BR">"c1145"</definedName>
    <definedName name="IQ_SALE_REAL_ESTATE_CF_FIN">"c1146"</definedName>
    <definedName name="IQ_SALE_REAL_ESTATE_CF_INS">"c1147"</definedName>
    <definedName name="IQ_SALE_REAL_ESTATE_CF_UTI">"c1148"</definedName>
    <definedName name="IQ_SALES_MARKETING">"c2240"</definedName>
    <definedName name="IQ_SAME_STORE">"c1149"</definedName>
    <definedName name="IQ_SAME_STORE_FRANCHISE">"c2900"</definedName>
    <definedName name="IQ_SAME_STORE_OWNED">"c2908"</definedName>
    <definedName name="IQ_SAME_STORE_TOTAL">"c2892"</definedName>
    <definedName name="IQ_SAVING_DEP">"c1150"</definedName>
    <definedName name="IQ_SEC_PURCHASED_RESELL">"c5513"</definedName>
    <definedName name="IQ_SECUR_RECEIV">"c1151"</definedName>
    <definedName name="IQ_SECURED_1_4_FAMILY_RESIDENTIAL_CHARGE_OFFS_FDIC">"c6590"</definedName>
    <definedName name="IQ_SECURED_1_4_FAMILY_RESIDENTIAL_NET_CHARGE_OFFS_FDIC">"c6628"</definedName>
    <definedName name="IQ_SECURED_1_4_FAMILY_RESIDENTIAL_RECOVERIES_FDIC">"c6609"</definedName>
    <definedName name="IQ_SECURED_DEBT">"c2546"</definedName>
    <definedName name="IQ_SECURED_DEBT_PCT">"c2547"</definedName>
    <definedName name="IQ_SECURED_FARMLAND_CHARGE_OFFS_FDIC">"c6593"</definedName>
    <definedName name="IQ_SECURED_FARMLAND_NET_CHARGE_OFFS_FDIC">"c6631"</definedName>
    <definedName name="IQ_SECURED_FARMLAND_RECOVERIES_FDIC">"c6612"</definedName>
    <definedName name="IQ_SECURED_MULTIFAMILY_RESIDENTIAL_CHARGE_OFFS_FDIC">"c6591"</definedName>
    <definedName name="IQ_SECURED_MULTIFAMILY_RESIDENTIAL_NET_CHARGE_OFFS_FDIC">"c6629"</definedName>
    <definedName name="IQ_SECURED_MULTIFAMILY_RESIDENTIAL_RECOVERIES_FDIC">"c6610"</definedName>
    <definedName name="IQ_SECURED_NONFARM_NONRESIDENTIAL_CHARGE_OFFS_FDIC">"c6592"</definedName>
    <definedName name="IQ_SECURED_NONFARM_NONRESIDENTIAL_NET_CHARGE_OFFS_FDIC">"c6630"</definedName>
    <definedName name="IQ_SECURED_NONFARM_NONRESIDENTIAL_RECOVERIES_FDIC">"c6611"</definedName>
    <definedName name="IQ_SECURITIES_GAINS_FDIC">"c6584"</definedName>
    <definedName name="IQ_SECURITIES_ISSUED_STATES_FDIC">"c6300"</definedName>
    <definedName name="IQ_SECURITIES_LENT_FDIC">"c6532"</definedName>
    <definedName name="IQ_SECURITIES_UNDERWRITING_FDIC">"c6529"</definedName>
    <definedName name="IQ_SECURITY_BORROW">"c1152"</definedName>
    <definedName name="IQ_SECURITY_LEVEL">"c2159"</definedName>
    <definedName name="IQ_SECURITY_NOTES">"c2202"</definedName>
    <definedName name="IQ_SECURITY_OWN">"c1153"</definedName>
    <definedName name="IQ_SECURITY_RESELL">"c1154"</definedName>
    <definedName name="IQ_SECURITY_TYPE">"c2158"</definedName>
    <definedName name="IQ_SEPARATE_ACCT_ASSETS">"c1155"</definedName>
    <definedName name="IQ_SEPARATE_ACCT_LIAB">"c1156"</definedName>
    <definedName name="IQ_SERV_CHARGE_DEPOSITS">"c1157"</definedName>
    <definedName name="IQ_SERVICE_CHARGES_FDIC">"c6572"</definedName>
    <definedName name="IQ_SGA">"c1158"</definedName>
    <definedName name="IQ_SGA_BNK">"c1159"</definedName>
    <definedName name="IQ_SGA_INS">"c1160"</definedName>
    <definedName name="IQ_SGA_MARGIN">"c1898"</definedName>
    <definedName name="IQ_SGA_REIT">"c1161"</definedName>
    <definedName name="IQ_SGA_SUPPL">"c1162"</definedName>
    <definedName name="IQ_SGA_UTI">"c1163"</definedName>
    <definedName name="IQ_SHAREOUTSTANDING">"c1347"</definedName>
    <definedName name="IQ_SHARESOUTSTANDING">"c1164"</definedName>
    <definedName name="IQ_SHORT_INTEREST">"c1165"</definedName>
    <definedName name="IQ_SHORT_INTEREST_OVER_FLOAT">"c1577"</definedName>
    <definedName name="IQ_SHORT_INTEREST_PERCENT">"c1576"</definedName>
    <definedName name="IQ_SHORT_TERM_INVEST">"c1425"</definedName>
    <definedName name="IQ_SOFTWARE">"c1167"</definedName>
    <definedName name="IQ_SOURCE">"c1168"</definedName>
    <definedName name="IQ_SP">"c2171"</definedName>
    <definedName name="IQ_SP_BANK">"c2637"</definedName>
    <definedName name="IQ_SP_BANK_ACTION">"c2636"</definedName>
    <definedName name="IQ_SP_BANK_DATE">"c2635"</definedName>
    <definedName name="IQ_SP_DATE">"c2172"</definedName>
    <definedName name="IQ_SP_FIN_ENHANCE_FX">"c2631"</definedName>
    <definedName name="IQ_SP_FIN_ENHANCE_FX_ACTION">"c2630"</definedName>
    <definedName name="IQ_SP_FIN_ENHANCE_FX_DATE">"c2629"</definedName>
    <definedName name="IQ_SP_FIN_ENHANCE_LC">"c2634"</definedName>
    <definedName name="IQ_SP_FIN_ENHANCE_LC_ACTION">"c2633"</definedName>
    <definedName name="IQ_SP_FIN_ENHANCE_LC_DATE">"c2632"</definedName>
    <definedName name="IQ_SP_FIN_STRENGTH_LC_ACTION_LT">"c2625"</definedName>
    <definedName name="IQ_SP_FIN_STRENGTH_LC_ACTION_ST">"c2626"</definedName>
    <definedName name="IQ_SP_FIN_STRENGTH_LC_DATE_LT">"c2623"</definedName>
    <definedName name="IQ_SP_FIN_STRENGTH_LC_DATE_ST">"c2624"</definedName>
    <definedName name="IQ_SP_FIN_STRENGTH_LC_LT">"c2627"</definedName>
    <definedName name="IQ_SP_FIN_STRENGTH_LC_ST">"c2628"</definedName>
    <definedName name="IQ_SP_FX_ACTION_LT">"c2613"</definedName>
    <definedName name="IQ_SP_FX_ACTION_ST">"c2614"</definedName>
    <definedName name="IQ_SP_FX_DATE_LT">"c2611"</definedName>
    <definedName name="IQ_SP_FX_DATE_ST">"c2612"</definedName>
    <definedName name="IQ_SP_FX_LT">"c2615"</definedName>
    <definedName name="IQ_SP_FX_ST">"c2616"</definedName>
    <definedName name="IQ_SP_ISSUE_ACTION">"c2644"</definedName>
    <definedName name="IQ_SP_ISSUE_DATE">"c2643"</definedName>
    <definedName name="IQ_SP_ISSUE_LT">"c2645"</definedName>
    <definedName name="IQ_SP_ISSUE_OUTLOOK_WATCH">"c2650"</definedName>
    <definedName name="IQ_SP_ISSUE_OUTLOOK_WATCH_DATE">"c2649"</definedName>
    <definedName name="IQ_SP_ISSUE_RECOVER">"c2648"</definedName>
    <definedName name="IQ_SP_ISSUE_RECOVER_ACTION">"c2647"</definedName>
    <definedName name="IQ_SP_ISSUE_RECOVER_DATE">"c2646"</definedName>
    <definedName name="IQ_SP_LC_ACTION_LT">"c2619"</definedName>
    <definedName name="IQ_SP_LC_ACTION_ST">"c2620"</definedName>
    <definedName name="IQ_SP_LC_DATE_LT">"c2617"</definedName>
    <definedName name="IQ_SP_LC_DATE_ST">"c2618"</definedName>
    <definedName name="IQ_SP_LC_LT">"c2621"</definedName>
    <definedName name="IQ_SP_LC_ST">"c2622"</definedName>
    <definedName name="IQ_SP_OUTLOOK_WATCH">"c2639"</definedName>
    <definedName name="IQ_SP_OUTLOOK_WATCH_DATE">"c2638"</definedName>
    <definedName name="IQ_SP_REASON">"c2174"</definedName>
    <definedName name="IQ_SP_STATUS">"c2173"</definedName>
    <definedName name="IQ_SPECIAL_DIV_CF">"c1169"</definedName>
    <definedName name="IQ_SPECIAL_DIV_CF_BNK">"c1170"</definedName>
    <definedName name="IQ_SPECIAL_DIV_CF_BR">"c1171"</definedName>
    <definedName name="IQ_SPECIAL_DIV_CF_FIN">"c1172"</definedName>
    <definedName name="IQ_SPECIAL_DIV_CF_INS">"c1173"</definedName>
    <definedName name="IQ_SPECIAL_DIV_CF_REIT">"c1174"</definedName>
    <definedName name="IQ_SPECIAL_DIV_CF_UTI">"c1175"</definedName>
    <definedName name="IQ_SPECIAL_DIV_SHARE">"c3007"</definedName>
    <definedName name="IQ_SR_BONDS_NOTES">"c2501"</definedName>
    <definedName name="IQ_SR_BONDS_NOTES_PCT">"c2502"</definedName>
    <definedName name="IQ_SR_DEBT">"c2526"</definedName>
    <definedName name="IQ_SR_DEBT_EBITDA">"c2552"</definedName>
    <definedName name="IQ_SR_DEBT_EBITDA_CAPEX">"c2553"</definedName>
    <definedName name="IQ_SR_DEBT_PCT">"c2527"</definedName>
    <definedName name="IQ_SR_SUB_DEBT">"c2530"</definedName>
    <definedName name="IQ_SR_SUB_DEBT_EBITDA">"c2556"</definedName>
    <definedName name="IQ_SR_SUB_DEBT_EBITDA_CAPEX">"c2557"</definedName>
    <definedName name="IQ_SR_SUB_DEBT_PCT">"c2531"</definedName>
    <definedName name="IQ_ST_DEBT">"c1176"</definedName>
    <definedName name="IQ_ST_DEBT_BNK">"c1177"</definedName>
    <definedName name="IQ_ST_DEBT_BR">"c1178"</definedName>
    <definedName name="IQ_ST_DEBT_FIN">"c1179"</definedName>
    <definedName name="IQ_ST_DEBT_INS">"c1180"</definedName>
    <definedName name="IQ_ST_DEBT_ISSUED">"c1181"</definedName>
    <definedName name="IQ_ST_DEBT_ISSUED_BNK">"c1182"</definedName>
    <definedName name="IQ_ST_DEBT_ISSUED_BR">"c1183"</definedName>
    <definedName name="IQ_ST_DEBT_ISSUED_FIN">"c1184"</definedName>
    <definedName name="IQ_ST_DEBT_ISSUED_INS">"c1185"</definedName>
    <definedName name="IQ_ST_DEBT_ISSUED_REIT">"c1186"</definedName>
    <definedName name="IQ_ST_DEBT_ISSUED_UTI">"c1187"</definedName>
    <definedName name="IQ_ST_DEBT_PCT">"c2539"</definedName>
    <definedName name="IQ_ST_DEBT_REIT">"c1188"</definedName>
    <definedName name="IQ_ST_DEBT_REPAID">"c1189"</definedName>
    <definedName name="IQ_ST_DEBT_REPAID_BNK">"c1190"</definedName>
    <definedName name="IQ_ST_DEBT_REPAID_BR">"c1191"</definedName>
    <definedName name="IQ_ST_DEBT_REPAID_FIN">"c1192"</definedName>
    <definedName name="IQ_ST_DEBT_REPAID_INS">"c1193"</definedName>
    <definedName name="IQ_ST_DEBT_REPAID_REIT">"c1194"</definedName>
    <definedName name="IQ_ST_DEBT_REPAID_UTI">"c1195"</definedName>
    <definedName name="IQ_ST_DEBT_UTI">"c1196"</definedName>
    <definedName name="IQ_ST_INVEST">"c1197"</definedName>
    <definedName name="IQ_ST_INVEST_UTI">"c1198"</definedName>
    <definedName name="IQ_ST_NOTE_RECEIV">"c1199"</definedName>
    <definedName name="IQ_STATE">"c1200"</definedName>
    <definedName name="IQ_STATES_NONTRANSACTION_ACCOUNTS_FDIC">"c6547"</definedName>
    <definedName name="IQ_STATES_TOTAL_DEPOSITS_FDIC">"c6473"</definedName>
    <definedName name="IQ_STATES_TRANSACTION_ACCOUNTS_FDIC">"c6539"</definedName>
    <definedName name="IQ_STATUTORY_SURPLUS">"c1201"</definedName>
    <definedName name="IQ_STOCK_BASED">"c1202"</definedName>
    <definedName name="IQ_STOCK_BASED_AT">"c2999"</definedName>
    <definedName name="IQ_STOCK_BASED_CF">"c1203"</definedName>
    <definedName name="IQ_STOCK_BASED_COGS">"c2990"</definedName>
    <definedName name="IQ_STOCK_BASED_COMP">"c3512"</definedName>
    <definedName name="IQ_STOCK_BASED_COMP_PRETAX">"c3510"</definedName>
    <definedName name="IQ_STOCK_BASED_COMP_TAX">"c3511"</definedName>
    <definedName name="IQ_STOCK_BASED_GA">"c2993"</definedName>
    <definedName name="IQ_STOCK_BASED_OTHER">"c2995"</definedName>
    <definedName name="IQ_STOCK_BASED_RD">"c2991"</definedName>
    <definedName name="IQ_STOCK_BASED_SGA">"c2994"</definedName>
    <definedName name="IQ_STOCK_BASED_SM">"c2992"</definedName>
    <definedName name="IQ_STOCK_BASED_TOTAL">"c3040"</definedName>
    <definedName name="IQ_STOCK_OPTIONS_COMP">"c3509"</definedName>
    <definedName name="IQ_STOCK_OPTIONS_COMP_PRETAX">"c3507"</definedName>
    <definedName name="IQ_STOCK_OPTIONS_COMP_TAX">"c3508"</definedName>
    <definedName name="IQ_STRIKE_PRICE_ISSUED">"c1645"</definedName>
    <definedName name="IQ_STRIKE_PRICE_OS">"c1646"</definedName>
    <definedName name="IQ_STW">"c2166"</definedName>
    <definedName name="IQ_SUB_BONDS_NOTES">"c2503"</definedName>
    <definedName name="IQ_SUB_BONDS_NOTES_PCT">"c2504"</definedName>
    <definedName name="IQ_SUB_DEBT">"c2532"</definedName>
    <definedName name="IQ_SUB_DEBT_EBITDA">"c2558"</definedName>
    <definedName name="IQ_SUB_DEBT_EBITDA_CAPEX">"c2559"</definedName>
    <definedName name="IQ_SUB_DEBT_FDIC">"c6346"</definedName>
    <definedName name="IQ_SUB_DEBT_PCT">"c2533"</definedName>
    <definedName name="IQ_SUB_LEASE_AFTER_FIVE">"c1207"</definedName>
    <definedName name="IQ_SUB_LEASE_INC_CY">"c1208"</definedName>
    <definedName name="IQ_SUB_LEASE_INC_CY1">"c1209"</definedName>
    <definedName name="IQ_SUB_LEASE_INC_CY2">"c1210"</definedName>
    <definedName name="IQ_SUB_LEASE_INC_CY3">"c1211"</definedName>
    <definedName name="IQ_SUB_LEASE_INC_CY4">"c1212"</definedName>
    <definedName name="IQ_SUB_LEASE_NEXT_FIVE">"c1213"</definedName>
    <definedName name="IQ_SURPLUS_FDIC">"c6351"</definedName>
    <definedName name="IQ_SVA">"c1214"</definedName>
    <definedName name="IQ_TARGET_PRICE_NUM">"c1653"</definedName>
    <definedName name="IQ_TARGET_PRICE_NUM_REUT">"c5319"</definedName>
    <definedName name="IQ_TARGET_PRICE_STDDEV">"c1654"</definedName>
    <definedName name="IQ_TARGET_PRICE_STDDEV_REUT">"c5320"</definedName>
    <definedName name="IQ_TAX_BENEFIT_CF_1YR">"c3483"</definedName>
    <definedName name="IQ_TAX_BENEFIT_CF_2YR">"c3484"</definedName>
    <definedName name="IQ_TAX_BENEFIT_CF_3YR">"c3485"</definedName>
    <definedName name="IQ_TAX_BENEFIT_CF_4YR">"c3486"</definedName>
    <definedName name="IQ_TAX_BENEFIT_CF_5YR">"c3487"</definedName>
    <definedName name="IQ_TAX_BENEFIT_CF_AFTER_FIVE">"c3488"</definedName>
    <definedName name="IQ_TAX_BENEFIT_CF_MAX_YEAR">"c3491"</definedName>
    <definedName name="IQ_TAX_BENEFIT_CF_NO_EXP">"c3489"</definedName>
    <definedName name="IQ_TAX_BENEFIT_CF_TOTAL">"c3490"</definedName>
    <definedName name="IQ_TAX_BENEFIT_OPTIONS">"c1215"</definedName>
    <definedName name="IQ_TAX_EQUIV_NET_INT_INC">"c1216"</definedName>
    <definedName name="IQ_TBV">"c1906"</definedName>
    <definedName name="IQ_TBV_10YR_ANN_GROWTH">"c1936"</definedName>
    <definedName name="IQ_TBV_1YR_ANN_GROWTH">"c1931"</definedName>
    <definedName name="IQ_TBV_2YR_ANN_GROWTH">"c1932"</definedName>
    <definedName name="IQ_TBV_3YR_ANN_GROWTH">"c1933"</definedName>
    <definedName name="IQ_TBV_5YR_ANN_GROWTH">"c1934"</definedName>
    <definedName name="IQ_TBV_7YR_ANN_GROWTH">"c1935"</definedName>
    <definedName name="IQ_TBV_SHARE">"c1217"</definedName>
    <definedName name="IQ_TEMPLATE">"c1521"</definedName>
    <definedName name="IQ_TENANT">"c1218"</definedName>
    <definedName name="IQ_TERM_LOANS">"c2499"</definedName>
    <definedName name="IQ_TERM_LOANS_PCT">"c2500"</definedName>
    <definedName name="IQ_TEV">"c1219"</definedName>
    <definedName name="IQ_TEV_EBIT">"c1220"</definedName>
    <definedName name="IQ_TEV_EBIT_AVG">"c1221"</definedName>
    <definedName name="IQ_TEV_EBITDA">"c1222"</definedName>
    <definedName name="IQ_TEV_EBITDA_AVG">"c1223"</definedName>
    <definedName name="IQ_TEV_EBITDA_FWD">"c1224"</definedName>
    <definedName name="IQ_TEV_EBITDA_FWD_REUT">"c4050"</definedName>
    <definedName name="IQ_TEV_EMPLOYEE_AVG">"c1225"</definedName>
    <definedName name="IQ_TEV_TOTAL_REV">"c1226"</definedName>
    <definedName name="IQ_TEV_TOTAL_REV_AVG">"c1227"</definedName>
    <definedName name="IQ_TEV_TOTAL_REV_FWD">"c1228"</definedName>
    <definedName name="IQ_TEV_TOTAL_REV_FWD_REUT">"c4051"</definedName>
    <definedName name="IQ_TEV_UFCF">"c2208"</definedName>
    <definedName name="IQ_THREE_MONTHS_FIXED_AND_FLOATING_FDIC">"c6419"</definedName>
    <definedName name="IQ_THREE_MONTHS_MORTGAGE_PASS_THROUGHS_FDIC">"c6411"</definedName>
    <definedName name="IQ_THREE_YEAR_FIXED_AND_FLOATING_RATE_FDIC">"c6421"</definedName>
    <definedName name="IQ_THREE_YEAR_MORTGAGE_PASS_THROUGHS_FDIC">"c6413"</definedName>
    <definedName name="IQ_THREE_YEARS_LESS_FDIC">"c6417"</definedName>
    <definedName name="IQ_TIER_1_RISK_BASED_CAPITAL_RATIO_FDIC">"c6746"</definedName>
    <definedName name="IQ_TIER_ONE_CAPITAL">"c2667"</definedName>
    <definedName name="IQ_TIER_ONE_FDIC">"c6369"</definedName>
    <definedName name="IQ_TIER_ONE_RATIO">"c1229"</definedName>
    <definedName name="IQ_TIER_TWO_CAPITAL">"c2669"</definedName>
    <definedName name="IQ_TIME_DEP">"c1230"</definedName>
    <definedName name="IQ_TIME_DEPOSITS_LESS_THAN_100K_FDIC">"c6465"</definedName>
    <definedName name="IQ_TIME_DEPOSITS_MORE_THAN_100K_FDIC">"c6470"</definedName>
    <definedName name="IQ_TODAY">0</definedName>
    <definedName name="IQ_TOT_ADJ_INC">"c1616"</definedName>
    <definedName name="IQ_TOTAL_AR_BR">"c1231"</definedName>
    <definedName name="IQ_TOTAL_AR_REIT">"c1232"</definedName>
    <definedName name="IQ_TOTAL_AR_UTI">"c1233"</definedName>
    <definedName name="IQ_TOTAL_ASSETS">"c1234"</definedName>
    <definedName name="IQ_TOTAL_ASSETS_10YR_ANN_GROWTH">"c1235"</definedName>
    <definedName name="IQ_TOTAL_ASSETS_1YR_ANN_GROWTH">"c1236"</definedName>
    <definedName name="IQ_TOTAL_ASSETS_2YR_ANN_GROWTH">"c1237"</definedName>
    <definedName name="IQ_TOTAL_ASSETS_3YR_ANN_GROWTH">"c1238"</definedName>
    <definedName name="IQ_TOTAL_ASSETS_5YR_ANN_GROWTH">"c1239"</definedName>
    <definedName name="IQ_TOTAL_ASSETS_7YR_ANN_GROWTH">"c1240"</definedName>
    <definedName name="IQ_TOTAL_ASSETS_FDIC">"c6339"</definedName>
    <definedName name="IQ_TOTAL_AVG_CE_TOTAL_AVG_ASSETS">"c1241"</definedName>
    <definedName name="IQ_TOTAL_AVG_EQUITY_TOTAL_AVG_ASSETS">"c1242"</definedName>
    <definedName name="IQ_TOTAL_BANK_CAPITAL">"c2668"</definedName>
    <definedName name="IQ_TOTAL_CA">"c1243"</definedName>
    <definedName name="IQ_TOTAL_CAP">"c1507"</definedName>
    <definedName name="IQ_TOTAL_CAPITAL_RATIO">"c1244"</definedName>
    <definedName name="IQ_TOTAL_CASH_DIVID">"c1455"</definedName>
    <definedName name="IQ_TOTAL_CASH_FINAN">"c1352"</definedName>
    <definedName name="IQ_TOTAL_CASH_INVEST">"c1353"</definedName>
    <definedName name="IQ_TOTAL_CASH_OPER">"c1354"</definedName>
    <definedName name="IQ_TOTAL_CHARGE_OFFS_FDIC">"c6603"</definedName>
    <definedName name="IQ_TOTAL_CHURN">"c2122"</definedName>
    <definedName name="IQ_TOTAL_CL">"c1245"</definedName>
    <definedName name="IQ_TOTAL_COMMON">"c1411"</definedName>
    <definedName name="IQ_TOTAL_COMMON_EQUITY">"c1246"</definedName>
    <definedName name="IQ_TOTAL_CURRENT_ASSETS">"c1430"</definedName>
    <definedName name="IQ_TOTAL_CURRENT_LIAB">"c1431"</definedName>
    <definedName name="IQ_TOTAL_DEBT">"c1247"</definedName>
    <definedName name="IQ_TOTAL_DEBT_CAPITAL">"c1248"</definedName>
    <definedName name="IQ_TOTAL_DEBT_EBITDA">"c1249"</definedName>
    <definedName name="IQ_TOTAL_DEBT_EBITDA_CAPEX">"c2948"</definedName>
    <definedName name="IQ_TOTAL_DEBT_EQUITY">"c1250"</definedName>
    <definedName name="IQ_TOTAL_DEBT_EXCL_FIN">"c2937"</definedName>
    <definedName name="IQ_TOTAL_DEBT_ISSUED">"c1251"</definedName>
    <definedName name="IQ_TOTAL_DEBT_ISSUED_BNK">"c1252"</definedName>
    <definedName name="IQ_TOTAL_DEBT_ISSUED_BR">"c1253"</definedName>
    <definedName name="IQ_TOTAL_DEBT_ISSUED_FIN">"c1254"</definedName>
    <definedName name="IQ_TOTAL_DEBT_ISSUED_REIT">"c1255"</definedName>
    <definedName name="IQ_TOTAL_DEBT_ISSUED_UTI">"c1256"</definedName>
    <definedName name="IQ_TOTAL_DEBT_ISSUES_INS">"c1257"</definedName>
    <definedName name="IQ_TOTAL_DEBT_OVER_EBITDA">"c1433"</definedName>
    <definedName name="IQ_TOTAL_DEBT_OVER_TOTAL_BV">"c1434"</definedName>
    <definedName name="IQ_TOTAL_DEBT_OVER_TOTAL_CAP">"c1432"</definedName>
    <definedName name="IQ_TOTAL_DEBT_REPAID">"c1258"</definedName>
    <definedName name="IQ_TOTAL_DEBT_REPAID_BNK">"c1259"</definedName>
    <definedName name="IQ_TOTAL_DEBT_REPAID_BR">"c1260"</definedName>
    <definedName name="IQ_TOTAL_DEBT_REPAID_FIN">"c1261"</definedName>
    <definedName name="IQ_TOTAL_DEBT_REPAID_INS">"c1262"</definedName>
    <definedName name="IQ_TOTAL_DEBT_REPAID_REIT">"c1263"</definedName>
    <definedName name="IQ_TOTAL_DEBT_REPAID_UTI">"c1264"</definedName>
    <definedName name="IQ_TOTAL_DEBT_SECURITIES_FDIC">"c6410"</definedName>
    <definedName name="IQ_TOTAL_DEPOSITS">"c1265"</definedName>
    <definedName name="IQ_TOTAL_DEPOSITS_FDIC">"c6342"</definedName>
    <definedName name="IQ_TOTAL_DIV_PAID_CF">"c1266"</definedName>
    <definedName name="IQ_TOTAL_EMPLOYEE">"c2141"</definedName>
    <definedName name="IQ_TOTAL_EMPLOYEES">"c1522"</definedName>
    <definedName name="IQ_TOTAL_EMPLOYEES_FDIC">"c6355"</definedName>
    <definedName name="IQ_TOTAL_EQUITY">"c1267"</definedName>
    <definedName name="IQ_TOTAL_EQUITY_10YR_ANN_GROWTH">"c1268"</definedName>
    <definedName name="IQ_TOTAL_EQUITY_1YR_ANN_GROWTH">"c1269"</definedName>
    <definedName name="IQ_TOTAL_EQUITY_2YR_ANN_GROWTH">"c1270"</definedName>
    <definedName name="IQ_TOTAL_EQUITY_3YR_ANN_GROWTH">"c1271"</definedName>
    <definedName name="IQ_TOTAL_EQUITY_5YR_ANN_GROWTH">"c1272"</definedName>
    <definedName name="IQ_TOTAL_EQUITY_7YR_ANN_GROWTH">"c1273"</definedName>
    <definedName name="IQ_TOTAL_EQUITY_ALLOWANCE_TOTAL_LOANS">"c1274"</definedName>
    <definedName name="IQ_TOTAL_INTEREST_EXP">"c1382"</definedName>
    <definedName name="IQ_TOTAL_INVENTORY">"c1385"</definedName>
    <definedName name="IQ_TOTAL_INVEST">"c1275"</definedName>
    <definedName name="IQ_TOTAL_LIAB">"c1276"</definedName>
    <definedName name="IQ_TOTAL_LIAB_BNK">"c1277"</definedName>
    <definedName name="IQ_TOTAL_LIAB_BR">"c1278"</definedName>
    <definedName name="IQ_TOTAL_LIAB_EQUITY">"c1279"</definedName>
    <definedName name="IQ_TOTAL_LIAB_EQUITY_FDIC">"c6354"</definedName>
    <definedName name="IQ_TOTAL_LIAB_FIN">"c1280"</definedName>
    <definedName name="IQ_TOTAL_LIAB_INS">"c1281"</definedName>
    <definedName name="IQ_TOTAL_LIAB_REIT">"c1282"</definedName>
    <definedName name="IQ_TOTAL_LIAB_SHAREHOLD">"c1435"</definedName>
    <definedName name="IQ_TOTAL_LIAB_TOTAL_ASSETS">"c1283"</definedName>
    <definedName name="IQ_TOTAL_LIABILITIES_FDIC">"c6348"</definedName>
    <definedName name="IQ_TOTAL_LONG_DEBT">"c1617"</definedName>
    <definedName name="IQ_TOTAL_NON_REC">"c1444"</definedName>
    <definedName name="IQ_TOTAL_OPER_EXP_BR">"c1284"</definedName>
    <definedName name="IQ_TOTAL_OPER_EXP_FIN">"c1285"</definedName>
    <definedName name="IQ_TOTAL_OPER_EXP_INS">"c1286"</definedName>
    <definedName name="IQ_TOTAL_OPER_EXP_REIT">"c1287"</definedName>
    <definedName name="IQ_TOTAL_OPER_EXP_UTI">"c1288"</definedName>
    <definedName name="IQ_TOTAL_OPER_EXPEN">"c1445"</definedName>
    <definedName name="IQ_TOTAL_OPTIONS_BEG_OS">"c2693"</definedName>
    <definedName name="IQ_TOTAL_OPTIONS_CANCELLED">"c2696"</definedName>
    <definedName name="IQ_TOTAL_OPTIONS_END_OS">"c2697"</definedName>
    <definedName name="IQ_TOTAL_OPTIONS_EXERCISED">"c2695"</definedName>
    <definedName name="IQ_TOTAL_OPTIONS_GRANTED">"c2694"</definedName>
    <definedName name="IQ_TOTAL_OTHER_OPER">"c1289"</definedName>
    <definedName name="IQ_TOTAL_OUTSTANDING_BS_DATE">"c1022"</definedName>
    <definedName name="IQ_TOTAL_OUTSTANDING_FILING_DATE">"c2107"</definedName>
    <definedName name="IQ_TOTAL_PENSION_ASSETS">"c1290"</definedName>
    <definedName name="IQ_TOTAL_PENSION_ASSETS_DOMESTIC">"c2658"</definedName>
    <definedName name="IQ_TOTAL_PENSION_ASSETS_FOREIGN">"c2666"</definedName>
    <definedName name="IQ_TOTAL_PENSION_EXP">"c1291"</definedName>
    <definedName name="IQ_TOTAL_PENSION_OBLIGATION">"c1292"</definedName>
    <definedName name="IQ_TOTAL_PRINCIPAL">"c2509"</definedName>
    <definedName name="IQ_TOTAL_PRINCIPAL_PCT">"c2510"</definedName>
    <definedName name="IQ_TOTAL_PROVED_RESERVES_NGL">"c2924"</definedName>
    <definedName name="IQ_TOTAL_PROVED_RESERVES_OIL">"c2040"</definedName>
    <definedName name="IQ_TOTAL_RECEIV">"c1293"</definedName>
    <definedName name="IQ_TOTAL_RECOVERIES_FDIC">"c6622"</definedName>
    <definedName name="IQ_TOTAL_REV">"c1294"</definedName>
    <definedName name="IQ_TOTAL_REV_10YR_ANN_GROWTH">"c1295"</definedName>
    <definedName name="IQ_TOTAL_REV_1YR_ANN_GROWTH">"c1296"</definedName>
    <definedName name="IQ_TOTAL_REV_2YR_ANN_GROWTH">"c1297"</definedName>
    <definedName name="IQ_TOTAL_REV_3YR_ANN_GROWTH">"c1298"</definedName>
    <definedName name="IQ_TOTAL_REV_5YR_ANN_GROWTH">"c1299"</definedName>
    <definedName name="IQ_TOTAL_REV_7YR_ANN_GROWTH">"c1300"</definedName>
    <definedName name="IQ_TOTAL_REV_AS_REPORTED">"c1301"</definedName>
    <definedName name="IQ_TOTAL_REV_BNK">"c1302"</definedName>
    <definedName name="IQ_TOTAL_REV_BNK_FDIC">"c6786"</definedName>
    <definedName name="IQ_TOTAL_REV_BR">"c1303"</definedName>
    <definedName name="IQ_TOTAL_REV_EMPLOYEE">"c1304"</definedName>
    <definedName name="IQ_TOTAL_REV_FIN">"c1305"</definedName>
    <definedName name="IQ_TOTAL_REV_INS">"c1306"</definedName>
    <definedName name="IQ_TOTAL_REV_REIT">"c1307"</definedName>
    <definedName name="IQ_TOTAL_REV_SHARE">"c1912"</definedName>
    <definedName name="IQ_TOTAL_REV_UTI">"c1308"</definedName>
    <definedName name="IQ_TOTAL_REVENUE">"c1436"</definedName>
    <definedName name="IQ_TOTAL_RISK_BASED_CAPITAL_RATIO_FDIC">"c6747"</definedName>
    <definedName name="IQ_TOTAL_SECURITIES_FDIC">"c6306"</definedName>
    <definedName name="IQ_TOTAL_SPECIAL">"c1618"</definedName>
    <definedName name="IQ_TOTAL_ST_BORROW">"c1424"</definedName>
    <definedName name="IQ_TOTAL_SUB_DEBT">"c2528"</definedName>
    <definedName name="IQ_TOTAL_SUB_DEBT_EBITDA">"c2554"</definedName>
    <definedName name="IQ_TOTAL_SUB_DEBT_EBITDA_CAPEX">"c2555"</definedName>
    <definedName name="IQ_TOTAL_SUB_DEBT_PCT">"c2529"</definedName>
    <definedName name="IQ_TOTAL_SUBS">"c2119"</definedName>
    <definedName name="IQ_TOTAL_TIME_DEPOSITS_FDIC">"c6497"</definedName>
    <definedName name="IQ_TOTAL_TIME_SAVINGS_DEPOSITS_FDIC">"c6498"</definedName>
    <definedName name="IQ_TOTAL_UNUSED_COMMITMENTS_FDIC">"c6536"</definedName>
    <definedName name="IQ_TOTAL_UNUSUAL">"c1508"</definedName>
    <definedName name="IQ_TOTAL_UNUSUAL_BNK">"c5516"</definedName>
    <definedName name="IQ_TOTAL_UNUSUAL_BR">"c5517"</definedName>
    <definedName name="IQ_TOTAL_UNUSUAL_FIN">"c5518"</definedName>
    <definedName name="IQ_TOTAL_UNUSUAL_INS">"c5519"</definedName>
    <definedName name="IQ_TOTAL_UNUSUAL_REIT">"c5520"</definedName>
    <definedName name="IQ_TOTAL_UNUSUAL_UTI">"c5521"</definedName>
    <definedName name="IQ_TOTAL_WARRANTS_BEG_OS">"c2719"</definedName>
    <definedName name="IQ_TOTAL_WARRANTS_CANCELLED">"c2722"</definedName>
    <definedName name="IQ_TOTAL_WARRANTS_END_OS">"c2723"</definedName>
    <definedName name="IQ_TOTAL_WARRANTS_EXERCISED">"c2721"</definedName>
    <definedName name="IQ_TOTAL_WARRANTS_ISSUED">"c2720"</definedName>
    <definedName name="IQ_TR_ACCT_METHOD">"c2363"</definedName>
    <definedName name="IQ_TR_ACQ_52_WK_HI_PCT">"c2348"</definedName>
    <definedName name="IQ_TR_ACQ_52_WK_LOW_PCT">"c2347"</definedName>
    <definedName name="IQ_TR_ACQ_CASH_ST_INVEST">"c2372"</definedName>
    <definedName name="IQ_TR_ACQ_CLOSEPRICE_1D">"c3027"</definedName>
    <definedName name="IQ_TR_ACQ_DILUT_EPS_EXCL">"c3028"</definedName>
    <definedName name="IQ_TR_ACQ_EARNING_CO">"c2379"</definedName>
    <definedName name="IQ_TR_ACQ_EBIT">"c2380"</definedName>
    <definedName name="IQ_TR_ACQ_EBIT_EQ_INC">"c3611"</definedName>
    <definedName name="IQ_TR_ACQ_EBITDA">"c2381"</definedName>
    <definedName name="IQ_TR_ACQ_EBITDA_EQ_INC">"c3610"</definedName>
    <definedName name="IQ_TR_ACQ_FILING_CURRENCY">"c3033"</definedName>
    <definedName name="IQ_TR_ACQ_FILINGDATE">"c3607"</definedName>
    <definedName name="IQ_TR_ACQ_MCAP_1DAY">"c2345"</definedName>
    <definedName name="IQ_TR_ACQ_MIN_INT">"c2374"</definedName>
    <definedName name="IQ_TR_ACQ_NET_DEBT">"c2373"</definedName>
    <definedName name="IQ_TR_ACQ_NI">"c2378"</definedName>
    <definedName name="IQ_TR_ACQ_PERIODDATE">"c3606"</definedName>
    <definedName name="IQ_TR_ACQ_PRICEDATE_1D">"c2346"</definedName>
    <definedName name="IQ_TR_ACQ_RETURN">"c2349"</definedName>
    <definedName name="IQ_TR_ACQ_STOCKYEARHIGH_1D">"c2343"</definedName>
    <definedName name="IQ_TR_ACQ_STOCKYEARLOW_1D">"c2344"</definedName>
    <definedName name="IQ_TR_ACQ_TOTAL_ASSETS">"c2371"</definedName>
    <definedName name="IQ_TR_ACQ_TOTAL_COMMON_EQ">"c2377"</definedName>
    <definedName name="IQ_TR_ACQ_TOTAL_DEBT">"c2376"</definedName>
    <definedName name="IQ_TR_ACQ_TOTAL_PREF">"c2375"</definedName>
    <definedName name="IQ_TR_ACQ_TOTAL_REV">"c2382"</definedName>
    <definedName name="IQ_TR_ADJ_SIZE">"c3024"</definedName>
    <definedName name="IQ_TR_ANN_DATE">"c2395"</definedName>
    <definedName name="IQ_TR_ANN_DATE_BL">"c2394"</definedName>
    <definedName name="IQ_TR_BID_DATE">"c2357"</definedName>
    <definedName name="IQ_TR_BLUESKY_FEES">"c2277"</definedName>
    <definedName name="IQ_TR_BUY_ACC_ADVISORS">"c3048"</definedName>
    <definedName name="IQ_TR_BUY_FIN_ADVISORS">"c3045"</definedName>
    <definedName name="IQ_TR_BUY_LEG_ADVISORS">"c2387"</definedName>
    <definedName name="IQ_TR_BUYER_ID">"c2404"</definedName>
    <definedName name="IQ_TR_BUYERNAME">"c2401"</definedName>
    <definedName name="IQ_TR_CANCELLED_DATE">"c2284"</definedName>
    <definedName name="IQ_TR_CASH_CONSID_PCT">"c2296"</definedName>
    <definedName name="IQ_TR_CASH_ST_INVEST">"c3025"</definedName>
    <definedName name="IQ_TR_CHANGE_CONTROL">"c2365"</definedName>
    <definedName name="IQ_TR_CLOSED_DATE">"c2283"</definedName>
    <definedName name="IQ_TR_CO_NET_PROCEEDS">"c2268"</definedName>
    <definedName name="IQ_TR_CO_NET_PROCEEDS_PCT">"c2270"</definedName>
    <definedName name="IQ_TR_COMMENTS">"c2383"</definedName>
    <definedName name="IQ_TR_CURRENCY">"c3016"</definedName>
    <definedName name="IQ_TR_DEAL_ATTITUDE">"c2364"</definedName>
    <definedName name="IQ_TR_DEAL_CONDITIONS">"c2367"</definedName>
    <definedName name="IQ_TR_DEAL_RESOLUTION">"c2391"</definedName>
    <definedName name="IQ_TR_DEAL_RESPONSES">"c2366"</definedName>
    <definedName name="IQ_TR_DEBT_CONSID_PCT">"c2299"</definedName>
    <definedName name="IQ_TR_DEF_AGRMT_DATE">"c2285"</definedName>
    <definedName name="IQ_TR_DISCLOSED_FEES_EXP">"c2288"</definedName>
    <definedName name="IQ_TR_EARNOUTS">"c3023"</definedName>
    <definedName name="IQ_TR_EXPIRED_DATE">"c2412"</definedName>
    <definedName name="IQ_TR_GROSS_OFFERING_AMT">"c2262"</definedName>
    <definedName name="IQ_TR_HYBRID_CONSID_PCT">"c2300"</definedName>
    <definedName name="IQ_TR_IMPLIED_EQ">"c3018"</definedName>
    <definedName name="IQ_TR_IMPLIED_EQ_BV">"c3019"</definedName>
    <definedName name="IQ_TR_IMPLIED_EQ_NI_LTM">"c3020"</definedName>
    <definedName name="IQ_TR_IMPLIED_EV">"c2301"</definedName>
    <definedName name="IQ_TR_IMPLIED_EV_BV">"c2306"</definedName>
    <definedName name="IQ_TR_IMPLIED_EV_EBIT">"c2302"</definedName>
    <definedName name="IQ_TR_IMPLIED_EV_EBITDA">"c2303"</definedName>
    <definedName name="IQ_TR_IMPLIED_EV_NI_LTM">"c2307"</definedName>
    <definedName name="IQ_TR_IMPLIED_EV_REV">"c2304"</definedName>
    <definedName name="IQ_TR_INIT_FILED_DATE">"c3495"</definedName>
    <definedName name="IQ_TR_LOI_DATE">"c2282"</definedName>
    <definedName name="IQ_TR_MAJ_MIN_STAKE">"c2389"</definedName>
    <definedName name="IQ_TR_NEGOTIATED_BUYBACK_PRICE">"c2414"</definedName>
    <definedName name="IQ_TR_NET_ASSUM_LIABILITIES">"c2308"</definedName>
    <definedName name="IQ_TR_NET_PROCEEDS">"c2267"</definedName>
    <definedName name="IQ_TR_OFFER_DATE">"c2265"</definedName>
    <definedName name="IQ_TR_OFFER_DATE_MA">"c3035"</definedName>
    <definedName name="IQ_TR_OFFER_PER_SHARE">"c3017"</definedName>
    <definedName name="IQ_TR_OPTIONS_CONSID_PCT">"c2311"</definedName>
    <definedName name="IQ_TR_OTHER_CONSID">"c3022"</definedName>
    <definedName name="IQ_TR_PCT_SOUGHT">"c2309"</definedName>
    <definedName name="IQ_TR_PFEATURES">"c2384"</definedName>
    <definedName name="IQ_TR_PIPE_CONV_PRICE_SHARE">"c2292"</definedName>
    <definedName name="IQ_TR_PIPE_CPN_PCT">"c2291"</definedName>
    <definedName name="IQ_TR_PIPE_NUMBER_SHARES">"c2293"</definedName>
    <definedName name="IQ_TR_PIPE_PPS">"c2290"</definedName>
    <definedName name="IQ_TR_POSTMONEY_VAL">"c2286"</definedName>
    <definedName name="IQ_TR_PREDEAL_SITUATION">"c2390"</definedName>
    <definedName name="IQ_TR_PREF_CONSID_PCT">"c2310"</definedName>
    <definedName name="IQ_TR_PREMONEY_VAL">"c2287"</definedName>
    <definedName name="IQ_TR_PRINTING_FEES">"c2276"</definedName>
    <definedName name="IQ_TR_PT_MONETARY_VALUES">"c2415"</definedName>
    <definedName name="IQ_TR_PT_NUMBER_SHARES">"c2417"</definedName>
    <definedName name="IQ_TR_PT_PCT_SHARES">"c2416"</definedName>
    <definedName name="IQ_TR_RATING_FEES">"c2275"</definedName>
    <definedName name="IQ_TR_REG_EFFECT_DATE">"c2264"</definedName>
    <definedName name="IQ_TR_REG_FILED_DATE">"c2263"</definedName>
    <definedName name="IQ_TR_RENEWAL_BUYBACK">"c2413"</definedName>
    <definedName name="IQ_TR_ROUND_NUMBER">"c2295"</definedName>
    <definedName name="IQ_TR_SEC_FEES">"c2274"</definedName>
    <definedName name="IQ_TR_SECURITY_TYPE_REG">"c2279"</definedName>
    <definedName name="IQ_TR_SELL_ACC_ADVISORS">"c3049"</definedName>
    <definedName name="IQ_TR_SELL_FIN_ADVISORS">"c3046"</definedName>
    <definedName name="IQ_TR_SELL_LEG_ADVISORS">"c2388"</definedName>
    <definedName name="IQ_TR_SELLER_ID">"c2406"</definedName>
    <definedName name="IQ_TR_SELLERNAME">"c2402"</definedName>
    <definedName name="IQ_TR_SFEATURES">"c2385"</definedName>
    <definedName name="IQ_TR_SH_NET_PROCEEDS">"c2269"</definedName>
    <definedName name="IQ_TR_SH_NET_PROCEEDS_PCT">"c2271"</definedName>
    <definedName name="IQ_TR_SPECIAL_COMMITTEE">"c2362"</definedName>
    <definedName name="IQ_TR_STATUS">"c2399"</definedName>
    <definedName name="IQ_TR_STOCK_CONSID_PCT">"c2312"</definedName>
    <definedName name="IQ_TR_SUSPENDED_DATE">"c2407"</definedName>
    <definedName name="IQ_TR_TARGET_52WKHI_PCT">"c2351"</definedName>
    <definedName name="IQ_TR_TARGET_52WKLOW_PCT">"c2350"</definedName>
    <definedName name="IQ_TR_TARGET_ACC_ADVISORS">"c3047"</definedName>
    <definedName name="IQ_TR_TARGET_CASH_ST_INVEST">"c2327"</definedName>
    <definedName name="IQ_TR_TARGET_CLOSEPRICE_1D">"c2352"</definedName>
    <definedName name="IQ_TR_TARGET_CLOSEPRICE_1M">"c2354"</definedName>
    <definedName name="IQ_TR_TARGET_CLOSEPRICE_1W">"c2353"</definedName>
    <definedName name="IQ_TR_TARGET_DILUT_EPS_EXCL">"c2324"</definedName>
    <definedName name="IQ_TR_TARGET_EARNING_CO">"c2332"</definedName>
    <definedName name="IQ_TR_TARGET_EBIT">"c2333"</definedName>
    <definedName name="IQ_TR_TARGET_EBIT_EQ_INC">"c3609"</definedName>
    <definedName name="IQ_TR_TARGET_EBITDA">"c2334"</definedName>
    <definedName name="IQ_TR_TARGET_EBITDA_EQ_INC">"c3608"</definedName>
    <definedName name="IQ_TR_TARGET_FILING_CURRENCY">"c3034"</definedName>
    <definedName name="IQ_TR_TARGET_FILINGDATE">"c3605"</definedName>
    <definedName name="IQ_TR_TARGET_FIN_ADVISORS">"c3044"</definedName>
    <definedName name="IQ_TR_TARGET_ID">"c2405"</definedName>
    <definedName name="IQ_TR_TARGET_LEG_ADVISORS">"c2386"</definedName>
    <definedName name="IQ_TR_TARGET_MARKETCAP">"c2342"</definedName>
    <definedName name="IQ_TR_TARGET_MIN_INT">"c2328"</definedName>
    <definedName name="IQ_TR_TARGET_NET_DEBT">"c2326"</definedName>
    <definedName name="IQ_TR_TARGET_NI">"c2331"</definedName>
    <definedName name="IQ_TR_TARGET_PERIODDATE">"c3604"</definedName>
    <definedName name="IQ_TR_TARGET_PRICEDATE_1D">"c2341"</definedName>
    <definedName name="IQ_TR_TARGET_RETURN">"c2355"</definedName>
    <definedName name="IQ_TR_TARGET_SEC_DETAIL">"c3021"</definedName>
    <definedName name="IQ_TR_TARGET_SEC_TI_ID">"c2368"</definedName>
    <definedName name="IQ_TR_TARGET_SEC_TYPE">"c2369"</definedName>
    <definedName name="IQ_TR_TARGET_SPD">"c2313"</definedName>
    <definedName name="IQ_TR_TARGET_SPD_PCT">"c2314"</definedName>
    <definedName name="IQ_TR_TARGET_STOCKPREMIUM_1D">"c2336"</definedName>
    <definedName name="IQ_TR_TARGET_STOCKPREMIUM_1M">"c2337"</definedName>
    <definedName name="IQ_TR_TARGET_STOCKPREMIUM_1W">"c2338"</definedName>
    <definedName name="IQ_TR_TARGET_STOCKYEARHIGH_1D">"c2339"</definedName>
    <definedName name="IQ_TR_TARGET_STOCKYEARLOW_1D">"c2340"</definedName>
    <definedName name="IQ_TR_TARGET_TOTAL_ASSETS">"c2325"</definedName>
    <definedName name="IQ_TR_TARGET_TOTAL_COMMON_EQ">"c2421"</definedName>
    <definedName name="IQ_TR_TARGET_TOTAL_DEBT">"c2330"</definedName>
    <definedName name="IQ_TR_TARGET_TOTAL_PREF">"c2329"</definedName>
    <definedName name="IQ_TR_TARGET_TOTAL_REV">"c2335"</definedName>
    <definedName name="IQ_TR_TARGETNAME">"c2403"</definedName>
    <definedName name="IQ_TR_TERM_FEE">"c2298"</definedName>
    <definedName name="IQ_TR_TERM_FEE_PCT">"c2297"</definedName>
    <definedName name="IQ_TR_TODATE">"c3036"</definedName>
    <definedName name="IQ_TR_TODATE_MONETARY_VALUE">"c2418"</definedName>
    <definedName name="IQ_TR_TODATE_NUMBER_SHARES">"c2420"</definedName>
    <definedName name="IQ_TR_TODATE_PCT_SHARES">"c2419"</definedName>
    <definedName name="IQ_TR_TOTAL_ACCT_FEES">"c2273"</definedName>
    <definedName name="IQ_TR_TOTAL_CASH">"c2315"</definedName>
    <definedName name="IQ_TR_TOTAL_CONSID_SH">"c2316"</definedName>
    <definedName name="IQ_TR_TOTAL_DEBT">"c2317"</definedName>
    <definedName name="IQ_TR_TOTAL_GROSS_TV">"c2318"</definedName>
    <definedName name="IQ_TR_TOTAL_HYBRID">"c2319"</definedName>
    <definedName name="IQ_TR_TOTAL_LEGAL_FEES">"c2272"</definedName>
    <definedName name="IQ_TR_TOTAL_NET_TV">"c2320"</definedName>
    <definedName name="IQ_TR_TOTAL_NEWMONEY">"c2289"</definedName>
    <definedName name="IQ_TR_TOTAL_OPTIONS">"c2322"</definedName>
    <definedName name="IQ_TR_TOTAL_OPTIONS_BUYER">"c3026"</definedName>
    <definedName name="IQ_TR_TOTAL_PREFERRED">"c2321"</definedName>
    <definedName name="IQ_TR_TOTAL_REG_AMT">"c2261"</definedName>
    <definedName name="IQ_TR_TOTAL_STOCK">"c2323"</definedName>
    <definedName name="IQ_TR_TOTAL_TAKEDOWNS">"c2278"</definedName>
    <definedName name="IQ_TR_TOTAL_UW_COMP">"c2280"</definedName>
    <definedName name="IQ_TR_TOTALVALUE">"c2400"</definedName>
    <definedName name="IQ_TR_TRANSACTION_TYPE">"c2398"</definedName>
    <definedName name="IQ_TR_WITHDRAWN_DTE">"c2266"</definedName>
    <definedName name="IQ_TRADE_AR">"c1345"</definedName>
    <definedName name="IQ_TRADE_PRINCIPAL">"c1309"</definedName>
    <definedName name="IQ_TRADING_ACCOUNT_GAINS_FEES_FDIC">"c6573"</definedName>
    <definedName name="IQ_TRADING_ASSETS">"c1310"</definedName>
    <definedName name="IQ_TRADING_ASSETS_FDIC">"c6328"</definedName>
    <definedName name="IQ_TRADING_CURRENCY">"c2212"</definedName>
    <definedName name="IQ_TRADING_LIABILITIES_FDIC">"c6344"</definedName>
    <definedName name="IQ_TRANSACTION_ACCOUNTS_FDIC">"c6544"</definedName>
    <definedName name="IQ_TREASURY">"c1311"</definedName>
    <definedName name="IQ_TREASURY_OTHER_EQUITY">"c1312"</definedName>
    <definedName name="IQ_TREASURY_OTHER_EQUITY_BNK">"c1313"</definedName>
    <definedName name="IQ_TREASURY_OTHER_EQUITY_BR">"c1314"</definedName>
    <definedName name="IQ_TREASURY_OTHER_EQUITY_FIN">"c1315"</definedName>
    <definedName name="IQ_TREASURY_OTHER_EQUITY_INS">"c1316"</definedName>
    <definedName name="IQ_TREASURY_OTHER_EQUITY_REIT">"c1317"</definedName>
    <definedName name="IQ_TREASURY_OTHER_EQUITY_UTI">"c1318"</definedName>
    <definedName name="IQ_TREASURY_STOCK">"c1438"</definedName>
    <definedName name="IQ_TREASURY_STOCK_TRANSACTIONS_FDIC">"c6501"</definedName>
    <definedName name="IQ_TRUST_INC">"c1319"</definedName>
    <definedName name="IQ_TRUST_PREF">"c1320"</definedName>
    <definedName name="IQ_TRUST_PREFERRED">"c3029"</definedName>
    <definedName name="IQ_TRUST_PREFERRED_PCT">"c3030"</definedName>
    <definedName name="IQ_TWELVE_MONTHS_FIXED_AND_FLOATING_FDIC">"c6420"</definedName>
    <definedName name="IQ_TWELVE_MONTHS_MORTGAGE_PASS_THROUGHS_FDIC">"c6412"</definedName>
    <definedName name="IQ_UFCF_10YR_ANN_GROWTH">"c1948"</definedName>
    <definedName name="IQ_UFCF_1YR_ANN_GROWTH">"c1943"</definedName>
    <definedName name="IQ_UFCF_2YR_ANN_GROWTH">"c1944"</definedName>
    <definedName name="IQ_UFCF_3YR_ANN_GROWTH">"c1945"</definedName>
    <definedName name="IQ_UFCF_5YR_ANN_GROWTH">"c1946"</definedName>
    <definedName name="IQ_UFCF_7YR_ANN_GROWTH">"c1947"</definedName>
    <definedName name="IQ_UFCF_MARGIN">"c1962"</definedName>
    <definedName name="IQ_ULT_PARENT">"c3037"</definedName>
    <definedName name="IQ_ULT_PARENT_CIQID">"c3039"</definedName>
    <definedName name="IQ_ULT_PARENT_TICKER">"c3038"</definedName>
    <definedName name="IQ_UNAMORT_DISC">"c2513"</definedName>
    <definedName name="IQ_UNAMORT_DISC_PCT">"c2514"</definedName>
    <definedName name="IQ_UNAMORT_PREMIUM">"c2511"</definedName>
    <definedName name="IQ_UNAMORT_PREMIUM_PCT">"c2512"</definedName>
    <definedName name="IQ_UNDIVIDED_PROFITS_FDIC">"c6352"</definedName>
    <definedName name="IQ_UNDRAWN_CP">"c2518"</definedName>
    <definedName name="IQ_UNDRAWN_CREDIT">"c3032"</definedName>
    <definedName name="IQ_UNDRAWN_RC">"c2517"</definedName>
    <definedName name="IQ_UNDRAWN_TL">"c2519"</definedName>
    <definedName name="IQ_UNEARN_PREMIUM">"c1321"</definedName>
    <definedName name="IQ_UNEARN_REV_CURRENT">"c1322"</definedName>
    <definedName name="IQ_UNEARN_REV_CURRENT_BNK">"c1323"</definedName>
    <definedName name="IQ_UNEARN_REV_CURRENT_BR">"c1324"</definedName>
    <definedName name="IQ_UNEARN_REV_CURRENT_FIN">"c1325"</definedName>
    <definedName name="IQ_UNEARN_REV_CURRENT_INS">"c1326"</definedName>
    <definedName name="IQ_UNEARN_REV_CURRENT_REIT">"c1327"</definedName>
    <definedName name="IQ_UNEARN_REV_CURRENT_UTI">"c1328"</definedName>
    <definedName name="IQ_UNEARN_REV_LT">"c1329"</definedName>
    <definedName name="IQ_UNEARNED_INCOME_FDIC">"c6324"</definedName>
    <definedName name="IQ_UNEARNED_INCOME_FOREIGN_FDIC">"c6385"</definedName>
    <definedName name="IQ_UNLEVERED_FCF">"c1908"</definedName>
    <definedName name="IQ_UNPAID_CLAIMS">"c1330"</definedName>
    <definedName name="IQ_UNPROFITABLE_INSTITUTIONS_FDIC">"c6722"</definedName>
    <definedName name="IQ_UNREALIZED_GAIN">"c1619"</definedName>
    <definedName name="IQ_UNSECURED_DEBT">"c2548"</definedName>
    <definedName name="IQ_UNSECURED_DEBT_PCT">"c2549"</definedName>
    <definedName name="IQ_UNUSED_LOAN_COMMITMENTS_FDIC">"c6368"</definedName>
    <definedName name="IQ_UNUSUAL_EXP">"c1456"</definedName>
    <definedName name="IQ_US_BRANCHES_FOREIGN_BANK_LOANS_FDIC">"c6435"</definedName>
    <definedName name="IQ_US_BRANCHES_FOREIGN_BANKS_FDIC">"c6390"</definedName>
    <definedName name="IQ_US_GAAP">"c1331"</definedName>
    <definedName name="IQ_US_GAAP_BASIC_EPS_EXCL">"c2984"</definedName>
    <definedName name="IQ_US_GAAP_BASIC_EPS_INCL">"c2982"</definedName>
    <definedName name="IQ_US_GAAP_BASIC_WEIGHT">"c2980"</definedName>
    <definedName name="IQ_US_GAAP_CA_ADJ">"c2925"</definedName>
    <definedName name="IQ_US_GAAP_CASH_FINAN">"c2945"</definedName>
    <definedName name="IQ_US_GAAP_CASH_FINAN_ADJ">"c2941"</definedName>
    <definedName name="IQ_US_GAAP_CASH_INVEST">"c2944"</definedName>
    <definedName name="IQ_US_GAAP_CASH_INVEST_ADJ">"c2940"</definedName>
    <definedName name="IQ_US_GAAP_CASH_OPER">"c2943"</definedName>
    <definedName name="IQ_US_GAAP_CASH_OPER_ADJ">"c2939"</definedName>
    <definedName name="IQ_US_GAAP_CL_ADJ">"c2927"</definedName>
    <definedName name="IQ_US_GAAP_COST_REV_ADJ">"c2951"</definedName>
    <definedName name="IQ_US_GAAP_DILUT_EPS_EXCL">"c2985"</definedName>
    <definedName name="IQ_US_GAAP_DILUT_EPS_INCL">"c2983"</definedName>
    <definedName name="IQ_US_GAAP_DILUT_NI">"c2979"</definedName>
    <definedName name="IQ_US_GAAP_DILUT_WEIGHT">"c2981"</definedName>
    <definedName name="IQ_US_GAAP_DO_ADJ">"c2959"</definedName>
    <definedName name="IQ_US_GAAP_EXTRA_ACC_ITEMS_ADJ">"c2958"</definedName>
    <definedName name="IQ_US_GAAP_INC_TAX_ADJ">"c2961"</definedName>
    <definedName name="IQ_US_GAAP_INTEREST_EXP_ADJ">"c2957"</definedName>
    <definedName name="IQ_US_GAAP_LIAB_LT_ADJ">"c2928"</definedName>
    <definedName name="IQ_US_GAAP_LIAB_TOTAL_LIAB">"c2933"</definedName>
    <definedName name="IQ_US_GAAP_MINORITY_INTEREST_IS_ADJ">"c2960"</definedName>
    <definedName name="IQ_US_GAAP_NCA_ADJ">"c2926"</definedName>
    <definedName name="IQ_US_GAAP_NET_CHANGE">"c2946"</definedName>
    <definedName name="IQ_US_GAAP_NET_CHANGE_ADJ">"c2942"</definedName>
    <definedName name="IQ_US_GAAP_NI">"c2976"</definedName>
    <definedName name="IQ_US_GAAP_NI_ADJ">"c2963"</definedName>
    <definedName name="IQ_US_GAAP_NI_AVAIL_INCL">"c2978"</definedName>
    <definedName name="IQ_US_GAAP_OTHER_ADJ_ADJ">"c2962"</definedName>
    <definedName name="IQ_US_GAAP_OTHER_NON_OPER_ADJ">"c2955"</definedName>
    <definedName name="IQ_US_GAAP_OTHER_OPER_ADJ">"c2954"</definedName>
    <definedName name="IQ_US_GAAP_RD_ADJ">"c2953"</definedName>
    <definedName name="IQ_US_GAAP_SGA_ADJ">"c2952"</definedName>
    <definedName name="IQ_US_GAAP_TOTAL_ASSETS">"c2931"</definedName>
    <definedName name="IQ_US_GAAP_TOTAL_EQUITY">"c2934"</definedName>
    <definedName name="IQ_US_GAAP_TOTAL_EQUITY_ADJ">"c2929"</definedName>
    <definedName name="IQ_US_GAAP_TOTAL_REV_ADJ">"c2950"</definedName>
    <definedName name="IQ_US_GAAP_TOTAL_UNUSUAL_ADJ">"c2956"</definedName>
    <definedName name="IQ_US_GOV_AGENCIES_FDIC">"c6395"</definedName>
    <definedName name="IQ_US_GOV_DEPOSITS_FDIC">"c6483"</definedName>
    <definedName name="IQ_US_GOV_ENTERPRISES_FDIC">"c6396"</definedName>
    <definedName name="IQ_US_GOV_NONCURRENT_LOANS_TOTAL_NONCURRENT_FDIC">"c6779"</definedName>
    <definedName name="IQ_US_GOV_NONTRANSACTION_ACCOUNTS_FDIC">"c6546"</definedName>
    <definedName name="IQ_US_GOV_OBLIGATIONS_FDIC">"c6299"</definedName>
    <definedName name="IQ_US_GOV_SECURITIES_FDIC">"c6297"</definedName>
    <definedName name="IQ_US_GOV_TOTAL_DEPOSITS_FDIC">"c6472"</definedName>
    <definedName name="IQ_US_GOV_TRANSACTION_ACCOUNTS_FDIC">"c6538"</definedName>
    <definedName name="IQ_US_TREASURY_SECURITIES_FDIC">"c6298"</definedName>
    <definedName name="IQ_UTIL_PPE_NET">"c1620"</definedName>
    <definedName name="IQ_UTIL_REV">"c2091"</definedName>
    <definedName name="IQ_UV_PENSION_LIAB">"c1332"</definedName>
    <definedName name="IQ_VALUATION_ALLOWANCES_FDIC">"c6400"</definedName>
    <definedName name="IQ_VALUE_TRADED_LAST_3MTH">"c1530"</definedName>
    <definedName name="IQ_VALUE_TRADED_LAST_6MTH">"c1531"</definedName>
    <definedName name="IQ_VALUE_TRADED_LAST_MTH">"c1529"</definedName>
    <definedName name="IQ_VALUE_TRADED_LAST_WK">"c1528"</definedName>
    <definedName name="IQ_VALUE_TRADED_LAST_YR">"c1532"</definedName>
    <definedName name="IQ_VC_REVENUE_FDIC">"c6667"</definedName>
    <definedName name="IQ_VOL_LAST_3MTH">"c1525"</definedName>
    <definedName name="IQ_VOL_LAST_6MTH">"c1526"</definedName>
    <definedName name="IQ_VOL_LAST_MTH">"c1524"</definedName>
    <definedName name="IQ_VOL_LAST_WK">"c1523"</definedName>
    <definedName name="IQ_VOL_LAST_YR">"c1527"</definedName>
    <definedName name="IQ_VOLATILE_LIABILITIES_FDIC">"c6364"</definedName>
    <definedName name="IQ_VOLUME">"c1333"</definedName>
    <definedName name="IQ_WARRANTS_BEG_OS">"c2698"</definedName>
    <definedName name="IQ_WARRANTS_CANCELLED">"c2701"</definedName>
    <definedName name="IQ_WARRANTS_END_OS">"c2702"</definedName>
    <definedName name="IQ_WARRANTS_EXERCISED">"c2700"</definedName>
    <definedName name="IQ_WARRANTS_ISSUED">"c2699"</definedName>
    <definedName name="IQ_WARRANTS_STRIKE_PRICE_ISSUED">"c2704"</definedName>
    <definedName name="IQ_WARRANTS_STRIKE_PRICE_OS">"c2703"</definedName>
    <definedName name="IQ_WEEK">50000</definedName>
    <definedName name="IQ_WEIGHTED_AVG_PRICE">"c1334"</definedName>
    <definedName name="IQ_WIP_INV">"c1335"</definedName>
    <definedName name="IQ_WORKING_CAP">"c3494"</definedName>
    <definedName name="IQ_WORKMEN_WRITTEN">"c1336"</definedName>
    <definedName name="IQ_WRITTEN_OPTION_CONTRACTS_FDIC">"c6509"</definedName>
    <definedName name="IQ_WRITTEN_OPTION_CONTRACTS_FX_RISK_FDIC">"c6514"</definedName>
    <definedName name="IQ_WRITTEN_OPTION_CONTRACTS_NON_FX_IR_FDIC">"c6519"</definedName>
    <definedName name="IQ_YEARHIGH">"c1337"</definedName>
    <definedName name="IQ_YEARHIGH_DATE">"c2250"</definedName>
    <definedName name="IQ_YEARLOW">"c1338"</definedName>
    <definedName name="IQ_YEARLOW_DATE">"c2251"</definedName>
    <definedName name="IQ_YTD">3000</definedName>
    <definedName name="IQ_YTDMONTH">130000</definedName>
    <definedName name="IQ_YTW">"c2163"</definedName>
    <definedName name="IQ_YTW_DATE">"c2164"</definedName>
    <definedName name="IQ_YTW_DATE_TYPE">"c2165"</definedName>
    <definedName name="IQ_Z_SCORE">"c1339"</definedName>
    <definedName name="IQB_BOOKMARK_COUNT">1</definedName>
    <definedName name="IQB_BOOKMARK_LOCATION_0">#REF!</definedName>
    <definedName name="IQRPrecedentInputJ111">#REF!</definedName>
    <definedName name="IQRPrecedentInputQ114">#REF!</definedName>
    <definedName name="IQRY20">"$Y$21:$Y$39"</definedName>
    <definedName name="IS">#REF!</definedName>
    <definedName name="is_data">#REF!</definedName>
    <definedName name="j">#REF!</definedName>
    <definedName name="Japan">{"twx1",#N/A,FALSE,"twltm.xls";"twx2",#N/A,FALSE,"twltm.xls";"twx3",#N/A,FALSE,"twltm.xls"}</definedName>
    <definedName name="JB_ZONE">#REF!</definedName>
    <definedName name="jen">{TRUE,TRUE,-1.25,-15.5,456.75,279.75,FALSE,FALSE,TRUE,TRUE,0,1,8,1,4,6,3,4,TRUE,TRUE,3,TRUE,1,TRUE,100,"Swvu.turnover.","ACwvu.turnover.",1,FALSE,FALSE,0.511811023622047,0.511811023622047,0.511811023622047,0.511811023622047,1,"","",FALSE,FALSE,FALSE,FALSE,1,#N/A,1,1,#DIV/0!,FALSE,"Rwvu.turnover.",#N/A,FALSE,FALSE}</definedName>
    <definedName name="jjjj">{"Page1",#N/A,FALSE,"CompCo";"Page2",#N/A,FALSE,"CompCo"}</definedName>
    <definedName name="k">#REF!</definedName>
    <definedName name="kkk">#REF!</definedName>
    <definedName name="l">#REF!</definedName>
    <definedName name="lamp">#REF!</definedName>
    <definedName name="last93">#REF!</definedName>
    <definedName name="last94">#REF!</definedName>
    <definedName name="last95">#REF!</definedName>
    <definedName name="last96">#REF!</definedName>
    <definedName name="last97">#REF!</definedName>
    <definedName name="last98">#REF!</definedName>
    <definedName name="LastAPIcall">#REF!</definedName>
    <definedName name="Latam_Assets">#REF!</definedName>
    <definedName name="LBO">#REF!</definedName>
    <definedName name="lbtya">#REF!</definedName>
    <definedName name="LFY">#REF!</definedName>
    <definedName name="LIMIT_PE">#REF!</definedName>
    <definedName name="Linking_2HMarch">#REF!</definedName>
    <definedName name="Linking_2HMarchExit">#REF!</definedName>
    <definedName name="Linking_2Hmarchgraph">#REF!</definedName>
    <definedName name="Linking_2Hmarchgrowth">#REF!</definedName>
    <definedName name="Linking_2Qgrowth">#REF!</definedName>
    <definedName name="Linking_FBsensitivity">#REF!</definedName>
    <definedName name="Linking_GOOGsensitivity">#REF!</definedName>
    <definedName name="lisahuang">#REF!</definedName>
    <definedName name="lkjlkh">{"Page1",#N/A,FALSE,"CompCo";"Page2",#N/A,FALSE,"CompCo"}</definedName>
    <definedName name="LONG_DIST">#REF!</definedName>
    <definedName name="m">#REF!</definedName>
    <definedName name="m1_">#REF!</definedName>
    <definedName name="m2_">#REF!</definedName>
    <definedName name="MALCASE">#REF!</definedName>
    <definedName name="marganl">#REF!</definedName>
    <definedName name="Margin">#REF!</definedName>
    <definedName name="marinesf">#REF!</definedName>
    <definedName name="mat">#REF!</definedName>
    <definedName name="MCICOST">#REF!</definedName>
    <definedName name="MCIMARG">#REF!</definedName>
    <definedName name="MCIREV">#REF!</definedName>
    <definedName name="MD">#REF!</definedName>
    <definedName name="Merchants">#REF!</definedName>
    <definedName name="MET">#REF!</definedName>
    <definedName name="misc">1</definedName>
    <definedName name="misc2">1</definedName>
    <definedName name="MLNK009871aabffc46a89db283aba4efa724">#REF!</definedName>
    <definedName name="MLNK04162211a4fd4350b07a5a1cd78753b5">#REF!</definedName>
    <definedName name="MLNK0b2fe33992ac49f2ae48feca4f6891a4">#REF!</definedName>
    <definedName name="MLNK0bf1eda9dcb84764b894de9d63edb4db">#REF!</definedName>
    <definedName name="MLNK188d40722a6945e2bc4bac49310d9080">#REF!</definedName>
    <definedName name="MLNK1f988866aef64d88b9459232533c761e">#REF!</definedName>
    <definedName name="MLNK242202e1f77a490f84e1208f0dfe5f21">#REF!</definedName>
    <definedName name="MLNK24ecdcbc0ac242789f92b2b2ec330120">#REF!</definedName>
    <definedName name="MLNK304b4d0c67dd4319910ba4fb202c7013">#REF!</definedName>
    <definedName name="MLNK379a4e38cc9a43fab074c77bf927371e">#REF!</definedName>
    <definedName name="MLNK3d825d78b5df49e18f834b81dd27b196">#REF!</definedName>
    <definedName name="MLNK41f46120dd7a42ce90224a64bb47c494">#REF!</definedName>
    <definedName name="MLNK45d524cc220043a4b5ce4e1e88f42f80">#REF!</definedName>
    <definedName name="MLNK4b29efe08abf49338c3f14e260c6e2e1">#REF!</definedName>
    <definedName name="MLNK55f146321d1645048e0fe80907b074ac">#REF!</definedName>
    <definedName name="MLNK5db9943e74a54a669c161c9e2d66d1a6">#REF!</definedName>
    <definedName name="MLNK64e5c21cb80046fea78d9952db80ee45">#REF!</definedName>
    <definedName name="MLNK6f86524ef93e4117810602592a932307">#REF!</definedName>
    <definedName name="MLNK730ad86d95504fe1ab3380dd60ca3bd2">#REF!</definedName>
    <definedName name="MLNK740c6507a39e431096d22f476ae32a46">#REF!</definedName>
    <definedName name="MLNK7a1405b5246a497f89554eaed721d90a">#REF!</definedName>
    <definedName name="MLNK80cc5257d1994109ac61fc784c8601df">#REF!</definedName>
    <definedName name="MLNK831b5c9c316b4a77baae3a1563916612">#REF!</definedName>
    <definedName name="MLNK83b9b155bfab4b069e53a2ea8c678d57">#REF!</definedName>
    <definedName name="MLNK89a85e87c9f34bc1922e36eaaad91e8a">#REF!</definedName>
    <definedName name="MLNK8b5f696e74d44409b16a972f7316581b">#REF!</definedName>
    <definedName name="MLNK9021bb9305f74f4ea9fbab995d2ac257">#REF!</definedName>
    <definedName name="MLNK98af43e2435248578a26d3617ef0f285">#REF!</definedName>
    <definedName name="MLNK9ec40c7dde994197b2c238f43d991613">#REF!</definedName>
    <definedName name="MLNK9f7b635656ec4b8a9136ef46b69cac64">#REF!</definedName>
    <definedName name="MLNKa3f1b6f93c314df39e6a2c1f8c4304c9">#REF!</definedName>
    <definedName name="MLNKac91f94b2c3d4475b3833ce9dd913393">#REF!</definedName>
    <definedName name="MLNKac9f2785ccef4d2d84dac3bfb57cfe76">#REF!</definedName>
    <definedName name="MLNKad555ec5859e45ea8cb7895c1c45d427">#REF!</definedName>
    <definedName name="MLNKad98aa3fc86e4724bbb0c58d16423b14">#REF!</definedName>
    <definedName name="MLNKb20727eeb49b4242b6f91be17a5c8073">#REF!</definedName>
    <definedName name="MLNKb50db470f5344cb2a8a4d9f474db91f2">#REF!</definedName>
    <definedName name="MLNKb735b2cddece41b0b171b63f37709c8c">#REF!</definedName>
    <definedName name="MLNKc12f42e21d4d45c79d4ebc5d91183a40">#REF!</definedName>
    <definedName name="MLNKc19d7386088b4fc691ef03ddfcb7ea25">#REF!</definedName>
    <definedName name="MLNKc3f36c33c64d45d78029f903c9e88a57">#REF!</definedName>
    <definedName name="MLNKcac3df6540e84fbca687a891b4da4fea">#REF!</definedName>
    <definedName name="MLNKd6db9117c8264b41825654c26abb9d34">#REF!</definedName>
    <definedName name="MLNKdc482108f4db4c0698f6752d380fd342">#REF!</definedName>
    <definedName name="MLNKddf502b2c02649f1a12ed2e5af5b147f">#REF!</definedName>
    <definedName name="MLNKde3723a12aae402f963a016f8a858792">#REF!</definedName>
    <definedName name="MLNKe0c940748e9d4976b8b817b05a0dbd62">#REF!</definedName>
    <definedName name="MLNKe3852cc8e91e4e60add9a30d581d862d">#REF!</definedName>
    <definedName name="MLNKed005ee78da94c14bce57d5a3d0502b1">#REF!</definedName>
    <definedName name="MLNKedd335a695434f1ba8704c3be8301154">#REF!</definedName>
    <definedName name="MLNKef955eecbee84bb2a2b141e87e76c5e6">#REF!</definedName>
    <definedName name="MLNKf06725e30e8c4d40818c8bf958bf8661">#REF!</definedName>
    <definedName name="MLNKf1bd6ff2b179445398b1318655ca010b">#REF!</definedName>
    <definedName name="MLNKf8aa006b4eb5452495cbdc0fd0bc6920">#REF!</definedName>
    <definedName name="model">#REF!</definedName>
    <definedName name="model_case">#REF!</definedName>
    <definedName name="modsup">#REF!</definedName>
    <definedName name="multiple1">#REF!</definedName>
    <definedName name="MULTIPLES_EBITDA">#REF!</definedName>
    <definedName name="mynameis">#REF!</definedName>
    <definedName name="n1_">#REF!</definedName>
    <definedName name="n2_">#REF!</definedName>
    <definedName name="Name">#REF!</definedName>
    <definedName name="Name1">#REF!</definedName>
    <definedName name="NetIncomeToCommon">#REF!</definedName>
    <definedName name="NetRevenues">#REF!</definedName>
    <definedName name="New">{"twx1",#N/A,FALSE,"twltm.xls";"twx2",#N/A,FALSE,"twltm.xls";"twx3",#N/A,FALSE,"twltm.xls"}</definedName>
    <definedName name="NEWBUSINESS">#REF!</definedName>
    <definedName name="Newer">{"'Segment'!$A$1:$J$45"}</definedName>
    <definedName name="newstuff">#REF!</definedName>
    <definedName name="nextel">#REF!</definedName>
    <definedName name="nscp">#REF!</definedName>
    <definedName name="nstock">#REF!</definedName>
    <definedName name="offer">#REF!</definedName>
    <definedName name="offer_cash">#REF!</definedName>
    <definedName name="offer_options">#REF!</definedName>
    <definedName name="offpr">#REF!</definedName>
    <definedName name="oldstuff">#REF!</definedName>
    <definedName name="ool">{"Page1",#N/A,FALSE,"CompCo";"Page2",#N/A,FALSE,"CompCo"}</definedName>
    <definedName name="oooooi">{"Page1",#N/A,FALSE,"CompCo";"Page2",#N/A,FALSE,"CompCo"}</definedName>
    <definedName name="OpcaseA">#REF!</definedName>
    <definedName name="OpcaseT">#REF!</definedName>
    <definedName name="oper.eff">#REF!</definedName>
    <definedName name="Operating_Assumptions_FCF">#REF!</definedName>
    <definedName name="operatingArea">#REF!</definedName>
    <definedName name="OPERMARG">#REF!</definedName>
    <definedName name="OSS">#REF!</definedName>
    <definedName name="Other">#REF!</definedName>
    <definedName name="OTHER_EQUIP">#REF!</definedName>
    <definedName name="out">#REF!</definedName>
    <definedName name="OWNERSHIP">#REF!</definedName>
    <definedName name="Ownership_Table">#REF!</definedName>
    <definedName name="PANDL">#REF!</definedName>
    <definedName name="PasteSpecial">#REF!</definedName>
    <definedName name="Paul_s_model_with_changes1_ProForma_List">#REF!</definedName>
    <definedName name="pbPrinterFormat">"\\SUSNY005\P100064642 on Ne08:"</definedName>
    <definedName name="pbStartPageNumber">1</definedName>
    <definedName name="pbUpdatePageNumbering">TRUE</definedName>
    <definedName name="pcs">#REF!</definedName>
    <definedName name="Pdate">35902</definedName>
    <definedName name="Percentstock">#REF!/100</definedName>
    <definedName name="PERIOD">#REF!</definedName>
    <definedName name="periods">#REF!</definedName>
    <definedName name="PFPRICE">#REF!</definedName>
    <definedName name="PFPRICE2">#REF!</definedName>
    <definedName name="pfprint">#REF!</definedName>
    <definedName name="Phillieco">#REF!</definedName>
    <definedName name="phone">#REF!</definedName>
    <definedName name="PIXAROpenActual">#REF!,#REF!</definedName>
    <definedName name="PIXAROpenAdj">#REF!,#REF!</definedName>
    <definedName name="PIXARTotalUSActual">#REF!,#REF!</definedName>
    <definedName name="PIXARTotalUSAdj">#REF!,#REF!</definedName>
    <definedName name="PIXARWWActual">#REF!,#REF!</definedName>
    <definedName name="PKLDBANDTIN">#REF!</definedName>
    <definedName name="pooling_Premium">25%</definedName>
    <definedName name="pos">#REF!</definedName>
    <definedName name="pound">#REF!</definedName>
    <definedName name="PPtMatrix">#REF!</definedName>
    <definedName name="premium">#REF!</definedName>
    <definedName name="premium1">#REF!</definedName>
    <definedName name="premium2">#REF!</definedName>
    <definedName name="press">#REF!</definedName>
    <definedName name="PRICE">#REF!</definedName>
    <definedName name="price_date">36098</definedName>
    <definedName name="PriceDateA">#REF!</definedName>
    <definedName name="PriceO">#REF!</definedName>
    <definedName name="PricingDate">#REF!</definedName>
    <definedName name="PrimaryWeightedAverageShares">#REF!</definedName>
    <definedName name="Print_Area_MI">#REF!</definedName>
    <definedName name="Print_Cover_Tabs">#REF!</definedName>
    <definedName name="Print_Document">#REF!</definedName>
    <definedName name="Private_Portfolio">#REF!</definedName>
    <definedName name="Pro_Forma">#REF!</definedName>
    <definedName name="PROFILE">#REF!</definedName>
    <definedName name="proforma">#REF!</definedName>
    <definedName name="proj">#REF!</definedName>
    <definedName name="ProjectName">{"Cereva Networks, Inc"}</definedName>
    <definedName name="Public_Portfolio">#REF!</definedName>
    <definedName name="purch">#REF!</definedName>
    <definedName name="purch_acq_cashretained">#REF!</definedName>
    <definedName name="purch_costofcash">#REF!</definedName>
    <definedName name="purch_costofdebt">#REF!</definedName>
    <definedName name="purch_gw_amortper">#REF!</definedName>
    <definedName name="purch_gw_writeoff">#REF!</definedName>
    <definedName name="purch_percentcash_case1">#REF!</definedName>
    <definedName name="purch_percentcash_case2">#REF!</definedName>
    <definedName name="Purchase_Premium_A">25%</definedName>
    <definedName name="Purchase_Premium_B">0.25</definedName>
    <definedName name="q">#REF!</definedName>
    <definedName name="qtrly">#REF!</definedName>
    <definedName name="qtrrev">#REF!</definedName>
    <definedName name="quar10">#REF!</definedName>
    <definedName name="quar11">#REF!</definedName>
    <definedName name="quar12">#REF!</definedName>
    <definedName name="quar13">#REF!</definedName>
    <definedName name="quar14">#REF!</definedName>
    <definedName name="quar15">#REF!</definedName>
    <definedName name="quar6">#REF!</definedName>
    <definedName name="quar7">#REF!</definedName>
    <definedName name="quar8">#REF!</definedName>
    <definedName name="quar9">#REF!</definedName>
    <definedName name="QUARTERLY_CABLE">#REF!</definedName>
    <definedName name="QUARTERLY_FILM">#REF!</definedName>
    <definedName name="QUARTERLY_INCOME_STATEMENT">#REF!</definedName>
    <definedName name="QUARTERLY_NETWORK">#REF!</definedName>
    <definedName name="QUARTERLY_STATIONS">#REF!</definedName>
    <definedName name="r_">#REF!</definedName>
    <definedName name="Range1">#REF!</definedName>
    <definedName name="Range1Top">#REF!</definedName>
    <definedName name="Range2">#REF!</definedName>
    <definedName name="Range2Top">#REF!</definedName>
    <definedName name="Range3">#REF!</definedName>
    <definedName name="Range3Top">#REF!</definedName>
    <definedName name="rCSPresetsPPt">#REF!</definedName>
    <definedName name="REALOVHD">#REF!</definedName>
    <definedName name="redux">1</definedName>
    <definedName name="REENGINEERING">#REF!</definedName>
    <definedName name="refresh_tick">#REF!</definedName>
    <definedName name="region">#REF!</definedName>
    <definedName name="regions">#REF!</definedName>
    <definedName name="RENTALS">#REF!</definedName>
    <definedName name="RepairedName0021">"iQShowAnnual"</definedName>
    <definedName name="RETURN">#REF!</definedName>
    <definedName name="Returns">#REF!</definedName>
    <definedName name="Revenue_Breakdown">#REF!</definedName>
    <definedName name="revenues">#REF!</definedName>
    <definedName name="RevenuesCellularEquipment">0</definedName>
    <definedName name="RevenuesCellularOther">0</definedName>
    <definedName name="RevenuesCellularService">0</definedName>
    <definedName name="RevenuesCellularTotal">0</definedName>
    <definedName name="RevenuesPagingEquipment">0</definedName>
    <definedName name="RevenuesPagingOther">0</definedName>
    <definedName name="RevenuesPagingService">0</definedName>
    <definedName name="RevenuesPagingTotal">0</definedName>
    <definedName name="RevenuesWirelessEquipment">0</definedName>
    <definedName name="RevenuesWirelessOther">0</definedName>
    <definedName name="RevenuesWirelessService">0</definedName>
    <definedName name="revs">#REF!</definedName>
    <definedName name="rfrate">#REF!</definedName>
    <definedName name="rFSPresets">#REF!</definedName>
    <definedName name="rng10s">#REF!</definedName>
    <definedName name="rng11s">#REF!</definedName>
    <definedName name="rng12s">#REF!</definedName>
    <definedName name="rng13s">#REF!</definedName>
    <definedName name="rng14s">#REF!</definedName>
    <definedName name="rng15s">#REF!</definedName>
    <definedName name="rng16s">#REF!</definedName>
    <definedName name="rng17s">#REF!</definedName>
    <definedName name="rng18s">#REF!</definedName>
    <definedName name="rng19s">#REF!</definedName>
    <definedName name="rng1s">#REF!</definedName>
    <definedName name="rng20s">#REF!</definedName>
    <definedName name="rng21s">#REF!</definedName>
    <definedName name="rng22s">#REF!</definedName>
    <definedName name="rng23s">#REF!</definedName>
    <definedName name="rng24s">#REF!</definedName>
    <definedName name="rng25s">#REF!</definedName>
    <definedName name="rng26s">#REF!</definedName>
    <definedName name="rng27s">#REF!</definedName>
    <definedName name="rng28s">#REF!</definedName>
    <definedName name="rng29s">#REF!</definedName>
    <definedName name="rng2s">#REF!</definedName>
    <definedName name="rng30s">#REF!</definedName>
    <definedName name="rng31s">#REF!</definedName>
    <definedName name="rng32s">#REF!</definedName>
    <definedName name="rng33s">#REF!</definedName>
    <definedName name="rng34s">#REF!</definedName>
    <definedName name="rng35s">#REF!</definedName>
    <definedName name="rng36s">#REF!</definedName>
    <definedName name="rng37s">#REF!</definedName>
    <definedName name="rng38s">#REF!</definedName>
    <definedName name="rng39s">#REF!</definedName>
    <definedName name="rng3s">#REF!</definedName>
    <definedName name="rng40s">#REF!</definedName>
    <definedName name="rng41s">#REF!</definedName>
    <definedName name="rng42s">#REF!</definedName>
    <definedName name="rng43s">#REF!</definedName>
    <definedName name="rng44s">#REF!</definedName>
    <definedName name="rng45s">#REF!</definedName>
    <definedName name="rng46s">#REF!</definedName>
    <definedName name="rng47s">#REF!</definedName>
    <definedName name="rng48s">#REF!</definedName>
    <definedName name="rng49s">#REF!</definedName>
    <definedName name="rng51s">#REF!</definedName>
    <definedName name="rng53f">#REF!</definedName>
    <definedName name="rng53s">#REF!</definedName>
    <definedName name="rng54f">#REF!</definedName>
    <definedName name="rng54s">#REF!</definedName>
    <definedName name="rng55f">#REF!</definedName>
    <definedName name="rng55s">#REF!</definedName>
    <definedName name="rng56f">#REF!</definedName>
    <definedName name="rng56s">#REF!</definedName>
    <definedName name="rng57f">#REF!</definedName>
    <definedName name="rng57s">#REF!</definedName>
    <definedName name="rng58f">#REF!</definedName>
    <definedName name="rng58s">#REF!</definedName>
    <definedName name="rng59f">#REF!</definedName>
    <definedName name="rng59s">#REF!</definedName>
    <definedName name="rng5s">#REF!</definedName>
    <definedName name="rng60f">#REF!</definedName>
    <definedName name="rng60s">#REF!</definedName>
    <definedName name="rng61f">#REF!</definedName>
    <definedName name="rng61s">#REF!</definedName>
    <definedName name="rng62f">#REF!</definedName>
    <definedName name="rng63f">#REF!</definedName>
    <definedName name="rng64f">#REF!</definedName>
    <definedName name="rng6s">#REF!</definedName>
    <definedName name="rng7s">#REF!</definedName>
    <definedName name="rng8s">#REF!</definedName>
    <definedName name="rng9s">#REF!</definedName>
    <definedName name="ROADproforma">#REF!</definedName>
    <definedName name="ROIC">#REF!</definedName>
    <definedName name="s">#REF!</definedName>
    <definedName name="S_Equity">#REF!</definedName>
    <definedName name="s1_">#REF!</definedName>
    <definedName name="s2_">#REF!</definedName>
    <definedName name="sad">#REF!</definedName>
    <definedName name="sbjct">#REF!</definedName>
    <definedName name="SCEN">#REF!</definedName>
    <definedName name="SCORECARD">#REF!</definedName>
    <definedName name="SearchStorage">#REF!</definedName>
    <definedName name="seattle">#REF!</definedName>
    <definedName name="segment">#REF!</definedName>
    <definedName name="SEK_EUR">#REF!</definedName>
    <definedName name="sencount">1</definedName>
    <definedName name="Senior_Credit">#REF!</definedName>
    <definedName name="Senior_Hold_Credit">#REF!</definedName>
    <definedName name="seniorRate">"SrRate"</definedName>
    <definedName name="SENS">#REF!</definedName>
    <definedName name="Sensitivity_Output">#REF!</definedName>
    <definedName name="shareholding">#REF!</definedName>
    <definedName name="shares">#REF!</definedName>
    <definedName name="SharesConvertibleSecurities">0</definedName>
    <definedName name="SharesFullyDiluted">0</definedName>
    <definedName name="SharesOptions">0</definedName>
    <definedName name="SharesOutstandingOther">0</definedName>
    <definedName name="SharesOutstandingSenior">0</definedName>
    <definedName name="SharesOutstandingSubordinate">0</definedName>
    <definedName name="SharesPrimary">0</definedName>
    <definedName name="SharesWarrants">0</definedName>
    <definedName name="SHIPSUMMARY">#REF!</definedName>
    <definedName name="sigma">#REF!</definedName>
    <definedName name="slvg">#REF!</definedName>
    <definedName name="sName">#REF!</definedName>
    <definedName name="sName1">#REF!</definedName>
    <definedName name="sources.uses">#REF!</definedName>
    <definedName name="spcurr_date">#REF!</definedName>
    <definedName name="Spectrum">#REF!</definedName>
    <definedName name="spln">#REF!</definedName>
    <definedName name="Spread">#REF!</definedName>
    <definedName name="Sprint_Corporation_Annual_Earnings_Model">#REF!</definedName>
    <definedName name="Sprint_Corporation_Annual_Margin_Analysis">#REF!</definedName>
    <definedName name="Sprint_Corporation_Annual_Revenues_Model">#REF!</definedName>
    <definedName name="Sprint_PCS_Valuation">#REF!</definedName>
    <definedName name="SprintCom">#REF!</definedName>
    <definedName name="SrRate">"SrRating"</definedName>
    <definedName name="start">#REF!</definedName>
    <definedName name="Start100">#REF!</definedName>
    <definedName name="Start101">#REF!</definedName>
    <definedName name="Start102">#REF!</definedName>
    <definedName name="Start103">#REF!</definedName>
    <definedName name="Start104">#REF!</definedName>
    <definedName name="Start105">#REF!</definedName>
    <definedName name="Start106">#REF!</definedName>
    <definedName name="Start107">#REF!</definedName>
    <definedName name="Start108">#REF!</definedName>
    <definedName name="Start109">#REF!</definedName>
    <definedName name="Start110">#REF!</definedName>
    <definedName name="Start111">#REF!</definedName>
    <definedName name="Start112">#REF!</definedName>
    <definedName name="Start113">#REF!</definedName>
    <definedName name="Start114">#REF!</definedName>
    <definedName name="Start115">#REF!</definedName>
    <definedName name="Start116">#REF!</definedName>
    <definedName name="Start117">#REF!</definedName>
    <definedName name="Start118">#REF!</definedName>
    <definedName name="Start119">#REF!</definedName>
    <definedName name="Start12">#REF!</definedName>
    <definedName name="Start13">#REF!</definedName>
    <definedName name="Start14">#REF!</definedName>
    <definedName name="Start15">#REF!</definedName>
    <definedName name="Start16">#REF!</definedName>
    <definedName name="Start17">#REF!</definedName>
    <definedName name="Start18">#REF!</definedName>
    <definedName name="Start19">#REF!</definedName>
    <definedName name="Start2">#REF!</definedName>
    <definedName name="Start20">#REF!</definedName>
    <definedName name="Start21">#REF!</definedName>
    <definedName name="Start22">#REF!</definedName>
    <definedName name="Start23">#REF!</definedName>
    <definedName name="Start24">#REF!</definedName>
    <definedName name="Start25">#REF!</definedName>
    <definedName name="Start26">#REF!</definedName>
    <definedName name="Start27">#REF!</definedName>
    <definedName name="Start28">#REF!</definedName>
    <definedName name="Start29">#REF!</definedName>
    <definedName name="Start30">#REF!</definedName>
    <definedName name="Start31">#REF!</definedName>
    <definedName name="Start32">#REF!</definedName>
    <definedName name="Start33">#REF!</definedName>
    <definedName name="Start34">#REF!</definedName>
    <definedName name="Start35">#REF!</definedName>
    <definedName name="Start36">#REF!</definedName>
    <definedName name="Start37">#REF!</definedName>
    <definedName name="Start38">#REF!</definedName>
    <definedName name="Start39">#REF!</definedName>
    <definedName name="Start40">#REF!</definedName>
    <definedName name="Start41">#REF!</definedName>
    <definedName name="Start42">#REF!</definedName>
    <definedName name="Start43">#REF!</definedName>
    <definedName name="Start44">#REF!</definedName>
    <definedName name="Start45">#REF!</definedName>
    <definedName name="Start46">#REF!</definedName>
    <definedName name="Start47">#REF!</definedName>
    <definedName name="Start48">#REF!</definedName>
    <definedName name="Start49">#REF!</definedName>
    <definedName name="Start50">#REF!</definedName>
    <definedName name="Start51">#REF!</definedName>
    <definedName name="Start52">#REF!</definedName>
    <definedName name="Start53">#REF!</definedName>
    <definedName name="Start54">#REF!</definedName>
    <definedName name="Start55">#REF!</definedName>
    <definedName name="Start56">#REF!</definedName>
    <definedName name="Start57">#REF!</definedName>
    <definedName name="Start58">#REF!</definedName>
    <definedName name="Start59">#REF!</definedName>
    <definedName name="Start60">#REF!</definedName>
    <definedName name="Start61">#REF!</definedName>
    <definedName name="Start62">#REF!</definedName>
    <definedName name="Start63">#REF!</definedName>
    <definedName name="Start64">#REF!</definedName>
    <definedName name="Start65">#REF!</definedName>
    <definedName name="Start66">#REF!</definedName>
    <definedName name="Start67">#REF!</definedName>
    <definedName name="Start68">#REF!</definedName>
    <definedName name="Start69">#REF!</definedName>
    <definedName name="Start70">#REF!</definedName>
    <definedName name="Start71">#REF!</definedName>
    <definedName name="Start72">#REF!</definedName>
    <definedName name="Start73">#REF!</definedName>
    <definedName name="Start74">#REF!</definedName>
    <definedName name="Start75">#REF!</definedName>
    <definedName name="Start76">#REF!</definedName>
    <definedName name="Start77">#REF!</definedName>
    <definedName name="Start78">#REF!</definedName>
    <definedName name="Start79">#REF!</definedName>
    <definedName name="Start80">#REF!</definedName>
    <definedName name="Start81">#REF!</definedName>
    <definedName name="Start82">#REF!</definedName>
    <definedName name="Start83">#REF!</definedName>
    <definedName name="Start84">#REF!</definedName>
    <definedName name="Start85">#REF!</definedName>
    <definedName name="Start86">#REF!</definedName>
    <definedName name="Start87">#REF!</definedName>
    <definedName name="Start88">#REF!</definedName>
    <definedName name="Start89">#REF!</definedName>
    <definedName name="Start90">#REF!</definedName>
    <definedName name="Start91">#REF!</definedName>
    <definedName name="Start92">#REF!</definedName>
    <definedName name="Start93">#REF!</definedName>
    <definedName name="Start94">#REF!</definedName>
    <definedName name="Start95">#REF!</definedName>
    <definedName name="Start96">#REF!</definedName>
    <definedName name="Start97">#REF!</definedName>
    <definedName name="Start98">#REF!</definedName>
    <definedName name="Start99">#REF!</definedName>
    <definedName name="Statement_of_CF">#REF!</definedName>
    <definedName name="StatsAccessLinesDomesticInternationalTotalAverage">0</definedName>
    <definedName name="StatsAccessLinesTotalAverage">0</definedName>
    <definedName name="StatsAverageMonthlyRevenue">0</definedName>
    <definedName name="StatsEmployeesConsolidatedInternational">0</definedName>
    <definedName name="StatsEmployeesTelephoneInternational">0</definedName>
    <definedName name="StatsPagingAverageMonthlyRevenue">0</definedName>
    <definedName name="StatsPagingSubscribers">0</definedName>
    <definedName name="StatsPenetration">0</definedName>
    <definedName name="StatsPOPS">0</definedName>
    <definedName name="StatsProportionatePenetration">0</definedName>
    <definedName name="StatsProportionatePOPS">0</definedName>
    <definedName name="StatsProportionateSubscribersAverage">0</definedName>
    <definedName name="StatsProportionateSubscribersBeginning">0</definedName>
    <definedName name="StatsProportionateSubscribersEnding">0</definedName>
    <definedName name="StatsProportionateSubscribersNetAdds">0</definedName>
    <definedName name="StatsSubscribersAverage">0</definedName>
    <definedName name="StatsSubscribersBeginning">0</definedName>
    <definedName name="StatsSubscribersEnding">0</definedName>
    <definedName name="StatsSubscribersNetAdds">0</definedName>
    <definedName name="stock">#REF!</definedName>
    <definedName name="stock_prices">#REF!</definedName>
    <definedName name="stock1day">#REF!</definedName>
    <definedName name="stock1week">#REF!</definedName>
    <definedName name="stock2">#REF!</definedName>
    <definedName name="stock4week">#REF!</definedName>
    <definedName name="stockcount">#REF!</definedName>
    <definedName name="strikec1">#REF!</definedName>
    <definedName name="strikec2">#REF!</definedName>
    <definedName name="strikec3">#REF!</definedName>
    <definedName name="strikep1">#REF!</definedName>
    <definedName name="strikep2">#REF!</definedName>
    <definedName name="strikep3">#REF!</definedName>
    <definedName name="Sub_Credit">#REF!</definedName>
    <definedName name="subs.stats">#REF!</definedName>
    <definedName name="sum">#REF!</definedName>
    <definedName name="sumdata">#REF!</definedName>
    <definedName name="SUMMARY">#REF!</definedName>
    <definedName name="SuspendRefUpd">FALSE</definedName>
    <definedName name="syn">#REF!</definedName>
    <definedName name="SYNDICATION">#REF!</definedName>
    <definedName name="synergies">#REF!</definedName>
    <definedName name="synergies2">#REF!</definedName>
    <definedName name="Synergy">#REF!</definedName>
    <definedName name="Synergy2">#REF!</definedName>
    <definedName name="t">#REF!</definedName>
    <definedName name="targ_analystused">#REF!</definedName>
    <definedName name="targ_analystuseddate">#REF!</definedName>
    <definedName name="targ_balsheet_source">#REF!</definedName>
    <definedName name="targ_balsheet_sourcedate">#REF!</definedName>
    <definedName name="targ_bv">#REF!</definedName>
    <definedName name="targ_case1">#REF!</definedName>
    <definedName name="targ_case2">#REF!</definedName>
    <definedName name="targ_case3">#REF!</definedName>
    <definedName name="targ_case4">#REF!</definedName>
    <definedName name="targ_caseused">#REF!</definedName>
    <definedName name="targ_cash">#REF!</definedName>
    <definedName name="targ_cda_sourcedate">#REF!</definedName>
    <definedName name="targ_cy0ebit">#REF!</definedName>
    <definedName name="targ_cy0ebitda">#REF!</definedName>
    <definedName name="targ_cy0eps">#REF!</definedName>
    <definedName name="targ_cy0gp">#REF!</definedName>
    <definedName name="targ_cy0ni">#REF!</definedName>
    <definedName name="targ_cy0revs">#REF!</definedName>
    <definedName name="targ_cy1ebit">#REF!</definedName>
    <definedName name="targ_cy1ebitda">#REF!</definedName>
    <definedName name="targ_cy1eps">#REF!</definedName>
    <definedName name="targ_cy1gp">#REF!</definedName>
    <definedName name="targ_cy1ni">#REF!</definedName>
    <definedName name="targ_cy1revs">#REF!</definedName>
    <definedName name="targ_cy2ebit">#REF!</definedName>
    <definedName name="targ_cy2ebitda">#REF!</definedName>
    <definedName name="targ_cy2eps">#REF!</definedName>
    <definedName name="targ_cy2gp">#REF!</definedName>
    <definedName name="targ_cy2ni">#REF!</definedName>
    <definedName name="targ_cy2revs">#REF!</definedName>
    <definedName name="targ_cy3ebit">#REF!</definedName>
    <definedName name="targ_cy3ebitda">#REF!</definedName>
    <definedName name="targ_cy3eps">#REF!</definedName>
    <definedName name="targ_cy3gp">#REF!</definedName>
    <definedName name="targ_cy3ni">#REF!</definedName>
    <definedName name="targ_cy3revs">#REF!</definedName>
    <definedName name="targ_debt">#REF!</definedName>
    <definedName name="targ_emp_ga">#REF!</definedName>
    <definedName name="targ_emp_manu">#REF!</definedName>
    <definedName name="targ_emp_rd">#REF!</definedName>
    <definedName name="targ_emp_sales">#REF!</definedName>
    <definedName name="targ_emp_source">#REF!</definedName>
    <definedName name="targ_emp_sourcedate">#REF!</definedName>
    <definedName name="targ_emp_total">#REF!</definedName>
    <definedName name="targ_fc">#REF!</definedName>
    <definedName name="targ_fc_cy0eps">#REF!</definedName>
    <definedName name="targ_fc_cy0fdshares">#REF!</definedName>
    <definedName name="targ_fc_cy1eps">#REF!</definedName>
    <definedName name="targ_fc_cy1fdshares">#REF!</definedName>
    <definedName name="targ_fc_cy2eps">#REF!</definedName>
    <definedName name="targ_fc_cy2fdshares">#REF!</definedName>
    <definedName name="targ_fc_cy3eps">#REF!</definedName>
    <definedName name="targ_fc_cy3fdshares">#REF!</definedName>
    <definedName name="targ_fc_ltgr">#REF!</definedName>
    <definedName name="targ_fcshares">#REF!</definedName>
    <definedName name="targ_fcswitch">#REF!</definedName>
    <definedName name="targ_fdamv">#REF!</definedName>
    <definedName name="targ_fdemv">#REF!</definedName>
    <definedName name="targ_fdemv_test">#REF!</definedName>
    <definedName name="targ_fdshares">#REF!</definedName>
    <definedName name="targ_fye">#REF!</definedName>
    <definedName name="targ_inc">#REF!</definedName>
    <definedName name="targ_itm_optionsout">#REF!</definedName>
    <definedName name="targ_lqe">#REF!</definedName>
    <definedName name="targ_ltest">#REF!</definedName>
    <definedName name="targ_ltgr">#REF!</definedName>
    <definedName name="targ_ltmebit">#REF!</definedName>
    <definedName name="targ_ltmebitda">#REF!</definedName>
    <definedName name="targ_ltmeps">#REF!</definedName>
    <definedName name="targ_ltmgp">#REF!</definedName>
    <definedName name="targ_ltmni">#REF!</definedName>
    <definedName name="targ_ltmrevs">#REF!</definedName>
    <definedName name="targ_ltrevgr">#REF!</definedName>
    <definedName name="targ_ltsharecreep">#REF!</definedName>
    <definedName name="targ_name">#REF!</definedName>
    <definedName name="targ_ntmeps">#REF!</definedName>
    <definedName name="targ_number">#REF!</definedName>
    <definedName name="targ_optionep">#REF!</definedName>
    <definedName name="targ_optionproceeds">#REF!</definedName>
    <definedName name="targ_options">#REF!</definedName>
    <definedName name="targ_optionsout">#REF!</definedName>
    <definedName name="targ_optionsout_source">#REF!</definedName>
    <definedName name="targ_optionsout_sourcedate">#REF!</definedName>
    <definedName name="targ_primshares">#REF!</definedName>
    <definedName name="targ_primshares_source">#REF!</definedName>
    <definedName name="targ_primshares_sourcedate">#REF!</definedName>
    <definedName name="targ_proxydate">#REF!</definedName>
    <definedName name="targ_sp30">#REF!</definedName>
    <definedName name="targ_spcurr">#REF!</definedName>
    <definedName name="targ_splast10">#REF!</definedName>
    <definedName name="targ_splast180">#REF!</definedName>
    <definedName name="targ_splast30">#REF!</definedName>
    <definedName name="targ_splast60">#REF!</definedName>
    <definedName name="targ_splast90">#REF!</definedName>
    <definedName name="targ_spltmavg">#REF!</definedName>
    <definedName name="targ_spltmhigh">#REF!</definedName>
    <definedName name="targ_spltmhighdate">#REF!</definedName>
    <definedName name="targ_spltmlow">#REF!</definedName>
    <definedName name="targ_spltmlowdate">#REF!</definedName>
    <definedName name="targ_spperavg">#REF!</definedName>
    <definedName name="targ_tangbv">#REF!</definedName>
    <definedName name="targ_tick">#REF!</definedName>
    <definedName name="Target">#REF!</definedName>
    <definedName name="target_call_price">#REF!</definedName>
    <definedName name="Target_Net_Debt">"targ_netdebt"</definedName>
    <definedName name="target2">#REF!</definedName>
    <definedName name="TarName">#REF!</definedName>
    <definedName name="tax">#REF!</definedName>
    <definedName name="tax_rate">38%</definedName>
    <definedName name="taxrate">#REF!</definedName>
    <definedName name="tcgi">#REF!</definedName>
    <definedName name="TCGI97">#REF!</definedName>
    <definedName name="tciva">#REF!</definedName>
    <definedName name="tcoma">#REF!</definedName>
    <definedName name="tcomb">#REF!</definedName>
    <definedName name="tech1day">#REF!</definedName>
    <definedName name="tech1week">#REF!</definedName>
    <definedName name="tech4week">#REF!</definedName>
    <definedName name="techcash1day">#REF!</definedName>
    <definedName name="techcash1week">#REF!</definedName>
    <definedName name="techcash4week">#REF!</definedName>
    <definedName name="techcashcount">#REF!</definedName>
    <definedName name="techcount">#REF!</definedName>
    <definedName name="TechExpenses">#REF!</definedName>
    <definedName name="TELEPHONY_CAPEX">#REF!</definedName>
    <definedName name="TELEPHONY_PENETRATION">#REF!</definedName>
    <definedName name="TELEPHONY_PRICING">#REF!</definedName>
    <definedName name="TELEPHONY_SUBSCRIBER_FORECAST">#REF!</definedName>
    <definedName name="Template.WIRE.DBAccess.CalcMode">"Async"</definedName>
    <definedName name="TERMS">#REF!</definedName>
    <definedName name="test">#REF!</definedName>
    <definedName name="This_Year">"1998E"</definedName>
    <definedName name="tinta">#REF!</definedName>
    <definedName name="title">#REF!</definedName>
    <definedName name="Total_Fair_Market_Value_Per_Share">"dcfval03"</definedName>
    <definedName name="TotalMonthlyExpenses">SUM(#REF!)</definedName>
    <definedName name="TotalMonthlyIncome">SUM(#REF!)</definedName>
    <definedName name="TotalOtherExp">#REF!</definedName>
    <definedName name="transfer2">#REF!</definedName>
    <definedName name="transfer3">#REF!</definedName>
    <definedName name="transfer4">#REF!</definedName>
    <definedName name="TRANSFEROVHD">#REF!</definedName>
    <definedName name="transtech">#REF!</definedName>
    <definedName name="u1_">#REF!</definedName>
    <definedName name="u2_">#REF!</definedName>
    <definedName name="uid">#REF!</definedName>
    <definedName name="Unsorting_Table">#REF!</definedName>
    <definedName name="ups">#REF!</definedName>
    <definedName name="USD_EUR">#REF!</definedName>
    <definedName name="USSCONTRACTA">#REF!</definedName>
    <definedName name="USSTOTALCOST">#REF!</definedName>
    <definedName name="uvsga">#REF!</definedName>
    <definedName name="v1_">#REF!</definedName>
    <definedName name="v2_">#REF!</definedName>
    <definedName name="VALUATION">#REF!</definedName>
    <definedName name="Valuation_Metrics">#REF!</definedName>
    <definedName name="ValuationAdjustmentsOther">0</definedName>
    <definedName name="ValuationAdjustmentsValue">0</definedName>
    <definedName name="valuationArea">#REF!</definedName>
    <definedName name="ValuationCellularValue">0</definedName>
    <definedName name="ValuationDate">#REF!</definedName>
    <definedName name="ValuationDebtAdjustment">0</definedName>
    <definedName name="ValuationDebtNet">0</definedName>
    <definedName name="ValuationDebtTotal">0</definedName>
    <definedName name="ValuationFirmValue">0</definedName>
    <definedName name="ValuationInvestments">0</definedName>
    <definedName name="ValuationMarketCapitalization">0</definedName>
    <definedName name="ValuationOtherValue">0</definedName>
    <definedName name="ValuationPagingValue">0</definedName>
    <definedName name="ValuationTelephoneValue">0</definedName>
    <definedName name="ValuationWirelessValue">0</definedName>
    <definedName name="ValuationYear">#REF!</definedName>
    <definedName name="value1">#REF!</definedName>
    <definedName name="Valueomc">#REF!</definedName>
    <definedName name="VIDEO_ARPU_FORECAST">#REF!</definedName>
    <definedName name="VIDEO_CAPEX">#REF!</definedName>
    <definedName name="VIDEO_EBITDA">#REF!</definedName>
    <definedName name="VIDEO_GROSS_PROFIT">#REF!</definedName>
    <definedName name="VIDEO_SAC_EXPENSES">#REF!</definedName>
    <definedName name="VIDEOA_REVENUE">#REF!</definedName>
    <definedName name="VOL_MIX">#REF!</definedName>
    <definedName name="w">#REF!</definedName>
    <definedName name="Wacc1">#REF!</definedName>
    <definedName name="wacc2">#REF!</definedName>
    <definedName name="wiop">#REF!</definedName>
    <definedName name="WIRELESS">#REF!</definedName>
    <definedName name="WordMatrix">#REF!</definedName>
    <definedName name="wqwqwwq">#REF!</definedName>
    <definedName name="wrn.Accounts.">{"turnover",#N/A,FALSE;"profits",#N/A,FALSE;"cash",#N/A,FALSE}</definedName>
    <definedName name="wrn.adj95.">{"adj95mult",#N/A,FALSE,"COMPCO";"adj95est",#N/A,FALSE,"COMPCO"}</definedName>
    <definedName name="wrn.Aging._.and._.Trend._.Analysis.">{#N/A,#N/A,FALSE,"Aging Summary";#N/A,#N/A,FALSE,"Ratio Analysis";#N/A,#N/A,FALSE,"Test 120 Day Accts";#N/A,#N/A,FALSE,"Tickmarks"}</definedName>
    <definedName name="wrn.All.">{"Matrix",#N/A,FALSE,"ACQMTRX";"Fees",#N/A,FALSE,"ACQMTRX"}</definedName>
    <definedName name="wrn.COMPCO.">{"Page1",#N/A,FALSE,"CompCo";"Page2",#N/A,FALSE,"CompCo"}</definedName>
    <definedName name="wrn.DCF.">{"DCF1",#N/A,FALSE,"SIERRA DCF";"MATRIX1",#N/A,FALSE,"SIERRA DCF"}</definedName>
    <definedName name="wrn.djall.">{"djcash",#N/A,FALSE,"DJann";"djinc",#N/A,FALSE,"DJann";"djtaxes",#N/A,FALSE,"DJann";"djbuspub",#N/A,FALSE,"DJann";"djwall",#N/A,FALSE,"DJann";"djcompprs",#N/A,FALSE,"DJann";"djteler",#N/A,FALSE,"DJann"}</definedName>
    <definedName name="wrn.Economic._.Value._.Added._.Analysis.">{"EVA",#N/A,FALSE,"EVA";"WACC",#N/A,FALSE,"WACC"}</definedName>
    <definedName name="wrn.ecpall.">{"ecpcash",#N/A,FALSE,"ECPann";"ecpinc",#N/A,FALSE,"ECPann";"ecpindia",#N/A,FALSE,"ECPann";"ecpmun",#N/A,FALSE,"ECPann";"ecpphoenix",#N/A,FALSE,"ECPann";"ecpothe",#N/A,FALSE,"ECPann";"ecpbalsht",#N/A,FALSE,"ECPann"}</definedName>
    <definedName name="wrn.full._.report.">{"summary",#N/A,FALSE,"Summary";"transaction",#N/A,FALSE,"Transaction";"sales",#N/A,FALSE,"Sales";"sales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GCIall.">{"gcicash",#N/A,FALSE,"GCIINC";"gciinc",#N/A,FALSE,"GCIINC";"gciexclusa",#N/A,FALSE,"GCIINC";"usatdy",#N/A,FALSE,"GCIINC"}</definedName>
    <definedName name="wrn.K3._.Annual.">{"K3Cash",#N/A,FALSE,"Ann";"K3Income",#N/A,FALSE,"Ann";"K3Educ",#N/A,FALSE,"Ann";"K3media",#N/A,FALSE,"Ann";"K3Info",#N/A,FALSE,"Ann";"K3Valuation",#N/A,FALSE,"Ann"}</definedName>
    <definedName name="wrn.K3._.Quarterly.">{"K3 first",#N/A,FALSE,"Qtr.";"K3 second",#N/A,FALSE,"Qtr.";"K3 Third",#N/A,FALSE,"Qtr.";"K3 Fourth",#N/A,FALSE,"Qtr.";"K3 Full",#N/A,FALSE,"Qtr."}</definedName>
    <definedName name="wrn.kriall.">{"kricash",#N/A,FALSE,"INC";"kriinc",#N/A,FALSE,"INC";"krimiami",#N/A,FALSE,"INC";"kriother",#N/A,FALSE,"INC";"kripapers",#N/A,FALSE,"INC"}</definedName>
    <definedName name="wrn.Leases.xls.">{#N/A,#N/A,FALSE,"Initial Year";#N/A,#N/A,FALSE,"Historical";#N/A,#N/A,FALSE,"balsheet";#N/A,#N/A,FALSE,"incstate";#N/A,#N/A,FALSE,"Fleet"}</definedName>
    <definedName name="wrn.mhpall.">{"mhpcash",#N/A,FALSE,"MHPNEWX";"mhpinc",#N/A,FALSE,"MHPNEWX";"mhptax",#N/A,FALSE,"MHPNEWX";"mhpbroad",#N/A,FALSE,"MHPNEWX";"mhpeduc",#N/A,FALSE,"MHPNEWX";"mhpfin",#N/A,FALSE,"MHPNEWX";"mhpinfo",#N/A,FALSE,"MHPNEWX"}</definedName>
    <definedName name="wrn.nytaann.">{"nytacash",#N/A,FALSE,"GLOBEINC";"nytainc",#N/A,FALSE,"GLOBEINC";"nytanyt",#N/A,FALSE,"GLOBEINC";"nytareg",#N/A,FALSE,"GLOBEINC";"nytaglobe",#N/A,FALSE,"GLOBEINC";"nytapprttl",#N/A,FALSE,"GLOBEINC"}</definedName>
    <definedName name="wrn.OUTPUT.">{"DCF","UPSIDE CASE",FALSE,"Sheet1";"DCF","BASE CASE",FALSE,"Sheet1";"DCF","DOWNSIDE CASE",FALSE,"Sheet1"}</definedName>
    <definedName name="wrn.printqtr.">{"nytasecond",#N/A,FALSE,"NYTQTRS";"nytafirst",#N/A,FALSE,"NYTQTRS";"nytathird",#N/A,FALSE,"NYTQTRS";"nytafourth",#N/A,FALSE,"NYTQTRS";"nytafull",#N/A,FALSE,"NYTQTRS"}</definedName>
    <definedName name="wrn.sales.">{"sales",#N/A,FALSE,"Sales";"sales existing",#N/A,FALSE,"Sales";"sales rd1",#N/A,FALSE,"Sales";"sales rd2",#N/A,FALSE,"Sales"}</definedName>
    <definedName name="wrn.sspall.">{"sspcash",#N/A,FALSE,"EWSINCX";"sspinc",#N/A,FALSE,"EWSINCX";"ssptax",#N/A,FALSE,"EWSINCX";"ssppub",#N/A,FALSE,"EWSINCX";"sspperchgetc",#N/A,FALSE,"EWSINCX";"sspevan",#N/A,FALSE,"EWSINCX";"sspbroad",#N/A,FALSE,"EWSINCX";"sspbroadcont",#N/A,FALSE,"EWSINCX";"sspcable",#N/A,FALSE,"EWSINCX";"sspent",#N/A,FALSE,"EWSINCX"}</definedName>
    <definedName name="wrn.TMCALL.">{"tmccash",#N/A,FALSE,"INCX";"tmcinc",#N/A,FALSE,"INCX";"tmcpretx",#N/A,FALSE,"INCX";"tmcadrev",#N/A,FALSE,"INCX";"tmcbooks",#N/A,FALSE,"INCX"}</definedName>
    <definedName name="wrn.trball.">{"trbcash",#N/A,FALSE,"INCPF";"trbinc",#N/A,FALSE,"INCPF";"trbchic",#N/A,FALSE,"INCPF";"trbadrev",#N/A,FALSE,"INCPF";"trbstns",#N/A,FALSE,"INCPF";"trbtvstns",#N/A,FALSE,"INCPF"}</definedName>
    <definedName name="wrn.Trended._.BS.">{"TrendLiab",#N/A,FALSE,"Balance Sheet";"TrendAssets",#N/A,FALSE,"Balance Sheet"}</definedName>
    <definedName name="wrn.twxmodel.">{"twx1",#N/A,FALSE,"twltm.xls";"twx2",#N/A,FALSE,"twltm.xls";"twx3",#N/A,FALSE,"twltm.xls"}</definedName>
    <definedName name="wrn.wpoall.">{"wpocash",#N/A,FALSE,"WPOALLT";"wpoinc",#N/A,FALSE,"WPOALLT";"wpoexcl",#N/A,FALSE,"WPOALLT";"wpocable",#N/A,FALSE,"WPOALLT";"wpobroad",#N/A,FALSE,"WPOALLT";"wpopost",#N/A,FALSE,"WPOALLT";"wponwsweek",#N/A,FALSE,"WPOALLT"}</definedName>
    <definedName name="wvu.cash.">{TRUE,TRUE,-1.25,-15.5,456.75,279.75,FALSE,FALSE,TRUE,TRUE,0,1,18,1,199,6,3,4,TRUE,TRUE,3,TRUE,1,TRUE,100,"Swvu.cash.","ACwvu.cash.",1,FALSE,FALSE,0.511811023622047,0.511811023622047,0.511811023622047,0.511811023622047,1,"","",FALSE,FALSE,FALSE,FALSE,1,#N/A,1,1,#DIV/0!,FALSE,"Rwvu.cash.",#N/A,FALSE,FALSE}</definedName>
    <definedName name="wvu.profits.">{TRUE,TRUE,-1.25,-15.5,456.75,279.75,FALSE,FALSE,TRUE,TRUE,0,1,21,1,127,6,3,4,TRUE,TRUE,3,TRUE,1,TRUE,100,"Swvu.profits.","ACwvu.profits.",1,FALSE,FALSE,0.511811023622047,0.511811023622047,0.511811023622047,0.511811023622047,1,"","",FALSE,FALSE,FALSE,FALSE,1,#N/A,1,1,#DIV/0!,FALSE,"Rwvu.profits.",#N/A,FALSE,FALSE}</definedName>
    <definedName name="wvu.turnover.">{TRUE,TRUE,-1.25,-15.5,456.75,279.75,FALSE,FALSE,TRUE,TRUE,0,1,8,1,4,6,3,4,TRUE,TRUE,3,TRUE,1,TRUE,100,"Swvu.turnover.","ACwvu.turnover.",1,FALSE,FALSE,0.511811023622047,0.511811023622047,0.511811023622047,0.511811023622047,1,"","",FALSE,FALSE,FALSE,FALSE,1,#N/A,1,1,#DIV/0!,FALSE,"Rwvu.turnover.",#N/A,FALSE,FALSE}</definedName>
    <definedName name="x">#REF!</definedName>
    <definedName name="x1_">#REF!</definedName>
    <definedName name="x2_">#REF!</definedName>
    <definedName name="xrate">#REF!</definedName>
    <definedName name="xysz">{TRUE,TRUE,-1.25,-15.5,456.75,279.75,FALSE,FALSE,TRUE,TRUE,0,1,21,1,127,6,3,4,TRUE,TRUE,3,TRUE,1,TRUE,100,"Swvu.profits.","ACwvu.profits.",1,FALSE,FALSE,0.511811023622047,0.511811023622047,0.511811023622047,0.511811023622047,1,"","",FALSE,FALSE,FALSE,FALSE,1,#N/A,1,1,#DIV/0!,FALSE,"Rwvu.profits.",#N/A,FALSE,FALSE}</definedName>
    <definedName name="y">#REF!</definedName>
    <definedName name="Year_End">1988</definedName>
    <definedName name="year1">#REF!</definedName>
    <definedName name="year2">#REF!</definedName>
    <definedName name="yioyio">{"Page1",#N/A,FALSE,"CompCo";"Page2",#N/A,FALSE,"CompCo"}</definedName>
    <definedName name="YrEnd_FFr_USD">0.1767</definedName>
    <definedName name="yrs">#REF!</definedName>
    <definedName name="yyy">#REF!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0" roundtripDataChecksum="kzXmOr9UTdcg1JgXtVMMnAnEIt8xp04hRLHlF8fyWo0="/>
    </ext>
  </extLst>
</workbook>
</file>

<file path=xl/calcChain.xml><?xml version="1.0" encoding="utf-8"?>
<calcChain xmlns="http://schemas.openxmlformats.org/spreadsheetml/2006/main">
  <c r="G230" i="2" l="1"/>
  <c r="H230" i="2"/>
  <c r="BM230" i="2"/>
  <c r="BN230" i="2"/>
  <c r="BO230" i="2"/>
  <c r="BP230" i="2"/>
  <c r="BQ230" i="2"/>
  <c r="BR230" i="2"/>
  <c r="BS230" i="2"/>
  <c r="BT230" i="2"/>
  <c r="BU230" i="2"/>
  <c r="BV230" i="2"/>
  <c r="BW230" i="2"/>
  <c r="BX230" i="2"/>
  <c r="BY230" i="2"/>
  <c r="BZ230" i="2"/>
  <c r="BK288" i="2" l="1"/>
  <c r="BH204" i="2"/>
  <c r="BH189" i="2" s="1"/>
  <c r="BG204" i="2"/>
  <c r="BG189" i="2" s="1"/>
  <c r="BI493" i="2"/>
  <c r="BJ493" i="2" s="1"/>
  <c r="BK493" i="2" s="1"/>
  <c r="BL493" i="2" s="1"/>
  <c r="BM493" i="2" s="1"/>
  <c r="BN493" i="2" s="1"/>
  <c r="BO493" i="2" s="1"/>
  <c r="BP493" i="2" s="1"/>
  <c r="BQ493" i="2" s="1"/>
  <c r="BR493" i="2" s="1"/>
  <c r="BS493" i="2" s="1"/>
  <c r="BT493" i="2" s="1"/>
  <c r="BU493" i="2" s="1"/>
  <c r="BV493" i="2" s="1"/>
  <c r="BW493" i="2" s="1"/>
  <c r="BX493" i="2" s="1"/>
  <c r="BY493" i="2" s="1"/>
  <c r="BZ493" i="2" s="1"/>
  <c r="BI389" i="2"/>
  <c r="BI388" i="2"/>
  <c r="BI344" i="2"/>
  <c r="BI343" i="2"/>
  <c r="BH252" i="2"/>
  <c r="BG213" i="2"/>
  <c r="BG230" i="2" s="1"/>
  <c r="BH213" i="2"/>
  <c r="BH230" i="2" s="1"/>
  <c r="CK26" i="2"/>
  <c r="CJ26" i="2"/>
  <c r="AD26" i="2"/>
  <c r="AC26" i="2"/>
  <c r="AB26" i="2"/>
  <c r="AA26" i="2"/>
  <c r="Z26" i="2"/>
  <c r="Y26" i="2"/>
  <c r="X26" i="2"/>
  <c r="W26" i="2"/>
  <c r="V26" i="2"/>
  <c r="U26" i="2"/>
  <c r="T26" i="2"/>
  <c r="S26" i="2"/>
  <c r="R26" i="2"/>
  <c r="Q26" i="2"/>
  <c r="AT24" i="2"/>
  <c r="AU24" i="2"/>
  <c r="AV24" i="2"/>
  <c r="AW24" i="2"/>
  <c r="AX24" i="2"/>
  <c r="AY24" i="2"/>
  <c r="AZ24" i="2"/>
  <c r="BA24" i="2"/>
  <c r="BB24" i="2"/>
  <c r="BC24" i="2"/>
  <c r="BD24" i="2"/>
  <c r="BE24" i="2"/>
  <c r="AS24" i="2"/>
  <c r="S15" i="2"/>
  <c r="W15" i="2" s="1"/>
  <c r="T15" i="2"/>
  <c r="X15" i="2" s="1"/>
  <c r="U15" i="2"/>
  <c r="Y15" i="2" s="1"/>
  <c r="R15" i="2"/>
  <c r="V15" i="2" s="1"/>
  <c r="Y19" i="16"/>
  <c r="Y20" i="16"/>
  <c r="Y21" i="16"/>
  <c r="Y22" i="16"/>
  <c r="Y23" i="16"/>
  <c r="Y24" i="16"/>
  <c r="AR17" i="2"/>
  <c r="AS17" i="2"/>
  <c r="AT17" i="2"/>
  <c r="AU17" i="2"/>
  <c r="AV17" i="2"/>
  <c r="AW17" i="2"/>
  <c r="AX17" i="2"/>
  <c r="AY17" i="2"/>
  <c r="AB17" i="2"/>
  <c r="AC17" i="2"/>
  <c r="AD17" i="2"/>
  <c r="AE17" i="2"/>
  <c r="AF17" i="2"/>
  <c r="AG17" i="2"/>
  <c r="AH17" i="2"/>
  <c r="AI17" i="2"/>
  <c r="AJ17" i="2"/>
  <c r="AK17" i="2"/>
  <c r="AL17" i="2"/>
  <c r="AM17" i="2"/>
  <c r="AN17" i="2"/>
  <c r="AO17" i="2"/>
  <c r="AP17" i="2"/>
  <c r="AQ17" i="2"/>
  <c r="V17" i="2"/>
  <c r="Z17" i="2"/>
  <c r="Y17" i="2"/>
  <c r="X17" i="2"/>
  <c r="W17" i="2"/>
  <c r="AA17" i="2"/>
  <c r="R18" i="2"/>
  <c r="R225" i="2" s="1"/>
  <c r="Q18" i="2"/>
  <c r="Q19" i="2" s="1"/>
  <c r="R17" i="2"/>
  <c r="S17" i="2"/>
  <c r="S16" i="2" s="1"/>
  <c r="T17" i="2"/>
  <c r="U17" i="2"/>
  <c r="AC10" i="2"/>
  <c r="L10" i="2"/>
  <c r="P10" i="2" s="1"/>
  <c r="M10" i="2"/>
  <c r="Q10" i="2" s="1"/>
  <c r="U10" i="2" s="1"/>
  <c r="N10" i="2"/>
  <c r="R10" i="2" s="1"/>
  <c r="K10" i="2"/>
  <c r="O10" i="2" s="1"/>
  <c r="W6" i="16"/>
  <c r="W8" i="16" s="1"/>
  <c r="V6" i="16"/>
  <c r="V8" i="16" s="1"/>
  <c r="U6" i="16"/>
  <c r="U8" i="16" s="1"/>
  <c r="T6" i="16"/>
  <c r="T8" i="16" s="1"/>
  <c r="S6" i="16"/>
  <c r="S8" i="16" s="1"/>
  <c r="T7" i="2"/>
  <c r="U7" i="2" s="1"/>
  <c r="V7" i="2" s="1"/>
  <c r="E10" i="2"/>
  <c r="F10" i="2"/>
  <c r="D10" i="2"/>
  <c r="C9" i="2" a="1"/>
  <c r="C9" i="2" s="1"/>
  <c r="Q7" i="2"/>
  <c r="O7" i="2"/>
  <c r="P8" i="2" s="1"/>
  <c r="K7" i="2"/>
  <c r="I8" i="2"/>
  <c r="H8" i="2"/>
  <c r="L8" i="2" s="1"/>
  <c r="D7" i="2"/>
  <c r="E7" i="2" s="1"/>
  <c r="F7" i="2" s="1"/>
  <c r="G7" i="2" s="1"/>
  <c r="X8" i="16"/>
  <c r="Y8" i="16"/>
  <c r="Z8" i="16"/>
  <c r="M5" i="16"/>
  <c r="M4" i="16"/>
  <c r="S29" i="16"/>
  <c r="R6" i="16" s="1"/>
  <c r="R8" i="16" s="1"/>
  <c r="S28" i="16"/>
  <c r="Q6" i="16" s="1"/>
  <c r="Q8" i="16" s="1"/>
  <c r="L27" i="16"/>
  <c r="K27" i="16"/>
  <c r="J27" i="16"/>
  <c r="I27" i="16"/>
  <c r="L26" i="16"/>
  <c r="K26" i="16"/>
  <c r="S27" i="16"/>
  <c r="P6" i="16" s="1"/>
  <c r="S25" i="16"/>
  <c r="S24" i="16"/>
  <c r="S23" i="16"/>
  <c r="S22" i="16"/>
  <c r="S21" i="16"/>
  <c r="S20" i="16"/>
  <c r="S19" i="16"/>
  <c r="S26" i="16"/>
  <c r="O6" i="16" s="1"/>
  <c r="M25" i="16"/>
  <c r="N5" i="16" s="1"/>
  <c r="N8" i="16" s="1"/>
  <c r="D8" i="16"/>
  <c r="E8" i="16"/>
  <c r="F8" i="16"/>
  <c r="G8" i="16"/>
  <c r="H8" i="16"/>
  <c r="I8" i="16"/>
  <c r="J8" i="16"/>
  <c r="K8" i="16"/>
  <c r="L8" i="16"/>
  <c r="C8" i="16"/>
  <c r="M26" i="16" l="1"/>
  <c r="O5" i="16" s="1"/>
  <c r="O8" i="16" s="1"/>
  <c r="D9" i="2"/>
  <c r="D11" i="2" s="1"/>
  <c r="H7" i="2"/>
  <c r="I7" i="2" s="1"/>
  <c r="J8" i="2" s="1"/>
  <c r="AR27" i="2"/>
  <c r="AS27" i="2"/>
  <c r="Q225" i="2"/>
  <c r="R19" i="2"/>
  <c r="Z15" i="2"/>
  <c r="V14" i="2"/>
  <c r="W14" i="2" s="1"/>
  <c r="X14" i="2" s="1"/>
  <c r="Y14" i="2" s="1"/>
  <c r="L7" i="2"/>
  <c r="M7" i="2" s="1"/>
  <c r="N8" i="2" s="1"/>
  <c r="M8" i="16"/>
  <c r="T16" i="2"/>
  <c r="S18" i="2"/>
  <c r="AT27" i="2" s="1"/>
  <c r="M27" i="16"/>
  <c r="P5" i="16" s="1"/>
  <c r="P8" i="16" s="1"/>
  <c r="C11" i="2"/>
  <c r="W7" i="2"/>
  <c r="X7" i="2" s="1"/>
  <c r="Y7" i="2" s="1"/>
  <c r="Z7" i="2" s="1"/>
  <c r="R7" i="2"/>
  <c r="E9" i="2" l="1"/>
  <c r="F9" i="2" s="1"/>
  <c r="S19" i="2"/>
  <c r="S225" i="2"/>
  <c r="Z14" i="2"/>
  <c r="U16" i="2"/>
  <c r="T18" i="2"/>
  <c r="D12" i="2"/>
  <c r="AA7" i="2"/>
  <c r="AB7" i="2" s="1"/>
  <c r="AC7" i="2" s="1"/>
  <c r="AD7" i="2" s="1"/>
  <c r="D3" i="16"/>
  <c r="E3" i="16" s="1"/>
  <c r="F3" i="16" s="1"/>
  <c r="G3" i="16" s="1"/>
  <c r="H3" i="16" s="1"/>
  <c r="I3" i="16" s="1"/>
  <c r="J3" i="16" s="1"/>
  <c r="K3" i="16" s="1"/>
  <c r="L3" i="16" s="1"/>
  <c r="M3" i="16" s="1"/>
  <c r="N3" i="16" s="1"/>
  <c r="O3" i="16" s="1"/>
  <c r="P3" i="16" s="1"/>
  <c r="Q3" i="16" s="1"/>
  <c r="R3" i="16" s="1"/>
  <c r="S3" i="16" s="1"/>
  <c r="T3" i="16" s="1"/>
  <c r="U3" i="16" s="1"/>
  <c r="V3" i="16" s="1"/>
  <c r="W3" i="16" s="1"/>
  <c r="X3" i="16" s="1"/>
  <c r="Y3" i="16" s="1"/>
  <c r="Z3" i="16" s="1"/>
  <c r="B20" i="16"/>
  <c r="B21" i="16" s="1"/>
  <c r="B22" i="16" s="1"/>
  <c r="B23" i="16" s="1"/>
  <c r="B24" i="16" s="1"/>
  <c r="B25" i="16" s="1"/>
  <c r="B26" i="16" s="1"/>
  <c r="B27" i="16" s="1"/>
  <c r="B28" i="16" s="1"/>
  <c r="B29" i="16" s="1"/>
  <c r="B30" i="16" s="1"/>
  <c r="B31" i="16" s="1"/>
  <c r="B32" i="16" s="1"/>
  <c r="B33" i="16" s="1"/>
  <c r="B34" i="16" s="1"/>
  <c r="V716" i="2"/>
  <c r="BH514" i="2"/>
  <c r="BH515" i="2"/>
  <c r="BH516" i="2"/>
  <c r="BH517" i="2"/>
  <c r="BH518" i="2"/>
  <c r="BH519" i="2"/>
  <c r="BH520" i="2"/>
  <c r="BH522" i="2"/>
  <c r="BH524" i="2"/>
  <c r="BH525" i="2"/>
  <c r="BH526" i="2"/>
  <c r="BH527" i="2"/>
  <c r="BH528" i="2"/>
  <c r="BH529" i="2"/>
  <c r="BH530" i="2"/>
  <c r="BH532" i="2"/>
  <c r="BH534" i="2"/>
  <c r="BH535" i="2"/>
  <c r="BH536" i="2"/>
  <c r="BH537" i="2"/>
  <c r="BH538" i="2"/>
  <c r="BH540" i="2"/>
  <c r="BH542" i="2"/>
  <c r="BH543" i="2"/>
  <c r="BH544" i="2"/>
  <c r="BH545" i="2"/>
  <c r="BH547" i="2"/>
  <c r="BH549" i="2"/>
  <c r="BH550" i="2"/>
  <c r="BH551" i="2"/>
  <c r="BH553" i="2"/>
  <c r="BH448" i="2"/>
  <c r="BH478" i="2" s="1"/>
  <c r="BH428" i="2"/>
  <c r="BH431" i="2"/>
  <c r="BH432" i="2"/>
  <c r="BH433" i="2"/>
  <c r="BH435" i="2"/>
  <c r="BH437" i="2"/>
  <c r="BH438" i="2"/>
  <c r="BH440" i="2"/>
  <c r="BH442" i="2"/>
  <c r="BH443" i="2"/>
  <c r="BH445" i="2"/>
  <c r="BH423" i="2"/>
  <c r="BH483" i="2" s="1"/>
  <c r="BH410" i="2"/>
  <c r="BH413" i="2"/>
  <c r="BH401" i="2"/>
  <c r="BH372" i="2"/>
  <c r="BH366" i="2"/>
  <c r="BH360" i="2"/>
  <c r="BG336" i="2"/>
  <c r="BH336" i="2"/>
  <c r="BH321" i="2"/>
  <c r="BH325" i="2"/>
  <c r="BH328" i="2"/>
  <c r="BH317" i="2"/>
  <c r="BH313" i="2"/>
  <c r="BH308" i="2"/>
  <c r="BH140" i="2"/>
  <c r="BG140" i="2"/>
  <c r="BH136" i="2"/>
  <c r="BH48" i="2"/>
  <c r="BH495" i="2" l="1"/>
  <c r="BG129" i="2"/>
  <c r="BH129" i="2" s="1"/>
  <c r="BG125" i="2"/>
  <c r="BG126" i="2"/>
  <c r="BG127" i="2"/>
  <c r="BH127" i="2" s="1"/>
  <c r="BG128" i="2"/>
  <c r="BH128" i="2" s="1"/>
  <c r="BH132" i="2"/>
  <c r="E11" i="2"/>
  <c r="E12" i="2" s="1"/>
  <c r="T19" i="2"/>
  <c r="AU27" i="2"/>
  <c r="AG16" i="2"/>
  <c r="AT16" i="2"/>
  <c r="AV16" i="2"/>
  <c r="AC16" i="2"/>
  <c r="AD16" i="2"/>
  <c r="AE16" i="2"/>
  <c r="AH16" i="2"/>
  <c r="AN16" i="2"/>
  <c r="AI16" i="2"/>
  <c r="AL16" i="2"/>
  <c r="AP16" i="2"/>
  <c r="AR16" i="2"/>
  <c r="AJ16" i="2"/>
  <c r="AX16" i="2"/>
  <c r="AS16" i="2"/>
  <c r="AK16" i="2"/>
  <c r="AU16" i="2"/>
  <c r="AM16" i="2"/>
  <c r="AB16" i="2"/>
  <c r="AW16" i="2"/>
  <c r="AO16" i="2"/>
  <c r="AF16" i="2"/>
  <c r="AY16" i="2"/>
  <c r="AZ16" i="2" s="1"/>
  <c r="BA16" i="2" s="1"/>
  <c r="BB16" i="2" s="1"/>
  <c r="BC16" i="2" s="1"/>
  <c r="BD16" i="2" s="1"/>
  <c r="BE16" i="2" s="1"/>
  <c r="BF16" i="2" s="1"/>
  <c r="BG16" i="2" s="1"/>
  <c r="BH16" i="2" s="1"/>
  <c r="BI16" i="2" s="1"/>
  <c r="BJ16" i="2" s="1"/>
  <c r="BK16" i="2" s="1"/>
  <c r="BL16" i="2" s="1"/>
  <c r="BM16" i="2" s="1"/>
  <c r="BN16" i="2" s="1"/>
  <c r="BO16" i="2" s="1"/>
  <c r="BP16" i="2" s="1"/>
  <c r="BQ16" i="2" s="1"/>
  <c r="BR16" i="2" s="1"/>
  <c r="BS16" i="2" s="1"/>
  <c r="BT16" i="2" s="1"/>
  <c r="BU16" i="2" s="1"/>
  <c r="BV16" i="2" s="1"/>
  <c r="BW16" i="2" s="1"/>
  <c r="BX16" i="2" s="1"/>
  <c r="BY16" i="2" s="1"/>
  <c r="BZ16" i="2" s="1"/>
  <c r="AQ16" i="2"/>
  <c r="U18" i="2"/>
  <c r="AV27" i="2" s="1"/>
  <c r="V16" i="2"/>
  <c r="G9" i="2"/>
  <c r="F11" i="2"/>
  <c r="AE7" i="2"/>
  <c r="AF7" i="2" s="1"/>
  <c r="AG7" i="2" s="1"/>
  <c r="AH7" i="2" s="1"/>
  <c r="BH444" i="2"/>
  <c r="BH552" i="2"/>
  <c r="BH337" i="2"/>
  <c r="BH439" i="2"/>
  <c r="BH150" i="2"/>
  <c r="BH373" i="2"/>
  <c r="BH434" i="2"/>
  <c r="BH539" i="2"/>
  <c r="BH521" i="2"/>
  <c r="BH327" i="2"/>
  <c r="BH315" i="2"/>
  <c r="BH531" i="2"/>
  <c r="BH546" i="2"/>
  <c r="BH367" i="2"/>
  <c r="BH450" i="2"/>
  <c r="BH402" i="2"/>
  <c r="BH361" i="2"/>
  <c r="BH340" i="2"/>
  <c r="BH323" i="2"/>
  <c r="BH319" i="2"/>
  <c r="R132" i="2"/>
  <c r="R330" i="2" s="1"/>
  <c r="Q132" i="2"/>
  <c r="Q330" i="2" s="1"/>
  <c r="P132" i="2"/>
  <c r="P330" i="2" s="1"/>
  <c r="O132" i="2"/>
  <c r="O330" i="2" s="1"/>
  <c r="N132" i="2"/>
  <c r="N330" i="2" s="1"/>
  <c r="M132" i="2"/>
  <c r="M330" i="2" s="1"/>
  <c r="L132" i="2"/>
  <c r="L330" i="2" s="1"/>
  <c r="K132" i="2"/>
  <c r="K330" i="2" s="1"/>
  <c r="J132" i="2"/>
  <c r="J330" i="2" s="1"/>
  <c r="I132" i="2"/>
  <c r="I330" i="2" s="1"/>
  <c r="H132" i="2"/>
  <c r="H330" i="2" s="1"/>
  <c r="G132" i="2"/>
  <c r="G330" i="2" s="1"/>
  <c r="F132" i="2"/>
  <c r="E132" i="2"/>
  <c r="D132" i="2"/>
  <c r="C132" i="2"/>
  <c r="F12" i="2" l="1"/>
  <c r="U19" i="2"/>
  <c r="U225" i="2"/>
  <c r="W16" i="2"/>
  <c r="X16" i="2" s="1"/>
  <c r="Y16" i="2" s="1"/>
  <c r="Z16" i="2" s="1"/>
  <c r="V18" i="2"/>
  <c r="AW27" i="2" s="1"/>
  <c r="H9" i="2"/>
  <c r="G11" i="2"/>
  <c r="G12" i="2" s="1"/>
  <c r="G229" i="2" s="1"/>
  <c r="G231" i="2" s="1"/>
  <c r="AI7" i="2"/>
  <c r="AJ7" i="2" s="1"/>
  <c r="AK7" i="2" s="1"/>
  <c r="AL7" i="2" s="1"/>
  <c r="BN17" i="15"/>
  <c r="BM17" i="15"/>
  <c r="BL17" i="15"/>
  <c r="BK17" i="15"/>
  <c r="BJ17" i="15"/>
  <c r="BI17" i="15"/>
  <c r="BH17" i="15"/>
  <c r="BG17" i="15"/>
  <c r="BF17" i="15"/>
  <c r="BE17" i="15"/>
  <c r="BD17" i="15"/>
  <c r="BC17" i="15"/>
  <c r="BB17" i="15"/>
  <c r="BA17" i="15"/>
  <c r="AZ17" i="15"/>
  <c r="AY17" i="15"/>
  <c r="AX17" i="15"/>
  <c r="AW17" i="15"/>
  <c r="AV17" i="15"/>
  <c r="AU17" i="15"/>
  <c r="AT17" i="15"/>
  <c r="AS17" i="15"/>
  <c r="AR17" i="15"/>
  <c r="AQ17" i="15"/>
  <c r="AP17" i="15"/>
  <c r="AO17" i="15"/>
  <c r="AN17" i="15"/>
  <c r="AM17" i="15"/>
  <c r="AL17" i="15"/>
  <c r="AK17" i="15"/>
  <c r="AJ17" i="15"/>
  <c r="AI17" i="15"/>
  <c r="AH17" i="15"/>
  <c r="AG17" i="15"/>
  <c r="AF17" i="15"/>
  <c r="AE17" i="15"/>
  <c r="AD17" i="15"/>
  <c r="AC17" i="15"/>
  <c r="AB17" i="15"/>
  <c r="AA17" i="15"/>
  <c r="Z17" i="15"/>
  <c r="Y17" i="15"/>
  <c r="X17" i="15"/>
  <c r="W17" i="15"/>
  <c r="V17" i="15"/>
  <c r="U17" i="15"/>
  <c r="T17" i="15"/>
  <c r="S17" i="15"/>
  <c r="R17" i="15"/>
  <c r="Q17" i="15"/>
  <c r="P17" i="15"/>
  <c r="O17" i="15"/>
  <c r="N17" i="15"/>
  <c r="M17" i="15"/>
  <c r="L17" i="15"/>
  <c r="K17" i="15"/>
  <c r="J17"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BN15" i="15"/>
  <c r="BM15" i="15"/>
  <c r="BL15" i="15"/>
  <c r="BK15" i="15"/>
  <c r="BJ15" i="15"/>
  <c r="BI15" i="15"/>
  <c r="BH15" i="15"/>
  <c r="BG15" i="15"/>
  <c r="BF15" i="15"/>
  <c r="BE15" i="15"/>
  <c r="BD15" i="15"/>
  <c r="BC15" i="15"/>
  <c r="BB15" i="15"/>
  <c r="BA15" i="15"/>
  <c r="AZ15" i="15"/>
  <c r="AY15" i="15"/>
  <c r="AX15" i="15"/>
  <c r="AW15" i="15"/>
  <c r="AV15" i="15"/>
  <c r="AU15" i="15"/>
  <c r="AT15" i="15"/>
  <c r="AS15" i="15"/>
  <c r="AR15" i="15"/>
  <c r="AQ15" i="15"/>
  <c r="AP15" i="15"/>
  <c r="AO15" i="15"/>
  <c r="AN15" i="15"/>
  <c r="AM15" i="15"/>
  <c r="AL15" i="15"/>
  <c r="AK15" i="15"/>
  <c r="AJ15" i="15"/>
  <c r="AI15" i="15"/>
  <c r="AH15" i="15"/>
  <c r="AG15" i="15"/>
  <c r="AF15" i="15"/>
  <c r="AE15" i="15"/>
  <c r="AD15" i="15"/>
  <c r="AC15" i="15"/>
  <c r="AB15" i="15"/>
  <c r="AA15" i="15"/>
  <c r="Z15" i="15"/>
  <c r="Y15" i="15"/>
  <c r="X15" i="15"/>
  <c r="W15" i="15"/>
  <c r="V15" i="15"/>
  <c r="U15" i="15"/>
  <c r="T15" i="15"/>
  <c r="S15" i="15"/>
  <c r="R15" i="15"/>
  <c r="Q15" i="15"/>
  <c r="P15" i="15"/>
  <c r="O15" i="15"/>
  <c r="N15" i="15"/>
  <c r="M15" i="15"/>
  <c r="L15" i="15"/>
  <c r="K15" i="15"/>
  <c r="J15" i="15"/>
  <c r="BN14" i="15"/>
  <c r="BM14" i="15"/>
  <c r="BL14" i="15"/>
  <c r="BK14" i="15"/>
  <c r="BJ14" i="15"/>
  <c r="BI14" i="15"/>
  <c r="BH14" i="15"/>
  <c r="BG14" i="15"/>
  <c r="BF14" i="15"/>
  <c r="BE14" i="15"/>
  <c r="BD14" i="15"/>
  <c r="BC14" i="15"/>
  <c r="BB14" i="15"/>
  <c r="BA14" i="15"/>
  <c r="AZ14" i="15"/>
  <c r="AY14" i="15"/>
  <c r="AX14" i="15"/>
  <c r="AW14" i="15"/>
  <c r="AV14" i="15"/>
  <c r="AU14" i="15"/>
  <c r="AT14" i="15"/>
  <c r="AS14" i="15"/>
  <c r="AR14" i="15"/>
  <c r="AQ14" i="15"/>
  <c r="AP14" i="15"/>
  <c r="AO14" i="15"/>
  <c r="AN14" i="15"/>
  <c r="AM14" i="15"/>
  <c r="AL14" i="15"/>
  <c r="AK14" i="15"/>
  <c r="AJ14" i="15"/>
  <c r="AI14" i="15"/>
  <c r="AH14" i="15"/>
  <c r="AG14" i="15"/>
  <c r="AF14" i="15"/>
  <c r="AE14" i="15"/>
  <c r="AD14" i="15"/>
  <c r="AC14" i="15"/>
  <c r="AB14" i="15"/>
  <c r="AA14" i="15"/>
  <c r="Z14" i="15"/>
  <c r="Y14" i="15"/>
  <c r="X14" i="15"/>
  <c r="W14" i="15"/>
  <c r="V14" i="15"/>
  <c r="U14" i="15"/>
  <c r="T14" i="15"/>
  <c r="S14" i="15"/>
  <c r="R14" i="15"/>
  <c r="Q14" i="15"/>
  <c r="P14" i="15"/>
  <c r="O14" i="15"/>
  <c r="N14" i="15"/>
  <c r="M14" i="15"/>
  <c r="L14" i="15"/>
  <c r="K14" i="15"/>
  <c r="J14" i="15"/>
  <c r="BN3" i="15"/>
  <c r="BM3" i="15"/>
  <c r="BL3" i="15"/>
  <c r="BK3" i="15"/>
  <c r="BJ3" i="15"/>
  <c r="BI3" i="15"/>
  <c r="BH3" i="15"/>
  <c r="BG3" i="15"/>
  <c r="BF3" i="15"/>
  <c r="BE3" i="15"/>
  <c r="BD3" i="15"/>
  <c r="BC3" i="15"/>
  <c r="BB3" i="15"/>
  <c r="BA3" i="15"/>
  <c r="AZ3" i="15"/>
  <c r="AY3" i="15"/>
  <c r="AX3" i="15"/>
  <c r="AW3" i="15"/>
  <c r="AV3" i="15"/>
  <c r="AU3" i="15"/>
  <c r="AT3" i="15"/>
  <c r="AS3" i="15"/>
  <c r="AR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Q3" i="15"/>
  <c r="P3" i="15"/>
  <c r="O3" i="15"/>
  <c r="N3" i="15"/>
  <c r="M3" i="15"/>
  <c r="L3" i="15"/>
  <c r="K3" i="15"/>
  <c r="J3" i="15"/>
  <c r="J2" i="15"/>
  <c r="K2" i="15" s="1"/>
  <c r="L2" i="15" s="1"/>
  <c r="M2" i="15" s="1"/>
  <c r="N2" i="15" s="1"/>
  <c r="O2" i="15" s="1"/>
  <c r="P2" i="15" s="1"/>
  <c r="Q2" i="15" s="1"/>
  <c r="R2" i="15" s="1"/>
  <c r="S2" i="15" s="1"/>
  <c r="T2" i="15" s="1"/>
  <c r="U2" i="15" s="1"/>
  <c r="V2" i="15" s="1"/>
  <c r="W2" i="15" s="1"/>
  <c r="X2" i="15" s="1"/>
  <c r="Y2" i="15" s="1"/>
  <c r="Z2" i="15" s="1"/>
  <c r="AA2" i="15" s="1"/>
  <c r="AB2" i="15" s="1"/>
  <c r="AC2" i="15" s="1"/>
  <c r="AD2" i="15" s="1"/>
  <c r="AE2" i="15" s="1"/>
  <c r="AF2" i="15" s="1"/>
  <c r="AG2" i="15" s="1"/>
  <c r="AH2" i="15" s="1"/>
  <c r="AI2" i="15" s="1"/>
  <c r="AJ2" i="15" s="1"/>
  <c r="AK2" i="15" s="1"/>
  <c r="AL2" i="15" s="1"/>
  <c r="AM2" i="15" s="1"/>
  <c r="AN2" i="15" s="1"/>
  <c r="AO2" i="15" s="1"/>
  <c r="AP2" i="15" s="1"/>
  <c r="AQ2" i="15" s="1"/>
  <c r="AR2" i="15" s="1"/>
  <c r="AS2" i="15" s="1"/>
  <c r="AT2" i="15" s="1"/>
  <c r="AU2" i="15" s="1"/>
  <c r="AV2" i="15" s="1"/>
  <c r="AW2" i="15" s="1"/>
  <c r="AX2" i="15" s="1"/>
  <c r="AY2" i="15" s="1"/>
  <c r="AZ2" i="15" s="1"/>
  <c r="BA2" i="15" s="1"/>
  <c r="BB2" i="15" s="1"/>
  <c r="BC2" i="15" s="1"/>
  <c r="BD2" i="15" s="1"/>
  <c r="BE2" i="15" s="1"/>
  <c r="BF2" i="15" s="1"/>
  <c r="BG2" i="15" s="1"/>
  <c r="BH2" i="15" s="1"/>
  <c r="BI2" i="15" s="1"/>
  <c r="BJ2" i="15" s="1"/>
  <c r="BK2" i="15" s="1"/>
  <c r="BL2" i="15" s="1"/>
  <c r="BM2" i="15" s="1"/>
  <c r="BN2" i="15" s="1"/>
  <c r="BI66" i="14" a="1"/>
  <c r="BI66" i="14" s="1"/>
  <c r="BH66" i="14" a="1"/>
  <c r="BH66" i="14" s="1"/>
  <c r="BG66" i="14" a="1"/>
  <c r="BG66" i="14" s="1"/>
  <c r="BF66" i="14" a="1"/>
  <c r="BF66" i="14" s="1"/>
  <c r="BE66" i="14" a="1"/>
  <c r="BE66" i="14" s="1"/>
  <c r="BD66" i="14" a="1"/>
  <c r="BD66" i="14" s="1"/>
  <c r="BC66" i="14" a="1"/>
  <c r="BC66" i="14" s="1"/>
  <c r="BB66" i="14" a="1"/>
  <c r="BB66" i="14" s="1"/>
  <c r="BA66" i="14" a="1"/>
  <c r="BA66" i="14" s="1"/>
  <c r="AZ66" i="14" a="1"/>
  <c r="AZ66" i="14" s="1"/>
  <c r="AY66" i="14" a="1"/>
  <c r="AY66" i="14" s="1"/>
  <c r="AX66" i="14" a="1"/>
  <c r="AX66" i="14" s="1"/>
  <c r="AW66" i="14" a="1"/>
  <c r="AW66" i="14" s="1"/>
  <c r="AV66" i="14" a="1"/>
  <c r="AV66" i="14" s="1"/>
  <c r="AU66" i="14" a="1"/>
  <c r="AU66" i="14" s="1"/>
  <c r="AT66" i="14" a="1"/>
  <c r="AT66" i="14" s="1"/>
  <c r="AS66" i="14" a="1"/>
  <c r="AS66" i="14" s="1"/>
  <c r="AR66" i="14" a="1"/>
  <c r="AR66" i="14" s="1"/>
  <c r="AQ66" i="14" a="1"/>
  <c r="AQ66" i="14" s="1"/>
  <c r="AP66" i="14" a="1"/>
  <c r="AP66" i="14" s="1"/>
  <c r="AO66" i="14" a="1"/>
  <c r="AO66" i="14" s="1"/>
  <c r="AN66" i="14" a="1"/>
  <c r="AN66" i="14" s="1"/>
  <c r="AM66" i="14" a="1"/>
  <c r="AM66" i="14" s="1"/>
  <c r="AL66" i="14" a="1"/>
  <c r="AL66" i="14" s="1"/>
  <c r="AK66" i="14" a="1"/>
  <c r="AK66" i="14" s="1"/>
  <c r="AJ66" i="14" a="1"/>
  <c r="AJ66" i="14" s="1"/>
  <c r="AI66" i="14" a="1"/>
  <c r="AI66" i="14" s="1"/>
  <c r="AH66" i="14" a="1"/>
  <c r="AH66" i="14" s="1"/>
  <c r="AG66" i="14" a="1"/>
  <c r="AG66" i="14" s="1"/>
  <c r="AF66" i="14" a="1"/>
  <c r="AF66" i="14" s="1"/>
  <c r="AE66" i="14" a="1"/>
  <c r="AE66" i="14" s="1"/>
  <c r="AD66" i="14" a="1"/>
  <c r="AD66" i="14" s="1"/>
  <c r="AC66" i="14" a="1"/>
  <c r="AC66" i="14" s="1"/>
  <c r="AB66" i="14" a="1"/>
  <c r="AB66" i="14" s="1"/>
  <c r="AA66" i="14" a="1"/>
  <c r="AA66" i="14" s="1"/>
  <c r="Z66" i="14" a="1"/>
  <c r="Z66" i="14" s="1"/>
  <c r="Y66" i="14" a="1"/>
  <c r="Y66" i="14" s="1"/>
  <c r="X66" i="14" a="1"/>
  <c r="X66" i="14" s="1"/>
  <c r="W66" i="14" a="1"/>
  <c r="W66" i="14" s="1"/>
  <c r="V66" i="14" a="1"/>
  <c r="V66" i="14" s="1"/>
  <c r="U66" i="14" a="1"/>
  <c r="U66" i="14" s="1"/>
  <c r="T66" i="14" a="1"/>
  <c r="T66" i="14" s="1"/>
  <c r="S66" i="14" a="1"/>
  <c r="S66" i="14" s="1"/>
  <c r="R66" i="14" a="1"/>
  <c r="R66" i="14" s="1"/>
  <c r="Q66" i="14" a="1"/>
  <c r="Q66" i="14" s="1"/>
  <c r="P66" i="14" a="1"/>
  <c r="P66" i="14" s="1"/>
  <c r="O66" i="14" a="1"/>
  <c r="O66" i="14" s="1"/>
  <c r="N66" i="14" a="1"/>
  <c r="N66" i="14" s="1"/>
  <c r="M66" i="14" a="1"/>
  <c r="M66" i="14" s="1"/>
  <c r="L66" i="14" a="1"/>
  <c r="L66" i="14" s="1"/>
  <c r="K66" i="14" a="1"/>
  <c r="K66" i="14" s="1"/>
  <c r="J66" i="14" a="1"/>
  <c r="J66" i="14" s="1"/>
  <c r="I66" i="14" a="1"/>
  <c r="I66" i="14" s="1"/>
  <c r="BI60" i="14" a="1"/>
  <c r="BI60" i="14" s="1"/>
  <c r="BH60" i="14" a="1"/>
  <c r="BH60" i="14" s="1"/>
  <c r="BG60" i="14" a="1"/>
  <c r="BG60" i="14" s="1"/>
  <c r="BF60" i="14" a="1"/>
  <c r="BF60" i="14" s="1"/>
  <c r="BE60" i="14" a="1"/>
  <c r="BE60" i="14" s="1"/>
  <c r="BD60" i="14" a="1"/>
  <c r="BD60" i="14" s="1"/>
  <c r="BC60" i="14" a="1"/>
  <c r="BC60" i="14" s="1"/>
  <c r="BB60" i="14" a="1"/>
  <c r="BB60" i="14" s="1"/>
  <c r="BA60" i="14" a="1"/>
  <c r="BA60" i="14" s="1"/>
  <c r="AZ60" i="14" a="1"/>
  <c r="AZ60" i="14" s="1"/>
  <c r="AY60" i="14" a="1"/>
  <c r="AY60" i="14" s="1"/>
  <c r="AX60" i="14" a="1"/>
  <c r="AX60" i="14" s="1"/>
  <c r="AW60" i="14" a="1"/>
  <c r="AW60" i="14" s="1"/>
  <c r="AV60" i="14" a="1"/>
  <c r="AV60" i="14" s="1"/>
  <c r="AU60" i="14" a="1"/>
  <c r="AU60" i="14" s="1"/>
  <c r="AT60" i="14" a="1"/>
  <c r="AT60" i="14" s="1"/>
  <c r="AS60" i="14" a="1"/>
  <c r="AS60" i="14" s="1"/>
  <c r="AR60" i="14" a="1"/>
  <c r="AR60" i="14" s="1"/>
  <c r="AQ60" i="14" a="1"/>
  <c r="AQ60" i="14" s="1"/>
  <c r="AP60" i="14" a="1"/>
  <c r="AP60" i="14" s="1"/>
  <c r="AO60" i="14" a="1"/>
  <c r="AO60" i="14" s="1"/>
  <c r="AN60" i="14" a="1"/>
  <c r="AN60" i="14" s="1"/>
  <c r="AM60" i="14" a="1"/>
  <c r="AM60" i="14" s="1"/>
  <c r="AL60" i="14" a="1"/>
  <c r="AL60" i="14" s="1"/>
  <c r="AK60" i="14" a="1"/>
  <c r="AK60" i="14" s="1"/>
  <c r="AJ60" i="14" a="1"/>
  <c r="AJ60" i="14" s="1"/>
  <c r="AI60" i="14" a="1"/>
  <c r="AI60" i="14" s="1"/>
  <c r="AH60" i="14" a="1"/>
  <c r="AH60" i="14" s="1"/>
  <c r="AG60" i="14" a="1"/>
  <c r="AG60" i="14" s="1"/>
  <c r="AF60" i="14" a="1"/>
  <c r="AF60" i="14" s="1"/>
  <c r="AE60" i="14" a="1"/>
  <c r="AE60" i="14" s="1"/>
  <c r="AD60" i="14" a="1"/>
  <c r="AD60" i="14" s="1"/>
  <c r="AC60" i="14" a="1"/>
  <c r="AC60" i="14" s="1"/>
  <c r="AB60" i="14" a="1"/>
  <c r="AB60" i="14" s="1"/>
  <c r="AA60" i="14" a="1"/>
  <c r="AA60" i="14" s="1"/>
  <c r="Z60" i="14" a="1"/>
  <c r="Z60" i="14" s="1"/>
  <c r="Y60" i="14" a="1"/>
  <c r="Y60" i="14" s="1"/>
  <c r="X60" i="14" a="1"/>
  <c r="X60" i="14" s="1"/>
  <c r="W60" i="14" a="1"/>
  <c r="W60" i="14" s="1"/>
  <c r="V60" i="14" a="1"/>
  <c r="V60" i="14" s="1"/>
  <c r="U60" i="14" a="1"/>
  <c r="U60" i="14" s="1"/>
  <c r="T60" i="14" a="1"/>
  <c r="T60" i="14" s="1"/>
  <c r="S60" i="14" a="1"/>
  <c r="S60" i="14" s="1"/>
  <c r="R60" i="14" a="1"/>
  <c r="R60" i="14" s="1"/>
  <c r="Q60" i="14" a="1"/>
  <c r="Q60" i="14" s="1"/>
  <c r="P60" i="14" a="1"/>
  <c r="P60" i="14" s="1"/>
  <c r="O60" i="14" a="1"/>
  <c r="O60" i="14" s="1"/>
  <c r="N60" i="14" a="1"/>
  <c r="N60" i="14" s="1"/>
  <c r="M60" i="14" a="1"/>
  <c r="M60" i="14" s="1"/>
  <c r="L60" i="14" a="1"/>
  <c r="L60" i="14" s="1"/>
  <c r="K60" i="14" a="1"/>
  <c r="K60" i="14" s="1"/>
  <c r="J60" i="14" a="1"/>
  <c r="J60" i="14" s="1"/>
  <c r="I60" i="14" a="1"/>
  <c r="I60" i="14" s="1"/>
  <c r="BH54" i="14" a="1"/>
  <c r="BH54" i="14" s="1"/>
  <c r="BG54" i="14" a="1"/>
  <c r="BG54" i="14" s="1"/>
  <c r="BF54" i="14" a="1"/>
  <c r="BF54" i="14" s="1"/>
  <c r="BE54" i="14" a="1"/>
  <c r="BE54" i="14" s="1"/>
  <c r="BD54" i="14" a="1"/>
  <c r="BD54" i="14" s="1"/>
  <c r="BC54" i="14" a="1"/>
  <c r="BC54" i="14" s="1"/>
  <c r="BB54" i="14" a="1"/>
  <c r="BB54" i="14" s="1"/>
  <c r="BA54" i="14" a="1"/>
  <c r="BA54" i="14" s="1"/>
  <c r="AZ54" i="14" a="1"/>
  <c r="AZ54" i="14" s="1"/>
  <c r="AY54" i="14" a="1"/>
  <c r="AY54" i="14" s="1"/>
  <c r="AX54" i="14" a="1"/>
  <c r="AX54" i="14" s="1"/>
  <c r="AW54" i="14" a="1"/>
  <c r="AW54" i="14" s="1"/>
  <c r="AV54" i="14" a="1"/>
  <c r="AV54" i="14" s="1"/>
  <c r="AU54" i="14" a="1"/>
  <c r="AU54" i="14" s="1"/>
  <c r="AT54" i="14" a="1"/>
  <c r="AT54" i="14" s="1"/>
  <c r="AS54" i="14" a="1"/>
  <c r="AS54" i="14" s="1"/>
  <c r="AR54" i="14" a="1"/>
  <c r="AR54" i="14" s="1"/>
  <c r="AQ54" i="14" a="1"/>
  <c r="AQ54" i="14" s="1"/>
  <c r="AP54" i="14" a="1"/>
  <c r="AP54" i="14" s="1"/>
  <c r="AO54" i="14" a="1"/>
  <c r="AO54" i="14" s="1"/>
  <c r="AN54" i="14" a="1"/>
  <c r="AN54" i="14" s="1"/>
  <c r="AM54" i="14" a="1"/>
  <c r="AM54" i="14" s="1"/>
  <c r="AL54" i="14" a="1"/>
  <c r="AL54" i="14" s="1"/>
  <c r="AK54" i="14" a="1"/>
  <c r="AK54" i="14" s="1"/>
  <c r="AJ54" i="14" a="1"/>
  <c r="AJ54" i="14" s="1"/>
  <c r="AI54" i="14" a="1"/>
  <c r="AI54" i="14" s="1"/>
  <c r="AH54" i="14" a="1"/>
  <c r="AH54" i="14" s="1"/>
  <c r="AG54" i="14" a="1"/>
  <c r="AG54" i="14" s="1"/>
  <c r="AF54" i="14" a="1"/>
  <c r="AF54" i="14" s="1"/>
  <c r="AE54" i="14" a="1"/>
  <c r="AE54" i="14" s="1"/>
  <c r="AD54" i="14" a="1"/>
  <c r="AD54" i="14" s="1"/>
  <c r="AC54" i="14" a="1"/>
  <c r="AC54" i="14" s="1"/>
  <c r="AB54" i="14" a="1"/>
  <c r="AB54" i="14" s="1"/>
  <c r="AA54" i="14" a="1"/>
  <c r="AA54" i="14" s="1"/>
  <c r="Z54" i="14" a="1"/>
  <c r="Z54" i="14" s="1"/>
  <c r="Y54" i="14" a="1"/>
  <c r="Y54" i="14" s="1"/>
  <c r="X54" i="14" a="1"/>
  <c r="X54" i="14" s="1"/>
  <c r="W54" i="14" a="1"/>
  <c r="W54" i="14" s="1"/>
  <c r="V54" i="14" a="1"/>
  <c r="V54" i="14" s="1"/>
  <c r="U54" i="14" a="1"/>
  <c r="U54" i="14" s="1"/>
  <c r="T54" i="14" a="1"/>
  <c r="T54" i="14" s="1"/>
  <c r="S54" i="14" a="1"/>
  <c r="S54" i="14" s="1"/>
  <c r="R54" i="14" a="1"/>
  <c r="R54" i="14" s="1"/>
  <c r="Q54" i="14" a="1"/>
  <c r="Q54" i="14" s="1"/>
  <c r="P54" i="14" a="1"/>
  <c r="P54" i="14" s="1"/>
  <c r="O54" i="14" a="1"/>
  <c r="O54" i="14" s="1"/>
  <c r="N54" i="14" a="1"/>
  <c r="N54" i="14" s="1"/>
  <c r="M54" i="14" a="1"/>
  <c r="M54" i="14" s="1"/>
  <c r="L54" i="14" a="1"/>
  <c r="L54" i="14" s="1"/>
  <c r="K54" i="14" a="1"/>
  <c r="K54" i="14" s="1"/>
  <c r="J54" i="14" a="1"/>
  <c r="J54" i="14" s="1"/>
  <c r="I54" i="14" a="1"/>
  <c r="I54" i="14" s="1"/>
  <c r="BH50" i="14" a="1"/>
  <c r="BH50" i="14" s="1"/>
  <c r="BG50" i="14" a="1"/>
  <c r="BG50" i="14" s="1"/>
  <c r="BF50" i="14" a="1"/>
  <c r="BF50" i="14" s="1"/>
  <c r="BE50" i="14" a="1"/>
  <c r="BE50" i="14" s="1"/>
  <c r="BD50" i="14" a="1"/>
  <c r="BD50" i="14" s="1"/>
  <c r="BC50" i="14" a="1"/>
  <c r="BC50" i="14" s="1"/>
  <c r="BB50" i="14" a="1"/>
  <c r="BB50" i="14" s="1"/>
  <c r="BA50" i="14" a="1"/>
  <c r="BA50" i="14" s="1"/>
  <c r="AZ50" i="14" a="1"/>
  <c r="AZ50" i="14" s="1"/>
  <c r="AY50" i="14" a="1"/>
  <c r="AY50" i="14" s="1"/>
  <c r="AX50" i="14" a="1"/>
  <c r="AX50" i="14" s="1"/>
  <c r="AW50" i="14" a="1"/>
  <c r="AW50" i="14" s="1"/>
  <c r="AV50" i="14" a="1"/>
  <c r="AV50" i="14" s="1"/>
  <c r="AU50" i="14" a="1"/>
  <c r="AU50" i="14" s="1"/>
  <c r="AT50" i="14" a="1"/>
  <c r="AT50" i="14" s="1"/>
  <c r="AS50" i="14" a="1"/>
  <c r="AS50" i="14" s="1"/>
  <c r="AR50" i="14" a="1"/>
  <c r="AR50" i="14" s="1"/>
  <c r="AQ50" i="14" a="1"/>
  <c r="AQ50" i="14" s="1"/>
  <c r="AP50" i="14" a="1"/>
  <c r="AP50" i="14" s="1"/>
  <c r="AO50" i="14" a="1"/>
  <c r="AO50" i="14" s="1"/>
  <c r="AN50" i="14" a="1"/>
  <c r="AN50" i="14" s="1"/>
  <c r="AM50" i="14" a="1"/>
  <c r="AM50" i="14" s="1"/>
  <c r="AL50" i="14" a="1"/>
  <c r="AL50" i="14" s="1"/>
  <c r="AK50" i="14" a="1"/>
  <c r="AK50" i="14" s="1"/>
  <c r="AJ50" i="14" a="1"/>
  <c r="AJ50" i="14" s="1"/>
  <c r="AI50" i="14" a="1"/>
  <c r="AI50" i="14" s="1"/>
  <c r="AH50" i="14" a="1"/>
  <c r="AH50" i="14" s="1"/>
  <c r="AG50" i="14" a="1"/>
  <c r="AG50" i="14" s="1"/>
  <c r="AF50" i="14" a="1"/>
  <c r="AF50" i="14" s="1"/>
  <c r="AE50" i="14" a="1"/>
  <c r="AE50" i="14" s="1"/>
  <c r="AD50" i="14" a="1"/>
  <c r="AD50" i="14" s="1"/>
  <c r="AC50" i="14" a="1"/>
  <c r="AC50" i="14" s="1"/>
  <c r="AB50" i="14" a="1"/>
  <c r="AB50" i="14" s="1"/>
  <c r="AA50" i="14" a="1"/>
  <c r="AA50" i="14" s="1"/>
  <c r="Z50" i="14" a="1"/>
  <c r="Z50" i="14" s="1"/>
  <c r="Y50" i="14" a="1"/>
  <c r="Y50" i="14" s="1"/>
  <c r="X50" i="14" a="1"/>
  <c r="X50" i="14" s="1"/>
  <c r="W50" i="14" a="1"/>
  <c r="W50" i="14" s="1"/>
  <c r="V50" i="14" a="1"/>
  <c r="V50" i="14" s="1"/>
  <c r="U50" i="14" a="1"/>
  <c r="U50" i="14" s="1"/>
  <c r="T50" i="14" a="1"/>
  <c r="T50" i="14" s="1"/>
  <c r="S50" i="14" a="1"/>
  <c r="S50" i="14" s="1"/>
  <c r="R50" i="14" a="1"/>
  <c r="R50" i="14" s="1"/>
  <c r="Q50" i="14" a="1"/>
  <c r="Q50" i="14" s="1"/>
  <c r="P50" i="14" a="1"/>
  <c r="P50" i="14" s="1"/>
  <c r="O50" i="14" a="1"/>
  <c r="O50" i="14" s="1"/>
  <c r="N50" i="14" a="1"/>
  <c r="N50" i="14" s="1"/>
  <c r="M50" i="14" a="1"/>
  <c r="M50" i="14" s="1"/>
  <c r="L50" i="14" a="1"/>
  <c r="L50" i="14" s="1"/>
  <c r="K50" i="14" a="1"/>
  <c r="K50" i="14" s="1"/>
  <c r="J50" i="14" a="1"/>
  <c r="J50" i="14" s="1"/>
  <c r="I50" i="14" a="1"/>
  <c r="I50" i="14" s="1"/>
  <c r="BH48" i="14" a="1"/>
  <c r="BH48" i="14" s="1"/>
  <c r="BG48" i="14" a="1"/>
  <c r="BG48" i="14" s="1"/>
  <c r="BF48" i="14" a="1"/>
  <c r="BF48" i="14" s="1"/>
  <c r="BE48" i="14" a="1"/>
  <c r="BE48" i="14" s="1"/>
  <c r="BD48" i="14" a="1"/>
  <c r="BD48" i="14" s="1"/>
  <c r="BC48" i="14" a="1"/>
  <c r="BC48" i="14" s="1"/>
  <c r="BB48" i="14" a="1"/>
  <c r="BB48" i="14" s="1"/>
  <c r="BA48" i="14" a="1"/>
  <c r="BA48" i="14" s="1"/>
  <c r="AZ48" i="14" a="1"/>
  <c r="AZ48" i="14" s="1"/>
  <c r="AY48" i="14" a="1"/>
  <c r="AY48" i="14" s="1"/>
  <c r="AX48" i="14" a="1"/>
  <c r="AX48" i="14" s="1"/>
  <c r="AW48" i="14" a="1"/>
  <c r="AW48" i="14" s="1"/>
  <c r="AV48" i="14" a="1"/>
  <c r="AV48" i="14" s="1"/>
  <c r="AU48" i="14" a="1"/>
  <c r="AU48" i="14" s="1"/>
  <c r="AT48" i="14" a="1"/>
  <c r="AT48" i="14" s="1"/>
  <c r="AS48" i="14" a="1"/>
  <c r="AS48" i="14" s="1"/>
  <c r="AR48" i="14" a="1"/>
  <c r="AR48" i="14" s="1"/>
  <c r="AQ48" i="14" a="1"/>
  <c r="AQ48" i="14" s="1"/>
  <c r="AP48" i="14" a="1"/>
  <c r="AP48" i="14" s="1"/>
  <c r="AO48" i="14" a="1"/>
  <c r="AO48" i="14" s="1"/>
  <c r="AN48" i="14" a="1"/>
  <c r="AN48" i="14" s="1"/>
  <c r="AM48" i="14" a="1"/>
  <c r="AM48" i="14" s="1"/>
  <c r="AL48" i="14" a="1"/>
  <c r="AL48" i="14" s="1"/>
  <c r="AK48" i="14" a="1"/>
  <c r="AK48" i="14" s="1"/>
  <c r="AJ48" i="14" a="1"/>
  <c r="AJ48" i="14" s="1"/>
  <c r="AI48" i="14" a="1"/>
  <c r="AI48" i="14" s="1"/>
  <c r="AH48" i="14" a="1"/>
  <c r="AH48" i="14" s="1"/>
  <c r="AG48" i="14" a="1"/>
  <c r="AG48" i="14" s="1"/>
  <c r="AF48" i="14" a="1"/>
  <c r="AF48" i="14" s="1"/>
  <c r="AE48" i="14" a="1"/>
  <c r="AE48" i="14" s="1"/>
  <c r="AD48" i="14" a="1"/>
  <c r="AD48" i="14" s="1"/>
  <c r="AC48" i="14" a="1"/>
  <c r="AC48" i="14" s="1"/>
  <c r="AB48" i="14" a="1"/>
  <c r="AB48" i="14" s="1"/>
  <c r="AA48" i="14" a="1"/>
  <c r="AA48" i="14" s="1"/>
  <c r="Z48" i="14" a="1"/>
  <c r="Z48" i="14" s="1"/>
  <c r="Y48" i="14" a="1"/>
  <c r="Y48" i="14" s="1"/>
  <c r="X48" i="14" a="1"/>
  <c r="X48" i="14" s="1"/>
  <c r="W48" i="14" a="1"/>
  <c r="W48" i="14" s="1"/>
  <c r="V48" i="14" a="1"/>
  <c r="V48" i="14" s="1"/>
  <c r="U48" i="14" a="1"/>
  <c r="U48" i="14" s="1"/>
  <c r="T48" i="14" a="1"/>
  <c r="T48" i="14" s="1"/>
  <c r="S48" i="14" a="1"/>
  <c r="S48" i="14" s="1"/>
  <c r="R48" i="14" a="1"/>
  <c r="R48" i="14" s="1"/>
  <c r="Q48" i="14" a="1"/>
  <c r="Q48" i="14" s="1"/>
  <c r="P48" i="14" a="1"/>
  <c r="P48" i="14" s="1"/>
  <c r="O48" i="14" a="1"/>
  <c r="O48" i="14" s="1"/>
  <c r="N48" i="14" a="1"/>
  <c r="N48" i="14" s="1"/>
  <c r="M48" i="14" a="1"/>
  <c r="M48" i="14" s="1"/>
  <c r="L48" i="14" a="1"/>
  <c r="L48" i="14" s="1"/>
  <c r="K48" i="14" a="1"/>
  <c r="K48" i="14" s="1"/>
  <c r="J48" i="14" a="1"/>
  <c r="J48" i="14" s="1"/>
  <c r="I48" i="14" a="1"/>
  <c r="I48" i="14" s="1"/>
  <c r="BI45" i="14" a="1"/>
  <c r="BI45" i="14" s="1"/>
  <c r="BH45" i="14" a="1"/>
  <c r="BH45" i="14" s="1"/>
  <c r="BG45" i="14" a="1"/>
  <c r="BG45" i="14" s="1"/>
  <c r="BF45" i="14" a="1"/>
  <c r="BF45" i="14" s="1"/>
  <c r="BE45" i="14" a="1"/>
  <c r="BE45" i="14" s="1"/>
  <c r="BD45" i="14" a="1"/>
  <c r="BD45" i="14" s="1"/>
  <c r="BC45" i="14" a="1"/>
  <c r="BC45" i="14" s="1"/>
  <c r="BB45" i="14" a="1"/>
  <c r="BB45" i="14" s="1"/>
  <c r="BA45" i="14" a="1"/>
  <c r="BA45" i="14" s="1"/>
  <c r="AZ45" i="14" a="1"/>
  <c r="AZ45" i="14" s="1"/>
  <c r="AY45" i="14" a="1"/>
  <c r="AY45" i="14" s="1"/>
  <c r="AX45" i="14" a="1"/>
  <c r="AX45" i="14" s="1"/>
  <c r="AW45" i="14" a="1"/>
  <c r="AW45" i="14" s="1"/>
  <c r="AV45" i="14" a="1"/>
  <c r="AV45" i="14" s="1"/>
  <c r="AU45" i="14" a="1"/>
  <c r="AU45" i="14" s="1"/>
  <c r="AT45" i="14" a="1"/>
  <c r="AT45" i="14" s="1"/>
  <c r="AS45" i="14" a="1"/>
  <c r="AS45" i="14" s="1"/>
  <c r="AR45" i="14" a="1"/>
  <c r="AR45" i="14" s="1"/>
  <c r="AQ45" i="14" a="1"/>
  <c r="AQ45" i="14" s="1"/>
  <c r="AP45" i="14" a="1"/>
  <c r="AP45" i="14" s="1"/>
  <c r="AO45" i="14" a="1"/>
  <c r="AO45" i="14" s="1"/>
  <c r="AN45" i="14" a="1"/>
  <c r="AN45" i="14" s="1"/>
  <c r="AM45" i="14" a="1"/>
  <c r="AM45" i="14" s="1"/>
  <c r="AL45" i="14" a="1"/>
  <c r="AL45" i="14" s="1"/>
  <c r="AK45" i="14" a="1"/>
  <c r="AK45" i="14" s="1"/>
  <c r="AJ45" i="14" a="1"/>
  <c r="AJ45" i="14" s="1"/>
  <c r="AI45" i="14" a="1"/>
  <c r="AI45" i="14" s="1"/>
  <c r="AH45" i="14" a="1"/>
  <c r="AH45" i="14" s="1"/>
  <c r="AG45" i="14" a="1"/>
  <c r="AG45" i="14" s="1"/>
  <c r="AF45" i="14" a="1"/>
  <c r="AF45" i="14" s="1"/>
  <c r="AE45" i="14" a="1"/>
  <c r="AE45" i="14" s="1"/>
  <c r="AD45" i="14" a="1"/>
  <c r="AD45" i="14" s="1"/>
  <c r="AC45" i="14" a="1"/>
  <c r="AC45" i="14" s="1"/>
  <c r="AB45" i="14" a="1"/>
  <c r="AB45" i="14" s="1"/>
  <c r="AA45" i="14" a="1"/>
  <c r="AA45" i="14" s="1"/>
  <c r="Z45" i="14" a="1"/>
  <c r="Z45" i="14" s="1"/>
  <c r="Y45" i="14" a="1"/>
  <c r="Y45" i="14" s="1"/>
  <c r="X45" i="14" a="1"/>
  <c r="X45" i="14" s="1"/>
  <c r="W45" i="14" a="1"/>
  <c r="W45" i="14" s="1"/>
  <c r="V45" i="14" a="1"/>
  <c r="V45" i="14" s="1"/>
  <c r="U45" i="14" a="1"/>
  <c r="U45" i="14" s="1"/>
  <c r="T45" i="14" a="1"/>
  <c r="T45" i="14" s="1"/>
  <c r="S45" i="14" a="1"/>
  <c r="S45" i="14" s="1"/>
  <c r="R45" i="14" a="1"/>
  <c r="R45" i="14" s="1"/>
  <c r="Q45" i="14" a="1"/>
  <c r="Q45" i="14" s="1"/>
  <c r="P45" i="14" a="1"/>
  <c r="P45" i="14" s="1"/>
  <c r="O45" i="14" a="1"/>
  <c r="O45" i="14" s="1"/>
  <c r="N45" i="14" a="1"/>
  <c r="N45" i="14" s="1"/>
  <c r="M45" i="14" a="1"/>
  <c r="M45" i="14" s="1"/>
  <c r="L45" i="14" a="1"/>
  <c r="L45" i="14" s="1"/>
  <c r="K45" i="14" a="1"/>
  <c r="K45" i="14" s="1"/>
  <c r="J45" i="14" a="1"/>
  <c r="J45" i="14" s="1"/>
  <c r="I45" i="14" a="1"/>
  <c r="I45" i="14" s="1"/>
  <c r="BH42" i="14" a="1"/>
  <c r="BH42" i="14" s="1"/>
  <c r="BG42" i="14" a="1"/>
  <c r="BG42" i="14" s="1"/>
  <c r="BF42" i="14" a="1"/>
  <c r="BF42" i="14" s="1"/>
  <c r="BE42" i="14" a="1"/>
  <c r="BE42" i="14" s="1"/>
  <c r="BD42" i="14" a="1"/>
  <c r="BD42" i="14" s="1"/>
  <c r="BC42" i="14" a="1"/>
  <c r="BC42" i="14" s="1"/>
  <c r="BB42" i="14" a="1"/>
  <c r="BB42" i="14" s="1"/>
  <c r="BA42" i="14" a="1"/>
  <c r="BA42" i="14" s="1"/>
  <c r="AZ42" i="14" a="1"/>
  <c r="AZ42" i="14" s="1"/>
  <c r="AY42" i="14" a="1"/>
  <c r="AY42" i="14" s="1"/>
  <c r="AX42" i="14" a="1"/>
  <c r="AX42" i="14" s="1"/>
  <c r="AW42" i="14" a="1"/>
  <c r="AW42" i="14" s="1"/>
  <c r="AV42" i="14" a="1"/>
  <c r="AV42" i="14" s="1"/>
  <c r="AU42" i="14" a="1"/>
  <c r="AU42" i="14" s="1"/>
  <c r="AT42" i="14" a="1"/>
  <c r="AT42" i="14" s="1"/>
  <c r="AS42" i="14" a="1"/>
  <c r="AS42" i="14" s="1"/>
  <c r="AR42" i="14" a="1"/>
  <c r="AR42" i="14" s="1"/>
  <c r="AQ42" i="14" a="1"/>
  <c r="AQ42" i="14" s="1"/>
  <c r="AP42" i="14" a="1"/>
  <c r="AP42" i="14" s="1"/>
  <c r="AO42" i="14" a="1"/>
  <c r="AO42" i="14" s="1"/>
  <c r="AN42" i="14" a="1"/>
  <c r="AN42" i="14" s="1"/>
  <c r="AM42" i="14" a="1"/>
  <c r="AM42" i="14" s="1"/>
  <c r="AL42" i="14" a="1"/>
  <c r="AL42" i="14" s="1"/>
  <c r="AK42" i="14" a="1"/>
  <c r="AK42" i="14" s="1"/>
  <c r="AJ42" i="14" a="1"/>
  <c r="AJ42" i="14" s="1"/>
  <c r="AI42" i="14" a="1"/>
  <c r="AI42" i="14" s="1"/>
  <c r="AH42" i="14" a="1"/>
  <c r="AH42" i="14" s="1"/>
  <c r="AG42" i="14" a="1"/>
  <c r="AG42" i="14" s="1"/>
  <c r="AF42" i="14" a="1"/>
  <c r="AF42" i="14" s="1"/>
  <c r="AE42" i="14" a="1"/>
  <c r="AE42" i="14" s="1"/>
  <c r="AD42" i="14" a="1"/>
  <c r="AD42" i="14" s="1"/>
  <c r="AC42" i="14" a="1"/>
  <c r="AC42" i="14" s="1"/>
  <c r="AB42" i="14" a="1"/>
  <c r="AB42" i="14" s="1"/>
  <c r="AA42" i="14" a="1"/>
  <c r="AA42" i="14" s="1"/>
  <c r="Z42" i="14" a="1"/>
  <c r="Z42" i="14" s="1"/>
  <c r="Y42" i="14" a="1"/>
  <c r="Y42" i="14" s="1"/>
  <c r="X42" i="14" a="1"/>
  <c r="X42" i="14" s="1"/>
  <c r="W42" i="14" a="1"/>
  <c r="W42" i="14" s="1"/>
  <c r="V42" i="14" a="1"/>
  <c r="V42" i="14" s="1"/>
  <c r="U42" i="14" a="1"/>
  <c r="U42" i="14" s="1"/>
  <c r="T42" i="14" a="1"/>
  <c r="T42" i="14" s="1"/>
  <c r="S42" i="14" a="1"/>
  <c r="S42" i="14" s="1"/>
  <c r="R42" i="14" a="1"/>
  <c r="R42" i="14" s="1"/>
  <c r="Q42" i="14" a="1"/>
  <c r="Q42" i="14" s="1"/>
  <c r="P42" i="14" a="1"/>
  <c r="P42" i="14" s="1"/>
  <c r="O42" i="14" a="1"/>
  <c r="O42" i="14" s="1"/>
  <c r="N42" i="14" a="1"/>
  <c r="N42" i="14" s="1"/>
  <c r="M42" i="14" a="1"/>
  <c r="M42" i="14" s="1"/>
  <c r="L42" i="14" a="1"/>
  <c r="L42" i="14" s="1"/>
  <c r="K42" i="14" a="1"/>
  <c r="K42" i="14" s="1"/>
  <c r="J42" i="14" a="1"/>
  <c r="J42" i="14" s="1"/>
  <c r="I42" i="14" a="1"/>
  <c r="I42" i="14" s="1"/>
  <c r="BH39" i="14" a="1"/>
  <c r="BH39" i="14" s="1"/>
  <c r="BG39" i="14" a="1"/>
  <c r="BG39" i="14" s="1"/>
  <c r="BF39" i="14" a="1"/>
  <c r="BF39" i="14" s="1"/>
  <c r="BE39" i="14" a="1"/>
  <c r="BE39" i="14" s="1"/>
  <c r="BD39" i="14" a="1"/>
  <c r="BD39" i="14" s="1"/>
  <c r="BC39" i="14" a="1"/>
  <c r="BC39" i="14" s="1"/>
  <c r="BB39" i="14" a="1"/>
  <c r="BB39" i="14" s="1"/>
  <c r="BA39" i="14" a="1"/>
  <c r="BA39" i="14" s="1"/>
  <c r="AZ39" i="14" a="1"/>
  <c r="AZ39" i="14" s="1"/>
  <c r="AY39" i="14" a="1"/>
  <c r="AY39" i="14" s="1"/>
  <c r="AX39" i="14" a="1"/>
  <c r="AX39" i="14" s="1"/>
  <c r="AW39" i="14" a="1"/>
  <c r="AW39" i="14" s="1"/>
  <c r="AV39" i="14" a="1"/>
  <c r="AV39" i="14" s="1"/>
  <c r="AU39" i="14" a="1"/>
  <c r="AU39" i="14" s="1"/>
  <c r="AT39" i="14" a="1"/>
  <c r="AT39" i="14" s="1"/>
  <c r="AS39" i="14" a="1"/>
  <c r="AS39" i="14" s="1"/>
  <c r="AR39" i="14" a="1"/>
  <c r="AR39" i="14" s="1"/>
  <c r="AQ39" i="14" a="1"/>
  <c r="AQ39" i="14" s="1"/>
  <c r="AP39" i="14" a="1"/>
  <c r="AP39" i="14" s="1"/>
  <c r="AO39" i="14" a="1"/>
  <c r="AO39" i="14" s="1"/>
  <c r="AN39" i="14" a="1"/>
  <c r="AN39" i="14" s="1"/>
  <c r="AM39" i="14" a="1"/>
  <c r="AM39" i="14" s="1"/>
  <c r="AL39" i="14" a="1"/>
  <c r="AL39" i="14" s="1"/>
  <c r="AK39" i="14" a="1"/>
  <c r="AK39" i="14" s="1"/>
  <c r="AJ39" i="14" a="1"/>
  <c r="AJ39" i="14" s="1"/>
  <c r="AI39" i="14" a="1"/>
  <c r="AI39" i="14" s="1"/>
  <c r="AH39" i="14" a="1"/>
  <c r="AH39" i="14" s="1"/>
  <c r="AG39" i="14" a="1"/>
  <c r="AG39" i="14" s="1"/>
  <c r="AF39" i="14" a="1"/>
  <c r="AF39" i="14" s="1"/>
  <c r="AE39" i="14" a="1"/>
  <c r="AE39" i="14" s="1"/>
  <c r="AD39" i="14" a="1"/>
  <c r="AD39" i="14" s="1"/>
  <c r="AC39" i="14" a="1"/>
  <c r="AC39" i="14" s="1"/>
  <c r="AB39" i="14" a="1"/>
  <c r="AB39" i="14" s="1"/>
  <c r="AA39" i="14" a="1"/>
  <c r="AA39" i="14" s="1"/>
  <c r="Z39" i="14" a="1"/>
  <c r="Z39" i="14" s="1"/>
  <c r="Y39" i="14" a="1"/>
  <c r="Y39" i="14" s="1"/>
  <c r="X39" i="14" a="1"/>
  <c r="X39" i="14" s="1"/>
  <c r="W39" i="14" a="1"/>
  <c r="W39" i="14" s="1"/>
  <c r="V39" i="14" a="1"/>
  <c r="V39" i="14" s="1"/>
  <c r="U39" i="14" a="1"/>
  <c r="U39" i="14" s="1"/>
  <c r="T39" i="14" a="1"/>
  <c r="T39" i="14" s="1"/>
  <c r="S39" i="14" a="1"/>
  <c r="S39" i="14" s="1"/>
  <c r="R39" i="14" a="1"/>
  <c r="R39" i="14" s="1"/>
  <c r="Q39" i="14" a="1"/>
  <c r="Q39" i="14" s="1"/>
  <c r="P39" i="14" a="1"/>
  <c r="P39" i="14" s="1"/>
  <c r="O39" i="14" a="1"/>
  <c r="O39" i="14" s="1"/>
  <c r="N39" i="14" a="1"/>
  <c r="N39" i="14" s="1"/>
  <c r="M39" i="14" a="1"/>
  <c r="M39" i="14" s="1"/>
  <c r="L39" i="14" a="1"/>
  <c r="L39" i="14" s="1"/>
  <c r="K39" i="14" a="1"/>
  <c r="K39" i="14" s="1"/>
  <c r="J39" i="14" a="1"/>
  <c r="J39" i="14" s="1"/>
  <c r="I39" i="14" a="1"/>
  <c r="I39" i="14" s="1"/>
  <c r="BH36" i="14" a="1"/>
  <c r="BH36" i="14" s="1"/>
  <c r="BG36" i="14" a="1"/>
  <c r="BG36" i="14" s="1"/>
  <c r="BF36" i="14" a="1"/>
  <c r="BF36" i="14" s="1"/>
  <c r="BE36" i="14" a="1"/>
  <c r="BE36" i="14" s="1"/>
  <c r="BD36" i="14" a="1"/>
  <c r="BD36" i="14" s="1"/>
  <c r="BC36" i="14" a="1"/>
  <c r="BC36" i="14" s="1"/>
  <c r="BB36" i="14" a="1"/>
  <c r="BB36" i="14" s="1"/>
  <c r="BA36" i="14" a="1"/>
  <c r="BA36" i="14" s="1"/>
  <c r="AZ36" i="14" a="1"/>
  <c r="AZ36" i="14" s="1"/>
  <c r="AY36" i="14" a="1"/>
  <c r="AY36" i="14" s="1"/>
  <c r="AX36" i="14" a="1"/>
  <c r="AX36" i="14" s="1"/>
  <c r="AW36" i="14" a="1"/>
  <c r="AW36" i="14" s="1"/>
  <c r="AV36" i="14" a="1"/>
  <c r="AV36" i="14" s="1"/>
  <c r="AU36" i="14" a="1"/>
  <c r="AU36" i="14" s="1"/>
  <c r="AT36" i="14" a="1"/>
  <c r="AT36" i="14" s="1"/>
  <c r="AS36" i="14" a="1"/>
  <c r="AS36" i="14" s="1"/>
  <c r="AR36" i="14" a="1"/>
  <c r="AR36" i="14" s="1"/>
  <c r="AQ36" i="14" a="1"/>
  <c r="AQ36" i="14" s="1"/>
  <c r="AP36" i="14" a="1"/>
  <c r="AP36" i="14" s="1"/>
  <c r="AO36" i="14" a="1"/>
  <c r="AO36" i="14" s="1"/>
  <c r="AN36" i="14" a="1"/>
  <c r="AN36" i="14" s="1"/>
  <c r="AM36" i="14" a="1"/>
  <c r="AM36" i="14" s="1"/>
  <c r="AL36" i="14" a="1"/>
  <c r="AL36" i="14" s="1"/>
  <c r="AK36" i="14" a="1"/>
  <c r="AK36" i="14" s="1"/>
  <c r="AJ36" i="14" a="1"/>
  <c r="AJ36" i="14" s="1"/>
  <c r="AI36" i="14" a="1"/>
  <c r="AI36" i="14" s="1"/>
  <c r="AH36" i="14" a="1"/>
  <c r="AH36" i="14" s="1"/>
  <c r="AG36" i="14" a="1"/>
  <c r="AG36" i="14" s="1"/>
  <c r="AF36" i="14" a="1"/>
  <c r="AF36" i="14" s="1"/>
  <c r="AE36" i="14" a="1"/>
  <c r="AE36" i="14" s="1"/>
  <c r="AD36" i="14" a="1"/>
  <c r="AD36" i="14" s="1"/>
  <c r="AC36" i="14" a="1"/>
  <c r="AC36" i="14" s="1"/>
  <c r="AB36" i="14" a="1"/>
  <c r="AB36" i="14" s="1"/>
  <c r="AA36" i="14" a="1"/>
  <c r="AA36" i="14" s="1"/>
  <c r="Z36" i="14" a="1"/>
  <c r="Z36" i="14" s="1"/>
  <c r="Y36" i="14" a="1"/>
  <c r="Y36" i="14" s="1"/>
  <c r="X36" i="14" a="1"/>
  <c r="X36" i="14" s="1"/>
  <c r="W36" i="14" a="1"/>
  <c r="W36" i="14" s="1"/>
  <c r="V36" i="14" a="1"/>
  <c r="V36" i="14" s="1"/>
  <c r="U36" i="14" a="1"/>
  <c r="U36" i="14" s="1"/>
  <c r="T36" i="14" a="1"/>
  <c r="T36" i="14" s="1"/>
  <c r="S36" i="14" a="1"/>
  <c r="S36" i="14" s="1"/>
  <c r="R36" i="14" a="1"/>
  <c r="R36" i="14" s="1"/>
  <c r="Q36" i="14" a="1"/>
  <c r="Q36" i="14" s="1"/>
  <c r="P36" i="14" a="1"/>
  <c r="P36" i="14" s="1"/>
  <c r="O36" i="14" a="1"/>
  <c r="O36" i="14" s="1"/>
  <c r="N36" i="14" a="1"/>
  <c r="N36" i="14" s="1"/>
  <c r="M36" i="14" a="1"/>
  <c r="M36" i="14" s="1"/>
  <c r="L36" i="14" a="1"/>
  <c r="L36" i="14" s="1"/>
  <c r="K36" i="14" a="1"/>
  <c r="K36" i="14" s="1"/>
  <c r="J36" i="14" a="1"/>
  <c r="J36" i="14" s="1"/>
  <c r="I36" i="14" a="1"/>
  <c r="I36" i="14" s="1"/>
  <c r="BH29" i="14" a="1"/>
  <c r="BH29" i="14" s="1"/>
  <c r="BG29" i="14" a="1"/>
  <c r="BG29" i="14" s="1"/>
  <c r="BF29" i="14" a="1"/>
  <c r="BF29" i="14" s="1"/>
  <c r="BE29" i="14" a="1"/>
  <c r="BE29" i="14" s="1"/>
  <c r="BD29" i="14" a="1"/>
  <c r="BD29" i="14" s="1"/>
  <c r="BC29" i="14" a="1"/>
  <c r="BC29" i="14" s="1"/>
  <c r="BB29" i="14" a="1"/>
  <c r="BB29" i="14" s="1"/>
  <c r="BA29" i="14" a="1"/>
  <c r="BA29" i="14" s="1"/>
  <c r="AZ29" i="14" a="1"/>
  <c r="AZ29" i="14" s="1"/>
  <c r="AY29" i="14" a="1"/>
  <c r="AY29" i="14" s="1"/>
  <c r="AX29" i="14" a="1"/>
  <c r="AX29" i="14" s="1"/>
  <c r="AW29" i="14" a="1"/>
  <c r="AW29" i="14" s="1"/>
  <c r="AV29" i="14" a="1"/>
  <c r="AV29" i="14" s="1"/>
  <c r="AU29" i="14" a="1"/>
  <c r="AU29" i="14" s="1"/>
  <c r="AT29" i="14" a="1"/>
  <c r="AT29" i="14" s="1"/>
  <c r="AS29" i="14" a="1"/>
  <c r="AS29" i="14" s="1"/>
  <c r="AR29" i="14" a="1"/>
  <c r="AR29" i="14" s="1"/>
  <c r="AQ29" i="14" a="1"/>
  <c r="AQ29" i="14" s="1"/>
  <c r="AP29" i="14" a="1"/>
  <c r="AP29" i="14" s="1"/>
  <c r="AO29" i="14" a="1"/>
  <c r="AO29" i="14" s="1"/>
  <c r="AN29" i="14" a="1"/>
  <c r="AN29" i="14" s="1"/>
  <c r="AM29" i="14" a="1"/>
  <c r="AM29" i="14" s="1"/>
  <c r="AL29" i="14" a="1"/>
  <c r="AL29" i="14" s="1"/>
  <c r="AK29" i="14" a="1"/>
  <c r="AK29" i="14" s="1"/>
  <c r="AJ29" i="14" a="1"/>
  <c r="AJ29" i="14" s="1"/>
  <c r="AI29" i="14" a="1"/>
  <c r="AI29" i="14" s="1"/>
  <c r="AH29" i="14" a="1"/>
  <c r="AH29" i="14" s="1"/>
  <c r="AG29" i="14" a="1"/>
  <c r="AG29" i="14" s="1"/>
  <c r="AF29" i="14" a="1"/>
  <c r="AF29" i="14" s="1"/>
  <c r="AE29" i="14" a="1"/>
  <c r="AE29" i="14" s="1"/>
  <c r="AD29" i="14" a="1"/>
  <c r="AD29" i="14" s="1"/>
  <c r="AC29" i="14" a="1"/>
  <c r="AC29" i="14" s="1"/>
  <c r="AB29" i="14" a="1"/>
  <c r="AB29" i="14" s="1"/>
  <c r="AA29" i="14" a="1"/>
  <c r="AA29" i="14" s="1"/>
  <c r="Z29" i="14" a="1"/>
  <c r="Z29" i="14" s="1"/>
  <c r="Y29" i="14" a="1"/>
  <c r="Y29" i="14" s="1"/>
  <c r="X29" i="14" a="1"/>
  <c r="X29" i="14" s="1"/>
  <c r="W29" i="14" a="1"/>
  <c r="W29" i="14" s="1"/>
  <c r="V29" i="14" a="1"/>
  <c r="V29" i="14" s="1"/>
  <c r="U29" i="14" a="1"/>
  <c r="U29" i="14" s="1"/>
  <c r="T29" i="14" a="1"/>
  <c r="T29" i="14" s="1"/>
  <c r="S29" i="14" a="1"/>
  <c r="S29" i="14" s="1"/>
  <c r="R29" i="14" a="1"/>
  <c r="R29" i="14" s="1"/>
  <c r="Q29" i="14" a="1"/>
  <c r="Q29" i="14" s="1"/>
  <c r="P29" i="14" a="1"/>
  <c r="P29" i="14" s="1"/>
  <c r="O29" i="14" a="1"/>
  <c r="O29" i="14" s="1"/>
  <c r="N29" i="14" a="1"/>
  <c r="N29" i="14" s="1"/>
  <c r="M29" i="14" a="1"/>
  <c r="M29" i="14" s="1"/>
  <c r="L29" i="14" a="1"/>
  <c r="L29" i="14" s="1"/>
  <c r="K29" i="14" a="1"/>
  <c r="K29" i="14" s="1"/>
  <c r="J29" i="14" a="1"/>
  <c r="J29" i="14" s="1"/>
  <c r="I29" i="14" a="1"/>
  <c r="I29" i="14" s="1"/>
  <c r="BH26" i="14"/>
  <c r="BG26" i="14"/>
  <c r="BF26" i="14"/>
  <c r="BE26" i="14"/>
  <c r="BD26"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BH25" i="14"/>
  <c r="BG25" i="14"/>
  <c r="BF25" i="14"/>
  <c r="BE25" i="14"/>
  <c r="BD25"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BH17" i="14"/>
  <c r="BH16" i="14" s="1"/>
  <c r="BG17" i="14"/>
  <c r="BG16" i="14" s="1"/>
  <c r="BF17" i="14"/>
  <c r="BF16" i="14" s="1"/>
  <c r="BE17" i="14"/>
  <c r="BE16" i="14" s="1"/>
  <c r="BD17" i="14"/>
  <c r="BD16" i="14" s="1"/>
  <c r="BC17" i="14"/>
  <c r="BC16" i="14" s="1"/>
  <c r="BB17" i="14"/>
  <c r="BB16" i="14" s="1"/>
  <c r="BA17" i="14"/>
  <c r="BA16" i="14" s="1"/>
  <c r="AZ17" i="14"/>
  <c r="AZ16" i="14" s="1"/>
  <c r="AY17" i="14"/>
  <c r="AY16" i="14" s="1"/>
  <c r="AX17" i="14"/>
  <c r="AX16" i="14" s="1"/>
  <c r="AW17" i="14"/>
  <c r="AW16" i="14" s="1"/>
  <c r="AV17" i="14"/>
  <c r="AV16" i="14" s="1"/>
  <c r="AU17" i="14"/>
  <c r="AU16" i="14" s="1"/>
  <c r="AT17" i="14"/>
  <c r="AT16" i="14" s="1"/>
  <c r="AS17" i="14"/>
  <c r="AS16" i="14" s="1"/>
  <c r="AR17" i="14"/>
  <c r="AR16" i="14" s="1"/>
  <c r="AQ17" i="14"/>
  <c r="AQ16" i="14" s="1"/>
  <c r="AP17" i="14"/>
  <c r="AP16" i="14" s="1"/>
  <c r="AO17" i="14"/>
  <c r="AO16" i="14" s="1"/>
  <c r="AN17" i="14"/>
  <c r="AN16" i="14" s="1"/>
  <c r="AM17" i="14"/>
  <c r="AM16" i="14" s="1"/>
  <c r="AL17" i="14"/>
  <c r="AL16" i="14" s="1"/>
  <c r="AK17" i="14"/>
  <c r="AK16" i="14" s="1"/>
  <c r="AJ17" i="14"/>
  <c r="AJ16" i="14" s="1"/>
  <c r="AI17" i="14"/>
  <c r="AI16" i="14" s="1"/>
  <c r="AH17" i="14"/>
  <c r="AH16" i="14" s="1"/>
  <c r="AG17" i="14"/>
  <c r="AG16" i="14" s="1"/>
  <c r="AF17" i="14"/>
  <c r="AF16" i="14" s="1"/>
  <c r="AE17" i="14"/>
  <c r="AE16" i="14" s="1"/>
  <c r="AD17" i="14"/>
  <c r="AD16" i="14" s="1"/>
  <c r="AC17" i="14"/>
  <c r="AC16" i="14" s="1"/>
  <c r="AB17" i="14"/>
  <c r="AB16" i="14" s="1"/>
  <c r="AA17" i="14"/>
  <c r="AA16" i="14" s="1"/>
  <c r="Z17" i="14"/>
  <c r="Z16" i="14" s="1"/>
  <c r="Y17" i="14"/>
  <c r="Y16" i="14" s="1"/>
  <c r="X17" i="14"/>
  <c r="X16" i="14" s="1"/>
  <c r="W17" i="14"/>
  <c r="W16" i="14" s="1"/>
  <c r="V17" i="14"/>
  <c r="V16" i="14" s="1"/>
  <c r="U17" i="14"/>
  <c r="U16" i="14" s="1"/>
  <c r="T17" i="14"/>
  <c r="T16" i="14" s="1"/>
  <c r="S17" i="14"/>
  <c r="S16" i="14" s="1"/>
  <c r="R17" i="14"/>
  <c r="R16" i="14" s="1"/>
  <c r="Q17" i="14"/>
  <c r="Q16" i="14" s="1"/>
  <c r="P17" i="14"/>
  <c r="P16" i="14" s="1"/>
  <c r="O17" i="14"/>
  <c r="O16" i="14" s="1"/>
  <c r="N17" i="14"/>
  <c r="N16" i="14" s="1"/>
  <c r="M17" i="14"/>
  <c r="M16" i="14" s="1"/>
  <c r="L17" i="14"/>
  <c r="L16" i="14" s="1"/>
  <c r="K17" i="14"/>
  <c r="K16" i="14" s="1"/>
  <c r="J17" i="14"/>
  <c r="J16" i="14" s="1"/>
  <c r="I17" i="14"/>
  <c r="I16" i="14" s="1"/>
  <c r="BH3" i="14"/>
  <c r="BG3" i="14"/>
  <c r="BF3" i="14"/>
  <c r="BE3" i="14"/>
  <c r="BD3" i="14"/>
  <c r="BC3" i="14"/>
  <c r="BB3" i="14"/>
  <c r="BA3" i="14"/>
  <c r="AZ3" i="14"/>
  <c r="AY3" i="14"/>
  <c r="AX3" i="14"/>
  <c r="AW3" i="14"/>
  <c r="AV3" i="14"/>
  <c r="AU3" i="14"/>
  <c r="AT3" i="14"/>
  <c r="AS3" i="14"/>
  <c r="AR3" i="14"/>
  <c r="AQ3" i="14"/>
  <c r="AP3" i="14"/>
  <c r="AO3" i="14"/>
  <c r="AN3" i="14"/>
  <c r="AM3" i="14"/>
  <c r="AL3" i="14"/>
  <c r="AK3" i="14"/>
  <c r="AJ3" i="14"/>
  <c r="AI3" i="14"/>
  <c r="AH3" i="14"/>
  <c r="AG3" i="14"/>
  <c r="AF3" i="14"/>
  <c r="AE3" i="14"/>
  <c r="AD3" i="14"/>
  <c r="AC3" i="14"/>
  <c r="AB3" i="14"/>
  <c r="AA3" i="14"/>
  <c r="Z3" i="14"/>
  <c r="Y3" i="14"/>
  <c r="X3" i="14"/>
  <c r="W3" i="14"/>
  <c r="V3" i="14"/>
  <c r="U3" i="14"/>
  <c r="T3" i="14"/>
  <c r="S3" i="14"/>
  <c r="R3" i="14"/>
  <c r="Q3" i="14"/>
  <c r="P3" i="14"/>
  <c r="O3" i="14"/>
  <c r="N3" i="14"/>
  <c r="M3" i="14"/>
  <c r="L3" i="14"/>
  <c r="K3" i="14"/>
  <c r="J3" i="14"/>
  <c r="I3" i="14"/>
  <c r="I2" i="14"/>
  <c r="J2" i="14" s="1"/>
  <c r="K2" i="14" s="1"/>
  <c r="L2" i="14" s="1"/>
  <c r="M2" i="14" s="1"/>
  <c r="N2" i="14" s="1"/>
  <c r="O2" i="14" s="1"/>
  <c r="P2" i="14" s="1"/>
  <c r="Q2" i="14" s="1"/>
  <c r="R2" i="14" s="1"/>
  <c r="S2" i="14" s="1"/>
  <c r="T2" i="14" s="1"/>
  <c r="U2" i="14" s="1"/>
  <c r="V2" i="14" s="1"/>
  <c r="W2" i="14" s="1"/>
  <c r="X2" i="14" s="1"/>
  <c r="Y2" i="14" s="1"/>
  <c r="Z2" i="14" s="1"/>
  <c r="AA2" i="14" s="1"/>
  <c r="AB2" i="14" s="1"/>
  <c r="AC2" i="14" s="1"/>
  <c r="AD2" i="14" s="1"/>
  <c r="AE2" i="14" s="1"/>
  <c r="AF2" i="14" s="1"/>
  <c r="AG2" i="14" s="1"/>
  <c r="AH2" i="14" s="1"/>
  <c r="AI2" i="14" s="1"/>
  <c r="AJ2" i="14" s="1"/>
  <c r="AK2" i="14" s="1"/>
  <c r="AL2" i="14" s="1"/>
  <c r="AM2" i="14" s="1"/>
  <c r="AN2" i="14" s="1"/>
  <c r="AO2" i="14" s="1"/>
  <c r="AP2" i="14" s="1"/>
  <c r="AQ2" i="14" s="1"/>
  <c r="AR2" i="14" s="1"/>
  <c r="AS2" i="14" s="1"/>
  <c r="AT2" i="14" s="1"/>
  <c r="AU2" i="14" s="1"/>
  <c r="AV2" i="14" s="1"/>
  <c r="AW2" i="14" s="1"/>
  <c r="AX2" i="14" s="1"/>
  <c r="AY2" i="14" s="1"/>
  <c r="AZ2" i="14" s="1"/>
  <c r="BA2" i="14" s="1"/>
  <c r="BB2" i="14" s="1"/>
  <c r="BC2" i="14" s="1"/>
  <c r="BD2" i="14" s="1"/>
  <c r="BE2" i="14" s="1"/>
  <c r="BF2" i="14" s="1"/>
  <c r="BG2" i="14" s="1"/>
  <c r="BH2" i="14" s="1"/>
  <c r="C5" i="12"/>
  <c r="B5" i="11"/>
  <c r="C5" i="11" s="1"/>
  <c r="C4" i="11"/>
  <c r="D11" i="4"/>
  <c r="E11" i="4" s="1"/>
  <c r="F11" i="4" s="1"/>
  <c r="G11" i="4" s="1"/>
  <c r="H11" i="4" s="1"/>
  <c r="I11" i="4" s="1"/>
  <c r="J11" i="4" s="1"/>
  <c r="K11" i="4" s="1"/>
  <c r="L11" i="4" s="1"/>
  <c r="M11" i="4" s="1"/>
  <c r="N11" i="4" s="1"/>
  <c r="O11" i="4" s="1"/>
  <c r="P11" i="4" s="1"/>
  <c r="Q11" i="4" s="1"/>
  <c r="R11" i="4" s="1"/>
  <c r="S11" i="4" s="1"/>
  <c r="T11" i="4" s="1"/>
  <c r="U11" i="4" s="1"/>
  <c r="D9" i="4"/>
  <c r="E9" i="4" s="1"/>
  <c r="CE7" i="4"/>
  <c r="BK7" i="4"/>
  <c r="BJ7" i="4"/>
  <c r="BI7" i="4"/>
  <c r="BH7" i="4"/>
  <c r="BG7" i="4"/>
  <c r="BF7" i="4"/>
  <c r="BE7" i="4"/>
  <c r="BD7" i="4"/>
  <c r="BC7" i="4"/>
  <c r="BB7" i="4"/>
  <c r="AZ7" i="4"/>
  <c r="AX7" i="4"/>
  <c r="AR7" i="4"/>
  <c r="AP7" i="4"/>
  <c r="AO7" i="4"/>
  <c r="AM7" i="4"/>
  <c r="AL7" i="4"/>
  <c r="AK7" i="4"/>
  <c r="AI7" i="4"/>
  <c r="AD7" i="4"/>
  <c r="AC7" i="4"/>
  <c r="AA7" i="4"/>
  <c r="Z7" i="4"/>
  <c r="Y7" i="4"/>
  <c r="X7" i="4"/>
  <c r="T7" i="4"/>
  <c r="N7" i="4"/>
  <c r="M7" i="4"/>
  <c r="L7" i="4"/>
  <c r="K7" i="4"/>
  <c r="AY4" i="4"/>
  <c r="CE3" i="4"/>
  <c r="E2" i="4"/>
  <c r="C746" i="2"/>
  <c r="B746" i="2"/>
  <c r="CI745" i="2"/>
  <c r="C732" i="2"/>
  <c r="B732" i="2"/>
  <c r="CI731" i="2"/>
  <c r="C709" i="2"/>
  <c r="B709" i="2"/>
  <c r="CI708" i="2"/>
  <c r="CO607" i="2"/>
  <c r="CN607" i="2"/>
  <c r="CM607" i="2"/>
  <c r="CL607" i="2"/>
  <c r="CK607" i="2"/>
  <c r="CJ607" i="2"/>
  <c r="CI607" i="2"/>
  <c r="CH607" i="2"/>
  <c r="CG607" i="2"/>
  <c r="CF607" i="2"/>
  <c r="CE607" i="2"/>
  <c r="CD607" i="2"/>
  <c r="CC607" i="2"/>
  <c r="CB607" i="2"/>
  <c r="BF607" i="2"/>
  <c r="BE607" i="2"/>
  <c r="BD607" i="2"/>
  <c r="BC607" i="2"/>
  <c r="BB607" i="2"/>
  <c r="BA607" i="2"/>
  <c r="AZ607" i="2"/>
  <c r="AY607" i="2"/>
  <c r="AX607" i="2"/>
  <c r="AW607" i="2"/>
  <c r="AV607" i="2"/>
  <c r="AU607" i="2"/>
  <c r="AT607" i="2"/>
  <c r="AS607" i="2"/>
  <c r="AR607" i="2"/>
  <c r="AQ607" i="2"/>
  <c r="AP607" i="2"/>
  <c r="AO607" i="2"/>
  <c r="AN607" i="2"/>
  <c r="AM607" i="2"/>
  <c r="AL607" i="2"/>
  <c r="AK607" i="2"/>
  <c r="AJ607" i="2"/>
  <c r="AI607" i="2"/>
  <c r="AH607" i="2"/>
  <c r="AG607" i="2"/>
  <c r="AF607" i="2"/>
  <c r="AE607" i="2"/>
  <c r="AD607" i="2"/>
  <c r="AC607" i="2"/>
  <c r="AB607" i="2"/>
  <c r="AA607" i="2"/>
  <c r="Z607" i="2"/>
  <c r="Y607" i="2"/>
  <c r="X607" i="2"/>
  <c r="W607" i="2"/>
  <c r="V607" i="2"/>
  <c r="U607" i="2"/>
  <c r="T607" i="2"/>
  <c r="S607" i="2"/>
  <c r="R607" i="2"/>
  <c r="Q607" i="2"/>
  <c r="P607" i="2"/>
  <c r="O607" i="2"/>
  <c r="N607" i="2"/>
  <c r="M607" i="2"/>
  <c r="L607" i="2"/>
  <c r="K607" i="2"/>
  <c r="J607" i="2"/>
  <c r="I607" i="2"/>
  <c r="H607" i="2"/>
  <c r="G607" i="2"/>
  <c r="F607" i="2"/>
  <c r="E607" i="2"/>
  <c r="D607" i="2"/>
  <c r="C607" i="2"/>
  <c r="CO606" i="2"/>
  <c r="CN606" i="2"/>
  <c r="CM606" i="2"/>
  <c r="CL606" i="2"/>
  <c r="CK606" i="2"/>
  <c r="CJ606" i="2"/>
  <c r="CI606" i="2"/>
  <c r="CH606" i="2"/>
  <c r="CG606" i="2"/>
  <c r="CF606" i="2"/>
  <c r="CE606" i="2"/>
  <c r="CD606" i="2"/>
  <c r="CC606" i="2"/>
  <c r="CB606" i="2"/>
  <c r="BF606" i="2"/>
  <c r="BE606" i="2"/>
  <c r="BD606" i="2"/>
  <c r="BC606" i="2"/>
  <c r="BB606" i="2"/>
  <c r="BA606" i="2"/>
  <c r="AZ606" i="2"/>
  <c r="AY606" i="2"/>
  <c r="AX606" i="2"/>
  <c r="AW606" i="2"/>
  <c r="AV606" i="2"/>
  <c r="AU606" i="2"/>
  <c r="AT606" i="2"/>
  <c r="AS606" i="2"/>
  <c r="AR606" i="2"/>
  <c r="AQ606" i="2"/>
  <c r="AP606" i="2"/>
  <c r="AO606" i="2"/>
  <c r="AN606" i="2"/>
  <c r="AM606" i="2"/>
  <c r="AL606" i="2"/>
  <c r="AK606" i="2"/>
  <c r="AJ606" i="2"/>
  <c r="AI606" i="2"/>
  <c r="AH606" i="2"/>
  <c r="AG606" i="2"/>
  <c r="AF606" i="2"/>
  <c r="AE606" i="2"/>
  <c r="AD606" i="2"/>
  <c r="AC606" i="2"/>
  <c r="AB606" i="2"/>
  <c r="AA606" i="2"/>
  <c r="Z606" i="2"/>
  <c r="Y606" i="2"/>
  <c r="X606" i="2"/>
  <c r="W606" i="2"/>
  <c r="V606" i="2"/>
  <c r="U606" i="2"/>
  <c r="T606" i="2"/>
  <c r="S606" i="2"/>
  <c r="R606" i="2"/>
  <c r="Q606" i="2"/>
  <c r="P606" i="2"/>
  <c r="O606" i="2"/>
  <c r="N606" i="2"/>
  <c r="M606" i="2"/>
  <c r="L606" i="2"/>
  <c r="K606" i="2"/>
  <c r="J606" i="2"/>
  <c r="I606" i="2"/>
  <c r="H606" i="2"/>
  <c r="G606" i="2"/>
  <c r="F606" i="2"/>
  <c r="E606" i="2"/>
  <c r="D606" i="2"/>
  <c r="C606" i="2"/>
  <c r="CO605" i="2"/>
  <c r="CN605" i="2"/>
  <c r="CM605" i="2"/>
  <c r="CL605" i="2"/>
  <c r="CK605" i="2"/>
  <c r="CJ605" i="2"/>
  <c r="CI605" i="2"/>
  <c r="CH605" i="2"/>
  <c r="CG605" i="2"/>
  <c r="CF605" i="2"/>
  <c r="CE605" i="2"/>
  <c r="CD605" i="2"/>
  <c r="CC605" i="2"/>
  <c r="CB605" i="2"/>
  <c r="BF605" i="2"/>
  <c r="BE605" i="2"/>
  <c r="BD605" i="2"/>
  <c r="BC605" i="2"/>
  <c r="BB605" i="2"/>
  <c r="BA605" i="2"/>
  <c r="AZ605" i="2"/>
  <c r="AY605" i="2"/>
  <c r="AX605" i="2"/>
  <c r="AW605" i="2"/>
  <c r="AV605" i="2"/>
  <c r="AU605" i="2"/>
  <c r="AT605" i="2"/>
  <c r="AS605" i="2"/>
  <c r="AR605" i="2"/>
  <c r="AQ605" i="2"/>
  <c r="AP605" i="2"/>
  <c r="AO605" i="2"/>
  <c r="AN605" i="2"/>
  <c r="AM605" i="2"/>
  <c r="AL605" i="2"/>
  <c r="AK605" i="2"/>
  <c r="AJ605" i="2"/>
  <c r="AI605" i="2"/>
  <c r="AH605" i="2"/>
  <c r="AG605" i="2"/>
  <c r="AF605" i="2"/>
  <c r="AE605" i="2"/>
  <c r="AD605" i="2"/>
  <c r="AC605" i="2"/>
  <c r="AB605" i="2"/>
  <c r="AA605" i="2"/>
  <c r="Z605" i="2"/>
  <c r="Y605" i="2"/>
  <c r="X605" i="2"/>
  <c r="W605" i="2"/>
  <c r="V605" i="2"/>
  <c r="U605" i="2"/>
  <c r="T605" i="2"/>
  <c r="S605" i="2"/>
  <c r="R605" i="2"/>
  <c r="Q605" i="2"/>
  <c r="P605" i="2"/>
  <c r="O605" i="2"/>
  <c r="N605" i="2"/>
  <c r="M605" i="2"/>
  <c r="L605" i="2"/>
  <c r="K605" i="2"/>
  <c r="J605" i="2"/>
  <c r="I605" i="2"/>
  <c r="H605" i="2"/>
  <c r="G605" i="2"/>
  <c r="F605" i="2"/>
  <c r="E605" i="2"/>
  <c r="D605" i="2"/>
  <c r="C605" i="2"/>
  <c r="CO604" i="2"/>
  <c r="CN604" i="2"/>
  <c r="CM604" i="2"/>
  <c r="CL604" i="2"/>
  <c r="CK604" i="2"/>
  <c r="CJ604" i="2"/>
  <c r="CI604" i="2"/>
  <c r="CH604" i="2"/>
  <c r="CG604" i="2"/>
  <c r="CF604" i="2"/>
  <c r="CE604" i="2"/>
  <c r="CD604" i="2"/>
  <c r="CC604" i="2"/>
  <c r="CB604" i="2"/>
  <c r="BF604" i="2"/>
  <c r="BE604" i="2"/>
  <c r="BD604" i="2"/>
  <c r="BC604" i="2"/>
  <c r="BB604" i="2"/>
  <c r="BA604" i="2"/>
  <c r="AZ604" i="2"/>
  <c r="AY604" i="2"/>
  <c r="AX604" i="2"/>
  <c r="AW604" i="2"/>
  <c r="AV604" i="2"/>
  <c r="AU604" i="2"/>
  <c r="AT604" i="2"/>
  <c r="AS604" i="2"/>
  <c r="AR604" i="2"/>
  <c r="AQ604" i="2"/>
  <c r="AP604" i="2"/>
  <c r="AO604" i="2"/>
  <c r="AN604" i="2"/>
  <c r="AM604" i="2"/>
  <c r="AL604" i="2"/>
  <c r="AK604" i="2"/>
  <c r="AJ604" i="2"/>
  <c r="AI604" i="2"/>
  <c r="AH604" i="2"/>
  <c r="AG604" i="2"/>
  <c r="AF604" i="2"/>
  <c r="AE604" i="2"/>
  <c r="AD604" i="2"/>
  <c r="AC604" i="2"/>
  <c r="AB604" i="2"/>
  <c r="AA604" i="2"/>
  <c r="Z604" i="2"/>
  <c r="Y604" i="2"/>
  <c r="X604" i="2"/>
  <c r="W604" i="2"/>
  <c r="V604" i="2"/>
  <c r="U604" i="2"/>
  <c r="T604" i="2"/>
  <c r="S604" i="2"/>
  <c r="R604" i="2"/>
  <c r="Q604" i="2"/>
  <c r="P604" i="2"/>
  <c r="O604" i="2"/>
  <c r="N604" i="2"/>
  <c r="M604" i="2"/>
  <c r="L604" i="2"/>
  <c r="K604" i="2"/>
  <c r="J604" i="2"/>
  <c r="I604" i="2"/>
  <c r="H604" i="2"/>
  <c r="G604" i="2"/>
  <c r="F604" i="2"/>
  <c r="E604" i="2"/>
  <c r="D604" i="2"/>
  <c r="C604" i="2"/>
  <c r="CO603" i="2"/>
  <c r="CN603" i="2"/>
  <c r="CM603" i="2"/>
  <c r="CL603" i="2"/>
  <c r="CK603" i="2"/>
  <c r="CJ603" i="2"/>
  <c r="CI603" i="2"/>
  <c r="CH603" i="2"/>
  <c r="CG603" i="2"/>
  <c r="CF603" i="2"/>
  <c r="CE603" i="2"/>
  <c r="CD603" i="2"/>
  <c r="CC603" i="2"/>
  <c r="CB603" i="2"/>
  <c r="BF603" i="2"/>
  <c r="BE603" i="2"/>
  <c r="BD603" i="2"/>
  <c r="BC603" i="2"/>
  <c r="BB603" i="2"/>
  <c r="BA603" i="2"/>
  <c r="AZ603" i="2"/>
  <c r="AY603" i="2"/>
  <c r="AX603" i="2"/>
  <c r="AW603" i="2"/>
  <c r="AV603" i="2"/>
  <c r="AU603" i="2"/>
  <c r="AT603" i="2"/>
  <c r="AS603" i="2"/>
  <c r="AR603" i="2"/>
  <c r="AQ603" i="2"/>
  <c r="AP603" i="2"/>
  <c r="AO603" i="2"/>
  <c r="AN603" i="2"/>
  <c r="AM603" i="2"/>
  <c r="AL603" i="2"/>
  <c r="AK603" i="2"/>
  <c r="AJ603" i="2"/>
  <c r="AI603" i="2"/>
  <c r="AH603" i="2"/>
  <c r="AG603" i="2"/>
  <c r="AF603" i="2"/>
  <c r="AE603" i="2"/>
  <c r="AD603" i="2"/>
  <c r="AC603" i="2"/>
  <c r="AB603" i="2"/>
  <c r="AA603" i="2"/>
  <c r="Z603" i="2"/>
  <c r="Y603" i="2"/>
  <c r="X603" i="2"/>
  <c r="W603" i="2"/>
  <c r="V603" i="2"/>
  <c r="U603" i="2"/>
  <c r="T603" i="2"/>
  <c r="S603" i="2"/>
  <c r="R603" i="2"/>
  <c r="Q603" i="2"/>
  <c r="P603" i="2"/>
  <c r="O603" i="2"/>
  <c r="N603" i="2"/>
  <c r="M603" i="2"/>
  <c r="L603" i="2"/>
  <c r="K603" i="2"/>
  <c r="J603" i="2"/>
  <c r="I603" i="2"/>
  <c r="H603" i="2"/>
  <c r="G603" i="2"/>
  <c r="F603" i="2"/>
  <c r="E603" i="2"/>
  <c r="D603" i="2"/>
  <c r="C603" i="2"/>
  <c r="BG559" i="2"/>
  <c r="C557" i="2"/>
  <c r="CI556" i="2"/>
  <c r="CB556" i="2"/>
  <c r="BG553" i="2"/>
  <c r="BF553" i="2"/>
  <c r="BE553" i="2"/>
  <c r="BD553" i="2"/>
  <c r="BC553" i="2"/>
  <c r="BB553" i="2"/>
  <c r="BA553" i="2"/>
  <c r="AZ553" i="2"/>
  <c r="AY553" i="2"/>
  <c r="AX553" i="2"/>
  <c r="AW553" i="2"/>
  <c r="AV553" i="2"/>
  <c r="AU553" i="2"/>
  <c r="AT553" i="2"/>
  <c r="AS553" i="2"/>
  <c r="AR553" i="2"/>
  <c r="AQ553" i="2"/>
  <c r="AP553" i="2"/>
  <c r="AO553" i="2"/>
  <c r="AN553" i="2"/>
  <c r="AM553" i="2"/>
  <c r="AL553" i="2"/>
  <c r="AK553" i="2"/>
  <c r="AJ553" i="2"/>
  <c r="AI553" i="2"/>
  <c r="AH553" i="2"/>
  <c r="AG553" i="2"/>
  <c r="AF553" i="2"/>
  <c r="AE553" i="2"/>
  <c r="AD553" i="2"/>
  <c r="AC553" i="2"/>
  <c r="AB553" i="2"/>
  <c r="AA553" i="2"/>
  <c r="Z553" i="2"/>
  <c r="Y553" i="2"/>
  <c r="X553" i="2"/>
  <c r="W553" i="2"/>
  <c r="V553" i="2"/>
  <c r="U553" i="2"/>
  <c r="T553" i="2"/>
  <c r="S553" i="2"/>
  <c r="R553" i="2"/>
  <c r="Q553" i="2"/>
  <c r="P553" i="2"/>
  <c r="O553" i="2"/>
  <c r="N553" i="2"/>
  <c r="M553" i="2"/>
  <c r="L553" i="2"/>
  <c r="K553" i="2"/>
  <c r="J553" i="2"/>
  <c r="I553" i="2"/>
  <c r="H553" i="2"/>
  <c r="G553" i="2"/>
  <c r="BG551" i="2"/>
  <c r="BF551" i="2"/>
  <c r="BE551" i="2"/>
  <c r="BD551" i="2"/>
  <c r="BC551" i="2"/>
  <c r="BB551" i="2"/>
  <c r="BA551" i="2"/>
  <c r="AZ551" i="2"/>
  <c r="AY551" i="2"/>
  <c r="AX551" i="2"/>
  <c r="AW551" i="2"/>
  <c r="AV551" i="2"/>
  <c r="AU551" i="2"/>
  <c r="AT551" i="2"/>
  <c r="AS551" i="2"/>
  <c r="AR551" i="2"/>
  <c r="AQ551" i="2"/>
  <c r="AP551" i="2"/>
  <c r="AO551" i="2"/>
  <c r="AN551" i="2"/>
  <c r="AM551" i="2"/>
  <c r="AL551" i="2"/>
  <c r="AK551" i="2"/>
  <c r="AJ551" i="2"/>
  <c r="AI551" i="2"/>
  <c r="AH551" i="2"/>
  <c r="AG551" i="2"/>
  <c r="AF551" i="2"/>
  <c r="AE551" i="2"/>
  <c r="AD551" i="2"/>
  <c r="AC551" i="2"/>
  <c r="AB551" i="2"/>
  <c r="AA551" i="2"/>
  <c r="Z551" i="2"/>
  <c r="Y551" i="2"/>
  <c r="X551" i="2"/>
  <c r="W551" i="2"/>
  <c r="V551" i="2"/>
  <c r="U551" i="2"/>
  <c r="T551" i="2"/>
  <c r="S551" i="2"/>
  <c r="R551" i="2"/>
  <c r="Q551" i="2"/>
  <c r="P551" i="2"/>
  <c r="O551" i="2"/>
  <c r="N551" i="2"/>
  <c r="M551" i="2"/>
  <c r="L551" i="2"/>
  <c r="K551" i="2"/>
  <c r="J551" i="2"/>
  <c r="I551" i="2"/>
  <c r="H551" i="2"/>
  <c r="G551" i="2"/>
  <c r="B551" i="2"/>
  <c r="BG550" i="2"/>
  <c r="BF550" i="2"/>
  <c r="BE550" i="2"/>
  <c r="BD550" i="2"/>
  <c r="BC550" i="2"/>
  <c r="BB550" i="2"/>
  <c r="BA550" i="2"/>
  <c r="AZ550" i="2"/>
  <c r="AY550" i="2"/>
  <c r="AX550" i="2"/>
  <c r="AW550" i="2"/>
  <c r="AV550" i="2"/>
  <c r="AU550" i="2"/>
  <c r="AT550" i="2"/>
  <c r="AS550" i="2"/>
  <c r="AR550" i="2"/>
  <c r="AQ550" i="2"/>
  <c r="AP550" i="2"/>
  <c r="AO550" i="2"/>
  <c r="AN550" i="2"/>
  <c r="AM550" i="2"/>
  <c r="AL550" i="2"/>
  <c r="AK550" i="2"/>
  <c r="AJ550" i="2"/>
  <c r="AI550" i="2"/>
  <c r="AH550" i="2"/>
  <c r="AG550" i="2"/>
  <c r="AF550" i="2"/>
  <c r="AE550" i="2"/>
  <c r="AD550" i="2"/>
  <c r="AC550" i="2"/>
  <c r="AB550" i="2"/>
  <c r="AA550" i="2"/>
  <c r="Z550" i="2"/>
  <c r="Y550" i="2"/>
  <c r="X550" i="2"/>
  <c r="W550" i="2"/>
  <c r="V550" i="2"/>
  <c r="U550" i="2"/>
  <c r="T550" i="2"/>
  <c r="S550" i="2"/>
  <c r="R550" i="2"/>
  <c r="Q550" i="2"/>
  <c r="P550" i="2"/>
  <c r="O550" i="2"/>
  <c r="N550" i="2"/>
  <c r="M550" i="2"/>
  <c r="L550" i="2"/>
  <c r="K550" i="2"/>
  <c r="J550" i="2"/>
  <c r="I550" i="2"/>
  <c r="H550" i="2"/>
  <c r="G550" i="2"/>
  <c r="B550" i="2"/>
  <c r="BG549" i="2"/>
  <c r="BF549" i="2"/>
  <c r="BE549" i="2"/>
  <c r="BD549" i="2"/>
  <c r="BC549" i="2"/>
  <c r="BB549" i="2"/>
  <c r="BA549" i="2"/>
  <c r="AZ549" i="2"/>
  <c r="AY549" i="2"/>
  <c r="AX549" i="2"/>
  <c r="AW549" i="2"/>
  <c r="AV549" i="2"/>
  <c r="AU549" i="2"/>
  <c r="AT549" i="2"/>
  <c r="AS549" i="2"/>
  <c r="AR549" i="2"/>
  <c r="AQ549" i="2"/>
  <c r="AP549" i="2"/>
  <c r="AO549" i="2"/>
  <c r="AN549" i="2"/>
  <c r="AM549" i="2"/>
  <c r="AL549" i="2"/>
  <c r="AK549" i="2"/>
  <c r="AJ549" i="2"/>
  <c r="AI549" i="2"/>
  <c r="AH549" i="2"/>
  <c r="AG549" i="2"/>
  <c r="AF549" i="2"/>
  <c r="AE549" i="2"/>
  <c r="AD549" i="2"/>
  <c r="AC549" i="2"/>
  <c r="AB549" i="2"/>
  <c r="AA549" i="2"/>
  <c r="Z549" i="2"/>
  <c r="Y549" i="2"/>
  <c r="X549" i="2"/>
  <c r="W549" i="2"/>
  <c r="V549" i="2"/>
  <c r="U549" i="2"/>
  <c r="T549" i="2"/>
  <c r="S549" i="2"/>
  <c r="R549" i="2"/>
  <c r="Q549" i="2"/>
  <c r="P549" i="2"/>
  <c r="O549" i="2"/>
  <c r="N549" i="2"/>
  <c r="M549" i="2"/>
  <c r="L549" i="2"/>
  <c r="K549" i="2"/>
  <c r="J549" i="2"/>
  <c r="I549" i="2"/>
  <c r="H549" i="2"/>
  <c r="G549" i="2"/>
  <c r="B549" i="2"/>
  <c r="BG547" i="2"/>
  <c r="BF547" i="2"/>
  <c r="BE547" i="2"/>
  <c r="BD547" i="2"/>
  <c r="BC547" i="2"/>
  <c r="BB547" i="2"/>
  <c r="BA547" i="2"/>
  <c r="AZ547" i="2"/>
  <c r="AY547" i="2"/>
  <c r="AX547" i="2"/>
  <c r="AW547" i="2"/>
  <c r="AV547" i="2"/>
  <c r="AU547" i="2"/>
  <c r="AT547" i="2"/>
  <c r="AS547" i="2"/>
  <c r="AR547" i="2"/>
  <c r="AQ547" i="2"/>
  <c r="AP547" i="2"/>
  <c r="AO547" i="2"/>
  <c r="AN547" i="2"/>
  <c r="AM547" i="2"/>
  <c r="AL547" i="2"/>
  <c r="AK547" i="2"/>
  <c r="AJ547" i="2"/>
  <c r="AI547" i="2"/>
  <c r="AH547" i="2"/>
  <c r="AG547" i="2"/>
  <c r="AF547" i="2"/>
  <c r="AE547" i="2"/>
  <c r="AD547" i="2"/>
  <c r="AC547" i="2"/>
  <c r="AB547" i="2"/>
  <c r="AA547" i="2"/>
  <c r="Z547" i="2"/>
  <c r="Y547" i="2"/>
  <c r="X547" i="2"/>
  <c r="W547" i="2"/>
  <c r="V547" i="2"/>
  <c r="U547" i="2"/>
  <c r="T547" i="2"/>
  <c r="S547" i="2"/>
  <c r="R547" i="2"/>
  <c r="Q547" i="2"/>
  <c r="P547" i="2"/>
  <c r="O547" i="2"/>
  <c r="N547" i="2"/>
  <c r="M547" i="2"/>
  <c r="L547" i="2"/>
  <c r="K547" i="2"/>
  <c r="J547" i="2"/>
  <c r="I547" i="2"/>
  <c r="H547" i="2"/>
  <c r="G547" i="2"/>
  <c r="BG545" i="2"/>
  <c r="BF545" i="2"/>
  <c r="BE545" i="2"/>
  <c r="BD545" i="2"/>
  <c r="BC545" i="2"/>
  <c r="BB545" i="2"/>
  <c r="BA545" i="2"/>
  <c r="AZ545" i="2"/>
  <c r="AY545" i="2"/>
  <c r="AX545" i="2"/>
  <c r="AW545" i="2"/>
  <c r="AV545" i="2"/>
  <c r="AU545" i="2"/>
  <c r="AT545" i="2"/>
  <c r="AS545" i="2"/>
  <c r="AR545" i="2"/>
  <c r="AQ545" i="2"/>
  <c r="AP545" i="2"/>
  <c r="AO545" i="2"/>
  <c r="AN545" i="2"/>
  <c r="AM545" i="2"/>
  <c r="AL545" i="2"/>
  <c r="AK545" i="2"/>
  <c r="AJ545" i="2"/>
  <c r="AI545" i="2"/>
  <c r="AH545" i="2"/>
  <c r="AG545" i="2"/>
  <c r="AF545" i="2"/>
  <c r="AE545" i="2"/>
  <c r="AD545" i="2"/>
  <c r="AC545" i="2"/>
  <c r="AB545" i="2"/>
  <c r="AA545" i="2"/>
  <c r="Z545" i="2"/>
  <c r="Y545" i="2"/>
  <c r="X545" i="2"/>
  <c r="W545" i="2"/>
  <c r="V545" i="2"/>
  <c r="U545" i="2"/>
  <c r="T545" i="2"/>
  <c r="S545" i="2"/>
  <c r="R545" i="2"/>
  <c r="Q545" i="2"/>
  <c r="P545" i="2"/>
  <c r="O545" i="2"/>
  <c r="N545" i="2"/>
  <c r="M545" i="2"/>
  <c r="L545" i="2"/>
  <c r="K545" i="2"/>
  <c r="J545" i="2"/>
  <c r="I545" i="2"/>
  <c r="H545" i="2"/>
  <c r="G545" i="2"/>
  <c r="B545" i="2"/>
  <c r="BG544" i="2"/>
  <c r="BF544" i="2"/>
  <c r="BE544" i="2"/>
  <c r="BD544" i="2"/>
  <c r="BC544" i="2"/>
  <c r="BB544" i="2"/>
  <c r="BA544" i="2"/>
  <c r="AZ544" i="2"/>
  <c r="AY544" i="2"/>
  <c r="AX544" i="2"/>
  <c r="AW544" i="2"/>
  <c r="AV544" i="2"/>
  <c r="AU544" i="2"/>
  <c r="AT544" i="2"/>
  <c r="AS544" i="2"/>
  <c r="AR544" i="2"/>
  <c r="AQ544" i="2"/>
  <c r="AP544" i="2"/>
  <c r="AO544" i="2"/>
  <c r="AN544" i="2"/>
  <c r="AM544" i="2"/>
  <c r="AL544" i="2"/>
  <c r="AK544" i="2"/>
  <c r="AJ544" i="2"/>
  <c r="AI544" i="2"/>
  <c r="AH544" i="2"/>
  <c r="AG544" i="2"/>
  <c r="AF544" i="2"/>
  <c r="AE544" i="2"/>
  <c r="AD544" i="2"/>
  <c r="AC544" i="2"/>
  <c r="AB544" i="2"/>
  <c r="AA544" i="2"/>
  <c r="Z544" i="2"/>
  <c r="Y544" i="2"/>
  <c r="X544" i="2"/>
  <c r="W544" i="2"/>
  <c r="V544" i="2"/>
  <c r="U544" i="2"/>
  <c r="T544" i="2"/>
  <c r="S544" i="2"/>
  <c r="R544" i="2"/>
  <c r="Q544" i="2"/>
  <c r="P544" i="2"/>
  <c r="O544" i="2"/>
  <c r="N544" i="2"/>
  <c r="M544" i="2"/>
  <c r="L544" i="2"/>
  <c r="K544" i="2"/>
  <c r="J544" i="2"/>
  <c r="I544" i="2"/>
  <c r="H544" i="2"/>
  <c r="G544" i="2"/>
  <c r="B544" i="2"/>
  <c r="BG543" i="2"/>
  <c r="BF543" i="2"/>
  <c r="BE543" i="2"/>
  <c r="BD543" i="2"/>
  <c r="BC543" i="2"/>
  <c r="BB543" i="2"/>
  <c r="BA543" i="2"/>
  <c r="AZ543" i="2"/>
  <c r="AY543" i="2"/>
  <c r="AX543" i="2"/>
  <c r="AW543" i="2"/>
  <c r="AV543" i="2"/>
  <c r="AU543" i="2"/>
  <c r="AT543" i="2"/>
  <c r="AS543" i="2"/>
  <c r="AR543" i="2"/>
  <c r="AQ543" i="2"/>
  <c r="AP543" i="2"/>
  <c r="AO543" i="2"/>
  <c r="AN543" i="2"/>
  <c r="AM543" i="2"/>
  <c r="AL543" i="2"/>
  <c r="AK543" i="2"/>
  <c r="AJ543" i="2"/>
  <c r="AI543" i="2"/>
  <c r="AH543" i="2"/>
  <c r="AG543" i="2"/>
  <c r="AF543" i="2"/>
  <c r="AE543" i="2"/>
  <c r="AD543" i="2"/>
  <c r="AC543" i="2"/>
  <c r="AB543" i="2"/>
  <c r="AA543" i="2"/>
  <c r="Z543" i="2"/>
  <c r="Y543" i="2"/>
  <c r="X543" i="2"/>
  <c r="W543" i="2"/>
  <c r="V543" i="2"/>
  <c r="U543" i="2"/>
  <c r="T543" i="2"/>
  <c r="S543" i="2"/>
  <c r="R543" i="2"/>
  <c r="Q543" i="2"/>
  <c r="P543" i="2"/>
  <c r="O543" i="2"/>
  <c r="N543" i="2"/>
  <c r="M543" i="2"/>
  <c r="L543" i="2"/>
  <c r="K543" i="2"/>
  <c r="J543" i="2"/>
  <c r="I543" i="2"/>
  <c r="H543" i="2"/>
  <c r="G543" i="2"/>
  <c r="B543" i="2"/>
  <c r="BG542" i="2"/>
  <c r="BF542" i="2"/>
  <c r="BE542" i="2"/>
  <c r="BD542" i="2"/>
  <c r="BC542" i="2"/>
  <c r="BB542" i="2"/>
  <c r="BA542" i="2"/>
  <c r="AZ542" i="2"/>
  <c r="AY542" i="2"/>
  <c r="AX542" i="2"/>
  <c r="AW542" i="2"/>
  <c r="AV542" i="2"/>
  <c r="AU542" i="2"/>
  <c r="AT542" i="2"/>
  <c r="AS542" i="2"/>
  <c r="AR542" i="2"/>
  <c r="AQ542" i="2"/>
  <c r="AP542" i="2"/>
  <c r="AO542" i="2"/>
  <c r="AN542" i="2"/>
  <c r="AM542" i="2"/>
  <c r="AL542" i="2"/>
  <c r="AK542" i="2"/>
  <c r="AJ542" i="2"/>
  <c r="AI542" i="2"/>
  <c r="AH542" i="2"/>
  <c r="AG542" i="2"/>
  <c r="AF542" i="2"/>
  <c r="AE542" i="2"/>
  <c r="AD542" i="2"/>
  <c r="AC542" i="2"/>
  <c r="AB542" i="2"/>
  <c r="AA542" i="2"/>
  <c r="Z542" i="2"/>
  <c r="Y542" i="2"/>
  <c r="X542" i="2"/>
  <c r="W542" i="2"/>
  <c r="V542" i="2"/>
  <c r="U542" i="2"/>
  <c r="T542" i="2"/>
  <c r="S542" i="2"/>
  <c r="R542" i="2"/>
  <c r="Q542" i="2"/>
  <c r="P542" i="2"/>
  <c r="O542" i="2"/>
  <c r="N542" i="2"/>
  <c r="M542" i="2"/>
  <c r="L542" i="2"/>
  <c r="K542" i="2"/>
  <c r="J542" i="2"/>
  <c r="I542" i="2"/>
  <c r="H542" i="2"/>
  <c r="G542" i="2"/>
  <c r="B542" i="2"/>
  <c r="BG540" i="2"/>
  <c r="BF540" i="2"/>
  <c r="BE540" i="2"/>
  <c r="BD540" i="2"/>
  <c r="BC540" i="2"/>
  <c r="BB540" i="2"/>
  <c r="BA540" i="2"/>
  <c r="AZ540" i="2"/>
  <c r="AY540" i="2"/>
  <c r="AX540" i="2"/>
  <c r="AW540" i="2"/>
  <c r="AV540" i="2"/>
  <c r="AU540" i="2"/>
  <c r="AT540" i="2"/>
  <c r="AS540" i="2"/>
  <c r="AR540" i="2"/>
  <c r="AQ540" i="2"/>
  <c r="AP540" i="2"/>
  <c r="AO540" i="2"/>
  <c r="AN540" i="2"/>
  <c r="AM540" i="2"/>
  <c r="AL540" i="2"/>
  <c r="AK540" i="2"/>
  <c r="AJ540" i="2"/>
  <c r="AI540" i="2"/>
  <c r="AH540" i="2"/>
  <c r="AG540" i="2"/>
  <c r="AF540" i="2"/>
  <c r="AE540" i="2"/>
  <c r="AD540" i="2"/>
  <c r="AC540" i="2"/>
  <c r="AB540" i="2"/>
  <c r="AA540" i="2"/>
  <c r="Z540" i="2"/>
  <c r="Y540" i="2"/>
  <c r="X540" i="2"/>
  <c r="W540" i="2"/>
  <c r="V540" i="2"/>
  <c r="U540" i="2"/>
  <c r="T540" i="2"/>
  <c r="S540" i="2"/>
  <c r="R540" i="2"/>
  <c r="Q540" i="2"/>
  <c r="P540" i="2"/>
  <c r="O540" i="2"/>
  <c r="N540" i="2"/>
  <c r="M540" i="2"/>
  <c r="L540" i="2"/>
  <c r="K540" i="2"/>
  <c r="J540" i="2"/>
  <c r="I540" i="2"/>
  <c r="H540" i="2"/>
  <c r="G540" i="2"/>
  <c r="BG538" i="2"/>
  <c r="BF538" i="2"/>
  <c r="BE538" i="2"/>
  <c r="BD538" i="2"/>
  <c r="BC538" i="2"/>
  <c r="BB538" i="2"/>
  <c r="BA538" i="2"/>
  <c r="AZ538" i="2"/>
  <c r="AY538" i="2"/>
  <c r="AX538" i="2"/>
  <c r="AW538" i="2"/>
  <c r="AV538" i="2"/>
  <c r="AU538" i="2"/>
  <c r="AT538" i="2"/>
  <c r="AS538" i="2"/>
  <c r="AR538" i="2"/>
  <c r="AQ538" i="2"/>
  <c r="AP538" i="2"/>
  <c r="AO538" i="2"/>
  <c r="AN538" i="2"/>
  <c r="AM538" i="2"/>
  <c r="AL538" i="2"/>
  <c r="AK538" i="2"/>
  <c r="AJ538" i="2"/>
  <c r="AI538" i="2"/>
  <c r="AH538" i="2"/>
  <c r="AG538" i="2"/>
  <c r="AF538" i="2"/>
  <c r="AE538" i="2"/>
  <c r="AD538" i="2"/>
  <c r="AC538" i="2"/>
  <c r="AB538" i="2"/>
  <c r="AA538" i="2"/>
  <c r="Z538" i="2"/>
  <c r="Y538" i="2"/>
  <c r="X538" i="2"/>
  <c r="W538" i="2"/>
  <c r="V538" i="2"/>
  <c r="U538" i="2"/>
  <c r="T538" i="2"/>
  <c r="S538" i="2"/>
  <c r="R538" i="2"/>
  <c r="Q538" i="2"/>
  <c r="P538" i="2"/>
  <c r="O538" i="2"/>
  <c r="N538" i="2"/>
  <c r="M538" i="2"/>
  <c r="L538" i="2"/>
  <c r="K538" i="2"/>
  <c r="J538" i="2"/>
  <c r="I538" i="2"/>
  <c r="H538" i="2"/>
  <c r="G538" i="2"/>
  <c r="B538" i="2"/>
  <c r="BG537" i="2"/>
  <c r="BF537" i="2"/>
  <c r="BE537" i="2"/>
  <c r="BD537" i="2"/>
  <c r="BC537" i="2"/>
  <c r="BB537" i="2"/>
  <c r="BA537" i="2"/>
  <c r="AZ537" i="2"/>
  <c r="AY537" i="2"/>
  <c r="AX537" i="2"/>
  <c r="AW537" i="2"/>
  <c r="AV537" i="2"/>
  <c r="AU537" i="2"/>
  <c r="AT537" i="2"/>
  <c r="AS537" i="2"/>
  <c r="AR537" i="2"/>
  <c r="AQ537" i="2"/>
  <c r="AP537" i="2"/>
  <c r="AO537" i="2"/>
  <c r="AN537" i="2"/>
  <c r="AM537" i="2"/>
  <c r="AL537" i="2"/>
  <c r="AK537" i="2"/>
  <c r="AJ537" i="2"/>
  <c r="AI537" i="2"/>
  <c r="AH537" i="2"/>
  <c r="AG537" i="2"/>
  <c r="AF537" i="2"/>
  <c r="AE537" i="2"/>
  <c r="AD537" i="2"/>
  <c r="AC537" i="2"/>
  <c r="AB537" i="2"/>
  <c r="AA537" i="2"/>
  <c r="Z537" i="2"/>
  <c r="Y537" i="2"/>
  <c r="X537" i="2"/>
  <c r="W537" i="2"/>
  <c r="V537" i="2"/>
  <c r="U537" i="2"/>
  <c r="T537" i="2"/>
  <c r="S537" i="2"/>
  <c r="R537" i="2"/>
  <c r="Q537" i="2"/>
  <c r="P537" i="2"/>
  <c r="O537" i="2"/>
  <c r="N537" i="2"/>
  <c r="M537" i="2"/>
  <c r="L537" i="2"/>
  <c r="K537" i="2"/>
  <c r="J537" i="2"/>
  <c r="I537" i="2"/>
  <c r="H537" i="2"/>
  <c r="G537" i="2"/>
  <c r="B537" i="2"/>
  <c r="BG536" i="2"/>
  <c r="BF536" i="2"/>
  <c r="BE536" i="2"/>
  <c r="BD536" i="2"/>
  <c r="BC536" i="2"/>
  <c r="BB536" i="2"/>
  <c r="BA536" i="2"/>
  <c r="AZ536" i="2"/>
  <c r="AY536" i="2"/>
  <c r="AX536" i="2"/>
  <c r="AW536" i="2"/>
  <c r="AV536" i="2"/>
  <c r="AU536" i="2"/>
  <c r="AT536" i="2"/>
  <c r="AS536" i="2"/>
  <c r="AR536" i="2"/>
  <c r="AQ536" i="2"/>
  <c r="AP536" i="2"/>
  <c r="AO536" i="2"/>
  <c r="AN536" i="2"/>
  <c r="AM536" i="2"/>
  <c r="AL536" i="2"/>
  <c r="AK536" i="2"/>
  <c r="AJ536" i="2"/>
  <c r="AI536" i="2"/>
  <c r="AH536" i="2"/>
  <c r="AG536" i="2"/>
  <c r="AF536" i="2"/>
  <c r="AE536" i="2"/>
  <c r="AD536" i="2"/>
  <c r="AC536" i="2"/>
  <c r="AB536" i="2"/>
  <c r="AA536" i="2"/>
  <c r="Z536" i="2"/>
  <c r="Y536" i="2"/>
  <c r="X536" i="2"/>
  <c r="W536" i="2"/>
  <c r="V536" i="2"/>
  <c r="U536" i="2"/>
  <c r="T536" i="2"/>
  <c r="S536" i="2"/>
  <c r="R536" i="2"/>
  <c r="Q536" i="2"/>
  <c r="P536" i="2"/>
  <c r="O536" i="2"/>
  <c r="N536" i="2"/>
  <c r="M536" i="2"/>
  <c r="L536" i="2"/>
  <c r="K536" i="2"/>
  <c r="J536" i="2"/>
  <c r="I536" i="2"/>
  <c r="H536" i="2"/>
  <c r="G536" i="2"/>
  <c r="B536" i="2"/>
  <c r="BG535" i="2"/>
  <c r="BF535" i="2"/>
  <c r="BE535" i="2"/>
  <c r="BD535" i="2"/>
  <c r="BC535" i="2"/>
  <c r="BB535" i="2"/>
  <c r="BA535" i="2"/>
  <c r="AZ535" i="2"/>
  <c r="AY535" i="2"/>
  <c r="AX535" i="2"/>
  <c r="AW535" i="2"/>
  <c r="AV535" i="2"/>
  <c r="AU535" i="2"/>
  <c r="AT535" i="2"/>
  <c r="AS535" i="2"/>
  <c r="AR535" i="2"/>
  <c r="AQ535" i="2"/>
  <c r="AP535" i="2"/>
  <c r="AO535" i="2"/>
  <c r="AN535" i="2"/>
  <c r="AM535" i="2"/>
  <c r="AL535" i="2"/>
  <c r="AK535" i="2"/>
  <c r="AJ535" i="2"/>
  <c r="AI535" i="2"/>
  <c r="AH535" i="2"/>
  <c r="AG535" i="2"/>
  <c r="AF535" i="2"/>
  <c r="AE535" i="2"/>
  <c r="AD535" i="2"/>
  <c r="AC535" i="2"/>
  <c r="AB535" i="2"/>
  <c r="AA535" i="2"/>
  <c r="Z535" i="2"/>
  <c r="Y535" i="2"/>
  <c r="X535" i="2"/>
  <c r="W535" i="2"/>
  <c r="V535" i="2"/>
  <c r="U535" i="2"/>
  <c r="T535" i="2"/>
  <c r="S535" i="2"/>
  <c r="R535" i="2"/>
  <c r="Q535" i="2"/>
  <c r="P535" i="2"/>
  <c r="O535" i="2"/>
  <c r="N535" i="2"/>
  <c r="M535" i="2"/>
  <c r="L535" i="2"/>
  <c r="K535" i="2"/>
  <c r="J535" i="2"/>
  <c r="I535" i="2"/>
  <c r="H535" i="2"/>
  <c r="G535" i="2"/>
  <c r="B535" i="2"/>
  <c r="BG534" i="2"/>
  <c r="BF534" i="2"/>
  <c r="BE534" i="2"/>
  <c r="BD534" i="2"/>
  <c r="BC534" i="2"/>
  <c r="BB534" i="2"/>
  <c r="BA534" i="2"/>
  <c r="AZ534" i="2"/>
  <c r="AY534" i="2"/>
  <c r="AX534" i="2"/>
  <c r="AW534" i="2"/>
  <c r="AV534" i="2"/>
  <c r="AU534" i="2"/>
  <c r="AT534" i="2"/>
  <c r="AS534" i="2"/>
  <c r="AR534" i="2"/>
  <c r="AQ534" i="2"/>
  <c r="AP534" i="2"/>
  <c r="AO534" i="2"/>
  <c r="AN534" i="2"/>
  <c r="AM534" i="2"/>
  <c r="AL534" i="2"/>
  <c r="AK534" i="2"/>
  <c r="AJ534" i="2"/>
  <c r="AI534" i="2"/>
  <c r="AH534" i="2"/>
  <c r="AG534" i="2"/>
  <c r="AF534" i="2"/>
  <c r="AE534" i="2"/>
  <c r="AD534" i="2"/>
  <c r="AC534" i="2"/>
  <c r="AB534" i="2"/>
  <c r="AA534" i="2"/>
  <c r="Z534" i="2"/>
  <c r="Y534" i="2"/>
  <c r="X534" i="2"/>
  <c r="W534" i="2"/>
  <c r="V534" i="2"/>
  <c r="U534" i="2"/>
  <c r="T534" i="2"/>
  <c r="S534" i="2"/>
  <c r="R534" i="2"/>
  <c r="Q534" i="2"/>
  <c r="P534" i="2"/>
  <c r="O534" i="2"/>
  <c r="N534" i="2"/>
  <c r="M534" i="2"/>
  <c r="L534" i="2"/>
  <c r="K534" i="2"/>
  <c r="J534" i="2"/>
  <c r="I534" i="2"/>
  <c r="H534" i="2"/>
  <c r="G534" i="2"/>
  <c r="B534" i="2"/>
  <c r="BG532" i="2"/>
  <c r="BF532" i="2"/>
  <c r="BE532" i="2"/>
  <c r="BD532" i="2"/>
  <c r="BC532" i="2"/>
  <c r="BB532" i="2"/>
  <c r="BA532" i="2"/>
  <c r="AZ532" i="2"/>
  <c r="AY532" i="2"/>
  <c r="AX532" i="2"/>
  <c r="AW532" i="2"/>
  <c r="AV532" i="2"/>
  <c r="AU532" i="2"/>
  <c r="AT532" i="2"/>
  <c r="AS532" i="2"/>
  <c r="AR532" i="2"/>
  <c r="AQ532" i="2"/>
  <c r="AP532" i="2"/>
  <c r="AO532" i="2"/>
  <c r="AN532" i="2"/>
  <c r="AM532" i="2"/>
  <c r="AL532" i="2"/>
  <c r="AK532" i="2"/>
  <c r="AJ532" i="2"/>
  <c r="AI532" i="2"/>
  <c r="AH532" i="2"/>
  <c r="AG532" i="2"/>
  <c r="AF532" i="2"/>
  <c r="AE532" i="2"/>
  <c r="AD532" i="2"/>
  <c r="AC532" i="2"/>
  <c r="AB532" i="2"/>
  <c r="AA532" i="2"/>
  <c r="Z532" i="2"/>
  <c r="Y532" i="2"/>
  <c r="X532" i="2"/>
  <c r="W532" i="2"/>
  <c r="V532" i="2"/>
  <c r="U532" i="2"/>
  <c r="T532" i="2"/>
  <c r="S532" i="2"/>
  <c r="R532" i="2"/>
  <c r="Q532" i="2"/>
  <c r="P532" i="2"/>
  <c r="O532" i="2"/>
  <c r="N532" i="2"/>
  <c r="M532" i="2"/>
  <c r="L532" i="2"/>
  <c r="K532" i="2"/>
  <c r="J532" i="2"/>
  <c r="I532" i="2"/>
  <c r="H532" i="2"/>
  <c r="G532" i="2"/>
  <c r="BG530" i="2"/>
  <c r="BF530" i="2"/>
  <c r="BE530" i="2"/>
  <c r="BD530" i="2"/>
  <c r="BC530" i="2"/>
  <c r="BB530" i="2"/>
  <c r="BA530" i="2"/>
  <c r="AZ530" i="2"/>
  <c r="AY530" i="2"/>
  <c r="AX530" i="2"/>
  <c r="AW530" i="2"/>
  <c r="AV530" i="2"/>
  <c r="AU530" i="2"/>
  <c r="AT530" i="2"/>
  <c r="AS530" i="2"/>
  <c r="AR530" i="2"/>
  <c r="AQ530" i="2"/>
  <c r="AP530" i="2"/>
  <c r="AO530" i="2"/>
  <c r="AN530" i="2"/>
  <c r="AM530" i="2"/>
  <c r="AL530" i="2"/>
  <c r="AK530" i="2"/>
  <c r="AJ530" i="2"/>
  <c r="AI530" i="2"/>
  <c r="AH530" i="2"/>
  <c r="AG530" i="2"/>
  <c r="AF530" i="2"/>
  <c r="AE530" i="2"/>
  <c r="AD530" i="2"/>
  <c r="AC530" i="2"/>
  <c r="AB530" i="2"/>
  <c r="AA530" i="2"/>
  <c r="Z530" i="2"/>
  <c r="Y530" i="2"/>
  <c r="X530" i="2"/>
  <c r="W530" i="2"/>
  <c r="V530" i="2"/>
  <c r="U530" i="2"/>
  <c r="T530" i="2"/>
  <c r="S530" i="2"/>
  <c r="R530" i="2"/>
  <c r="Q530" i="2"/>
  <c r="P530" i="2"/>
  <c r="O530" i="2"/>
  <c r="N530" i="2"/>
  <c r="M530" i="2"/>
  <c r="L530" i="2"/>
  <c r="K530" i="2"/>
  <c r="J530" i="2"/>
  <c r="I530" i="2"/>
  <c r="H530" i="2"/>
  <c r="G530" i="2"/>
  <c r="B530" i="2"/>
  <c r="BG529" i="2"/>
  <c r="BF529" i="2"/>
  <c r="BE529" i="2"/>
  <c r="BD529" i="2"/>
  <c r="BC529" i="2"/>
  <c r="BB529" i="2"/>
  <c r="BA529" i="2"/>
  <c r="AZ529" i="2"/>
  <c r="AY529" i="2"/>
  <c r="AX529" i="2"/>
  <c r="AW529" i="2"/>
  <c r="AV529" i="2"/>
  <c r="AU529" i="2"/>
  <c r="AT529" i="2"/>
  <c r="AS529" i="2"/>
  <c r="AR529" i="2"/>
  <c r="AQ529" i="2"/>
  <c r="AP529" i="2"/>
  <c r="AO529" i="2"/>
  <c r="AN529" i="2"/>
  <c r="AM529" i="2"/>
  <c r="AL529" i="2"/>
  <c r="AK529" i="2"/>
  <c r="AJ529" i="2"/>
  <c r="AI529" i="2"/>
  <c r="AH529" i="2"/>
  <c r="AG529" i="2"/>
  <c r="AF529" i="2"/>
  <c r="AE529" i="2"/>
  <c r="AD529" i="2"/>
  <c r="AC529" i="2"/>
  <c r="AB529" i="2"/>
  <c r="AA529" i="2"/>
  <c r="Z529" i="2"/>
  <c r="Y529" i="2"/>
  <c r="X529" i="2"/>
  <c r="W529" i="2"/>
  <c r="V529" i="2"/>
  <c r="U529" i="2"/>
  <c r="T529" i="2"/>
  <c r="S529" i="2"/>
  <c r="R529" i="2"/>
  <c r="Q529" i="2"/>
  <c r="P529" i="2"/>
  <c r="O529" i="2"/>
  <c r="N529" i="2"/>
  <c r="M529" i="2"/>
  <c r="L529" i="2"/>
  <c r="K529" i="2"/>
  <c r="J529" i="2"/>
  <c r="I529" i="2"/>
  <c r="H529" i="2"/>
  <c r="G529" i="2"/>
  <c r="B529" i="2"/>
  <c r="BG528" i="2"/>
  <c r="BF528" i="2"/>
  <c r="BE528" i="2"/>
  <c r="BD528" i="2"/>
  <c r="BC528" i="2"/>
  <c r="BB528" i="2"/>
  <c r="BA528" i="2"/>
  <c r="AZ528" i="2"/>
  <c r="AY528" i="2"/>
  <c r="AX528" i="2"/>
  <c r="AW528" i="2"/>
  <c r="AV528" i="2"/>
  <c r="AU528" i="2"/>
  <c r="AT528" i="2"/>
  <c r="AS528" i="2"/>
  <c r="AR528" i="2"/>
  <c r="AQ528" i="2"/>
  <c r="AP528" i="2"/>
  <c r="AO528" i="2"/>
  <c r="AN528" i="2"/>
  <c r="AM528" i="2"/>
  <c r="AL528" i="2"/>
  <c r="AK528" i="2"/>
  <c r="AJ528" i="2"/>
  <c r="AI528" i="2"/>
  <c r="AH528" i="2"/>
  <c r="AG528" i="2"/>
  <c r="AF528" i="2"/>
  <c r="AE528" i="2"/>
  <c r="AD528" i="2"/>
  <c r="AC528" i="2"/>
  <c r="AB528" i="2"/>
  <c r="AA528" i="2"/>
  <c r="Z528" i="2"/>
  <c r="Y528" i="2"/>
  <c r="X528" i="2"/>
  <c r="W528" i="2"/>
  <c r="V528" i="2"/>
  <c r="U528" i="2"/>
  <c r="T528" i="2"/>
  <c r="S528" i="2"/>
  <c r="R528" i="2"/>
  <c r="Q528" i="2"/>
  <c r="P528" i="2"/>
  <c r="O528" i="2"/>
  <c r="N528" i="2"/>
  <c r="M528" i="2"/>
  <c r="L528" i="2"/>
  <c r="K528" i="2"/>
  <c r="J528" i="2"/>
  <c r="I528" i="2"/>
  <c r="H528" i="2"/>
  <c r="G528" i="2"/>
  <c r="B528" i="2"/>
  <c r="BG527" i="2"/>
  <c r="BF527" i="2"/>
  <c r="BE527" i="2"/>
  <c r="BD527" i="2"/>
  <c r="BC527" i="2"/>
  <c r="BB527" i="2"/>
  <c r="BA527" i="2"/>
  <c r="AZ527" i="2"/>
  <c r="AY527" i="2"/>
  <c r="AX527" i="2"/>
  <c r="AW527" i="2"/>
  <c r="AV527" i="2"/>
  <c r="AU527" i="2"/>
  <c r="AT527" i="2"/>
  <c r="AS527" i="2"/>
  <c r="AR527" i="2"/>
  <c r="AQ527" i="2"/>
  <c r="AP527" i="2"/>
  <c r="AO527" i="2"/>
  <c r="AN527" i="2"/>
  <c r="AM527" i="2"/>
  <c r="AL527" i="2"/>
  <c r="AK527" i="2"/>
  <c r="AJ527" i="2"/>
  <c r="AI527" i="2"/>
  <c r="AH527" i="2"/>
  <c r="AG527" i="2"/>
  <c r="AF527" i="2"/>
  <c r="AE527" i="2"/>
  <c r="AD527" i="2"/>
  <c r="AC527" i="2"/>
  <c r="AB527" i="2"/>
  <c r="AA527" i="2"/>
  <c r="Z527" i="2"/>
  <c r="Y527" i="2"/>
  <c r="X527" i="2"/>
  <c r="W527" i="2"/>
  <c r="V527" i="2"/>
  <c r="U527" i="2"/>
  <c r="T527" i="2"/>
  <c r="S527" i="2"/>
  <c r="R527" i="2"/>
  <c r="Q527" i="2"/>
  <c r="P527" i="2"/>
  <c r="O527" i="2"/>
  <c r="N527" i="2"/>
  <c r="M527" i="2"/>
  <c r="L527" i="2"/>
  <c r="K527" i="2"/>
  <c r="J527" i="2"/>
  <c r="I527" i="2"/>
  <c r="H527" i="2"/>
  <c r="G527" i="2"/>
  <c r="B527" i="2"/>
  <c r="BG526" i="2"/>
  <c r="BF526" i="2"/>
  <c r="BE526" i="2"/>
  <c r="BD526" i="2"/>
  <c r="BC526" i="2"/>
  <c r="BB526" i="2"/>
  <c r="BA526" i="2"/>
  <c r="AZ526" i="2"/>
  <c r="AY526" i="2"/>
  <c r="AX526" i="2"/>
  <c r="AW526" i="2"/>
  <c r="AV526" i="2"/>
  <c r="AU526" i="2"/>
  <c r="AT526" i="2"/>
  <c r="AS526" i="2"/>
  <c r="AR526" i="2"/>
  <c r="AQ526" i="2"/>
  <c r="AP526" i="2"/>
  <c r="AO526" i="2"/>
  <c r="AN526" i="2"/>
  <c r="AM526" i="2"/>
  <c r="AL526" i="2"/>
  <c r="AK526" i="2"/>
  <c r="AJ526" i="2"/>
  <c r="AI526" i="2"/>
  <c r="AH526" i="2"/>
  <c r="AG526" i="2"/>
  <c r="AF526" i="2"/>
  <c r="AE526" i="2"/>
  <c r="AD526" i="2"/>
  <c r="AC526" i="2"/>
  <c r="AB526" i="2"/>
  <c r="AA526" i="2"/>
  <c r="Z526" i="2"/>
  <c r="Y526" i="2"/>
  <c r="X526" i="2"/>
  <c r="W526" i="2"/>
  <c r="V526" i="2"/>
  <c r="U526" i="2"/>
  <c r="T526" i="2"/>
  <c r="S526" i="2"/>
  <c r="R526" i="2"/>
  <c r="Q526" i="2"/>
  <c r="P526" i="2"/>
  <c r="O526" i="2"/>
  <c r="N526" i="2"/>
  <c r="M526" i="2"/>
  <c r="L526" i="2"/>
  <c r="K526" i="2"/>
  <c r="J526" i="2"/>
  <c r="I526" i="2"/>
  <c r="H526" i="2"/>
  <c r="G526" i="2"/>
  <c r="B526" i="2"/>
  <c r="BG525" i="2"/>
  <c r="BF525" i="2"/>
  <c r="BE525" i="2"/>
  <c r="BD525" i="2"/>
  <c r="BC525" i="2"/>
  <c r="BB525" i="2"/>
  <c r="BA525" i="2"/>
  <c r="AZ525" i="2"/>
  <c r="AY525" i="2"/>
  <c r="AX525" i="2"/>
  <c r="AW525" i="2"/>
  <c r="AV525" i="2"/>
  <c r="AU525" i="2"/>
  <c r="AT525" i="2"/>
  <c r="AS525" i="2"/>
  <c r="AR525" i="2"/>
  <c r="AQ525" i="2"/>
  <c r="AP525" i="2"/>
  <c r="AO525" i="2"/>
  <c r="AN525" i="2"/>
  <c r="AM525" i="2"/>
  <c r="AL525" i="2"/>
  <c r="AK525" i="2"/>
  <c r="AJ525" i="2"/>
  <c r="AI525" i="2"/>
  <c r="AH525" i="2"/>
  <c r="AG525" i="2"/>
  <c r="AF525" i="2"/>
  <c r="AE525" i="2"/>
  <c r="AD525" i="2"/>
  <c r="AC525" i="2"/>
  <c r="AB525" i="2"/>
  <c r="AA525" i="2"/>
  <c r="Z525" i="2"/>
  <c r="Y525" i="2"/>
  <c r="X525" i="2"/>
  <c r="W525" i="2"/>
  <c r="V525" i="2"/>
  <c r="U525" i="2"/>
  <c r="T525" i="2"/>
  <c r="S525" i="2"/>
  <c r="R525" i="2"/>
  <c r="Q525" i="2"/>
  <c r="P525" i="2"/>
  <c r="O525" i="2"/>
  <c r="N525" i="2"/>
  <c r="M525" i="2"/>
  <c r="L525" i="2"/>
  <c r="K525" i="2"/>
  <c r="J525" i="2"/>
  <c r="I525" i="2"/>
  <c r="H525" i="2"/>
  <c r="G525" i="2"/>
  <c r="B525" i="2"/>
  <c r="BG524" i="2"/>
  <c r="BF524" i="2"/>
  <c r="BE524" i="2"/>
  <c r="BD524" i="2"/>
  <c r="BC524" i="2"/>
  <c r="BB524" i="2"/>
  <c r="BA524" i="2"/>
  <c r="AZ524" i="2"/>
  <c r="AY524" i="2"/>
  <c r="AX524" i="2"/>
  <c r="AW524" i="2"/>
  <c r="AV524" i="2"/>
  <c r="AU524" i="2"/>
  <c r="AT524" i="2"/>
  <c r="AS524" i="2"/>
  <c r="AR524" i="2"/>
  <c r="AQ524" i="2"/>
  <c r="AP524" i="2"/>
  <c r="AO524" i="2"/>
  <c r="AN524" i="2"/>
  <c r="AM524" i="2"/>
  <c r="AL524" i="2"/>
  <c r="AK524" i="2"/>
  <c r="AJ524" i="2"/>
  <c r="AI524" i="2"/>
  <c r="AH524" i="2"/>
  <c r="AG524" i="2"/>
  <c r="AF524" i="2"/>
  <c r="AE524" i="2"/>
  <c r="AD524" i="2"/>
  <c r="AC524" i="2"/>
  <c r="AB524" i="2"/>
  <c r="AA524" i="2"/>
  <c r="Z524" i="2"/>
  <c r="Y524" i="2"/>
  <c r="X524" i="2"/>
  <c r="W524" i="2"/>
  <c r="V524" i="2"/>
  <c r="U524" i="2"/>
  <c r="T524" i="2"/>
  <c r="S524" i="2"/>
  <c r="R524" i="2"/>
  <c r="Q524" i="2"/>
  <c r="P524" i="2"/>
  <c r="O524" i="2"/>
  <c r="N524" i="2"/>
  <c r="M524" i="2"/>
  <c r="L524" i="2"/>
  <c r="K524" i="2"/>
  <c r="J524" i="2"/>
  <c r="I524" i="2"/>
  <c r="H524" i="2"/>
  <c r="G524" i="2"/>
  <c r="B524" i="2"/>
  <c r="BG522" i="2"/>
  <c r="BF522" i="2"/>
  <c r="BE522" i="2"/>
  <c r="BD522" i="2"/>
  <c r="BC522" i="2"/>
  <c r="BB522" i="2"/>
  <c r="BA522" i="2"/>
  <c r="AZ522" i="2"/>
  <c r="AY522" i="2"/>
  <c r="AX522" i="2"/>
  <c r="AW522" i="2"/>
  <c r="AV522" i="2"/>
  <c r="AU522" i="2"/>
  <c r="AT522" i="2"/>
  <c r="AS522" i="2"/>
  <c r="AR522" i="2"/>
  <c r="AQ522" i="2"/>
  <c r="AP522" i="2"/>
  <c r="AO522" i="2"/>
  <c r="AN522" i="2"/>
  <c r="AM522" i="2"/>
  <c r="AL522" i="2"/>
  <c r="AK522" i="2"/>
  <c r="AJ522" i="2"/>
  <c r="AI522" i="2"/>
  <c r="AH522" i="2"/>
  <c r="AG522" i="2"/>
  <c r="AF522" i="2"/>
  <c r="AE522" i="2"/>
  <c r="AD522" i="2"/>
  <c r="AC522" i="2"/>
  <c r="AB522" i="2"/>
  <c r="AA522" i="2"/>
  <c r="Z522" i="2"/>
  <c r="Y522" i="2"/>
  <c r="X522" i="2"/>
  <c r="W522" i="2"/>
  <c r="V522" i="2"/>
  <c r="U522" i="2"/>
  <c r="T522" i="2"/>
  <c r="S522" i="2"/>
  <c r="R522" i="2"/>
  <c r="Q522" i="2"/>
  <c r="P522" i="2"/>
  <c r="O522" i="2"/>
  <c r="N522" i="2"/>
  <c r="M522" i="2"/>
  <c r="L522" i="2"/>
  <c r="K522" i="2"/>
  <c r="J522" i="2"/>
  <c r="I522" i="2"/>
  <c r="H522" i="2"/>
  <c r="G522" i="2"/>
  <c r="BG520" i="2"/>
  <c r="BF520" i="2"/>
  <c r="BE520" i="2"/>
  <c r="BD520" i="2"/>
  <c r="BC520" i="2"/>
  <c r="BB520" i="2"/>
  <c r="BA520" i="2"/>
  <c r="AZ520" i="2"/>
  <c r="AY520" i="2"/>
  <c r="AX520" i="2"/>
  <c r="AW520" i="2"/>
  <c r="AV520" i="2"/>
  <c r="AU520" i="2"/>
  <c r="AT520" i="2"/>
  <c r="AS520" i="2"/>
  <c r="AR520" i="2"/>
  <c r="AQ520" i="2"/>
  <c r="AP520" i="2"/>
  <c r="AO520" i="2"/>
  <c r="AN520" i="2"/>
  <c r="AM520" i="2"/>
  <c r="AL520" i="2"/>
  <c r="AK520" i="2"/>
  <c r="AJ520" i="2"/>
  <c r="AI520" i="2"/>
  <c r="AH520" i="2"/>
  <c r="AG520" i="2"/>
  <c r="AF520" i="2"/>
  <c r="AE520" i="2"/>
  <c r="AD520" i="2"/>
  <c r="AC520" i="2"/>
  <c r="AB520" i="2"/>
  <c r="AA520" i="2"/>
  <c r="Z520" i="2"/>
  <c r="Y520" i="2"/>
  <c r="X520" i="2"/>
  <c r="W520" i="2"/>
  <c r="V520" i="2"/>
  <c r="U520" i="2"/>
  <c r="T520" i="2"/>
  <c r="S520" i="2"/>
  <c r="R520" i="2"/>
  <c r="Q520" i="2"/>
  <c r="P520" i="2"/>
  <c r="O520" i="2"/>
  <c r="N520" i="2"/>
  <c r="M520" i="2"/>
  <c r="L520" i="2"/>
  <c r="K520" i="2"/>
  <c r="J520" i="2"/>
  <c r="I520" i="2"/>
  <c r="H520" i="2"/>
  <c r="G520" i="2"/>
  <c r="B520" i="2"/>
  <c r="BG519" i="2"/>
  <c r="BF519" i="2"/>
  <c r="BE519" i="2"/>
  <c r="BD519" i="2"/>
  <c r="BC519" i="2"/>
  <c r="BB519" i="2"/>
  <c r="BA519" i="2"/>
  <c r="AZ519" i="2"/>
  <c r="AY519" i="2"/>
  <c r="AX519" i="2"/>
  <c r="AW519" i="2"/>
  <c r="AV519" i="2"/>
  <c r="AU519" i="2"/>
  <c r="AT519" i="2"/>
  <c r="AS519" i="2"/>
  <c r="AR519" i="2"/>
  <c r="AQ519" i="2"/>
  <c r="AP519" i="2"/>
  <c r="AO519" i="2"/>
  <c r="AN519" i="2"/>
  <c r="AM519" i="2"/>
  <c r="AL519" i="2"/>
  <c r="AK519" i="2"/>
  <c r="AJ519" i="2"/>
  <c r="AI519" i="2"/>
  <c r="AH519" i="2"/>
  <c r="AG519" i="2"/>
  <c r="AF519" i="2"/>
  <c r="AE519" i="2"/>
  <c r="AD519" i="2"/>
  <c r="AC519" i="2"/>
  <c r="AB519" i="2"/>
  <c r="AA519" i="2"/>
  <c r="Z519" i="2"/>
  <c r="Y519" i="2"/>
  <c r="X519" i="2"/>
  <c r="W519" i="2"/>
  <c r="V519" i="2"/>
  <c r="U519" i="2"/>
  <c r="T519" i="2"/>
  <c r="S519" i="2"/>
  <c r="R519" i="2"/>
  <c r="Q519" i="2"/>
  <c r="P519" i="2"/>
  <c r="O519" i="2"/>
  <c r="N519" i="2"/>
  <c r="M519" i="2"/>
  <c r="L519" i="2"/>
  <c r="K519" i="2"/>
  <c r="J519" i="2"/>
  <c r="I519" i="2"/>
  <c r="H519" i="2"/>
  <c r="G519" i="2"/>
  <c r="B519" i="2"/>
  <c r="BG518" i="2"/>
  <c r="BF518" i="2"/>
  <c r="BE518" i="2"/>
  <c r="BD518" i="2"/>
  <c r="BC518" i="2"/>
  <c r="BB518" i="2"/>
  <c r="BA518" i="2"/>
  <c r="AZ518" i="2"/>
  <c r="AY518" i="2"/>
  <c r="AX518" i="2"/>
  <c r="AW518" i="2"/>
  <c r="AV518" i="2"/>
  <c r="AU518" i="2"/>
  <c r="AT518" i="2"/>
  <c r="AS518" i="2"/>
  <c r="AR518" i="2"/>
  <c r="AQ518" i="2"/>
  <c r="AP518" i="2"/>
  <c r="AO518" i="2"/>
  <c r="AN518" i="2"/>
  <c r="AM518" i="2"/>
  <c r="AL518" i="2"/>
  <c r="AK518" i="2"/>
  <c r="AJ518" i="2"/>
  <c r="AI518" i="2"/>
  <c r="AH518" i="2"/>
  <c r="AG518" i="2"/>
  <c r="AF518" i="2"/>
  <c r="AE518" i="2"/>
  <c r="AD518" i="2"/>
  <c r="AC518" i="2"/>
  <c r="AB518" i="2"/>
  <c r="AA518" i="2"/>
  <c r="Z518" i="2"/>
  <c r="Y518" i="2"/>
  <c r="X518" i="2"/>
  <c r="W518" i="2"/>
  <c r="V518" i="2"/>
  <c r="U518" i="2"/>
  <c r="T518" i="2"/>
  <c r="S518" i="2"/>
  <c r="R518" i="2"/>
  <c r="Q518" i="2"/>
  <c r="P518" i="2"/>
  <c r="O518" i="2"/>
  <c r="N518" i="2"/>
  <c r="M518" i="2"/>
  <c r="L518" i="2"/>
  <c r="K518" i="2"/>
  <c r="J518" i="2"/>
  <c r="I518" i="2"/>
  <c r="H518" i="2"/>
  <c r="G518" i="2"/>
  <c r="B518" i="2"/>
  <c r="BG517" i="2"/>
  <c r="BF517" i="2"/>
  <c r="BE517" i="2"/>
  <c r="BD517" i="2"/>
  <c r="BC517" i="2"/>
  <c r="BB517" i="2"/>
  <c r="BA517" i="2"/>
  <c r="AZ517" i="2"/>
  <c r="AY517" i="2"/>
  <c r="AX517" i="2"/>
  <c r="AW517" i="2"/>
  <c r="AV517" i="2"/>
  <c r="AU517" i="2"/>
  <c r="AT517" i="2"/>
  <c r="AS517" i="2"/>
  <c r="AR517" i="2"/>
  <c r="AQ517" i="2"/>
  <c r="AP517" i="2"/>
  <c r="AO517" i="2"/>
  <c r="AN517" i="2"/>
  <c r="AM517" i="2"/>
  <c r="AL517" i="2"/>
  <c r="AK517" i="2"/>
  <c r="AJ517" i="2"/>
  <c r="AI517" i="2"/>
  <c r="AH517" i="2"/>
  <c r="AG517" i="2"/>
  <c r="AF517" i="2"/>
  <c r="AE517" i="2"/>
  <c r="AD517" i="2"/>
  <c r="AC517" i="2"/>
  <c r="AB517" i="2"/>
  <c r="AA517" i="2"/>
  <c r="Z517" i="2"/>
  <c r="Y517" i="2"/>
  <c r="X517" i="2"/>
  <c r="W517" i="2"/>
  <c r="V517" i="2"/>
  <c r="U517" i="2"/>
  <c r="T517" i="2"/>
  <c r="S517" i="2"/>
  <c r="R517" i="2"/>
  <c r="Q517" i="2"/>
  <c r="P517" i="2"/>
  <c r="O517" i="2"/>
  <c r="N517" i="2"/>
  <c r="M517" i="2"/>
  <c r="L517" i="2"/>
  <c r="K517" i="2"/>
  <c r="J517" i="2"/>
  <c r="I517" i="2"/>
  <c r="H517" i="2"/>
  <c r="G517" i="2"/>
  <c r="B517" i="2"/>
  <c r="BG516" i="2"/>
  <c r="BF516" i="2"/>
  <c r="BE516" i="2"/>
  <c r="BD516" i="2"/>
  <c r="BC516" i="2"/>
  <c r="BB516" i="2"/>
  <c r="BA516" i="2"/>
  <c r="AZ516" i="2"/>
  <c r="AY516" i="2"/>
  <c r="AX516" i="2"/>
  <c r="AW516" i="2"/>
  <c r="AV516" i="2"/>
  <c r="AU516" i="2"/>
  <c r="AT516" i="2"/>
  <c r="AS516" i="2"/>
  <c r="AR516" i="2"/>
  <c r="AQ516" i="2"/>
  <c r="AP516" i="2"/>
  <c r="AO516" i="2"/>
  <c r="AN516" i="2"/>
  <c r="AM516" i="2"/>
  <c r="AL516" i="2"/>
  <c r="AK516" i="2"/>
  <c r="AJ516" i="2"/>
  <c r="AI516" i="2"/>
  <c r="AH516" i="2"/>
  <c r="AG516" i="2"/>
  <c r="AF516" i="2"/>
  <c r="AE516" i="2"/>
  <c r="AD516" i="2"/>
  <c r="AC516" i="2"/>
  <c r="AB516" i="2"/>
  <c r="AA516" i="2"/>
  <c r="Z516" i="2"/>
  <c r="Y516" i="2"/>
  <c r="X516" i="2"/>
  <c r="W516" i="2"/>
  <c r="V516" i="2"/>
  <c r="U516" i="2"/>
  <c r="T516" i="2"/>
  <c r="S516" i="2"/>
  <c r="R516" i="2"/>
  <c r="Q516" i="2"/>
  <c r="P516" i="2"/>
  <c r="O516" i="2"/>
  <c r="N516" i="2"/>
  <c r="M516" i="2"/>
  <c r="L516" i="2"/>
  <c r="K516" i="2"/>
  <c r="J516" i="2"/>
  <c r="I516" i="2"/>
  <c r="H516" i="2"/>
  <c r="G516" i="2"/>
  <c r="B516" i="2"/>
  <c r="BG515" i="2"/>
  <c r="BF515" i="2"/>
  <c r="BE515" i="2"/>
  <c r="BD515" i="2"/>
  <c r="BC515" i="2"/>
  <c r="BB515" i="2"/>
  <c r="BA515" i="2"/>
  <c r="AZ515" i="2"/>
  <c r="AY515" i="2"/>
  <c r="AX515" i="2"/>
  <c r="AW515" i="2"/>
  <c r="AV515" i="2"/>
  <c r="AU515" i="2"/>
  <c r="AT515" i="2"/>
  <c r="AS515" i="2"/>
  <c r="AR515" i="2"/>
  <c r="AQ515" i="2"/>
  <c r="AP515" i="2"/>
  <c r="AO515" i="2"/>
  <c r="AN515" i="2"/>
  <c r="AM515" i="2"/>
  <c r="AL515" i="2"/>
  <c r="AK515" i="2"/>
  <c r="AJ515" i="2"/>
  <c r="AI515" i="2"/>
  <c r="AH515" i="2"/>
  <c r="AG515" i="2"/>
  <c r="AF515" i="2"/>
  <c r="AE515" i="2"/>
  <c r="AD515" i="2"/>
  <c r="AC515" i="2"/>
  <c r="AB515" i="2"/>
  <c r="AA515" i="2"/>
  <c r="Z515" i="2"/>
  <c r="Y515" i="2"/>
  <c r="X515" i="2"/>
  <c r="W515" i="2"/>
  <c r="V515" i="2"/>
  <c r="U515" i="2"/>
  <c r="T515" i="2"/>
  <c r="S515" i="2"/>
  <c r="R515" i="2"/>
  <c r="Q515" i="2"/>
  <c r="P515" i="2"/>
  <c r="O515" i="2"/>
  <c r="N515" i="2"/>
  <c r="M515" i="2"/>
  <c r="L515" i="2"/>
  <c r="K515" i="2"/>
  <c r="J515" i="2"/>
  <c r="I515" i="2"/>
  <c r="H515" i="2"/>
  <c r="G515" i="2"/>
  <c r="B515" i="2"/>
  <c r="BG514" i="2"/>
  <c r="BF514" i="2"/>
  <c r="BF496" i="2" s="1"/>
  <c r="BG509" i="2" s="1"/>
  <c r="BE514" i="2"/>
  <c r="BE496" i="2" s="1"/>
  <c r="BD514" i="2"/>
  <c r="BD496" i="2" s="1"/>
  <c r="BC514" i="2"/>
  <c r="BC496" i="2" s="1"/>
  <c r="BB514" i="2"/>
  <c r="BB496" i="2" s="1"/>
  <c r="BA514" i="2"/>
  <c r="BA496" i="2" s="1"/>
  <c r="AZ514" i="2"/>
  <c r="AY514" i="2"/>
  <c r="AY496" i="2" s="1"/>
  <c r="AX514" i="2"/>
  <c r="AX496" i="2" s="1"/>
  <c r="AW514" i="2"/>
  <c r="AW496" i="2" s="1"/>
  <c r="AV514" i="2"/>
  <c r="AV496" i="2" s="1"/>
  <c r="AU514" i="2"/>
  <c r="AU496" i="2" s="1"/>
  <c r="AT514" i="2"/>
  <c r="AT496" i="2" s="1"/>
  <c r="AS514" i="2"/>
  <c r="AS496" i="2" s="1"/>
  <c r="AR514" i="2"/>
  <c r="AR496" i="2" s="1"/>
  <c r="AQ514" i="2"/>
  <c r="AQ496" i="2" s="1"/>
  <c r="AP514" i="2"/>
  <c r="AP496" i="2" s="1"/>
  <c r="AO514" i="2"/>
  <c r="AO496" i="2" s="1"/>
  <c r="AN514" i="2"/>
  <c r="AN496" i="2" s="1"/>
  <c r="AM514" i="2"/>
  <c r="AM496" i="2" s="1"/>
  <c r="AL514" i="2"/>
  <c r="AL496" i="2" s="1"/>
  <c r="AK514" i="2"/>
  <c r="AJ514" i="2"/>
  <c r="AJ496" i="2" s="1"/>
  <c r="AI514" i="2"/>
  <c r="AI496" i="2" s="1"/>
  <c r="AH514" i="2"/>
  <c r="AH496" i="2" s="1"/>
  <c r="AG514" i="2"/>
  <c r="AG496" i="2" s="1"/>
  <c r="AF514" i="2"/>
  <c r="AF496" i="2" s="1"/>
  <c r="AE514" i="2"/>
  <c r="AE496" i="2" s="1"/>
  <c r="AD514" i="2"/>
  <c r="AD496" i="2" s="1"/>
  <c r="AC514" i="2"/>
  <c r="AC496" i="2" s="1"/>
  <c r="AB514" i="2"/>
  <c r="AB496" i="2" s="1"/>
  <c r="AA514" i="2"/>
  <c r="AA496" i="2" s="1"/>
  <c r="Z514" i="2"/>
  <c r="Z496" i="2" s="1"/>
  <c r="Y514" i="2"/>
  <c r="Y496" i="2" s="1"/>
  <c r="X514" i="2"/>
  <c r="X496" i="2" s="1"/>
  <c r="W514" i="2"/>
  <c r="W496" i="2" s="1"/>
  <c r="V514" i="2"/>
  <c r="V496" i="2" s="1"/>
  <c r="U514" i="2"/>
  <c r="U496" i="2" s="1"/>
  <c r="T514" i="2"/>
  <c r="T496" i="2" s="1"/>
  <c r="S514" i="2"/>
  <c r="S496" i="2" s="1"/>
  <c r="R514" i="2"/>
  <c r="R496" i="2" s="1"/>
  <c r="Q514" i="2"/>
  <c r="Q496" i="2" s="1"/>
  <c r="P514" i="2"/>
  <c r="P496" i="2" s="1"/>
  <c r="O514" i="2"/>
  <c r="O496" i="2" s="1"/>
  <c r="N514" i="2"/>
  <c r="N496" i="2" s="1"/>
  <c r="M514" i="2"/>
  <c r="L514" i="2"/>
  <c r="K514" i="2"/>
  <c r="K496" i="2" s="1"/>
  <c r="J514" i="2"/>
  <c r="J496" i="2" s="1"/>
  <c r="I514" i="2"/>
  <c r="I496" i="2" s="1"/>
  <c r="H514" i="2"/>
  <c r="H496" i="2" s="1"/>
  <c r="G514" i="2"/>
  <c r="G496" i="2" s="1"/>
  <c r="B514" i="2"/>
  <c r="BG492" i="2"/>
  <c r="BH492" i="2" s="1"/>
  <c r="BG491" i="2"/>
  <c r="BH491" i="2" s="1"/>
  <c r="BI491" i="2" s="1"/>
  <c r="BJ491" i="2" s="1"/>
  <c r="BK491" i="2" s="1"/>
  <c r="BL491" i="2" s="1"/>
  <c r="BM491" i="2" s="1"/>
  <c r="BN491" i="2" s="1"/>
  <c r="BO491" i="2" s="1"/>
  <c r="BP491" i="2" s="1"/>
  <c r="BQ491" i="2" s="1"/>
  <c r="BR491" i="2" s="1"/>
  <c r="BS491" i="2" s="1"/>
  <c r="BT491" i="2" s="1"/>
  <c r="BU491" i="2" s="1"/>
  <c r="BV491" i="2" s="1"/>
  <c r="BW491" i="2" s="1"/>
  <c r="BX491" i="2" s="1"/>
  <c r="BY491" i="2" s="1"/>
  <c r="BZ491" i="2" s="1"/>
  <c r="BG490" i="2"/>
  <c r="BH490" i="2" s="1"/>
  <c r="BI490" i="2" s="1"/>
  <c r="BJ490" i="2" s="1"/>
  <c r="BK490" i="2" s="1"/>
  <c r="BL490" i="2" s="1"/>
  <c r="BM490" i="2" s="1"/>
  <c r="BN490" i="2" s="1"/>
  <c r="BO490" i="2" s="1"/>
  <c r="BP490" i="2" s="1"/>
  <c r="BQ490" i="2" s="1"/>
  <c r="BR490" i="2" s="1"/>
  <c r="BS490" i="2" s="1"/>
  <c r="BT490" i="2" s="1"/>
  <c r="BU490" i="2" s="1"/>
  <c r="BV490" i="2" s="1"/>
  <c r="BW490" i="2" s="1"/>
  <c r="BX490" i="2" s="1"/>
  <c r="BY490" i="2" s="1"/>
  <c r="BZ490" i="2" s="1"/>
  <c r="BG489" i="2"/>
  <c r="BH489" i="2" s="1"/>
  <c r="BI489" i="2" s="1"/>
  <c r="BJ489" i="2" s="1"/>
  <c r="BK489" i="2" s="1"/>
  <c r="BL489" i="2" s="1"/>
  <c r="BM489" i="2" s="1"/>
  <c r="BN489" i="2" s="1"/>
  <c r="BO489" i="2" s="1"/>
  <c r="BP489" i="2" s="1"/>
  <c r="BQ489" i="2" s="1"/>
  <c r="BR489" i="2" s="1"/>
  <c r="BS489" i="2" s="1"/>
  <c r="BT489" i="2" s="1"/>
  <c r="BU489" i="2" s="1"/>
  <c r="BV489" i="2" s="1"/>
  <c r="BW489" i="2" s="1"/>
  <c r="BX489" i="2" s="1"/>
  <c r="BY489" i="2" s="1"/>
  <c r="BZ489" i="2" s="1"/>
  <c r="BG488" i="2"/>
  <c r="CK487" i="2"/>
  <c r="CC480" i="2"/>
  <c r="BJ478" i="2"/>
  <c r="BI478" i="2"/>
  <c r="CK474" i="2"/>
  <c r="BN448" i="2"/>
  <c r="BN478" i="2" s="1"/>
  <c r="BM448" i="2"/>
  <c r="BM449" i="2" s="1"/>
  <c r="BL448" i="2"/>
  <c r="BL478" i="2" s="1"/>
  <c r="BG448" i="2"/>
  <c r="BF448" i="2"/>
  <c r="BJ449" i="2" s="1"/>
  <c r="BE448" i="2"/>
  <c r="BI449" i="2" s="1"/>
  <c r="BD448" i="2"/>
  <c r="BH449" i="2" s="1"/>
  <c r="BC448" i="2"/>
  <c r="BC478" i="2" s="1"/>
  <c r="BB448" i="2"/>
  <c r="BA448" i="2"/>
  <c r="AZ448" i="2"/>
  <c r="AY448" i="2"/>
  <c r="AY478" i="2" s="1"/>
  <c r="AX448" i="2"/>
  <c r="AX478" i="2" s="1"/>
  <c r="AW448" i="2"/>
  <c r="AV448" i="2"/>
  <c r="AV478" i="2" s="1"/>
  <c r="AU448" i="2"/>
  <c r="AT448" i="2"/>
  <c r="AS448" i="2"/>
  <c r="AR448" i="2"/>
  <c r="AQ448" i="2"/>
  <c r="AQ478" i="2" s="1"/>
  <c r="AP448" i="2"/>
  <c r="AP478" i="2" s="1"/>
  <c r="AO448" i="2"/>
  <c r="AN448" i="2"/>
  <c r="AM448" i="2"/>
  <c r="AM478" i="2" s="1"/>
  <c r="AL448" i="2"/>
  <c r="AL478" i="2" s="1"/>
  <c r="AK448" i="2"/>
  <c r="AK478" i="2" s="1"/>
  <c r="AJ448" i="2"/>
  <c r="AJ478" i="2" s="1"/>
  <c r="AI448" i="2"/>
  <c r="AH448" i="2"/>
  <c r="AH478" i="2" s="1"/>
  <c r="AG448" i="2"/>
  <c r="AF448" i="2"/>
  <c r="AE448" i="2"/>
  <c r="AE478" i="2" s="1"/>
  <c r="AD448" i="2"/>
  <c r="AC448" i="2"/>
  <c r="AB448" i="2"/>
  <c r="AA448" i="2"/>
  <c r="Z448" i="2"/>
  <c r="Y448" i="2"/>
  <c r="X448" i="2"/>
  <c r="W448" i="2"/>
  <c r="V448" i="2"/>
  <c r="U448" i="2"/>
  <c r="T448" i="2"/>
  <c r="S448" i="2"/>
  <c r="R448" i="2"/>
  <c r="Q448" i="2"/>
  <c r="P448" i="2"/>
  <c r="O448" i="2"/>
  <c r="N448" i="2"/>
  <c r="M448" i="2"/>
  <c r="L448" i="2"/>
  <c r="K448" i="2"/>
  <c r="J448" i="2"/>
  <c r="I448" i="2"/>
  <c r="H448" i="2"/>
  <c r="G448" i="2"/>
  <c r="G449" i="2" s="1"/>
  <c r="BZ445" i="2"/>
  <c r="BY445" i="2"/>
  <c r="BX445" i="2"/>
  <c r="BW445" i="2"/>
  <c r="BV445" i="2"/>
  <c r="BU445" i="2"/>
  <c r="BT445" i="2"/>
  <c r="BS445" i="2"/>
  <c r="BR445" i="2"/>
  <c r="BQ445" i="2"/>
  <c r="BP445" i="2"/>
  <c r="BO445" i="2"/>
  <c r="BN445" i="2"/>
  <c r="BM445" i="2"/>
  <c r="BL445" i="2"/>
  <c r="BK445" i="2"/>
  <c r="BJ445" i="2"/>
  <c r="BI445" i="2"/>
  <c r="BG445" i="2"/>
  <c r="BF445" i="2"/>
  <c r="BE445" i="2"/>
  <c r="BD445" i="2"/>
  <c r="BC445" i="2"/>
  <c r="BB445" i="2"/>
  <c r="BA445" i="2"/>
  <c r="AZ445" i="2"/>
  <c r="AY445" i="2"/>
  <c r="AX445" i="2"/>
  <c r="AW445" i="2"/>
  <c r="AV445" i="2"/>
  <c r="AU445" i="2"/>
  <c r="AT445" i="2"/>
  <c r="AS445" i="2"/>
  <c r="AR445" i="2"/>
  <c r="AQ445" i="2"/>
  <c r="AP445" i="2"/>
  <c r="AO445" i="2"/>
  <c r="AN445" i="2"/>
  <c r="AM445" i="2"/>
  <c r="AL445" i="2"/>
  <c r="AK445" i="2"/>
  <c r="AJ445" i="2"/>
  <c r="AI445" i="2"/>
  <c r="AH445" i="2"/>
  <c r="AG445" i="2"/>
  <c r="AF445" i="2"/>
  <c r="AE445" i="2"/>
  <c r="AD445" i="2"/>
  <c r="AC445" i="2"/>
  <c r="AB445" i="2"/>
  <c r="AA445" i="2"/>
  <c r="Z445" i="2"/>
  <c r="Y445" i="2"/>
  <c r="X445" i="2"/>
  <c r="W445" i="2"/>
  <c r="V445" i="2"/>
  <c r="U445" i="2"/>
  <c r="T445" i="2"/>
  <c r="S445" i="2"/>
  <c r="R445" i="2"/>
  <c r="Q445" i="2"/>
  <c r="P445" i="2"/>
  <c r="O445" i="2"/>
  <c r="N445" i="2"/>
  <c r="M445" i="2"/>
  <c r="L445" i="2"/>
  <c r="K445" i="2"/>
  <c r="J445" i="2"/>
  <c r="I445" i="2"/>
  <c r="H445" i="2"/>
  <c r="G445" i="2"/>
  <c r="BG443" i="2"/>
  <c r="BF443" i="2"/>
  <c r="BE443" i="2"/>
  <c r="BD443" i="2"/>
  <c r="BC443" i="2"/>
  <c r="BB443" i="2"/>
  <c r="BA443" i="2"/>
  <c r="AZ443" i="2"/>
  <c r="AY443" i="2"/>
  <c r="AX443" i="2"/>
  <c r="AW443" i="2"/>
  <c r="AV443" i="2"/>
  <c r="AU443" i="2"/>
  <c r="AT443" i="2"/>
  <c r="AS443" i="2"/>
  <c r="AR443" i="2"/>
  <c r="AQ443" i="2"/>
  <c r="AP443" i="2"/>
  <c r="AO443" i="2"/>
  <c r="AN443" i="2"/>
  <c r="AM443" i="2"/>
  <c r="AL443" i="2"/>
  <c r="AK443" i="2"/>
  <c r="AJ443" i="2"/>
  <c r="AI443" i="2"/>
  <c r="AH443" i="2"/>
  <c r="AG443" i="2"/>
  <c r="AF443" i="2"/>
  <c r="AE443" i="2"/>
  <c r="AD443" i="2"/>
  <c r="AC443" i="2"/>
  <c r="AB443" i="2"/>
  <c r="AA443" i="2"/>
  <c r="Z443" i="2"/>
  <c r="Y443" i="2"/>
  <c r="X443" i="2"/>
  <c r="W443" i="2"/>
  <c r="V443" i="2"/>
  <c r="U443" i="2"/>
  <c r="T443" i="2"/>
  <c r="S443" i="2"/>
  <c r="R443" i="2"/>
  <c r="Q443" i="2"/>
  <c r="P443" i="2"/>
  <c r="O443" i="2"/>
  <c r="N443" i="2"/>
  <c r="M443" i="2"/>
  <c r="L443" i="2"/>
  <c r="K443" i="2"/>
  <c r="J443" i="2"/>
  <c r="I443" i="2"/>
  <c r="H443" i="2"/>
  <c r="G443" i="2"/>
  <c r="BG442" i="2"/>
  <c r="BF442" i="2"/>
  <c r="BE442" i="2"/>
  <c r="BD442" i="2"/>
  <c r="BC442" i="2"/>
  <c r="BB442" i="2"/>
  <c r="BA442" i="2"/>
  <c r="AZ442" i="2"/>
  <c r="AY442" i="2"/>
  <c r="AX442" i="2"/>
  <c r="AW442" i="2"/>
  <c r="AV442" i="2"/>
  <c r="AU442" i="2"/>
  <c r="AT442" i="2"/>
  <c r="AS442" i="2"/>
  <c r="AR442" i="2"/>
  <c r="AQ442" i="2"/>
  <c r="AP442" i="2"/>
  <c r="AO442" i="2"/>
  <c r="AN442" i="2"/>
  <c r="AM442" i="2"/>
  <c r="AL442" i="2"/>
  <c r="AK442" i="2"/>
  <c r="AJ442" i="2"/>
  <c r="AI442" i="2"/>
  <c r="AH442" i="2"/>
  <c r="AG442" i="2"/>
  <c r="AF442" i="2"/>
  <c r="AE442" i="2"/>
  <c r="AD442" i="2"/>
  <c r="AC442" i="2"/>
  <c r="AB442" i="2"/>
  <c r="AA442" i="2"/>
  <c r="Z442" i="2"/>
  <c r="Y442" i="2"/>
  <c r="X442" i="2"/>
  <c r="W442" i="2"/>
  <c r="V442" i="2"/>
  <c r="U442" i="2"/>
  <c r="T442" i="2"/>
  <c r="S442" i="2"/>
  <c r="R442" i="2"/>
  <c r="Q442" i="2"/>
  <c r="P442" i="2"/>
  <c r="O442" i="2"/>
  <c r="N442" i="2"/>
  <c r="M442" i="2"/>
  <c r="L442" i="2"/>
  <c r="K442" i="2"/>
  <c r="J442" i="2"/>
  <c r="I442" i="2"/>
  <c r="H442" i="2"/>
  <c r="G442" i="2"/>
  <c r="BJ440" i="2"/>
  <c r="BI440" i="2"/>
  <c r="BG440" i="2"/>
  <c r="BF440" i="2"/>
  <c r="BE440" i="2"/>
  <c r="BD440" i="2"/>
  <c r="BC440" i="2"/>
  <c r="BB440" i="2"/>
  <c r="BA440" i="2"/>
  <c r="AZ440" i="2"/>
  <c r="AY440" i="2"/>
  <c r="AX440" i="2"/>
  <c r="AW440" i="2"/>
  <c r="AV440" i="2"/>
  <c r="AU440" i="2"/>
  <c r="AT440" i="2"/>
  <c r="AS440" i="2"/>
  <c r="AR440" i="2"/>
  <c r="AQ440" i="2"/>
  <c r="AP440" i="2"/>
  <c r="AO440" i="2"/>
  <c r="AN440" i="2"/>
  <c r="AM440" i="2"/>
  <c r="AL440" i="2"/>
  <c r="AK440" i="2"/>
  <c r="AJ440" i="2"/>
  <c r="AI440" i="2"/>
  <c r="AH440" i="2"/>
  <c r="AG440" i="2"/>
  <c r="AF440" i="2"/>
  <c r="AE440" i="2"/>
  <c r="AD440" i="2"/>
  <c r="AC440" i="2"/>
  <c r="AB440" i="2"/>
  <c r="AA440" i="2"/>
  <c r="Z440" i="2"/>
  <c r="Y440" i="2"/>
  <c r="X440" i="2"/>
  <c r="W440" i="2"/>
  <c r="V440" i="2"/>
  <c r="U440" i="2"/>
  <c r="T440" i="2"/>
  <c r="S440" i="2"/>
  <c r="R440" i="2"/>
  <c r="Q440" i="2"/>
  <c r="P440" i="2"/>
  <c r="O440" i="2"/>
  <c r="N440" i="2"/>
  <c r="M440" i="2"/>
  <c r="L440" i="2"/>
  <c r="K440" i="2"/>
  <c r="J440" i="2"/>
  <c r="I440" i="2"/>
  <c r="H440" i="2"/>
  <c r="G440" i="2"/>
  <c r="BG438" i="2"/>
  <c r="BF438" i="2"/>
  <c r="BE438" i="2"/>
  <c r="BD438" i="2"/>
  <c r="BC438" i="2"/>
  <c r="BB438" i="2"/>
  <c r="BA438" i="2"/>
  <c r="AZ438" i="2"/>
  <c r="AY438" i="2"/>
  <c r="AX438" i="2"/>
  <c r="AW438" i="2"/>
  <c r="AV438" i="2"/>
  <c r="AU438" i="2"/>
  <c r="AT438" i="2"/>
  <c r="AS438" i="2"/>
  <c r="AR438" i="2"/>
  <c r="AQ438" i="2"/>
  <c r="AP438" i="2"/>
  <c r="AO438" i="2"/>
  <c r="AN438" i="2"/>
  <c r="AM438" i="2"/>
  <c r="AL438" i="2"/>
  <c r="AK438" i="2"/>
  <c r="AJ438" i="2"/>
  <c r="AI438" i="2"/>
  <c r="AH438" i="2"/>
  <c r="AG438" i="2"/>
  <c r="AF438" i="2"/>
  <c r="AE438" i="2"/>
  <c r="AD438" i="2"/>
  <c r="AC438" i="2"/>
  <c r="AB438" i="2"/>
  <c r="AA438" i="2"/>
  <c r="Z438" i="2"/>
  <c r="Y438" i="2"/>
  <c r="X438" i="2"/>
  <c r="W438" i="2"/>
  <c r="V438" i="2"/>
  <c r="U438" i="2"/>
  <c r="T438" i="2"/>
  <c r="S438" i="2"/>
  <c r="R438" i="2"/>
  <c r="Q438" i="2"/>
  <c r="P438" i="2"/>
  <c r="O438" i="2"/>
  <c r="N438" i="2"/>
  <c r="M438" i="2"/>
  <c r="L438" i="2"/>
  <c r="K438" i="2"/>
  <c r="J438" i="2"/>
  <c r="I438" i="2"/>
  <c r="H438" i="2"/>
  <c r="G438" i="2"/>
  <c r="BN437" i="2"/>
  <c r="BN440" i="2" s="1"/>
  <c r="BM437" i="2"/>
  <c r="BM440" i="2" s="1"/>
  <c r="BL437" i="2"/>
  <c r="BG437" i="2"/>
  <c r="BF437" i="2"/>
  <c r="BE437" i="2"/>
  <c r="BD437" i="2"/>
  <c r="BC437" i="2"/>
  <c r="BB437" i="2"/>
  <c r="BA437" i="2"/>
  <c r="AZ437" i="2"/>
  <c r="AY437" i="2"/>
  <c r="AX437" i="2"/>
  <c r="AW437" i="2"/>
  <c r="AV437" i="2"/>
  <c r="AU437" i="2"/>
  <c r="AT437" i="2"/>
  <c r="AS437" i="2"/>
  <c r="AR437" i="2"/>
  <c r="AQ437" i="2"/>
  <c r="AP437" i="2"/>
  <c r="AO437" i="2"/>
  <c r="AN437" i="2"/>
  <c r="AM437" i="2"/>
  <c r="AL437" i="2"/>
  <c r="AK437" i="2"/>
  <c r="AJ437" i="2"/>
  <c r="AI437" i="2"/>
  <c r="AH437" i="2"/>
  <c r="AG437" i="2"/>
  <c r="AF437" i="2"/>
  <c r="AE437" i="2"/>
  <c r="AD437" i="2"/>
  <c r="AC437" i="2"/>
  <c r="AB437" i="2"/>
  <c r="AA437" i="2"/>
  <c r="Z437" i="2"/>
  <c r="Y437" i="2"/>
  <c r="X437" i="2"/>
  <c r="W437" i="2"/>
  <c r="V437" i="2"/>
  <c r="U437" i="2"/>
  <c r="T437" i="2"/>
  <c r="S437" i="2"/>
  <c r="R437" i="2"/>
  <c r="Q437" i="2"/>
  <c r="P437" i="2"/>
  <c r="O437" i="2"/>
  <c r="N437" i="2"/>
  <c r="M437" i="2"/>
  <c r="L437" i="2"/>
  <c r="K437" i="2"/>
  <c r="J437" i="2"/>
  <c r="I437" i="2"/>
  <c r="H437" i="2"/>
  <c r="G437" i="2"/>
  <c r="BG435" i="2"/>
  <c r="BF435" i="2"/>
  <c r="BE435" i="2"/>
  <c r="BD435" i="2"/>
  <c r="BC435" i="2"/>
  <c r="BB435" i="2"/>
  <c r="BA435" i="2"/>
  <c r="AZ435" i="2"/>
  <c r="AY435" i="2"/>
  <c r="AX435" i="2"/>
  <c r="AW435" i="2"/>
  <c r="AV435" i="2"/>
  <c r="AU435" i="2"/>
  <c r="AT435" i="2"/>
  <c r="AS435" i="2"/>
  <c r="AR435" i="2"/>
  <c r="AQ435" i="2"/>
  <c r="AP435" i="2"/>
  <c r="AO435" i="2"/>
  <c r="AN435" i="2"/>
  <c r="AM435" i="2"/>
  <c r="AL435" i="2"/>
  <c r="AK435" i="2"/>
  <c r="AJ435" i="2"/>
  <c r="AI435" i="2"/>
  <c r="AH435" i="2"/>
  <c r="AG435" i="2"/>
  <c r="AF435" i="2"/>
  <c r="AE435" i="2"/>
  <c r="AD435" i="2"/>
  <c r="AC435" i="2"/>
  <c r="AB435" i="2"/>
  <c r="AA435" i="2"/>
  <c r="Z435" i="2"/>
  <c r="Y435" i="2"/>
  <c r="X435" i="2"/>
  <c r="W435" i="2"/>
  <c r="V435" i="2"/>
  <c r="U435" i="2"/>
  <c r="T435" i="2"/>
  <c r="S435" i="2"/>
  <c r="R435" i="2"/>
  <c r="Q435" i="2"/>
  <c r="P435" i="2"/>
  <c r="O435" i="2"/>
  <c r="N435" i="2"/>
  <c r="M435" i="2"/>
  <c r="L435" i="2"/>
  <c r="K435" i="2"/>
  <c r="J435" i="2"/>
  <c r="I435" i="2"/>
  <c r="H435" i="2"/>
  <c r="G435" i="2"/>
  <c r="BG433" i="2"/>
  <c r="BF433" i="2"/>
  <c r="BE433" i="2"/>
  <c r="BD433" i="2"/>
  <c r="BC433" i="2"/>
  <c r="BB433" i="2"/>
  <c r="BA433" i="2"/>
  <c r="AZ433" i="2"/>
  <c r="AY433" i="2"/>
  <c r="AX433" i="2"/>
  <c r="AW433" i="2"/>
  <c r="AV433" i="2"/>
  <c r="AU433" i="2"/>
  <c r="AT433" i="2"/>
  <c r="AS433" i="2"/>
  <c r="AR433" i="2"/>
  <c r="AQ433" i="2"/>
  <c r="AP433" i="2"/>
  <c r="AO433" i="2"/>
  <c r="AN433" i="2"/>
  <c r="AM433" i="2"/>
  <c r="AL433" i="2"/>
  <c r="AK433" i="2"/>
  <c r="AJ433" i="2"/>
  <c r="AI433" i="2"/>
  <c r="AH433" i="2"/>
  <c r="AG433" i="2"/>
  <c r="AF433" i="2"/>
  <c r="AE433" i="2"/>
  <c r="AD433" i="2"/>
  <c r="AC433" i="2"/>
  <c r="AB433" i="2"/>
  <c r="AA433" i="2"/>
  <c r="Z433" i="2"/>
  <c r="Y433" i="2"/>
  <c r="X433" i="2"/>
  <c r="W433" i="2"/>
  <c r="V433" i="2"/>
  <c r="U433" i="2"/>
  <c r="T433" i="2"/>
  <c r="S433" i="2"/>
  <c r="R433" i="2"/>
  <c r="Q433" i="2"/>
  <c r="P433" i="2"/>
  <c r="O433" i="2"/>
  <c r="N433" i="2"/>
  <c r="M433" i="2"/>
  <c r="L433" i="2"/>
  <c r="K433" i="2"/>
  <c r="J433" i="2"/>
  <c r="I433" i="2"/>
  <c r="H433" i="2"/>
  <c r="G433" i="2"/>
  <c r="B433" i="2"/>
  <c r="BG432" i="2"/>
  <c r="BF432" i="2"/>
  <c r="BE432" i="2"/>
  <c r="BD432" i="2"/>
  <c r="BC432" i="2"/>
  <c r="BB432" i="2"/>
  <c r="BA432" i="2"/>
  <c r="AZ432" i="2"/>
  <c r="AY432" i="2"/>
  <c r="AX432" i="2"/>
  <c r="AW432" i="2"/>
  <c r="AV432" i="2"/>
  <c r="AU432" i="2"/>
  <c r="AT432" i="2"/>
  <c r="AS432" i="2"/>
  <c r="AR432" i="2"/>
  <c r="AQ432" i="2"/>
  <c r="AP432" i="2"/>
  <c r="AO432" i="2"/>
  <c r="AN432" i="2"/>
  <c r="AM432" i="2"/>
  <c r="AL432" i="2"/>
  <c r="AK432" i="2"/>
  <c r="AJ432" i="2"/>
  <c r="AI432" i="2"/>
  <c r="AH432" i="2"/>
  <c r="AG432" i="2"/>
  <c r="AF432" i="2"/>
  <c r="AE432" i="2"/>
  <c r="AD432" i="2"/>
  <c r="AC432" i="2"/>
  <c r="AB432" i="2"/>
  <c r="AA432" i="2"/>
  <c r="Z432" i="2"/>
  <c r="Y432" i="2"/>
  <c r="X432" i="2"/>
  <c r="W432" i="2"/>
  <c r="V432" i="2"/>
  <c r="U432" i="2"/>
  <c r="T432" i="2"/>
  <c r="S432" i="2"/>
  <c r="R432" i="2"/>
  <c r="Q432" i="2"/>
  <c r="P432" i="2"/>
  <c r="O432" i="2"/>
  <c r="N432" i="2"/>
  <c r="M432" i="2"/>
  <c r="L432" i="2"/>
  <c r="K432" i="2"/>
  <c r="J432" i="2"/>
  <c r="I432" i="2"/>
  <c r="H432" i="2"/>
  <c r="G432" i="2"/>
  <c r="B432" i="2"/>
  <c r="BZ431" i="2"/>
  <c r="BY431" i="2"/>
  <c r="BX431" i="2"/>
  <c r="BW431" i="2"/>
  <c r="BV431" i="2"/>
  <c r="BU431" i="2"/>
  <c r="BT431" i="2"/>
  <c r="BS431" i="2"/>
  <c r="BR431" i="2"/>
  <c r="BQ431" i="2"/>
  <c r="BP431" i="2"/>
  <c r="BO431" i="2"/>
  <c r="BN431" i="2"/>
  <c r="BM431" i="2"/>
  <c r="BL431" i="2"/>
  <c r="BK431" i="2"/>
  <c r="BJ431" i="2"/>
  <c r="BI431" i="2"/>
  <c r="BG431" i="2"/>
  <c r="BF431" i="2"/>
  <c r="BE431" i="2"/>
  <c r="BD431" i="2"/>
  <c r="BC431" i="2"/>
  <c r="BB431" i="2"/>
  <c r="BA431" i="2"/>
  <c r="AZ431" i="2"/>
  <c r="AY431" i="2"/>
  <c r="AX431" i="2"/>
  <c r="AW431" i="2"/>
  <c r="AV431" i="2"/>
  <c r="AU431" i="2"/>
  <c r="AT431" i="2"/>
  <c r="AS431" i="2"/>
  <c r="AR431" i="2"/>
  <c r="AQ431" i="2"/>
  <c r="AP431" i="2"/>
  <c r="AO431" i="2"/>
  <c r="AN431" i="2"/>
  <c r="AM431" i="2"/>
  <c r="AL431" i="2"/>
  <c r="AK431" i="2"/>
  <c r="AJ431" i="2"/>
  <c r="AI431" i="2"/>
  <c r="AH431" i="2"/>
  <c r="AG431" i="2"/>
  <c r="AF431" i="2"/>
  <c r="AE431" i="2"/>
  <c r="AD431" i="2"/>
  <c r="AC431" i="2"/>
  <c r="AB431" i="2"/>
  <c r="AA431" i="2"/>
  <c r="Z431" i="2"/>
  <c r="Y431" i="2"/>
  <c r="X431" i="2"/>
  <c r="W431" i="2"/>
  <c r="V431" i="2"/>
  <c r="U431" i="2"/>
  <c r="T431" i="2"/>
  <c r="S431" i="2"/>
  <c r="R431" i="2"/>
  <c r="Q431" i="2"/>
  <c r="P431" i="2"/>
  <c r="O431" i="2"/>
  <c r="N431" i="2"/>
  <c r="M431" i="2"/>
  <c r="L431" i="2"/>
  <c r="K431" i="2"/>
  <c r="J431" i="2"/>
  <c r="I431" i="2"/>
  <c r="H431" i="2"/>
  <c r="G431" i="2"/>
  <c r="F429" i="2"/>
  <c r="E429" i="2"/>
  <c r="D429" i="2"/>
  <c r="C429" i="2"/>
  <c r="BJ428" i="2"/>
  <c r="BI428" i="2"/>
  <c r="BG428" i="2"/>
  <c r="BF428" i="2"/>
  <c r="BE428" i="2"/>
  <c r="BD428" i="2"/>
  <c r="BC428" i="2"/>
  <c r="BB428" i="2"/>
  <c r="BA428" i="2"/>
  <c r="AZ428" i="2"/>
  <c r="AY428" i="2"/>
  <c r="AX428" i="2"/>
  <c r="AW428" i="2"/>
  <c r="AV428" i="2"/>
  <c r="AU428" i="2"/>
  <c r="AT428" i="2"/>
  <c r="AS428" i="2"/>
  <c r="AR428" i="2"/>
  <c r="AQ428" i="2"/>
  <c r="AP428" i="2"/>
  <c r="AO428" i="2"/>
  <c r="AN428" i="2"/>
  <c r="AM428" i="2"/>
  <c r="AL428" i="2"/>
  <c r="AK428" i="2"/>
  <c r="AJ428" i="2"/>
  <c r="AI428" i="2"/>
  <c r="AH428" i="2"/>
  <c r="AG428" i="2"/>
  <c r="AF428" i="2"/>
  <c r="AE428" i="2"/>
  <c r="AD428" i="2"/>
  <c r="AC428" i="2"/>
  <c r="AB428" i="2"/>
  <c r="AA428" i="2"/>
  <c r="Z428" i="2"/>
  <c r="Y428" i="2"/>
  <c r="X428" i="2"/>
  <c r="W428" i="2"/>
  <c r="V428" i="2"/>
  <c r="U428" i="2"/>
  <c r="T428" i="2"/>
  <c r="S428" i="2"/>
  <c r="R428" i="2"/>
  <c r="Q428" i="2"/>
  <c r="P428" i="2"/>
  <c r="O428" i="2"/>
  <c r="N428" i="2"/>
  <c r="M428" i="2"/>
  <c r="L428" i="2"/>
  <c r="K428" i="2"/>
  <c r="J428" i="2"/>
  <c r="I428" i="2"/>
  <c r="H428" i="2"/>
  <c r="G428" i="2"/>
  <c r="CI426" i="2"/>
  <c r="BG423" i="2"/>
  <c r="BG483" i="2" s="1"/>
  <c r="BF423" i="2"/>
  <c r="BE423" i="2"/>
  <c r="BD423" i="2"/>
  <c r="BC423" i="2"/>
  <c r="BB423" i="2"/>
  <c r="BB483" i="2" s="1"/>
  <c r="BA423" i="2"/>
  <c r="BA483" i="2" s="1"/>
  <c r="AZ423" i="2"/>
  <c r="AZ483" i="2" s="1"/>
  <c r="AY423" i="2"/>
  <c r="AY483" i="2" s="1"/>
  <c r="AX423" i="2"/>
  <c r="AX483" i="2" s="1"/>
  <c r="AW423" i="2"/>
  <c r="AW483" i="2" s="1"/>
  <c r="AV423" i="2"/>
  <c r="AV483" i="2" s="1"/>
  <c r="AU423" i="2"/>
  <c r="AT423" i="2"/>
  <c r="AS423" i="2"/>
  <c r="AR423" i="2"/>
  <c r="AR483" i="2" s="1"/>
  <c r="AQ423" i="2"/>
  <c r="AP423" i="2"/>
  <c r="AO423" i="2"/>
  <c r="AO483" i="2" s="1"/>
  <c r="AN423" i="2"/>
  <c r="AN483" i="2" s="1"/>
  <c r="AM423" i="2"/>
  <c r="AM483" i="2" s="1"/>
  <c r="AL423" i="2"/>
  <c r="AK423" i="2"/>
  <c r="AJ423" i="2"/>
  <c r="AI423" i="2"/>
  <c r="AH423" i="2"/>
  <c r="AG423" i="2"/>
  <c r="AF423" i="2"/>
  <c r="AE423" i="2"/>
  <c r="AD423" i="2"/>
  <c r="AC423" i="2"/>
  <c r="AB423" i="2"/>
  <c r="AA423" i="2"/>
  <c r="Z423" i="2"/>
  <c r="Y423" i="2"/>
  <c r="X423" i="2"/>
  <c r="W423" i="2"/>
  <c r="V423" i="2"/>
  <c r="U423" i="2"/>
  <c r="T423" i="2"/>
  <c r="S423" i="2"/>
  <c r="R423" i="2"/>
  <c r="Q423" i="2"/>
  <c r="P423" i="2"/>
  <c r="O423" i="2"/>
  <c r="N423" i="2"/>
  <c r="M423" i="2"/>
  <c r="L423" i="2"/>
  <c r="K423" i="2"/>
  <c r="J423" i="2"/>
  <c r="I423" i="2"/>
  <c r="I424" i="2" s="1"/>
  <c r="H423" i="2"/>
  <c r="H424" i="2" s="1"/>
  <c r="G423" i="2"/>
  <c r="G424" i="2" s="1"/>
  <c r="BG413" i="2"/>
  <c r="BF413" i="2"/>
  <c r="BE413" i="2"/>
  <c r="BD413" i="2"/>
  <c r="BC413" i="2"/>
  <c r="BB413" i="2"/>
  <c r="BA413" i="2"/>
  <c r="AZ413" i="2"/>
  <c r="AY413" i="2"/>
  <c r="AX413" i="2"/>
  <c r="AW413" i="2"/>
  <c r="AV413" i="2"/>
  <c r="AU413" i="2"/>
  <c r="AT413" i="2"/>
  <c r="AS413" i="2"/>
  <c r="AR413" i="2"/>
  <c r="AQ413" i="2"/>
  <c r="AP413" i="2"/>
  <c r="AO413" i="2"/>
  <c r="AN413" i="2"/>
  <c r="AM413" i="2"/>
  <c r="AL413" i="2"/>
  <c r="AK413" i="2"/>
  <c r="AJ413" i="2"/>
  <c r="AI413" i="2"/>
  <c r="AH413" i="2"/>
  <c r="AG413" i="2"/>
  <c r="AF413" i="2"/>
  <c r="AE413" i="2"/>
  <c r="AD413" i="2"/>
  <c r="AC413" i="2"/>
  <c r="AB413" i="2"/>
  <c r="AA413" i="2"/>
  <c r="Z413" i="2"/>
  <c r="Y413" i="2"/>
  <c r="X413" i="2"/>
  <c r="W413" i="2"/>
  <c r="V413" i="2"/>
  <c r="U413" i="2"/>
  <c r="T413" i="2"/>
  <c r="S413" i="2"/>
  <c r="R413" i="2"/>
  <c r="Q413" i="2"/>
  <c r="P413" i="2"/>
  <c r="O413" i="2"/>
  <c r="N413" i="2"/>
  <c r="M413" i="2"/>
  <c r="L413" i="2"/>
  <c r="K413" i="2"/>
  <c r="J413" i="2"/>
  <c r="I413" i="2"/>
  <c r="H413" i="2"/>
  <c r="G413" i="2"/>
  <c r="BG410" i="2"/>
  <c r="BF410" i="2"/>
  <c r="BE410" i="2"/>
  <c r="BD410" i="2"/>
  <c r="BC410" i="2"/>
  <c r="BB410" i="2"/>
  <c r="BA410" i="2"/>
  <c r="AZ410" i="2"/>
  <c r="AY410" i="2"/>
  <c r="AX410" i="2"/>
  <c r="AW410" i="2"/>
  <c r="AV410" i="2"/>
  <c r="AU410" i="2"/>
  <c r="AT410" i="2"/>
  <c r="AS410" i="2"/>
  <c r="AR410" i="2"/>
  <c r="AQ410" i="2"/>
  <c r="AP410" i="2"/>
  <c r="AO410" i="2"/>
  <c r="AN410" i="2"/>
  <c r="AM410" i="2"/>
  <c r="AL410" i="2"/>
  <c r="AK410" i="2"/>
  <c r="AJ410" i="2"/>
  <c r="AI410" i="2"/>
  <c r="AH410" i="2"/>
  <c r="AG410" i="2"/>
  <c r="AF410" i="2"/>
  <c r="AE410" i="2"/>
  <c r="AD410" i="2"/>
  <c r="AC410" i="2"/>
  <c r="AB410" i="2"/>
  <c r="AA410" i="2"/>
  <c r="Z410" i="2"/>
  <c r="Y410" i="2"/>
  <c r="X410" i="2"/>
  <c r="W410" i="2"/>
  <c r="V410" i="2"/>
  <c r="U410" i="2"/>
  <c r="T410" i="2"/>
  <c r="S410" i="2"/>
  <c r="R410" i="2"/>
  <c r="Q410" i="2"/>
  <c r="P410" i="2"/>
  <c r="O410" i="2"/>
  <c r="N410" i="2"/>
  <c r="M410" i="2"/>
  <c r="L410" i="2"/>
  <c r="K410" i="2"/>
  <c r="J410" i="2"/>
  <c r="I410" i="2"/>
  <c r="H410" i="2"/>
  <c r="G410" i="2"/>
  <c r="BN401" i="2"/>
  <c r="BN428" i="2" s="1"/>
  <c r="BM401" i="2"/>
  <c r="BL401" i="2"/>
  <c r="BL428" i="2" s="1"/>
  <c r="BG401" i="2"/>
  <c r="BF401" i="2"/>
  <c r="BE401" i="2"/>
  <c r="BD401" i="2"/>
  <c r="BC401" i="2"/>
  <c r="BB401" i="2"/>
  <c r="BA401" i="2"/>
  <c r="AZ401" i="2"/>
  <c r="AY401" i="2"/>
  <c r="AX401" i="2"/>
  <c r="AW401" i="2"/>
  <c r="AV401" i="2"/>
  <c r="AU401" i="2"/>
  <c r="AT401" i="2"/>
  <c r="AS401" i="2"/>
  <c r="AR401" i="2"/>
  <c r="AQ401" i="2"/>
  <c r="AP401" i="2"/>
  <c r="AO401" i="2"/>
  <c r="AN401" i="2"/>
  <c r="AM401" i="2"/>
  <c r="AL401" i="2"/>
  <c r="AK401" i="2"/>
  <c r="AJ401" i="2"/>
  <c r="AI401" i="2"/>
  <c r="AH401" i="2"/>
  <c r="AG401" i="2"/>
  <c r="AF401" i="2"/>
  <c r="AE401" i="2"/>
  <c r="AD401" i="2"/>
  <c r="AC401" i="2"/>
  <c r="AB401" i="2"/>
  <c r="AA401" i="2"/>
  <c r="Z401" i="2"/>
  <c r="Y401" i="2"/>
  <c r="X401" i="2"/>
  <c r="W401" i="2"/>
  <c r="V401" i="2"/>
  <c r="U401" i="2"/>
  <c r="T401" i="2"/>
  <c r="S401" i="2"/>
  <c r="R401" i="2"/>
  <c r="Q401" i="2"/>
  <c r="P401" i="2"/>
  <c r="O401" i="2"/>
  <c r="N401" i="2"/>
  <c r="M401" i="2"/>
  <c r="L401" i="2"/>
  <c r="K401" i="2"/>
  <c r="J401" i="2"/>
  <c r="I401" i="2"/>
  <c r="H401" i="2"/>
  <c r="G401" i="2"/>
  <c r="CP389" i="2"/>
  <c r="CO389" i="2"/>
  <c r="CN389" i="2"/>
  <c r="CM389" i="2"/>
  <c r="CL389" i="2"/>
  <c r="CK389" i="2"/>
  <c r="CJ389" i="2"/>
  <c r="BH389" i="2"/>
  <c r="BG389" i="2"/>
  <c r="BF389" i="2"/>
  <c r="BE389" i="2"/>
  <c r="BD389" i="2"/>
  <c r="BC389" i="2"/>
  <c r="BB389" i="2"/>
  <c r="BA389" i="2"/>
  <c r="AZ389" i="2"/>
  <c r="AY389" i="2"/>
  <c r="AX389" i="2"/>
  <c r="AW389" i="2"/>
  <c r="AV389" i="2"/>
  <c r="AU389" i="2"/>
  <c r="AT389" i="2"/>
  <c r="AS389" i="2"/>
  <c r="AR389" i="2"/>
  <c r="AQ389" i="2"/>
  <c r="CP388" i="2"/>
  <c r="CO388" i="2"/>
  <c r="CN388" i="2"/>
  <c r="CM388" i="2"/>
  <c r="CL388" i="2"/>
  <c r="CK388" i="2"/>
  <c r="CJ388" i="2"/>
  <c r="BH388" i="2"/>
  <c r="BG388" i="2"/>
  <c r="BF388" i="2"/>
  <c r="BE388" i="2"/>
  <c r="BD388" i="2"/>
  <c r="BC388" i="2"/>
  <c r="BB388" i="2"/>
  <c r="BA388" i="2"/>
  <c r="AZ388" i="2"/>
  <c r="AY388" i="2"/>
  <c r="AX388" i="2"/>
  <c r="AW388" i="2"/>
  <c r="AV388" i="2"/>
  <c r="AU388" i="2"/>
  <c r="AT388" i="2"/>
  <c r="AS388" i="2"/>
  <c r="AR388" i="2"/>
  <c r="AQ388" i="2"/>
  <c r="BG372" i="2"/>
  <c r="BH376" i="2" s="1"/>
  <c r="BF372" i="2"/>
  <c r="BE372" i="2"/>
  <c r="BI372" i="2" s="1"/>
  <c r="BD372" i="2"/>
  <c r="BC372" i="2"/>
  <c r="BB372" i="2"/>
  <c r="BA372" i="2"/>
  <c r="AZ372" i="2"/>
  <c r="AY372" i="2"/>
  <c r="AX372" i="2"/>
  <c r="AW372" i="2"/>
  <c r="AV372" i="2"/>
  <c r="AU372" i="2"/>
  <c r="AT372" i="2"/>
  <c r="AS372" i="2"/>
  <c r="AR372" i="2"/>
  <c r="AQ372" i="2"/>
  <c r="AP372" i="2"/>
  <c r="AO372"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I372" i="2"/>
  <c r="I374" i="2" s="1"/>
  <c r="H372" i="2"/>
  <c r="G372" i="2"/>
  <c r="BG366" i="2"/>
  <c r="BF366" i="2"/>
  <c r="BE366" i="2"/>
  <c r="BD366" i="2"/>
  <c r="BC366" i="2"/>
  <c r="BB366" i="2"/>
  <c r="BA366" i="2"/>
  <c r="AZ366" i="2"/>
  <c r="AY366" i="2"/>
  <c r="AX366" i="2"/>
  <c r="AW366" i="2"/>
  <c r="AV366" i="2"/>
  <c r="AU366" i="2"/>
  <c r="AT366" i="2"/>
  <c r="AS366" i="2"/>
  <c r="AR366" i="2"/>
  <c r="AQ366" i="2"/>
  <c r="AP366" i="2"/>
  <c r="AO366" i="2"/>
  <c r="AN366"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I366" i="2"/>
  <c r="H366" i="2"/>
  <c r="G366" i="2"/>
  <c r="BG360" i="2"/>
  <c r="BF360" i="2"/>
  <c r="BE360" i="2"/>
  <c r="BD360" i="2"/>
  <c r="BC360" i="2"/>
  <c r="BB360" i="2"/>
  <c r="BA360" i="2"/>
  <c r="AZ360" i="2"/>
  <c r="AY360" i="2"/>
  <c r="AX360" i="2"/>
  <c r="AW360" i="2"/>
  <c r="AV360" i="2"/>
  <c r="AU360" i="2"/>
  <c r="AT360" i="2"/>
  <c r="AS360" i="2"/>
  <c r="AR360" i="2"/>
  <c r="AQ360" i="2"/>
  <c r="AP360" i="2"/>
  <c r="AO360" i="2"/>
  <c r="AN360" i="2"/>
  <c r="AM360" i="2"/>
  <c r="AL360" i="2"/>
  <c r="AK360"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J363" i="2" s="1"/>
  <c r="I360" i="2"/>
  <c r="H360" i="2"/>
  <c r="G360" i="2"/>
  <c r="V349" i="2"/>
  <c r="U349" i="2"/>
  <c r="T349" i="2"/>
  <c r="S349" i="2"/>
  <c r="R349" i="2"/>
  <c r="Q349" i="2"/>
  <c r="P349" i="2"/>
  <c r="O349" i="2"/>
  <c r="N349" i="2"/>
  <c r="M349" i="2"/>
  <c r="L349" i="2"/>
  <c r="K349" i="2"/>
  <c r="J349" i="2"/>
  <c r="J354" i="2" s="1"/>
  <c r="I349" i="2"/>
  <c r="I353" i="2" s="1"/>
  <c r="H349" i="2"/>
  <c r="H353" i="2" s="1"/>
  <c r="G349" i="2"/>
  <c r="CP344" i="2"/>
  <c r="CO344" i="2"/>
  <c r="CN344" i="2"/>
  <c r="CM344" i="2"/>
  <c r="CL344" i="2"/>
  <c r="CK344" i="2"/>
  <c r="CJ344" i="2"/>
  <c r="BH344" i="2"/>
  <c r="BG344" i="2"/>
  <c r="BF344" i="2"/>
  <c r="BE344" i="2"/>
  <c r="BD344" i="2"/>
  <c r="BC344" i="2"/>
  <c r="BB344" i="2"/>
  <c r="BA344" i="2"/>
  <c r="AZ344" i="2"/>
  <c r="AY344" i="2"/>
  <c r="AX344" i="2"/>
  <c r="AW344" i="2"/>
  <c r="AV344" i="2"/>
  <c r="AU344" i="2"/>
  <c r="AT344" i="2"/>
  <c r="AS344" i="2"/>
  <c r="AR344" i="2"/>
  <c r="AQ344" i="2"/>
  <c r="CP343" i="2"/>
  <c r="CO343" i="2"/>
  <c r="CN343" i="2"/>
  <c r="CM343" i="2"/>
  <c r="CL343" i="2"/>
  <c r="CK343" i="2"/>
  <c r="CJ343" i="2"/>
  <c r="BH343" i="2"/>
  <c r="BG343" i="2"/>
  <c r="BF343" i="2"/>
  <c r="BE343" i="2"/>
  <c r="BD343" i="2"/>
  <c r="BC343" i="2"/>
  <c r="BB343" i="2"/>
  <c r="BA343" i="2"/>
  <c r="AZ343" i="2"/>
  <c r="AY343" i="2"/>
  <c r="AX343" i="2"/>
  <c r="AW343" i="2"/>
  <c r="AV343" i="2"/>
  <c r="AU343" i="2"/>
  <c r="AT343" i="2"/>
  <c r="AS343" i="2"/>
  <c r="AR343" i="2"/>
  <c r="AQ343" i="2"/>
  <c r="BF336" i="2"/>
  <c r="BG340" i="2" s="1"/>
  <c r="BE336" i="2"/>
  <c r="BD336" i="2"/>
  <c r="BC336" i="2"/>
  <c r="BB336" i="2"/>
  <c r="BA336" i="2"/>
  <c r="AZ336" i="2"/>
  <c r="AY336" i="2"/>
  <c r="AX336" i="2"/>
  <c r="AW336" i="2"/>
  <c r="AV336" i="2"/>
  <c r="AU336" i="2"/>
  <c r="AT336" i="2"/>
  <c r="AS336" i="2"/>
  <c r="AR336" i="2"/>
  <c r="AQ336" i="2"/>
  <c r="AP336" i="2"/>
  <c r="AO336" i="2"/>
  <c r="AN336" i="2"/>
  <c r="AM336" i="2"/>
  <c r="AL336" i="2"/>
  <c r="AK336" i="2"/>
  <c r="AJ336" i="2"/>
  <c r="AI336" i="2"/>
  <c r="AH336" i="2"/>
  <c r="AG336" i="2"/>
  <c r="AF336" i="2"/>
  <c r="AE336" i="2"/>
  <c r="AD336" i="2"/>
  <c r="AC336" i="2"/>
  <c r="AB336" i="2"/>
  <c r="AA336" i="2"/>
  <c r="Z336" i="2"/>
  <c r="Y336" i="2"/>
  <c r="X336" i="2"/>
  <c r="W336" i="2"/>
  <c r="V336" i="2"/>
  <c r="U336" i="2"/>
  <c r="T336" i="2"/>
  <c r="S336" i="2"/>
  <c r="R336" i="2"/>
  <c r="R333" i="2" s="1"/>
  <c r="Q336" i="2"/>
  <c r="Q333" i="2" s="1"/>
  <c r="P336" i="2"/>
  <c r="P333" i="2" s="1"/>
  <c r="O336" i="2"/>
  <c r="O333" i="2" s="1"/>
  <c r="N336" i="2"/>
  <c r="N333" i="2" s="1"/>
  <c r="M336" i="2"/>
  <c r="M333" i="2" s="1"/>
  <c r="L336" i="2"/>
  <c r="L333" i="2" s="1"/>
  <c r="K336" i="2"/>
  <c r="K333" i="2" s="1"/>
  <c r="J336" i="2"/>
  <c r="I336" i="2"/>
  <c r="I333" i="2" s="1"/>
  <c r="H336" i="2"/>
  <c r="H333" i="2" s="1"/>
  <c r="G336" i="2"/>
  <c r="CO328" i="2"/>
  <c r="CN328" i="2"/>
  <c r="CM328" i="2"/>
  <c r="CL328" i="2"/>
  <c r="CK328" i="2"/>
  <c r="CJ328" i="2"/>
  <c r="CI328" i="2"/>
  <c r="CH328" i="2"/>
  <c r="CG328" i="2"/>
  <c r="CF328" i="2"/>
  <c r="CE328" i="2"/>
  <c r="CD328" i="2"/>
  <c r="CC328" i="2"/>
  <c r="BG328" i="2"/>
  <c r="BF328" i="2"/>
  <c r="BE328" i="2"/>
  <c r="BD328" i="2"/>
  <c r="BC328" i="2"/>
  <c r="BB328" i="2"/>
  <c r="BA328" i="2"/>
  <c r="AZ328" i="2"/>
  <c r="AY328" i="2"/>
  <c r="AX328" i="2"/>
  <c r="AW328" i="2"/>
  <c r="AV328" i="2"/>
  <c r="AU328" i="2"/>
  <c r="AT328" i="2"/>
  <c r="AS328" i="2"/>
  <c r="AR328" i="2"/>
  <c r="AQ328" i="2"/>
  <c r="AP328" i="2"/>
  <c r="AO328" i="2"/>
  <c r="AN328" i="2"/>
  <c r="AM328" i="2"/>
  <c r="AL328" i="2"/>
  <c r="AK328"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I328" i="2"/>
  <c r="H328" i="2"/>
  <c r="G328" i="2"/>
  <c r="CB327" i="2"/>
  <c r="BV326" i="2"/>
  <c r="BU326" i="2"/>
  <c r="BT326" i="2"/>
  <c r="BS326" i="2"/>
  <c r="BR326" i="2"/>
  <c r="BQ326" i="2"/>
  <c r="CO325" i="2"/>
  <c r="CN325" i="2"/>
  <c r="CM325" i="2"/>
  <c r="CL325" i="2"/>
  <c r="CK325" i="2"/>
  <c r="CJ325" i="2"/>
  <c r="CI325" i="2"/>
  <c r="CH325" i="2"/>
  <c r="CG325" i="2"/>
  <c r="CF325" i="2"/>
  <c r="CE325" i="2"/>
  <c r="CD325" i="2"/>
  <c r="CC325" i="2"/>
  <c r="CC326" i="2" s="1"/>
  <c r="BZ325" i="2"/>
  <c r="BY325" i="2"/>
  <c r="BX325" i="2"/>
  <c r="BW325" i="2"/>
  <c r="BG325" i="2"/>
  <c r="BF325" i="2"/>
  <c r="BJ325" i="2" s="1"/>
  <c r="BE325" i="2"/>
  <c r="BI325" i="2" s="1"/>
  <c r="BD325" i="2"/>
  <c r="BH326" i="2" s="1"/>
  <c r="BC325" i="2"/>
  <c r="BB325" i="2"/>
  <c r="BA325" i="2"/>
  <c r="AZ325" i="2"/>
  <c r="AY325" i="2"/>
  <c r="AX325" i="2"/>
  <c r="AW325" i="2"/>
  <c r="AV325" i="2"/>
  <c r="AU325" i="2"/>
  <c r="AT325" i="2"/>
  <c r="AS325" i="2"/>
  <c r="AR325" i="2"/>
  <c r="AQ325" i="2"/>
  <c r="AP325" i="2"/>
  <c r="AO325" i="2"/>
  <c r="AN325" i="2"/>
  <c r="AM325" i="2"/>
  <c r="AL325"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I325" i="2"/>
  <c r="I326" i="2" s="1"/>
  <c r="H325" i="2"/>
  <c r="G325" i="2"/>
  <c r="G326" i="2" s="1"/>
  <c r="CB323" i="2"/>
  <c r="CO321" i="2"/>
  <c r="CN321" i="2"/>
  <c r="CM321" i="2"/>
  <c r="CL321" i="2"/>
  <c r="CK321" i="2"/>
  <c r="CJ321" i="2"/>
  <c r="CI321" i="2"/>
  <c r="CH321" i="2"/>
  <c r="CG321" i="2"/>
  <c r="CF321" i="2"/>
  <c r="CE321" i="2"/>
  <c r="CD321" i="2"/>
  <c r="CC321" i="2"/>
  <c r="CC322" i="2" s="1"/>
  <c r="BN322" i="2"/>
  <c r="BL321" i="2"/>
  <c r="BG321" i="2"/>
  <c r="BK321" i="2" s="1"/>
  <c r="BF321" i="2"/>
  <c r="BE321" i="2"/>
  <c r="BD321" i="2"/>
  <c r="BH322" i="2" s="1"/>
  <c r="BC321" i="2"/>
  <c r="BB321" i="2"/>
  <c r="BA321" i="2"/>
  <c r="AZ321" i="2"/>
  <c r="AY321" i="2"/>
  <c r="AX321" i="2"/>
  <c r="AW321" i="2"/>
  <c r="AV321" i="2"/>
  <c r="AU321" i="2"/>
  <c r="AT321" i="2"/>
  <c r="AS321" i="2"/>
  <c r="AR321" i="2"/>
  <c r="AQ321" i="2"/>
  <c r="AP321" i="2"/>
  <c r="AO321" i="2"/>
  <c r="AN321" i="2"/>
  <c r="AM321" i="2"/>
  <c r="AL321" i="2"/>
  <c r="AK321"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J322" i="2" s="1"/>
  <c r="I321" i="2"/>
  <c r="H321" i="2"/>
  <c r="H322" i="2" s="1"/>
  <c r="G321" i="2"/>
  <c r="CB319" i="2"/>
  <c r="BR318" i="2"/>
  <c r="BQ318" i="2"/>
  <c r="CO317" i="2"/>
  <c r="CN317" i="2"/>
  <c r="CM317" i="2"/>
  <c r="CL317" i="2"/>
  <c r="CK317" i="2"/>
  <c r="CJ317" i="2"/>
  <c r="CI317" i="2"/>
  <c r="CH317" i="2"/>
  <c r="CG317" i="2"/>
  <c r="CF317" i="2"/>
  <c r="CE317" i="2"/>
  <c r="CD317" i="2"/>
  <c r="CC317" i="2"/>
  <c r="CC318" i="2" s="1"/>
  <c r="BG317" i="2"/>
  <c r="BF317" i="2"/>
  <c r="BE317" i="2"/>
  <c r="BD317" i="2"/>
  <c r="BH318" i="2" s="1"/>
  <c r="BC317" i="2"/>
  <c r="BB317" i="2"/>
  <c r="BA317" i="2"/>
  <c r="AZ317" i="2"/>
  <c r="AY317" i="2"/>
  <c r="AX317" i="2"/>
  <c r="AW317" i="2"/>
  <c r="AV317" i="2"/>
  <c r="AU317" i="2"/>
  <c r="AT317" i="2"/>
  <c r="AS317" i="2"/>
  <c r="AR317" i="2"/>
  <c r="AQ317" i="2"/>
  <c r="AP317" i="2"/>
  <c r="AO317" i="2"/>
  <c r="AN317" i="2"/>
  <c r="AM317" i="2"/>
  <c r="AL317" i="2"/>
  <c r="AK317" i="2"/>
  <c r="AJ317" i="2"/>
  <c r="AI317" i="2"/>
  <c r="AH317" i="2"/>
  <c r="AG317" i="2"/>
  <c r="AF317" i="2"/>
  <c r="AE317" i="2"/>
  <c r="AD317" i="2"/>
  <c r="AC317" i="2"/>
  <c r="AB317" i="2"/>
  <c r="AA317" i="2"/>
  <c r="Z317" i="2"/>
  <c r="Y317" i="2"/>
  <c r="X317" i="2"/>
  <c r="W317" i="2"/>
  <c r="V317" i="2"/>
  <c r="U317" i="2"/>
  <c r="T317" i="2"/>
  <c r="S317" i="2"/>
  <c r="R317" i="2"/>
  <c r="Q317" i="2"/>
  <c r="P317" i="2"/>
  <c r="O317" i="2"/>
  <c r="N317" i="2"/>
  <c r="M317" i="2"/>
  <c r="L317" i="2"/>
  <c r="K317" i="2"/>
  <c r="J317" i="2"/>
  <c r="J318" i="2" s="1"/>
  <c r="I317" i="2"/>
  <c r="I318" i="2" s="1"/>
  <c r="H317" i="2"/>
  <c r="H318" i="2" s="1"/>
  <c r="G317" i="2"/>
  <c r="G318" i="2" s="1"/>
  <c r="BV315" i="2"/>
  <c r="BU315" i="2"/>
  <c r="BY315" i="2" s="1"/>
  <c r="BT315" i="2"/>
  <c r="BX315" i="2" s="1"/>
  <c r="BS315" i="2"/>
  <c r="BL315" i="2"/>
  <c r="CO313" i="2"/>
  <c r="CN313" i="2"/>
  <c r="CM313" i="2"/>
  <c r="CL313" i="2"/>
  <c r="CK313" i="2"/>
  <c r="CJ313" i="2"/>
  <c r="CI313" i="2"/>
  <c r="CH313" i="2"/>
  <c r="CG313" i="2"/>
  <c r="CF313" i="2"/>
  <c r="CE313" i="2"/>
  <c r="CD313" i="2"/>
  <c r="CC313" i="2"/>
  <c r="CC314" i="2" s="1"/>
  <c r="BG313" i="2"/>
  <c r="BF313" i="2"/>
  <c r="BE313" i="2"/>
  <c r="BD313" i="2"/>
  <c r="BH314" i="2" s="1"/>
  <c r="BC313" i="2"/>
  <c r="BB313" i="2"/>
  <c r="BA313" i="2"/>
  <c r="AZ313" i="2"/>
  <c r="AY313" i="2"/>
  <c r="AX313" i="2"/>
  <c r="AW313" i="2"/>
  <c r="AV313" i="2"/>
  <c r="AU313" i="2"/>
  <c r="AT313" i="2"/>
  <c r="AS313" i="2"/>
  <c r="AR313" i="2"/>
  <c r="AQ313" i="2"/>
  <c r="AP313" i="2"/>
  <c r="AO313" i="2"/>
  <c r="AN313" i="2"/>
  <c r="AM313" i="2"/>
  <c r="AL313" i="2"/>
  <c r="AK313" i="2"/>
  <c r="AJ313" i="2"/>
  <c r="AI313" i="2"/>
  <c r="AH313" i="2"/>
  <c r="AG313" i="2"/>
  <c r="AF313" i="2"/>
  <c r="AE313" i="2"/>
  <c r="AD313" i="2"/>
  <c r="AC313" i="2"/>
  <c r="AB313" i="2"/>
  <c r="AA313" i="2"/>
  <c r="Z313" i="2"/>
  <c r="Y313" i="2"/>
  <c r="X313" i="2"/>
  <c r="W313" i="2"/>
  <c r="V313" i="2"/>
  <c r="U313" i="2"/>
  <c r="T313" i="2"/>
  <c r="S313" i="2"/>
  <c r="R313" i="2"/>
  <c r="Q313" i="2"/>
  <c r="P313" i="2"/>
  <c r="O313" i="2"/>
  <c r="N313" i="2"/>
  <c r="M313" i="2"/>
  <c r="L313" i="2"/>
  <c r="K313" i="2"/>
  <c r="J313" i="2"/>
  <c r="I313" i="2"/>
  <c r="H313" i="2"/>
  <c r="G313" i="2"/>
  <c r="BG308" i="2"/>
  <c r="BG337" i="2" s="1"/>
  <c r="BF308" i="2"/>
  <c r="BF31" i="2" s="1"/>
  <c r="BE308" i="2"/>
  <c r="BE31" i="2" s="1"/>
  <c r="BD308" i="2"/>
  <c r="BC308" i="2"/>
  <c r="BB308" i="2"/>
  <c r="BB162" i="2" s="1"/>
  <c r="BB172" i="2" s="1"/>
  <c r="BA308" i="2"/>
  <c r="AZ308" i="2"/>
  <c r="AZ31" i="2" s="1"/>
  <c r="AY308" i="2"/>
  <c r="AY31" i="2" s="1"/>
  <c r="AX308" i="2"/>
  <c r="AX31" i="2" s="1"/>
  <c r="AW308" i="2"/>
  <c r="AV308" i="2"/>
  <c r="AU308" i="2"/>
  <c r="AU31" i="2" s="1"/>
  <c r="AT308" i="2"/>
  <c r="AT31" i="2" s="1"/>
  <c r="AS308" i="2"/>
  <c r="AR308" i="2"/>
  <c r="AQ308" i="2"/>
  <c r="AP308" i="2"/>
  <c r="AP31" i="2" s="1"/>
  <c r="AO308" i="2"/>
  <c r="AN308" i="2"/>
  <c r="AN31" i="2" s="1"/>
  <c r="AM308" i="2"/>
  <c r="AM31" i="2" s="1"/>
  <c r="AL308" i="2"/>
  <c r="AL31" i="2" s="1"/>
  <c r="AK308" i="2"/>
  <c r="AJ308" i="2"/>
  <c r="AI308" i="2"/>
  <c r="AH308" i="2"/>
  <c r="AH162" i="2" s="1"/>
  <c r="AG308" i="2"/>
  <c r="AF308" i="2"/>
  <c r="AE308" i="2"/>
  <c r="AD308" i="2"/>
  <c r="AD162" i="2" s="1"/>
  <c r="AC308" i="2"/>
  <c r="AC162" i="2" s="1"/>
  <c r="AB308" i="2"/>
  <c r="AA308" i="2"/>
  <c r="Z308" i="2"/>
  <c r="Z31" i="2" s="1"/>
  <c r="Y308" i="2"/>
  <c r="X308" i="2"/>
  <c r="W308" i="2"/>
  <c r="V308" i="2"/>
  <c r="V31" i="2" s="1"/>
  <c r="U308" i="2"/>
  <c r="U162" i="2" s="1"/>
  <c r="T308" i="2"/>
  <c r="S308" i="2"/>
  <c r="R308" i="2"/>
  <c r="R31" i="2" s="1"/>
  <c r="Q308" i="2"/>
  <c r="P308" i="2"/>
  <c r="P162" i="2" s="1"/>
  <c r="O308" i="2"/>
  <c r="O162" i="2" s="1"/>
  <c r="N308" i="2"/>
  <c r="N162" i="2" s="1"/>
  <c r="M308" i="2"/>
  <c r="L308" i="2"/>
  <c r="K308" i="2"/>
  <c r="J308" i="2"/>
  <c r="I308" i="2"/>
  <c r="I310" i="2" s="1"/>
  <c r="H308" i="2"/>
  <c r="G308" i="2"/>
  <c r="CI307" i="2"/>
  <c r="CB307" i="2"/>
  <c r="G293" i="2"/>
  <c r="BL288" i="2"/>
  <c r="BM288" i="2" s="1"/>
  <c r="BN288" i="2" s="1"/>
  <c r="BO288" i="2" s="1"/>
  <c r="BP288" i="2" s="1"/>
  <c r="BQ288" i="2" s="1"/>
  <c r="BR288" i="2" s="1"/>
  <c r="BS288" i="2" s="1"/>
  <c r="BT288" i="2" s="1"/>
  <c r="BU288" i="2" s="1"/>
  <c r="BV288" i="2" s="1"/>
  <c r="BW288" i="2" s="1"/>
  <c r="BX288" i="2" s="1"/>
  <c r="BY288" i="2" s="1"/>
  <c r="BZ288" i="2" s="1"/>
  <c r="AD287" i="2"/>
  <c r="AE287" i="2" s="1"/>
  <c r="AF287" i="2" s="1"/>
  <c r="AG287" i="2" s="1"/>
  <c r="AH287" i="2" s="1"/>
  <c r="AI287" i="2" s="1"/>
  <c r="AC287" i="2"/>
  <c r="AB287" i="2"/>
  <c r="S286" i="2"/>
  <c r="AW285" i="2"/>
  <c r="AU285" i="2"/>
  <c r="AK285" i="2"/>
  <c r="AL285" i="2" s="1"/>
  <c r="AM285" i="2" s="1"/>
  <c r="AF285" i="2"/>
  <c r="AG285" i="2" s="1"/>
  <c r="AD285" i="2"/>
  <c r="X285" i="2"/>
  <c r="V285" i="2"/>
  <c r="T285" i="2"/>
  <c r="T286" i="2" s="1"/>
  <c r="U286" i="2" s="1"/>
  <c r="AW280" i="2"/>
  <c r="AU280" i="2"/>
  <c r="AJ280" i="2"/>
  <c r="AK280" i="2" s="1"/>
  <c r="AL280" i="2" s="1"/>
  <c r="AM280" i="2" s="1"/>
  <c r="AN280" i="2" s="1"/>
  <c r="AO280" i="2" s="1"/>
  <c r="AP280" i="2" s="1"/>
  <c r="AQ280" i="2" s="1"/>
  <c r="AR280" i="2" s="1"/>
  <c r="AS280" i="2" s="1"/>
  <c r="X280" i="2"/>
  <c r="Y280" i="2" s="1"/>
  <c r="Z280" i="2" s="1"/>
  <c r="AA280" i="2" s="1"/>
  <c r="AB280" i="2" s="1"/>
  <c r="AC280" i="2" s="1"/>
  <c r="AD280" i="2" s="1"/>
  <c r="AE280" i="2" s="1"/>
  <c r="AF280" i="2" s="1"/>
  <c r="AG280" i="2" s="1"/>
  <c r="AH280" i="2" s="1"/>
  <c r="K280" i="2"/>
  <c r="L280" i="2" s="1"/>
  <c r="M280" i="2" s="1"/>
  <c r="N280" i="2" s="1"/>
  <c r="O280" i="2" s="1"/>
  <c r="BY273" i="2"/>
  <c r="BY274" i="2" s="1"/>
  <c r="BY156" i="2" s="1"/>
  <c r="BU273" i="2"/>
  <c r="BV273" i="2" s="1"/>
  <c r="BM273" i="2"/>
  <c r="BQ273" i="2" s="1"/>
  <c r="BA273" i="2"/>
  <c r="BB273" i="2" s="1"/>
  <c r="AW273" i="2"/>
  <c r="AX273" i="2" s="1"/>
  <c r="AS273" i="2"/>
  <c r="AT273" i="2" s="1"/>
  <c r="AU273" i="2" s="1"/>
  <c r="AN273" i="2"/>
  <c r="AO273" i="2" s="1"/>
  <c r="AK273" i="2"/>
  <c r="AL273" i="2" s="1"/>
  <c r="U273" i="2"/>
  <c r="Q273" i="2"/>
  <c r="R273" i="2" s="1"/>
  <c r="L273" i="2"/>
  <c r="M273" i="2" s="1"/>
  <c r="BL272" i="2"/>
  <c r="BK272" i="2"/>
  <c r="BF272" i="2"/>
  <c r="BE272" i="2"/>
  <c r="BD272" i="2"/>
  <c r="BC272" i="2"/>
  <c r="BB272" i="2"/>
  <c r="BA272" i="2"/>
  <c r="AZ272" i="2"/>
  <c r="AY272" i="2"/>
  <c r="AL272" i="2"/>
  <c r="AI272" i="2"/>
  <c r="AH272" i="2"/>
  <c r="Z272" i="2"/>
  <c r="W272" i="2"/>
  <c r="V272" i="2"/>
  <c r="U272" i="2"/>
  <c r="J272" i="2"/>
  <c r="J274" i="2" s="1"/>
  <c r="I272" i="2"/>
  <c r="I274" i="2" s="1"/>
  <c r="H272" i="2"/>
  <c r="H274" i="2" s="1"/>
  <c r="BM270" i="2"/>
  <c r="D6" i="4" s="1"/>
  <c r="BF269" i="2"/>
  <c r="V5" i="4" s="1"/>
  <c r="BE269" i="2"/>
  <c r="U5" i="4" s="1"/>
  <c r="BD269" i="2"/>
  <c r="T5" i="4" s="1"/>
  <c r="BC269" i="2"/>
  <c r="S5" i="4" s="1"/>
  <c r="BB269" i="2"/>
  <c r="R5" i="4" s="1"/>
  <c r="BA269" i="2"/>
  <c r="Q5" i="4" s="1"/>
  <c r="AZ269" i="2"/>
  <c r="P5" i="4" s="1"/>
  <c r="AT269" i="2"/>
  <c r="J5" i="4" s="1"/>
  <c r="AS269" i="2"/>
  <c r="I5" i="4" s="1"/>
  <c r="AQ269" i="2"/>
  <c r="G5" i="4" s="1"/>
  <c r="AP269" i="2"/>
  <c r="F5" i="4" s="1"/>
  <c r="AO269" i="2"/>
  <c r="E5" i="4" s="1"/>
  <c r="AN269" i="2"/>
  <c r="D5" i="4" s="1"/>
  <c r="AM268" i="2"/>
  <c r="AE4" i="4" s="1"/>
  <c r="AL268" i="2"/>
  <c r="AD4" i="4" s="1"/>
  <c r="AI268" i="2"/>
  <c r="AA4" i="4" s="1"/>
  <c r="AE268" i="2"/>
  <c r="W4" i="4" s="1"/>
  <c r="AC268" i="2"/>
  <c r="U4" i="4" s="1"/>
  <c r="Y268" i="2"/>
  <c r="Q4" i="4" s="1"/>
  <c r="W268" i="2"/>
  <c r="O4" i="4" s="1"/>
  <c r="T268" i="2"/>
  <c r="L4" i="4" s="1"/>
  <c r="S268" i="2"/>
  <c r="K4" i="4" s="1"/>
  <c r="R268" i="2"/>
  <c r="J4" i="4" s="1"/>
  <c r="Q268" i="2"/>
  <c r="I4" i="4" s="1"/>
  <c r="P268" i="2"/>
  <c r="H4" i="4" s="1"/>
  <c r="O268" i="2"/>
  <c r="G4" i="4" s="1"/>
  <c r="N268" i="2"/>
  <c r="F4" i="4" s="1"/>
  <c r="M268" i="2"/>
  <c r="E4" i="4" s="1"/>
  <c r="AL267" i="2"/>
  <c r="AP3" i="4" s="1"/>
  <c r="AI267" i="2"/>
  <c r="AM3" i="4" s="1"/>
  <c r="AE267" i="2"/>
  <c r="AI3" i="4" s="1"/>
  <c r="Y267" i="2"/>
  <c r="AC3" i="4" s="1"/>
  <c r="W267" i="2"/>
  <c r="AA3" i="4" s="1"/>
  <c r="T267" i="2"/>
  <c r="X3" i="4" s="1"/>
  <c r="P267" i="2"/>
  <c r="T3" i="4" s="1"/>
  <c r="J267" i="2"/>
  <c r="N3" i="4" s="1"/>
  <c r="I267" i="2"/>
  <c r="M3" i="4" s="1"/>
  <c r="H267" i="2"/>
  <c r="L3" i="4" s="1"/>
  <c r="G267" i="2"/>
  <c r="K3" i="4" s="1"/>
  <c r="J3" i="4" s="1"/>
  <c r="BL7" i="4"/>
  <c r="AW266" i="2"/>
  <c r="AX272" i="2" s="1"/>
  <c r="AU266" i="2"/>
  <c r="AO266" i="2"/>
  <c r="AP266" i="2" s="1"/>
  <c r="AQ266" i="2" s="1"/>
  <c r="AM266" i="2"/>
  <c r="AJ266" i="2"/>
  <c r="AN7" i="4" s="1"/>
  <c r="AF266" i="2"/>
  <c r="AA266" i="2"/>
  <c r="AB266" i="2" s="1"/>
  <c r="X266" i="2"/>
  <c r="R266" i="2"/>
  <c r="R267" i="2" s="1"/>
  <c r="V3" i="4" s="1"/>
  <c r="Q266" i="2"/>
  <c r="Q267" i="2" s="1"/>
  <c r="U3" i="4" s="1"/>
  <c r="K266" i="2"/>
  <c r="K272" i="2" s="1"/>
  <c r="K274" i="2" s="1"/>
  <c r="K156" i="2" s="1"/>
  <c r="AU265" i="2"/>
  <c r="AU269" i="2" s="1"/>
  <c r="K5" i="4" s="1"/>
  <c r="AR265" i="2"/>
  <c r="AJ265" i="2"/>
  <c r="AK265" i="2" s="1"/>
  <c r="AF265" i="2"/>
  <c r="AG265" i="2" s="1"/>
  <c r="AH265" i="2" s="1"/>
  <c r="AH268" i="2" s="1"/>
  <c r="Z4" i="4" s="1"/>
  <c r="AD265" i="2"/>
  <c r="AD268" i="2" s="1"/>
  <c r="V4" i="4" s="1"/>
  <c r="Z265" i="2"/>
  <c r="AA265" i="2" s="1"/>
  <c r="X265" i="2"/>
  <c r="X268" i="2" s="1"/>
  <c r="P4" i="4" s="1"/>
  <c r="U265" i="2"/>
  <c r="V265" i="2" s="1"/>
  <c r="L265" i="2"/>
  <c r="L268" i="2" s="1"/>
  <c r="D4" i="4" s="1"/>
  <c r="P264" i="2"/>
  <c r="O264" i="2"/>
  <c r="N264" i="2"/>
  <c r="M264" i="2"/>
  <c r="AJ259" i="2"/>
  <c r="AF259" i="2"/>
  <c r="AG259" i="2" s="1"/>
  <c r="AD259" i="2"/>
  <c r="AE248" i="2" s="1"/>
  <c r="AB259" i="2"/>
  <c r="AC248" i="2" s="1"/>
  <c r="X259" i="2"/>
  <c r="V259" i="2"/>
  <c r="W248" i="2" s="1"/>
  <c r="S259" i="2"/>
  <c r="J259" i="2"/>
  <c r="J248" i="2" s="1"/>
  <c r="BG252" i="2"/>
  <c r="BF252" i="2"/>
  <c r="BE252" i="2"/>
  <c r="BD252" i="2"/>
  <c r="BC252" i="2"/>
  <c r="BB252" i="2"/>
  <c r="BA252" i="2"/>
  <c r="AZ252" i="2"/>
  <c r="AV252" i="2"/>
  <c r="AW252" i="2" s="1"/>
  <c r="AT252" i="2"/>
  <c r="AU252" i="2" s="1"/>
  <c r="I248" i="2"/>
  <c r="H248" i="2"/>
  <c r="AT247" i="2"/>
  <c r="AU247" i="2" s="1"/>
  <c r="AP247" i="2"/>
  <c r="AQ247" i="2" s="1"/>
  <c r="AR247" i="2" s="1"/>
  <c r="AN247" i="2"/>
  <c r="AM247" i="2"/>
  <c r="AL247" i="2"/>
  <c r="AK247" i="2"/>
  <c r="BG235" i="2"/>
  <c r="BF235" i="2"/>
  <c r="BE235" i="2"/>
  <c r="BD235" i="2"/>
  <c r="BC235" i="2"/>
  <c r="BB235" i="2"/>
  <c r="BA235" i="2"/>
  <c r="AZ235" i="2"/>
  <c r="AY235" i="2"/>
  <c r="AX235" i="2"/>
  <c r="AW235" i="2"/>
  <c r="AV235" i="2"/>
  <c r="AU235" i="2"/>
  <c r="AT235" i="2"/>
  <c r="AS235" i="2"/>
  <c r="AR235" i="2"/>
  <c r="AQ235" i="2"/>
  <c r="AN235" i="2"/>
  <c r="AM235" i="2"/>
  <c r="AJ235" i="2"/>
  <c r="AI235" i="2"/>
  <c r="AH235" i="2"/>
  <c r="AG235" i="2"/>
  <c r="AF235" i="2"/>
  <c r="AE235" i="2"/>
  <c r="AD235" i="2"/>
  <c r="AC235" i="2"/>
  <c r="AB235" i="2"/>
  <c r="AA235" i="2"/>
  <c r="Z235" i="2"/>
  <c r="Y235" i="2"/>
  <c r="X235" i="2"/>
  <c r="W235" i="2"/>
  <c r="V235" i="2"/>
  <c r="U235" i="2"/>
  <c r="T235" i="2"/>
  <c r="S235" i="2"/>
  <c r="R235" i="2"/>
  <c r="Q235" i="2"/>
  <c r="O235" i="2"/>
  <c r="N235" i="2"/>
  <c r="M235" i="2"/>
  <c r="AK234" i="2"/>
  <c r="AK235" i="2" s="1"/>
  <c r="L234" i="2"/>
  <c r="P235" i="2" s="1"/>
  <c r="BM221" i="2"/>
  <c r="D4" i="11" s="1"/>
  <c r="AZ220" i="2"/>
  <c r="BA213" i="2" s="1"/>
  <c r="BA230" i="2" s="1"/>
  <c r="AR220" i="2"/>
  <c r="AL220" i="2"/>
  <c r="AJ220" i="2"/>
  <c r="AE220" i="2"/>
  <c r="AA220" i="2"/>
  <c r="X220" i="2"/>
  <c r="T220" i="2"/>
  <c r="BR217" i="2"/>
  <c r="BQ217" i="2"/>
  <c r="BV216" i="2"/>
  <c r="BV148" i="2" s="1"/>
  <c r="BU216" i="2"/>
  <c r="BY216" i="2" s="1"/>
  <c r="BY148" i="2" s="1"/>
  <c r="BT216" i="2"/>
  <c r="BX216" i="2" s="1"/>
  <c r="BS216" i="2"/>
  <c r="BW216" i="2" s="1"/>
  <c r="BW148" i="2" s="1"/>
  <c r="BA216" i="2"/>
  <c r="BA148" i="2" s="1"/>
  <c r="AV216" i="2"/>
  <c r="AV148" i="2" s="1"/>
  <c r="AL216" i="2"/>
  <c r="AK216" i="2"/>
  <c r="AO216" i="2" s="1"/>
  <c r="AJ216" i="2"/>
  <c r="AN216" i="2" s="1"/>
  <c r="AI216" i="2"/>
  <c r="BF213" i="2"/>
  <c r="BE213" i="2"/>
  <c r="BD213" i="2"/>
  <c r="BD230" i="2" s="1"/>
  <c r="BC213" i="2"/>
  <c r="BB213" i="2"/>
  <c r="BB230" i="2" s="1"/>
  <c r="AY213" i="2"/>
  <c r="AY230" i="2" s="1"/>
  <c r="AX213" i="2"/>
  <c r="AX230" i="2" s="1"/>
  <c r="AW213" i="2"/>
  <c r="AW230" i="2" s="1"/>
  <c r="AV213" i="2"/>
  <c r="AV230" i="2" s="1"/>
  <c r="AU213" i="2"/>
  <c r="AU230" i="2" s="1"/>
  <c r="AT213" i="2"/>
  <c r="AT230" i="2" s="1"/>
  <c r="AQ213" i="2"/>
  <c r="AQ230" i="2" s="1"/>
  <c r="AP213" i="2"/>
  <c r="AP230" i="2" s="1"/>
  <c r="AO213" i="2"/>
  <c r="AO230" i="2" s="1"/>
  <c r="AN213" i="2"/>
  <c r="AN230" i="2" s="1"/>
  <c r="AI213" i="2"/>
  <c r="AI230" i="2" s="1"/>
  <c r="AH213" i="2"/>
  <c r="AH230" i="2" s="1"/>
  <c r="AG213" i="2"/>
  <c r="AD213" i="2"/>
  <c r="AD230" i="2" s="1"/>
  <c r="AC213" i="2"/>
  <c r="Z213" i="2"/>
  <c r="Z230" i="2" s="1"/>
  <c r="W213" i="2"/>
  <c r="W230" i="2" s="1"/>
  <c r="V213" i="2"/>
  <c r="V230" i="2" s="1"/>
  <c r="S213" i="2"/>
  <c r="S230" i="2" s="1"/>
  <c r="R213" i="2"/>
  <c r="R230" i="2" s="1"/>
  <c r="Q213" i="2"/>
  <c r="Q230" i="2" s="1"/>
  <c r="P213" i="2"/>
  <c r="P230" i="2" s="1"/>
  <c r="O213" i="2"/>
  <c r="N213" i="2"/>
  <c r="K213" i="2"/>
  <c r="J213" i="2"/>
  <c r="I213" i="2"/>
  <c r="BY212" i="2"/>
  <c r="BY214" i="2" s="1"/>
  <c r="BY154" i="2" s="1"/>
  <c r="BU212" i="2"/>
  <c r="BV212" i="2" s="1"/>
  <c r="BW212" i="2" s="1"/>
  <c r="BX212" i="2" s="1"/>
  <c r="BX214" i="2" s="1"/>
  <c r="BX154" i="2" s="1"/>
  <c r="BQ212" i="2"/>
  <c r="BQ214" i="2" s="1"/>
  <c r="BM212" i="2"/>
  <c r="BN212" i="2" s="1"/>
  <c r="AL212" i="2"/>
  <c r="AM212" i="2" s="1"/>
  <c r="AN212" i="2" s="1"/>
  <c r="AO212" i="2" s="1"/>
  <c r="AH212" i="2"/>
  <c r="AI212" i="2" s="1"/>
  <c r="AD212" i="2"/>
  <c r="AE212" i="2" s="1"/>
  <c r="AF212" i="2" s="1"/>
  <c r="U212" i="2"/>
  <c r="V212" i="2" s="1"/>
  <c r="W212" i="2" s="1"/>
  <c r="T212" i="2"/>
  <c r="S212" i="2"/>
  <c r="R212" i="2"/>
  <c r="Q212" i="2"/>
  <c r="P212" i="2"/>
  <c r="J210" i="2"/>
  <c r="I210" i="2"/>
  <c r="H210" i="2"/>
  <c r="G210" i="2"/>
  <c r="BG206" i="2"/>
  <c r="BD206" i="2"/>
  <c r="BC206" i="2"/>
  <c r="AZ206" i="2"/>
  <c r="AX206" i="2"/>
  <c r="AV206" i="2"/>
  <c r="AI206" i="2"/>
  <c r="BH205" i="2"/>
  <c r="BH206" i="2" s="1"/>
  <c r="BF204" i="2"/>
  <c r="BF189" i="2" s="1"/>
  <c r="BD204" i="2"/>
  <c r="BD189" i="2" s="1"/>
  <c r="BC204" i="2"/>
  <c r="BC189" i="2" s="1"/>
  <c r="BB204" i="2"/>
  <c r="BB189" i="2" s="1"/>
  <c r="AZ204" i="2"/>
  <c r="AZ189" i="2" s="1"/>
  <c r="AY204" i="2"/>
  <c r="AY189" i="2" s="1"/>
  <c r="AX204" i="2"/>
  <c r="AX189" i="2" s="1"/>
  <c r="AV204" i="2"/>
  <c r="AV189" i="2" s="1"/>
  <c r="AU204" i="2"/>
  <c r="AU205" i="2" s="1"/>
  <c r="AT204" i="2"/>
  <c r="AT189" i="2" s="1"/>
  <c r="AR204" i="2"/>
  <c r="AR189" i="2" s="1"/>
  <c r="AQ204" i="2"/>
  <c r="AQ189" i="2" s="1"/>
  <c r="AP204" i="2"/>
  <c r="AP189" i="2" s="1"/>
  <c r="AN204" i="2"/>
  <c r="AN189" i="2" s="1"/>
  <c r="AM204" i="2"/>
  <c r="AM189" i="2" s="1"/>
  <c r="AL204" i="2"/>
  <c r="AL189" i="2" s="1"/>
  <c r="AJ204" i="2"/>
  <c r="AJ189" i="2" s="1"/>
  <c r="AI204" i="2"/>
  <c r="AI189" i="2" s="1"/>
  <c r="AH204" i="2"/>
  <c r="AH189" i="2" s="1"/>
  <c r="AF204" i="2"/>
  <c r="AF205" i="2" s="1"/>
  <c r="AE204" i="2"/>
  <c r="AE189" i="2" s="1"/>
  <c r="AD204" i="2"/>
  <c r="AD205" i="2" s="1"/>
  <c r="AB204" i="2"/>
  <c r="AB189" i="2" s="1"/>
  <c r="AA204" i="2"/>
  <c r="AA189" i="2" s="1"/>
  <c r="Y204" i="2"/>
  <c r="Y189" i="2" s="1"/>
  <c r="U204" i="2"/>
  <c r="U189" i="2" s="1"/>
  <c r="R204" i="2"/>
  <c r="R205" i="2" s="1"/>
  <c r="Q204" i="2"/>
  <c r="Q189" i="2" s="1"/>
  <c r="M204" i="2"/>
  <c r="M189" i="2" s="1"/>
  <c r="K204" i="2"/>
  <c r="K205" i="2" s="1"/>
  <c r="I204" i="2"/>
  <c r="I189" i="2" s="1"/>
  <c r="BD195" i="2"/>
  <c r="BE204" i="2" s="1"/>
  <c r="BE189" i="2" s="1"/>
  <c r="AZ195" i="2"/>
  <c r="BA204" i="2" s="1"/>
  <c r="AV195" i="2"/>
  <c r="AW204" i="2" s="1"/>
  <c r="AW205" i="2" s="1"/>
  <c r="AR195" i="2"/>
  <c r="AS204" i="2" s="1"/>
  <c r="AN195" i="2"/>
  <c r="AO204" i="2" s="1"/>
  <c r="AO189" i="2" s="1"/>
  <c r="AJ195" i="2"/>
  <c r="AK204" i="2" s="1"/>
  <c r="AK189" i="2" s="1"/>
  <c r="AF195" i="2"/>
  <c r="AG204" i="2" s="1"/>
  <c r="AG189" i="2" s="1"/>
  <c r="AB195" i="2"/>
  <c r="AC204" i="2" s="1"/>
  <c r="AC189" i="2" s="1"/>
  <c r="Y195" i="2"/>
  <c r="Z204" i="2" s="1"/>
  <c r="Z189" i="2" s="1"/>
  <c r="W195" i="2"/>
  <c r="W204" i="2" s="1"/>
  <c r="W189" i="2" s="1"/>
  <c r="U195" i="2"/>
  <c r="V204" i="2" s="1"/>
  <c r="V189" i="2" s="1"/>
  <c r="S195" i="2"/>
  <c r="S204" i="2" s="1"/>
  <c r="S189" i="2" s="1"/>
  <c r="O195" i="2"/>
  <c r="O204" i="2" s="1"/>
  <c r="O189" i="2" s="1"/>
  <c r="M195" i="2"/>
  <c r="N204" i="2" s="1"/>
  <c r="L195" i="2"/>
  <c r="L204" i="2" s="1"/>
  <c r="L189" i="2" s="1"/>
  <c r="I195" i="2"/>
  <c r="J204" i="2" s="1"/>
  <c r="J189" i="2" s="1"/>
  <c r="BL189" i="2"/>
  <c r="BK189" i="2"/>
  <c r="AS188" i="2"/>
  <c r="AT188" i="2" s="1"/>
  <c r="AU188" i="2" s="1"/>
  <c r="AV188" i="2" s="1"/>
  <c r="AW188" i="2" s="1"/>
  <c r="H188" i="2"/>
  <c r="I188" i="2" s="1"/>
  <c r="J188" i="2" s="1"/>
  <c r="K188" i="2" s="1"/>
  <c r="AL185" i="2"/>
  <c r="AK185" i="2"/>
  <c r="AJ185" i="2"/>
  <c r="AJ147" i="2" s="1"/>
  <c r="CI180" i="2"/>
  <c r="CB180" i="2"/>
  <c r="CP171" i="2"/>
  <c r="CO171" i="2"/>
  <c r="CN171" i="2"/>
  <c r="CM171" i="2"/>
  <c r="CL171" i="2"/>
  <c r="CK171" i="2"/>
  <c r="CJ171" i="2"/>
  <c r="BH171" i="2"/>
  <c r="BC171" i="2"/>
  <c r="BB171" i="2"/>
  <c r="BA171" i="2"/>
  <c r="AZ171" i="2"/>
  <c r="AY171" i="2"/>
  <c r="AX171" i="2"/>
  <c r="AW171" i="2"/>
  <c r="AV171" i="2"/>
  <c r="AU171" i="2"/>
  <c r="AT171" i="2"/>
  <c r="AS171" i="2"/>
  <c r="AR171" i="2"/>
  <c r="AQ171" i="2"/>
  <c r="CP170" i="2"/>
  <c r="CO170" i="2"/>
  <c r="CN170" i="2"/>
  <c r="CM170" i="2"/>
  <c r="CL170" i="2"/>
  <c r="CK170" i="2"/>
  <c r="CJ170" i="2"/>
  <c r="BH170" i="2"/>
  <c r="BC170" i="2"/>
  <c r="BB170" i="2"/>
  <c r="BA170" i="2"/>
  <c r="AZ170" i="2"/>
  <c r="AY170" i="2"/>
  <c r="AX170" i="2"/>
  <c r="AW170" i="2"/>
  <c r="AV170" i="2"/>
  <c r="AU170" i="2"/>
  <c r="AT170" i="2"/>
  <c r="AS170" i="2"/>
  <c r="AR170" i="2"/>
  <c r="AQ170" i="2"/>
  <c r="J160" i="2"/>
  <c r="I160" i="2"/>
  <c r="H160" i="2"/>
  <c r="G160" i="2"/>
  <c r="BY158" i="2"/>
  <c r="BX158" i="2"/>
  <c r="BW158" i="2"/>
  <c r="BV158" i="2"/>
  <c r="BZ158" i="2" s="1"/>
  <c r="AJ155" i="2"/>
  <c r="AI155" i="2"/>
  <c r="AH155" i="2"/>
  <c r="AG155" i="2"/>
  <c r="AF155" i="2"/>
  <c r="AE155" i="2"/>
  <c r="AD155" i="2"/>
  <c r="AC155" i="2"/>
  <c r="AB155" i="2"/>
  <c r="AA155" i="2"/>
  <c r="Z155" i="2"/>
  <c r="Y155" i="2"/>
  <c r="X155" i="2"/>
  <c r="W155" i="2"/>
  <c r="V155" i="2"/>
  <c r="U155" i="2"/>
  <c r="T155" i="2"/>
  <c r="S155" i="2"/>
  <c r="R155" i="2"/>
  <c r="Q155" i="2"/>
  <c r="P155" i="2"/>
  <c r="O155" i="2"/>
  <c r="N155" i="2"/>
  <c r="M155" i="2"/>
  <c r="L155" i="2"/>
  <c r="K155" i="2"/>
  <c r="R151" i="2"/>
  <c r="Q151" i="2"/>
  <c r="P151" i="2"/>
  <c r="O151" i="2"/>
  <c r="N151" i="2"/>
  <c r="M151" i="2"/>
  <c r="L151" i="2"/>
  <c r="K151" i="2"/>
  <c r="J151" i="2"/>
  <c r="I151" i="2"/>
  <c r="H151" i="2"/>
  <c r="G151" i="2"/>
  <c r="BR148" i="2"/>
  <c r="BQ148" i="2"/>
  <c r="BP148" i="2"/>
  <c r="BO148" i="2"/>
  <c r="BN148" i="2"/>
  <c r="BM148" i="2"/>
  <c r="AW148" i="2"/>
  <c r="AR148" i="2"/>
  <c r="AH148" i="2"/>
  <c r="AG148" i="2"/>
  <c r="AF148" i="2"/>
  <c r="AE148" i="2"/>
  <c r="AH147" i="2"/>
  <c r="AG147" i="2"/>
  <c r="AF147" i="2"/>
  <c r="AE147" i="2"/>
  <c r="R142" i="2"/>
  <c r="Q142" i="2"/>
  <c r="P142" i="2"/>
  <c r="O142" i="2"/>
  <c r="N142" i="2"/>
  <c r="M142" i="2"/>
  <c r="L142" i="2"/>
  <c r="K142" i="2"/>
  <c r="J142" i="2"/>
  <c r="I142" i="2"/>
  <c r="H142" i="2"/>
  <c r="G142" i="2"/>
  <c r="R141" i="2"/>
  <c r="Q141" i="2"/>
  <c r="P141" i="2"/>
  <c r="O141" i="2"/>
  <c r="N141" i="2"/>
  <c r="M141" i="2"/>
  <c r="L141" i="2"/>
  <c r="K141" i="2"/>
  <c r="J141" i="2"/>
  <c r="I141" i="2"/>
  <c r="H141" i="2"/>
  <c r="G141" i="2"/>
  <c r="BF140" i="2"/>
  <c r="BE140" i="2"/>
  <c r="BD140" i="2"/>
  <c r="BC140" i="2"/>
  <c r="BC125" i="2" s="1"/>
  <c r="BB140" i="2"/>
  <c r="BA140" i="2"/>
  <c r="AZ140" i="2"/>
  <c r="AZ125" i="2" s="1"/>
  <c r="AY140" i="2"/>
  <c r="AX140" i="2"/>
  <c r="AW140" i="2"/>
  <c r="AV140" i="2"/>
  <c r="AU140" i="2"/>
  <c r="AT140" i="2"/>
  <c r="AT132" i="2" s="1"/>
  <c r="AT330" i="2" s="1"/>
  <c r="AS140" i="2"/>
  <c r="AS132" i="2" s="1"/>
  <c r="AS330" i="2" s="1"/>
  <c r="AR140" i="2"/>
  <c r="AR132" i="2" s="1"/>
  <c r="AR330" i="2" s="1"/>
  <c r="AQ140" i="2"/>
  <c r="AQ132" i="2" s="1"/>
  <c r="AQ330" i="2" s="1"/>
  <c r="AP140" i="2"/>
  <c r="AP132" i="2" s="1"/>
  <c r="AP330" i="2" s="1"/>
  <c r="AO140" i="2"/>
  <c r="AO132" i="2" s="1"/>
  <c r="AO330" i="2" s="1"/>
  <c r="AN140" i="2"/>
  <c r="AN132" i="2" s="1"/>
  <c r="AN330" i="2" s="1"/>
  <c r="AM140" i="2"/>
  <c r="AM132" i="2" s="1"/>
  <c r="AM330" i="2" s="1"/>
  <c r="AL140" i="2"/>
  <c r="AL132" i="2" s="1"/>
  <c r="AL330" i="2" s="1"/>
  <c r="AK140" i="2"/>
  <c r="AK132" i="2" s="1"/>
  <c r="AK330" i="2" s="1"/>
  <c r="AJ140" i="2"/>
  <c r="AJ132" i="2" s="1"/>
  <c r="AJ330" i="2" s="1"/>
  <c r="AI140" i="2"/>
  <c r="AI132" i="2" s="1"/>
  <c r="AI330" i="2" s="1"/>
  <c r="AH140" i="2"/>
  <c r="AH132" i="2" s="1"/>
  <c r="AH330" i="2" s="1"/>
  <c r="AG140" i="2"/>
  <c r="AG132" i="2" s="1"/>
  <c r="AG330" i="2" s="1"/>
  <c r="AF140" i="2"/>
  <c r="AF132" i="2" s="1"/>
  <c r="AF330" i="2" s="1"/>
  <c r="AE140" i="2"/>
  <c r="AE132" i="2" s="1"/>
  <c r="AE330" i="2" s="1"/>
  <c r="AD140" i="2"/>
  <c r="AC140" i="2"/>
  <c r="AB140" i="2"/>
  <c r="AA140" i="2"/>
  <c r="Z140" i="2"/>
  <c r="Y140" i="2"/>
  <c r="X140" i="2"/>
  <c r="W140" i="2"/>
  <c r="W132" i="2" s="1"/>
  <c r="W330" i="2" s="1"/>
  <c r="V140" i="2"/>
  <c r="V132" i="2" s="1"/>
  <c r="V330" i="2" s="1"/>
  <c r="U140" i="2"/>
  <c r="U132" i="2" s="1"/>
  <c r="U330" i="2" s="1"/>
  <c r="T140" i="2"/>
  <c r="S140" i="2"/>
  <c r="S132" i="2" s="1"/>
  <c r="S330" i="2" s="1"/>
  <c r="BJ138" i="2"/>
  <c r="BI138" i="2"/>
  <c r="AT138" i="2"/>
  <c r="AS138" i="2"/>
  <c r="AR138" i="2"/>
  <c r="AQ138" i="2"/>
  <c r="AP138" i="2"/>
  <c r="AO138" i="2"/>
  <c r="AN138" i="2"/>
  <c r="AM138" i="2"/>
  <c r="AL138" i="2"/>
  <c r="AK138" i="2"/>
  <c r="AJ138" i="2"/>
  <c r="AI138" i="2"/>
  <c r="AH138" i="2"/>
  <c r="AG138" i="2"/>
  <c r="AF138" i="2"/>
  <c r="AE138" i="2"/>
  <c r="AD138" i="2"/>
  <c r="AC138" i="2"/>
  <c r="AB138" i="2"/>
  <c r="AA138" i="2"/>
  <c r="Z138" i="2"/>
  <c r="Y138" i="2"/>
  <c r="X138" i="2"/>
  <c r="W138" i="2"/>
  <c r="V138" i="2"/>
  <c r="U138" i="2"/>
  <c r="T138" i="2"/>
  <c r="S138" i="2"/>
  <c r="R138" i="2"/>
  <c r="Q138" i="2"/>
  <c r="P138" i="2"/>
  <c r="O138" i="2"/>
  <c r="N138" i="2"/>
  <c r="M138" i="2"/>
  <c r="L138" i="2"/>
  <c r="K138" i="2"/>
  <c r="J138" i="2"/>
  <c r="I138" i="2"/>
  <c r="H138" i="2"/>
  <c r="G138" i="2"/>
  <c r="AT137" i="2"/>
  <c r="AS137" i="2"/>
  <c r="AR137" i="2"/>
  <c r="AQ137" i="2"/>
  <c r="AP137" i="2"/>
  <c r="AO137" i="2"/>
  <c r="AN137" i="2"/>
  <c r="AM137" i="2"/>
  <c r="AL137" i="2"/>
  <c r="AK137" i="2"/>
  <c r="AJ137" i="2"/>
  <c r="AI137" i="2"/>
  <c r="AH137" i="2"/>
  <c r="AG137" i="2"/>
  <c r="AF137" i="2"/>
  <c r="AE137" i="2"/>
  <c r="AD137" i="2"/>
  <c r="AC137" i="2"/>
  <c r="AB137" i="2"/>
  <c r="AA137" i="2"/>
  <c r="Z137" i="2"/>
  <c r="Y137" i="2"/>
  <c r="X137" i="2"/>
  <c r="W137" i="2"/>
  <c r="V137" i="2"/>
  <c r="U137" i="2"/>
  <c r="T137" i="2"/>
  <c r="S137" i="2"/>
  <c r="R137" i="2"/>
  <c r="Q137" i="2"/>
  <c r="P137" i="2"/>
  <c r="O137" i="2"/>
  <c r="N137" i="2"/>
  <c r="M137" i="2"/>
  <c r="L137" i="2"/>
  <c r="K137" i="2"/>
  <c r="J137" i="2"/>
  <c r="I137" i="2"/>
  <c r="H137" i="2"/>
  <c r="G137" i="2"/>
  <c r="BN136" i="2"/>
  <c r="BR136" i="2" s="1"/>
  <c r="BV136" i="2" s="1"/>
  <c r="BM136" i="2"/>
  <c r="BL136" i="2"/>
  <c r="BP136" i="2" s="1"/>
  <c r="BT136" i="2" s="1"/>
  <c r="BG136" i="2"/>
  <c r="BF136" i="2"/>
  <c r="BE136" i="2"/>
  <c r="BD136" i="2"/>
  <c r="BC136" i="2"/>
  <c r="BB136" i="2"/>
  <c r="BA136" i="2"/>
  <c r="AZ136" i="2"/>
  <c r="AY136" i="2"/>
  <c r="AX136" i="2"/>
  <c r="AW136" i="2"/>
  <c r="AW137" i="2" s="1"/>
  <c r="AV136" i="2"/>
  <c r="AV137" i="2" s="1"/>
  <c r="AU136" i="2"/>
  <c r="R134" i="2"/>
  <c r="Q134" i="2"/>
  <c r="P134" i="2"/>
  <c r="O134" i="2"/>
  <c r="N134" i="2"/>
  <c r="M134" i="2"/>
  <c r="L134" i="2"/>
  <c r="K134" i="2"/>
  <c r="J134" i="2"/>
  <c r="I134" i="2"/>
  <c r="H134" i="2"/>
  <c r="G134" i="2"/>
  <c r="BV133" i="2"/>
  <c r="BZ133" i="2" s="1"/>
  <c r="BU133" i="2"/>
  <c r="BY133" i="2" s="1"/>
  <c r="BT133" i="2"/>
  <c r="BX133" i="2" s="1"/>
  <c r="BS133" i="2"/>
  <c r="BW133" i="2" s="1"/>
  <c r="R133" i="2"/>
  <c r="Q133" i="2"/>
  <c r="P133" i="2"/>
  <c r="O133" i="2"/>
  <c r="N133" i="2"/>
  <c r="M133" i="2"/>
  <c r="L133" i="2"/>
  <c r="K133" i="2"/>
  <c r="J133" i="2"/>
  <c r="I133" i="2"/>
  <c r="H133" i="2"/>
  <c r="G133" i="2"/>
  <c r="AK121" i="2"/>
  <c r="AJ121" i="2"/>
  <c r="AI121" i="2"/>
  <c r="AH121" i="2"/>
  <c r="AG121" i="2"/>
  <c r="AF121" i="2"/>
  <c r="AE121" i="2"/>
  <c r="AD121" i="2"/>
  <c r="AC121" i="2"/>
  <c r="AB121" i="2"/>
  <c r="AA121" i="2"/>
  <c r="Z121" i="2"/>
  <c r="Y121" i="2"/>
  <c r="X121" i="2"/>
  <c r="W121" i="2"/>
  <c r="V121" i="2"/>
  <c r="U121" i="2"/>
  <c r="T121" i="2"/>
  <c r="S121" i="2"/>
  <c r="R121" i="2"/>
  <c r="Q121" i="2"/>
  <c r="P121" i="2"/>
  <c r="O121" i="2"/>
  <c r="N121" i="2"/>
  <c r="M121" i="2"/>
  <c r="L121" i="2"/>
  <c r="K121" i="2"/>
  <c r="J121" i="2"/>
  <c r="I121" i="2"/>
  <c r="H121" i="2"/>
  <c r="G121" i="2"/>
  <c r="BG120" i="2"/>
  <c r="BF120" i="2"/>
  <c r="BE120" i="2"/>
  <c r="BD120" i="2"/>
  <c r="BC120" i="2"/>
  <c r="BG123" i="2" s="1"/>
  <c r="BB120" i="2"/>
  <c r="BF123" i="2" s="1"/>
  <c r="BA120" i="2"/>
  <c r="AZ120" i="2"/>
  <c r="AY120" i="2"/>
  <c r="AX120" i="2"/>
  <c r="AW120" i="2"/>
  <c r="AV120" i="2"/>
  <c r="AU120" i="2"/>
  <c r="AT120" i="2"/>
  <c r="AS120" i="2"/>
  <c r="AR120" i="2"/>
  <c r="AQ120" i="2"/>
  <c r="AP120" i="2"/>
  <c r="AO120" i="2"/>
  <c r="AN120" i="2"/>
  <c r="AN121" i="2" s="1"/>
  <c r="AM120" i="2"/>
  <c r="AL120" i="2"/>
  <c r="AL121" i="2" s="1"/>
  <c r="BG109" i="2"/>
  <c r="AX101" i="2"/>
  <c r="AW101" i="2"/>
  <c r="AV101" i="2"/>
  <c r="AU101" i="2"/>
  <c r="AT101" i="2"/>
  <c r="AS101" i="2"/>
  <c r="AR101" i="2"/>
  <c r="AQ101" i="2"/>
  <c r="AP101"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I101" i="2"/>
  <c r="H101" i="2"/>
  <c r="G101" i="2"/>
  <c r="AX98" i="2"/>
  <c r="AW98" i="2"/>
  <c r="AV98" i="2"/>
  <c r="AU98" i="2"/>
  <c r="AT98" i="2"/>
  <c r="AS98" i="2"/>
  <c r="AR98" i="2"/>
  <c r="AQ98" i="2"/>
  <c r="AP98"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I98" i="2"/>
  <c r="H98" i="2"/>
  <c r="G98" i="2"/>
  <c r="AX95" i="2"/>
  <c r="AW95" i="2"/>
  <c r="AV95" i="2"/>
  <c r="AU95" i="2"/>
  <c r="AT95" i="2"/>
  <c r="AS95" i="2"/>
  <c r="AR95" i="2"/>
  <c r="AQ95" i="2"/>
  <c r="AP95" i="2"/>
  <c r="AO95" i="2"/>
  <c r="AN95" i="2"/>
  <c r="AM95" i="2"/>
  <c r="AL95" i="2"/>
  <c r="AK95" i="2"/>
  <c r="AJ95" i="2"/>
  <c r="AI95" i="2"/>
  <c r="AH95" i="2"/>
  <c r="AG95" i="2"/>
  <c r="AF95" i="2"/>
  <c r="AE95" i="2"/>
  <c r="AD95" i="2"/>
  <c r="AC95" i="2"/>
  <c r="AB95" i="2"/>
  <c r="AA95" i="2"/>
  <c r="Z95" i="2"/>
  <c r="Y95" i="2"/>
  <c r="X95" i="2"/>
  <c r="W95" i="2"/>
  <c r="V95" i="2"/>
  <c r="U95" i="2"/>
  <c r="T95" i="2"/>
  <c r="S95" i="2"/>
  <c r="R95" i="2"/>
  <c r="Q95" i="2"/>
  <c r="P95" i="2"/>
  <c r="O95" i="2"/>
  <c r="N95" i="2"/>
  <c r="M95" i="2"/>
  <c r="L95" i="2"/>
  <c r="K95" i="2"/>
  <c r="J95" i="2"/>
  <c r="I95" i="2"/>
  <c r="H95" i="2"/>
  <c r="G95" i="2"/>
  <c r="AX92" i="2"/>
  <c r="AW92" i="2"/>
  <c r="AV92" i="2"/>
  <c r="AU92" i="2"/>
  <c r="AT92" i="2"/>
  <c r="AS92" i="2"/>
  <c r="AR92" i="2"/>
  <c r="AQ92" i="2"/>
  <c r="AP92" i="2"/>
  <c r="AO92" i="2"/>
  <c r="AN92" i="2"/>
  <c r="AM92" i="2"/>
  <c r="AL92" i="2"/>
  <c r="AK92" i="2"/>
  <c r="AJ92" i="2"/>
  <c r="AI92" i="2"/>
  <c r="AH92" i="2"/>
  <c r="AG92" i="2"/>
  <c r="AF92" i="2"/>
  <c r="AE92" i="2"/>
  <c r="AD92" i="2"/>
  <c r="AC92" i="2"/>
  <c r="AB92" i="2"/>
  <c r="AA92" i="2"/>
  <c r="Z92" i="2"/>
  <c r="Y92" i="2"/>
  <c r="X92" i="2"/>
  <c r="W92" i="2"/>
  <c r="V92" i="2"/>
  <c r="U92" i="2"/>
  <c r="T92" i="2"/>
  <c r="S92" i="2"/>
  <c r="R92" i="2"/>
  <c r="Q92" i="2"/>
  <c r="P92" i="2"/>
  <c r="O92" i="2"/>
  <c r="N92" i="2"/>
  <c r="M92" i="2"/>
  <c r="L92" i="2"/>
  <c r="K92" i="2"/>
  <c r="J92" i="2"/>
  <c r="I92" i="2"/>
  <c r="H92" i="2"/>
  <c r="G92" i="2"/>
  <c r="I90" i="2"/>
  <c r="H90" i="2"/>
  <c r="G90" i="2"/>
  <c r="AX89" i="2"/>
  <c r="AW89" i="2"/>
  <c r="AV89" i="2"/>
  <c r="AU89" i="2"/>
  <c r="AT89" i="2"/>
  <c r="AS89" i="2"/>
  <c r="AR89" i="2"/>
  <c r="AQ89" i="2"/>
  <c r="AP89" i="2"/>
  <c r="AO89" i="2"/>
  <c r="AN89" i="2"/>
  <c r="AM89" i="2"/>
  <c r="AL89" i="2"/>
  <c r="AK89" i="2"/>
  <c r="AJ89" i="2"/>
  <c r="AI89" i="2"/>
  <c r="AH89" i="2"/>
  <c r="AG89" i="2"/>
  <c r="AF89" i="2"/>
  <c r="AE89" i="2"/>
  <c r="AD89" i="2"/>
  <c r="AC89" i="2"/>
  <c r="AB89" i="2"/>
  <c r="AA89" i="2"/>
  <c r="Z89" i="2"/>
  <c r="Y89" i="2"/>
  <c r="X89" i="2"/>
  <c r="W89" i="2"/>
  <c r="V89" i="2"/>
  <c r="U89" i="2"/>
  <c r="T89" i="2"/>
  <c r="S89" i="2"/>
  <c r="R89" i="2"/>
  <c r="Q89" i="2"/>
  <c r="P89" i="2"/>
  <c r="O89" i="2"/>
  <c r="N89" i="2"/>
  <c r="M89" i="2"/>
  <c r="M90" i="2" s="1"/>
  <c r="L89" i="2"/>
  <c r="L90" i="2" s="1"/>
  <c r="K89" i="2"/>
  <c r="K90" i="2" s="1"/>
  <c r="J89" i="2"/>
  <c r="J90" i="2" s="1"/>
  <c r="AX88" i="2"/>
  <c r="AW88" i="2"/>
  <c r="AV88" i="2"/>
  <c r="AU88" i="2"/>
  <c r="AT88" i="2"/>
  <c r="AS88" i="2"/>
  <c r="AR88" i="2"/>
  <c r="AQ88" i="2"/>
  <c r="AP88" i="2"/>
  <c r="AO88" i="2"/>
  <c r="AN88" i="2"/>
  <c r="AM88" i="2"/>
  <c r="AL88" i="2"/>
  <c r="AK88" i="2"/>
  <c r="AJ88" i="2"/>
  <c r="AI88" i="2"/>
  <c r="AH88" i="2"/>
  <c r="AG88" i="2"/>
  <c r="AF88" i="2"/>
  <c r="AE88" i="2"/>
  <c r="AD88" i="2"/>
  <c r="AC88" i="2"/>
  <c r="AB88" i="2"/>
  <c r="AA88" i="2"/>
  <c r="Z88" i="2"/>
  <c r="Y88" i="2"/>
  <c r="X88" i="2"/>
  <c r="W88" i="2"/>
  <c r="V88" i="2"/>
  <c r="U88" i="2"/>
  <c r="T88" i="2"/>
  <c r="S88" i="2"/>
  <c r="R88" i="2"/>
  <c r="Q88" i="2"/>
  <c r="P88" i="2"/>
  <c r="O88" i="2"/>
  <c r="N88" i="2"/>
  <c r="M88" i="2"/>
  <c r="L88" i="2"/>
  <c r="K88" i="2"/>
  <c r="J88" i="2"/>
  <c r="I88" i="2"/>
  <c r="H88" i="2"/>
  <c r="G88" i="2"/>
  <c r="AX85" i="2"/>
  <c r="AW85" i="2"/>
  <c r="AV85" i="2"/>
  <c r="AU85" i="2"/>
  <c r="AT85" i="2"/>
  <c r="AS85" i="2"/>
  <c r="AR85" i="2"/>
  <c r="AQ85" i="2"/>
  <c r="AP85" i="2"/>
  <c r="AO85" i="2"/>
  <c r="B85" i="2"/>
  <c r="AX84" i="2"/>
  <c r="AW84" i="2"/>
  <c r="AV84" i="2"/>
  <c r="AU84" i="2"/>
  <c r="AT84" i="2"/>
  <c r="AS84" i="2"/>
  <c r="AR84" i="2"/>
  <c r="AQ84" i="2"/>
  <c r="AP84" i="2"/>
  <c r="B84" i="2"/>
  <c r="AX83" i="2"/>
  <c r="B83" i="2"/>
  <c r="AS82" i="2"/>
  <c r="AR82" i="2"/>
  <c r="AQ82" i="2"/>
  <c r="AP82" i="2"/>
  <c r="AO82" i="2"/>
  <c r="AN82" i="2"/>
  <c r="AM82" i="2"/>
  <c r="AL82" i="2"/>
  <c r="B82" i="2"/>
  <c r="AL81" i="2"/>
  <c r="B81" i="2"/>
  <c r="AM74" i="2"/>
  <c r="AM85" i="2" s="1"/>
  <c r="AL74" i="2"/>
  <c r="AL85" i="2" s="1"/>
  <c r="AN70" i="2"/>
  <c r="AM70" i="2"/>
  <c r="AM84" i="2" s="1"/>
  <c r="AL70" i="2"/>
  <c r="AL84" i="2" s="1"/>
  <c r="AW68" i="2"/>
  <c r="AU66" i="2"/>
  <c r="AT66" i="2"/>
  <c r="AT83" i="2" s="1"/>
  <c r="AR66" i="2"/>
  <c r="AR83" i="2" s="1"/>
  <c r="AQ66" i="2"/>
  <c r="AQ83" i="2" s="1"/>
  <c r="AP66" i="2"/>
  <c r="AP83" i="2" s="1"/>
  <c r="AN66" i="2"/>
  <c r="AN83" i="2" s="1"/>
  <c r="AM66" i="2"/>
  <c r="AL66" i="2"/>
  <c r="AL83" i="2" s="1"/>
  <c r="AX62" i="2"/>
  <c r="AX82" i="2" s="1"/>
  <c r="AV62" i="2"/>
  <c r="AV82" i="2" s="1"/>
  <c r="AU62" i="2"/>
  <c r="AU82" i="2" s="1"/>
  <c r="AT62" i="2"/>
  <c r="AT82" i="2" s="1"/>
  <c r="AX58" i="2"/>
  <c r="AX81" i="2" s="1"/>
  <c r="AV58" i="2"/>
  <c r="AU58" i="2"/>
  <c r="AU81" i="2" s="1"/>
  <c r="AT58" i="2"/>
  <c r="AT81" i="2" s="1"/>
  <c r="AR58" i="2"/>
  <c r="AR81" i="2" s="1"/>
  <c r="AQ58" i="2"/>
  <c r="AQ81" i="2" s="1"/>
  <c r="AP58" i="2"/>
  <c r="AP81" i="2" s="1"/>
  <c r="AN58" i="2"/>
  <c r="AN81" i="2" s="1"/>
  <c r="AM58" i="2"/>
  <c r="BG48" i="2"/>
  <c r="BF48" i="2"/>
  <c r="BE48" i="2"/>
  <c r="BD48" i="2"/>
  <c r="BH49" i="2" s="1"/>
  <c r="BC48" i="2"/>
  <c r="BB48" i="2"/>
  <c r="BA48" i="2"/>
  <c r="AZ48" i="2"/>
  <c r="AY48" i="2"/>
  <c r="AX48" i="2"/>
  <c r="AW48" i="2"/>
  <c r="AV48" i="2"/>
  <c r="AU48" i="2"/>
  <c r="AT48" i="2"/>
  <c r="AS48" i="2"/>
  <c r="AR48" i="2"/>
  <c r="AQ48" i="2"/>
  <c r="AP48"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I48" i="2"/>
  <c r="H48" i="2"/>
  <c r="G48" i="2"/>
  <c r="F48" i="2"/>
  <c r="E48" i="2"/>
  <c r="D48" i="2"/>
  <c r="C48" i="2"/>
  <c r="CI47" i="2"/>
  <c r="CB47" i="2"/>
  <c r="CI30" i="2"/>
  <c r="CB30" i="2"/>
  <c r="CM6" i="2"/>
  <c r="CB5" i="2"/>
  <c r="D5" i="2"/>
  <c r="Z4" i="2"/>
  <c r="AD4" i="2" s="1"/>
  <c r="AH4" i="2" s="1"/>
  <c r="AL4" i="2" s="1"/>
  <c r="AP4" i="2" s="1"/>
  <c r="AT4" i="2" s="1"/>
  <c r="AX4" i="2" s="1"/>
  <c r="BB4" i="2" s="1"/>
  <c r="BF4" i="2" s="1"/>
  <c r="BJ4" i="2" s="1"/>
  <c r="BN4" i="2" s="1"/>
  <c r="BR4" i="2" s="1"/>
  <c r="BV4" i="2" s="1"/>
  <c r="BZ4" i="2" s="1"/>
  <c r="Y4" i="2"/>
  <c r="AC4" i="2" s="1"/>
  <c r="AG4" i="2" s="1"/>
  <c r="AK4" i="2" s="1"/>
  <c r="AO4" i="2" s="1"/>
  <c r="AS4" i="2" s="1"/>
  <c r="AW4" i="2" s="1"/>
  <c r="BA4" i="2" s="1"/>
  <c r="BE4" i="2" s="1"/>
  <c r="BI4" i="2" s="1"/>
  <c r="BM4" i="2" s="1"/>
  <c r="BQ4" i="2" s="1"/>
  <c r="BU4" i="2" s="1"/>
  <c r="BY4" i="2" s="1"/>
  <c r="X4" i="2"/>
  <c r="AB4" i="2" s="1"/>
  <c r="AF4" i="2" s="1"/>
  <c r="AJ4" i="2" s="1"/>
  <c r="AN4" i="2" s="1"/>
  <c r="AR4" i="2" s="1"/>
  <c r="AV4" i="2" s="1"/>
  <c r="AZ4" i="2" s="1"/>
  <c r="BD4" i="2" s="1"/>
  <c r="BH4" i="2" s="1"/>
  <c r="BL4" i="2" s="1"/>
  <c r="BP4" i="2" s="1"/>
  <c r="BT4" i="2" s="1"/>
  <c r="BX4" i="2" s="1"/>
  <c r="W4" i="2"/>
  <c r="AA4" i="2" s="1"/>
  <c r="AE4" i="2" s="1"/>
  <c r="AI4" i="2" s="1"/>
  <c r="AM4" i="2" s="1"/>
  <c r="AQ4" i="2" s="1"/>
  <c r="AU4" i="2" s="1"/>
  <c r="AY4" i="2" s="1"/>
  <c r="BC4" i="2" s="1"/>
  <c r="BG4" i="2" s="1"/>
  <c r="BK4" i="2" s="1"/>
  <c r="BO4" i="2" s="1"/>
  <c r="BS4" i="2" s="1"/>
  <c r="BW4" i="2" s="1"/>
  <c r="CC3" i="2"/>
  <c r="CC5" i="2" s="1"/>
  <c r="C3" i="2"/>
  <c r="C558" i="2" a="1"/>
  <c r="C710" i="2" a="1"/>
  <c r="C747" i="2" a="1"/>
  <c r="C733" i="2" a="1"/>
  <c r="O214" i="2" l="1"/>
  <c r="O230" i="2"/>
  <c r="BK213" i="2"/>
  <c r="BK230" i="2" s="1"/>
  <c r="BC230" i="2"/>
  <c r="BJ213" i="2"/>
  <c r="BJ230" i="2" s="1"/>
  <c r="BF230" i="2"/>
  <c r="BI213" i="2"/>
  <c r="BI230" i="2" s="1"/>
  <c r="BE230" i="2"/>
  <c r="I214" i="2"/>
  <c r="I230" i="2"/>
  <c r="AC214" i="2"/>
  <c r="AC230" i="2"/>
  <c r="J214" i="2"/>
  <c r="J230" i="2"/>
  <c r="K214" i="2"/>
  <c r="K154" i="2" s="1"/>
  <c r="K230" i="2"/>
  <c r="AG214" i="2"/>
  <c r="AG154" i="2" s="1"/>
  <c r="AG230" i="2"/>
  <c r="N214" i="2"/>
  <c r="N154" i="2" s="1"/>
  <c r="N230" i="2"/>
  <c r="BO189" i="2"/>
  <c r="BJ189" i="2"/>
  <c r="BP189" i="2"/>
  <c r="BI189" i="2"/>
  <c r="AX162" i="2"/>
  <c r="AX159" i="2" s="1"/>
  <c r="BG495" i="2"/>
  <c r="BG494" i="2" s="1"/>
  <c r="BJ50" i="2"/>
  <c r="BI492" i="2"/>
  <c r="BJ492" i="2" s="1"/>
  <c r="BK492" i="2" s="1"/>
  <c r="BL492" i="2" s="1"/>
  <c r="BM492" i="2" s="1"/>
  <c r="BN492" i="2" s="1"/>
  <c r="BO492" i="2" s="1"/>
  <c r="BP492" i="2" s="1"/>
  <c r="BQ492" i="2" s="1"/>
  <c r="BR492" i="2" s="1"/>
  <c r="BS492" i="2" s="1"/>
  <c r="BT492" i="2" s="1"/>
  <c r="BU492" i="2" s="1"/>
  <c r="BV492" i="2" s="1"/>
  <c r="BW492" i="2" s="1"/>
  <c r="BX492" i="2" s="1"/>
  <c r="BY492" i="2" s="1"/>
  <c r="BZ492" i="2" s="1"/>
  <c r="BE125" i="2"/>
  <c r="BD125" i="2"/>
  <c r="BF128" i="2"/>
  <c r="BI252" i="2"/>
  <c r="BJ252" i="2" s="1"/>
  <c r="BK252" i="2" s="1"/>
  <c r="BL252" i="2" s="1"/>
  <c r="BM252" i="2" s="1"/>
  <c r="BN252" i="2" s="1"/>
  <c r="BO252" i="2" s="1"/>
  <c r="BP252" i="2" s="1"/>
  <c r="BQ252" i="2" s="1"/>
  <c r="BR252" i="2" s="1"/>
  <c r="BS252" i="2" s="1"/>
  <c r="BT252" i="2" s="1"/>
  <c r="BU252" i="2" s="1"/>
  <c r="BV252" i="2" s="1"/>
  <c r="BW252" i="2" s="1"/>
  <c r="BX252" i="2" s="1"/>
  <c r="BY252" i="2" s="1"/>
  <c r="BZ252" i="2" s="1"/>
  <c r="BG248" i="2"/>
  <c r="BH248" i="2"/>
  <c r="AE213" i="2"/>
  <c r="AK213" i="2"/>
  <c r="AS213" i="2"/>
  <c r="AS230" i="2" s="1"/>
  <c r="V19" i="2"/>
  <c r="V225" i="2"/>
  <c r="U213" i="2"/>
  <c r="T225" i="2"/>
  <c r="Y213" i="2"/>
  <c r="Y230" i="2" s="1"/>
  <c r="AA213" i="2"/>
  <c r="AA230" i="2" s="1"/>
  <c r="I9" i="2"/>
  <c r="H11" i="2"/>
  <c r="H12" i="2" s="1"/>
  <c r="H229" i="2" s="1"/>
  <c r="H231" i="2" s="1"/>
  <c r="AM7" i="2"/>
  <c r="AN7" i="2" s="1"/>
  <c r="AO7" i="2" s="1"/>
  <c r="AP7" i="2" s="1"/>
  <c r="AA495" i="2"/>
  <c r="AA497" i="2" s="1"/>
  <c r="AM495" i="2"/>
  <c r="AM497" i="2" s="1"/>
  <c r="AY495" i="2"/>
  <c r="AY497" i="2" s="1"/>
  <c r="AK133" i="2"/>
  <c r="AS133" i="2"/>
  <c r="AC31" i="2"/>
  <c r="BG31" i="2"/>
  <c r="BH362" i="2"/>
  <c r="BH363" i="2"/>
  <c r="BG338" i="2"/>
  <c r="BG339" i="2"/>
  <c r="AD495" i="2"/>
  <c r="AD497" i="2" s="1"/>
  <c r="BK360" i="2"/>
  <c r="BH364" i="2"/>
  <c r="AO133" i="2"/>
  <c r="CG314" i="2"/>
  <c r="BH368" i="2"/>
  <c r="BH369" i="2"/>
  <c r="BK366" i="2"/>
  <c r="BK369" i="2" s="1"/>
  <c r="BH370" i="2"/>
  <c r="J49" i="2"/>
  <c r="BH374" i="2"/>
  <c r="BH375" i="2"/>
  <c r="AT509" i="2"/>
  <c r="AT511" i="2" s="1"/>
  <c r="BH338" i="2"/>
  <c r="BH339" i="2"/>
  <c r="AD31" i="2"/>
  <c r="BB31" i="2"/>
  <c r="AK134" i="2"/>
  <c r="AA315" i="2"/>
  <c r="K318" i="2"/>
  <c r="W318" i="2"/>
  <c r="AU318" i="2"/>
  <c r="AF424" i="2"/>
  <c r="BD483" i="2"/>
  <c r="BH424" i="2"/>
  <c r="U133" i="2"/>
  <c r="AY162" i="2"/>
  <c r="AY172" i="2" s="1"/>
  <c r="AY174" i="2" s="1"/>
  <c r="AG495" i="2"/>
  <c r="AI495" i="2"/>
  <c r="AI497" i="2" s="1"/>
  <c r="BC349" i="2"/>
  <c r="BC350" i="2" s="1"/>
  <c r="K495" i="2"/>
  <c r="K497" i="2" s="1"/>
  <c r="AU495" i="2"/>
  <c r="AU497" i="2" s="1"/>
  <c r="AI333" i="2"/>
  <c r="AI334" i="2" s="1"/>
  <c r="W495" i="2"/>
  <c r="W497" i="2" s="1"/>
  <c r="V134" i="2"/>
  <c r="AT134" i="2"/>
  <c r="R162" i="2"/>
  <c r="R164" i="2" s="1"/>
  <c r="AP133" i="2"/>
  <c r="AL162" i="2"/>
  <c r="AL164" i="2" s="1"/>
  <c r="AH495" i="2"/>
  <c r="AH497" i="2" s="1"/>
  <c r="AW495" i="2"/>
  <c r="N31" i="2"/>
  <c r="P367" i="2"/>
  <c r="AB349" i="2"/>
  <c r="AB350" i="2" s="1"/>
  <c r="AZ349" i="2"/>
  <c r="AZ350" i="2" s="1"/>
  <c r="Y495" i="2"/>
  <c r="Y497" i="2" s="1"/>
  <c r="Z531" i="2"/>
  <c r="Q460" i="2"/>
  <c r="Q462" i="2" s="1"/>
  <c r="AC460" i="2"/>
  <c r="AC464" i="2" s="1"/>
  <c r="AY531" i="2"/>
  <c r="M495" i="2"/>
  <c r="AG134" i="2"/>
  <c r="AH134" i="2"/>
  <c r="AK495" i="2"/>
  <c r="AJ133" i="2"/>
  <c r="K334" i="2"/>
  <c r="AS134" i="2"/>
  <c r="AB132" i="2"/>
  <c r="AF133" i="2" s="1"/>
  <c r="AO134" i="2"/>
  <c r="AN133" i="2"/>
  <c r="AF134" i="2"/>
  <c r="AR134" i="2"/>
  <c r="Z132" i="2"/>
  <c r="AY242" i="2"/>
  <c r="AY243" i="2" s="1"/>
  <c r="AD460" i="2"/>
  <c r="AD464" i="2" s="1"/>
  <c r="L521" i="2"/>
  <c r="AA132" i="2"/>
  <c r="AE133" i="2" s="1"/>
  <c r="AH333" i="2"/>
  <c r="AH334" i="2" s="1"/>
  <c r="AT333" i="2"/>
  <c r="AT334" i="2" s="1"/>
  <c r="S133" i="2"/>
  <c r="AQ133" i="2"/>
  <c r="W134" i="2"/>
  <c r="AI134" i="2"/>
  <c r="AC132" i="2"/>
  <c r="L334" i="2"/>
  <c r="AS49" i="2"/>
  <c r="AR133" i="2"/>
  <c r="AJ134" i="2"/>
  <c r="AD132" i="2"/>
  <c r="AH133" i="2" s="1"/>
  <c r="K49" i="2"/>
  <c r="W49" i="2"/>
  <c r="V133" i="2"/>
  <c r="AT133" i="2"/>
  <c r="AL134" i="2"/>
  <c r="T132" i="2"/>
  <c r="AZ162" i="2"/>
  <c r="AZ172" i="2" s="1"/>
  <c r="AZ174" i="2" s="1"/>
  <c r="AO214" i="2"/>
  <c r="AO154" i="2" s="1"/>
  <c r="W133" i="2"/>
  <c r="AI133" i="2"/>
  <c r="AM134" i="2"/>
  <c r="AN134" i="2"/>
  <c r="AG509" i="2"/>
  <c r="AG511" i="2" s="1"/>
  <c r="AY323" i="2"/>
  <c r="AA31" i="2"/>
  <c r="AL133" i="2"/>
  <c r="AP134" i="2"/>
  <c r="X132" i="2"/>
  <c r="AO337" i="2"/>
  <c r="L495" i="2"/>
  <c r="X495" i="2"/>
  <c r="X497" i="2" s="1"/>
  <c r="AJ495" i="2"/>
  <c r="AJ497" i="2" s="1"/>
  <c r="AV495" i="2"/>
  <c r="AM323" i="2"/>
  <c r="AB31" i="2"/>
  <c r="AM133" i="2"/>
  <c r="S134" i="2"/>
  <c r="AQ134" i="2"/>
  <c r="Y132" i="2"/>
  <c r="AK314" i="2"/>
  <c r="AW314" i="2"/>
  <c r="H334" i="2"/>
  <c r="AV190" i="2"/>
  <c r="AV153" i="2" s="1"/>
  <c r="L213" i="2"/>
  <c r="BE322" i="2"/>
  <c r="AF333" i="2"/>
  <c r="AF334" i="2" s="1"/>
  <c r="AR345" i="2"/>
  <c r="AR347" i="2" s="1"/>
  <c r="AR333" i="2"/>
  <c r="AR334" i="2" s="1"/>
  <c r="J339" i="2"/>
  <c r="J333" i="2"/>
  <c r="J334" i="2" s="1"/>
  <c r="S142" i="2"/>
  <c r="S333" i="2"/>
  <c r="S334" i="2" s="1"/>
  <c r="AR402" i="2"/>
  <c r="I334" i="2"/>
  <c r="U333" i="2"/>
  <c r="U334" i="2" s="1"/>
  <c r="AG333" i="2"/>
  <c r="AG334" i="2" s="1"/>
  <c r="BA439" i="2"/>
  <c r="G521" i="2"/>
  <c r="V333" i="2"/>
  <c r="V334" i="2" s="1"/>
  <c r="AJ333" i="2"/>
  <c r="AJ334" i="2" s="1"/>
  <c r="AV345" i="2"/>
  <c r="AV346" i="2" s="1"/>
  <c r="M334" i="2"/>
  <c r="AK333" i="2"/>
  <c r="AK334" i="2" s="1"/>
  <c r="AW345" i="2"/>
  <c r="AW346" i="2" s="1"/>
  <c r="BC495" i="2"/>
  <c r="BC497" i="2" s="1"/>
  <c r="AR318" i="2"/>
  <c r="K322" i="2"/>
  <c r="N334" i="2"/>
  <c r="AL333" i="2"/>
  <c r="AL334" i="2" s="1"/>
  <c r="AX345" i="2"/>
  <c r="AX347" i="2" s="1"/>
  <c r="AI368" i="2"/>
  <c r="AU368" i="2"/>
  <c r="O334" i="2"/>
  <c r="AM333" i="2"/>
  <c r="AM334" i="2" s="1"/>
  <c r="AC363" i="2"/>
  <c r="P369" i="2"/>
  <c r="AJ368" i="2"/>
  <c r="G49" i="2"/>
  <c r="AQ49" i="2"/>
  <c r="P334" i="2"/>
  <c r="AN333" i="2"/>
  <c r="AN334" i="2" s="1"/>
  <c r="AZ345" i="2"/>
  <c r="AZ346" i="2" s="1"/>
  <c r="M449" i="2"/>
  <c r="AM531" i="2"/>
  <c r="W333" i="2"/>
  <c r="W334" i="2" s="1"/>
  <c r="AV248" i="2"/>
  <c r="Q334" i="2"/>
  <c r="AO333" i="2"/>
  <c r="AO334" i="2" s="1"/>
  <c r="BA345" i="2"/>
  <c r="BA347" i="2" s="1"/>
  <c r="AX444" i="2"/>
  <c r="Q323" i="2"/>
  <c r="BA311" i="2"/>
  <c r="O322" i="2"/>
  <c r="R334" i="2"/>
  <c r="AP333" i="2"/>
  <c r="AP334" i="2" s="1"/>
  <c r="BB345" i="2"/>
  <c r="BB347" i="2" s="1"/>
  <c r="CH318" i="2"/>
  <c r="AU345" i="2"/>
  <c r="AU347" i="2" s="1"/>
  <c r="R189" i="2"/>
  <c r="Z49" i="2"/>
  <c r="G340" i="2"/>
  <c r="G333" i="2"/>
  <c r="G334" i="2" s="1"/>
  <c r="AQ333" i="2"/>
  <c r="AQ334" i="2" s="1"/>
  <c r="AE333" i="2"/>
  <c r="BA142" i="2"/>
  <c r="AP162" i="2"/>
  <c r="AP164" i="2" s="1"/>
  <c r="AF267" i="2"/>
  <c r="AJ3" i="4" s="1"/>
  <c r="BA31" i="2"/>
  <c r="BB129" i="2"/>
  <c r="Q162" i="2"/>
  <c r="Q164" i="2" s="1"/>
  <c r="CM318" i="2"/>
  <c r="AA327" i="2"/>
  <c r="AY327" i="2"/>
  <c r="BC531" i="2"/>
  <c r="N495" i="2"/>
  <c r="N497" i="2" s="1"/>
  <c r="AL495" i="2"/>
  <c r="AX495" i="2"/>
  <c r="AX497" i="2" s="1"/>
  <c r="O495" i="2"/>
  <c r="O497" i="2" s="1"/>
  <c r="AN495" i="2"/>
  <c r="O31" i="2"/>
  <c r="AO31" i="2"/>
  <c r="O90" i="2"/>
  <c r="AA90" i="2"/>
  <c r="AM90" i="2"/>
  <c r="AY122" i="2"/>
  <c r="O242" i="2"/>
  <c r="O238" i="2" s="1"/>
  <c r="O239" i="2" s="1"/>
  <c r="AB363" i="2"/>
  <c r="G460" i="2"/>
  <c r="G461" i="2" s="1"/>
  <c r="AE460" i="2"/>
  <c r="AE464" i="2" s="1"/>
  <c r="BC460" i="2"/>
  <c r="BC464" i="2" s="1"/>
  <c r="AD444" i="2"/>
  <c r="R449" i="2"/>
  <c r="AH449" i="2"/>
  <c r="BB449" i="2"/>
  <c r="AO70" i="2"/>
  <c r="AO84" i="2" s="1"/>
  <c r="AY138" i="2"/>
  <c r="BE127" i="2"/>
  <c r="S309" i="2"/>
  <c r="AL314" i="2"/>
  <c r="Y318" i="2"/>
  <c r="BD127" i="2"/>
  <c r="AA314" i="2"/>
  <c r="AF141" i="2"/>
  <c r="AG310" i="2"/>
  <c r="R323" i="2"/>
  <c r="P31" i="2"/>
  <c r="BD129" i="2"/>
  <c r="AW132" i="2"/>
  <c r="AA242" i="2"/>
  <c r="AA243" i="2" s="1"/>
  <c r="T322" i="2"/>
  <c r="AF322" i="2"/>
  <c r="AR322" i="2"/>
  <c r="AM339" i="2"/>
  <c r="AF460" i="2"/>
  <c r="AF464" i="2" s="1"/>
  <c r="BD460" i="2"/>
  <c r="BD462" i="2" s="1"/>
  <c r="AM439" i="2"/>
  <c r="BB127" i="2"/>
  <c r="AA162" i="2"/>
  <c r="AA159" i="2" s="1"/>
  <c r="G361" i="2"/>
  <c r="AE309" i="2"/>
  <c r="AQ309" i="2"/>
  <c r="M318" i="2"/>
  <c r="AW318" i="2"/>
  <c r="AB323" i="2"/>
  <c r="BF129" i="2"/>
  <c r="AN185" i="2"/>
  <c r="AR185" i="2" s="1"/>
  <c r="AF213" i="2"/>
  <c r="O314" i="2"/>
  <c r="AM314" i="2"/>
  <c r="BA137" i="2"/>
  <c r="BE310" i="2"/>
  <c r="CG326" i="2"/>
  <c r="AG338" i="2"/>
  <c r="AP370" i="2"/>
  <c r="Y376" i="2"/>
  <c r="L424" i="2"/>
  <c r="AK460" i="2"/>
  <c r="AK464" i="2" s="1"/>
  <c r="AP509" i="2"/>
  <c r="AP511" i="2" s="1"/>
  <c r="Q31" i="2"/>
  <c r="AN84" i="2"/>
  <c r="BA130" i="2"/>
  <c r="AM162" i="2"/>
  <c r="AM159" i="2" s="1"/>
  <c r="Q214" i="2"/>
  <c r="Q209" i="2" s="1"/>
  <c r="O326" i="2"/>
  <c r="AA326" i="2"/>
  <c r="AM326" i="2"/>
  <c r="AY326" i="2"/>
  <c r="I460" i="2"/>
  <c r="U460" i="2"/>
  <c r="U464" i="2" s="1"/>
  <c r="U466" i="2" s="1"/>
  <c r="AG460" i="2"/>
  <c r="AG468" i="2" s="1"/>
  <c r="AS460" i="2"/>
  <c r="AS464" i="2" s="1"/>
  <c r="AS466" i="2" s="1"/>
  <c r="BE460" i="2"/>
  <c r="BE464" i="2" s="1"/>
  <c r="BE471" i="2" s="1"/>
  <c r="J495" i="2"/>
  <c r="J497" i="2" s="1"/>
  <c r="V495" i="2"/>
  <c r="V497" i="2" s="1"/>
  <c r="AT495" i="2"/>
  <c r="AT497" i="2" s="1"/>
  <c r="BF495" i="2"/>
  <c r="BF494" i="2" s="1"/>
  <c r="AB495" i="2"/>
  <c r="AB497" i="2" s="1"/>
  <c r="AB162" i="2"/>
  <c r="AB164" i="2" s="1"/>
  <c r="BD309" i="2"/>
  <c r="BF127" i="2"/>
  <c r="W141" i="2"/>
  <c r="U310" i="2"/>
  <c r="BB323" i="2"/>
  <c r="AK376" i="2"/>
  <c r="BB49" i="2"/>
  <c r="BD130" i="2"/>
  <c r="AN162" i="2"/>
  <c r="AN164" i="2" s="1"/>
  <c r="AM242" i="2"/>
  <c r="AM243" i="2" s="1"/>
  <c r="AD248" i="2"/>
  <c r="L326" i="2"/>
  <c r="AV326" i="2"/>
  <c r="S353" i="2"/>
  <c r="T444" i="2"/>
  <c r="AF444" i="2"/>
  <c r="CO318" i="2"/>
  <c r="AS142" i="2"/>
  <c r="AS333" i="2"/>
  <c r="AS334" i="2" s="1"/>
  <c r="BA162" i="2"/>
  <c r="BA159" i="2" s="1"/>
  <c r="AK318" i="2"/>
  <c r="AY314" i="2"/>
  <c r="BZ273" i="2"/>
  <c r="BZ274" i="2" s="1"/>
  <c r="BZ156" i="2" s="1"/>
  <c r="AS310" i="2"/>
  <c r="AP49" i="2"/>
  <c r="BF130" i="2"/>
  <c r="BG130" i="2" s="1"/>
  <c r="BH130" i="2" s="1"/>
  <c r="BF132" i="2"/>
  <c r="AO162" i="2"/>
  <c r="AQ242" i="2"/>
  <c r="AQ243" i="2" s="1"/>
  <c r="CK318" i="2"/>
  <c r="N340" i="2"/>
  <c r="Z340" i="2"/>
  <c r="AL340" i="2"/>
  <c r="U355" i="2"/>
  <c r="BC31" i="2"/>
  <c r="AO122" i="2"/>
  <c r="BA122" i="2"/>
  <c r="X142" i="2"/>
  <c r="AJ142" i="2"/>
  <c r="AV142" i="2"/>
  <c r="S162" i="2"/>
  <c r="S163" i="2" s="1"/>
  <c r="S266" i="2"/>
  <c r="S272" i="2" s="1"/>
  <c r="H311" i="2"/>
  <c r="T311" i="2"/>
  <c r="AF311" i="2"/>
  <c r="CE314" i="2"/>
  <c r="BG345" i="2"/>
  <c r="AQ327" i="2"/>
  <c r="J539" i="2"/>
  <c r="AB546" i="2"/>
  <c r="AZ546" i="2"/>
  <c r="S31" i="2"/>
  <c r="L49" i="2"/>
  <c r="X49" i="2"/>
  <c r="T90" i="2"/>
  <c r="AF90" i="2"/>
  <c r="AR90" i="2"/>
  <c r="AQ122" i="2"/>
  <c r="BE130" i="2"/>
  <c r="Z141" i="2"/>
  <c r="AS162" i="2"/>
  <c r="AS172" i="2" s="1"/>
  <c r="AS173" i="2" s="1"/>
  <c r="AU189" i="2"/>
  <c r="BE216" i="2"/>
  <c r="BI216" i="2" s="1"/>
  <c r="AH163" i="2"/>
  <c r="AM315" i="2"/>
  <c r="AN323" i="2"/>
  <c r="CD322" i="2"/>
  <c r="G339" i="2"/>
  <c r="U31" i="2"/>
  <c r="BD121" i="2"/>
  <c r="P314" i="2"/>
  <c r="AB314" i="2"/>
  <c r="CF318" i="2"/>
  <c r="T374" i="2"/>
  <c r="AR376" i="2"/>
  <c r="BD374" i="2"/>
  <c r="AQ31" i="2"/>
  <c r="AH90" i="2"/>
  <c r="AW189" i="2"/>
  <c r="P214" i="2"/>
  <c r="P209" i="2" s="1"/>
  <c r="AJ310" i="2"/>
  <c r="G309" i="2"/>
  <c r="Q353" i="2"/>
  <c r="BI360" i="2"/>
  <c r="BG434" i="2"/>
  <c r="P434" i="2"/>
  <c r="U546" i="2"/>
  <c r="AQ162" i="2"/>
  <c r="AQ172" i="2" s="1"/>
  <c r="AQ174" i="2" s="1"/>
  <c r="BC242" i="2"/>
  <c r="BC243" i="2" s="1"/>
  <c r="AS31" i="2"/>
  <c r="AI90" i="2"/>
  <c r="M310" i="2"/>
  <c r="AO311" i="2"/>
  <c r="AB319" i="2"/>
  <c r="AZ319" i="2"/>
  <c r="R353" i="2"/>
  <c r="AK362" i="2"/>
  <c r="AG362" i="2"/>
  <c r="BF375" i="2"/>
  <c r="V546" i="2"/>
  <c r="G162" i="2"/>
  <c r="G163" i="2" s="1"/>
  <c r="AE162" i="2"/>
  <c r="AE164" i="2" s="1"/>
  <c r="R214" i="2"/>
  <c r="R209" i="2" s="1"/>
  <c r="BN221" i="2"/>
  <c r="BO221" i="2" s="1"/>
  <c r="BP221" i="2" s="1"/>
  <c r="BQ221" i="2" s="1"/>
  <c r="S242" i="2"/>
  <c r="S243" i="2" s="1"/>
  <c r="G315" i="2"/>
  <c r="S315" i="2"/>
  <c r="AE315" i="2"/>
  <c r="AQ315" i="2"/>
  <c r="BC315" i="2"/>
  <c r="AF363" i="2"/>
  <c r="W374" i="2"/>
  <c r="AI374" i="2"/>
  <c r="AI444" i="2"/>
  <c r="W449" i="2"/>
  <c r="G337" i="2"/>
  <c r="G31" i="2"/>
  <c r="AI141" i="2"/>
  <c r="I162" i="2"/>
  <c r="I163" i="2" s="1"/>
  <c r="AG162" i="2"/>
  <c r="AG164" i="2" s="1"/>
  <c r="O327" i="2"/>
  <c r="AA319" i="2"/>
  <c r="AM319" i="2"/>
  <c r="AY319" i="2"/>
  <c r="AJ314" i="2"/>
  <c r="U322" i="2"/>
  <c r="AG322" i="2"/>
  <c r="AS322" i="2"/>
  <c r="AJ444" i="2"/>
  <c r="I31" i="2"/>
  <c r="BC162" i="2"/>
  <c r="BC172" i="2" s="1"/>
  <c r="BC174" i="2" s="1"/>
  <c r="BE248" i="2"/>
  <c r="BI248" i="2" s="1"/>
  <c r="BM248" i="2" s="1"/>
  <c r="BQ248" i="2" s="1"/>
  <c r="BU248" i="2" s="1"/>
  <c r="BY248" i="2" s="1"/>
  <c r="AS314" i="2"/>
  <c r="CJ322" i="2"/>
  <c r="AE326" i="2"/>
  <c r="AQ326" i="2"/>
  <c r="BC326" i="2"/>
  <c r="AP339" i="2"/>
  <c r="AX424" i="2"/>
  <c r="I439" i="2"/>
  <c r="AG439" i="2"/>
  <c r="BE439" i="2"/>
  <c r="Y444" i="2"/>
  <c r="AC449" i="2"/>
  <c r="AW449" i="2"/>
  <c r="S552" i="2"/>
  <c r="AE31" i="2"/>
  <c r="BE162" i="2"/>
  <c r="BE172" i="2" s="1"/>
  <c r="BE173" i="2" s="1"/>
  <c r="AE242" i="2"/>
  <c r="AE243" i="2" s="1"/>
  <c r="AF268" i="2"/>
  <c r="X4" i="4" s="1"/>
  <c r="Z314" i="2"/>
  <c r="BE363" i="2"/>
  <c r="O424" i="2"/>
  <c r="Z449" i="2"/>
  <c r="Q521" i="2"/>
  <c r="BC327" i="2"/>
  <c r="AG31" i="2"/>
  <c r="AZ138" i="2"/>
  <c r="AG268" i="2"/>
  <c r="Y4" i="4" s="1"/>
  <c r="BN273" i="2"/>
  <c r="BO273" i="2" s="1"/>
  <c r="AP309" i="2"/>
  <c r="AG326" i="2"/>
  <c r="AS326" i="2"/>
  <c r="BE326" i="2"/>
  <c r="CH326" i="2"/>
  <c r="AB424" i="2"/>
  <c r="AO460" i="2"/>
  <c r="AO468" i="2" s="1"/>
  <c r="BA460" i="2"/>
  <c r="AJ439" i="2"/>
  <c r="AV439" i="2"/>
  <c r="K439" i="2"/>
  <c r="AW521" i="2"/>
  <c r="X531" i="2"/>
  <c r="AE539" i="2"/>
  <c r="AA546" i="2"/>
  <c r="AM546" i="2"/>
  <c r="AY546" i="2"/>
  <c r="AN552" i="2"/>
  <c r="BQ274" i="2"/>
  <c r="BQ156" i="2" s="1"/>
  <c r="BR273" i="2"/>
  <c r="BR274" i="2" s="1"/>
  <c r="BR156" i="2" s="1"/>
  <c r="H31" i="2"/>
  <c r="AR31" i="2"/>
  <c r="AM49" i="2"/>
  <c r="AY49" i="2"/>
  <c r="T142" i="2"/>
  <c r="AF142" i="2"/>
  <c r="AR142" i="2"/>
  <c r="AL234" i="2"/>
  <c r="AL235" i="2" s="1"/>
  <c r="BD248" i="2"/>
  <c r="L266" i="2"/>
  <c r="L272" i="2" s="1"/>
  <c r="L274" i="2" s="1"/>
  <c r="L156" i="2" s="1"/>
  <c r="BA274" i="2"/>
  <c r="BA156" i="2" s="1"/>
  <c r="BM274" i="2"/>
  <c r="BM156" i="2" s="1"/>
  <c r="BD311" i="2"/>
  <c r="AP315" i="2"/>
  <c r="BB315" i="2"/>
  <c r="O315" i="2"/>
  <c r="S323" i="2"/>
  <c r="AU322" i="2"/>
  <c r="BC323" i="2"/>
  <c r="V339" i="2"/>
  <c r="AH339" i="2"/>
  <c r="H355" i="2"/>
  <c r="AI376" i="2"/>
  <c r="Z376" i="2"/>
  <c r="T424" i="2"/>
  <c r="BB478" i="2"/>
  <c r="AX521" i="2"/>
  <c r="J552" i="2"/>
  <c r="V552" i="2"/>
  <c r="AH552" i="2"/>
  <c r="AT552" i="2"/>
  <c r="BF552" i="2"/>
  <c r="AO49" i="2"/>
  <c r="BA49" i="2"/>
  <c r="AQ121" i="2"/>
  <c r="BC121" i="2"/>
  <c r="BE126" i="2"/>
  <c r="S214" i="2"/>
  <c r="S209" i="2" s="1"/>
  <c r="AZ216" i="2"/>
  <c r="AZ148" i="2" s="1"/>
  <c r="O337" i="2"/>
  <c r="BG370" i="2"/>
  <c r="L376" i="2"/>
  <c r="AJ376" i="2"/>
  <c r="AV376" i="2"/>
  <c r="AY376" i="2"/>
  <c r="R444" i="2"/>
  <c r="AP444" i="2"/>
  <c r="P444" i="2"/>
  <c r="AB444" i="2"/>
  <c r="AN444" i="2"/>
  <c r="AZ444" i="2"/>
  <c r="P449" i="2"/>
  <c r="AB449" i="2"/>
  <c r="T521" i="2"/>
  <c r="AF521" i="2"/>
  <c r="AR521" i="2"/>
  <c r="BD521" i="2"/>
  <c r="AR539" i="2"/>
  <c r="M546" i="2"/>
  <c r="AU141" i="2"/>
  <c r="AT190" i="2"/>
  <c r="AT153" i="2" s="1"/>
  <c r="T213" i="2"/>
  <c r="L310" i="2"/>
  <c r="AG314" i="2"/>
  <c r="BE314" i="2"/>
  <c r="L318" i="2"/>
  <c r="X318" i="2"/>
  <c r="AJ318" i="2"/>
  <c r="AV318" i="2"/>
  <c r="V354" i="2"/>
  <c r="AL376" i="2"/>
  <c r="AX376" i="2"/>
  <c r="N374" i="2"/>
  <c r="W424" i="2"/>
  <c r="AU424" i="2"/>
  <c r="BG424" i="2"/>
  <c r="AD449" i="2"/>
  <c r="AT521" i="2"/>
  <c r="I521" i="2"/>
  <c r="U521" i="2"/>
  <c r="AO235" i="2"/>
  <c r="H309" i="2"/>
  <c r="N434" i="2"/>
  <c r="AL434" i="2"/>
  <c r="AX434" i="2"/>
  <c r="O444" i="2"/>
  <c r="AA444" i="2"/>
  <c r="AM444" i="2"/>
  <c r="AY444" i="2"/>
  <c r="L496" i="2"/>
  <c r="AM509" i="2"/>
  <c r="AM511" i="2" s="1"/>
  <c r="P495" i="2"/>
  <c r="P497" i="2" s="1"/>
  <c r="BC132" i="2"/>
  <c r="AK148" i="2"/>
  <c r="AD309" i="2"/>
  <c r="N318" i="2"/>
  <c r="Z318" i="2"/>
  <c r="AL318" i="2"/>
  <c r="AX318" i="2"/>
  <c r="AA337" i="2"/>
  <c r="AY340" i="2"/>
  <c r="O375" i="2"/>
  <c r="AA375" i="2"/>
  <c r="AM376" i="2"/>
  <c r="AA374" i="2"/>
  <c r="M424" i="2"/>
  <c r="AR424" i="2"/>
  <c r="S449" i="2"/>
  <c r="AP449" i="2"/>
  <c r="Q495" i="2"/>
  <c r="Q497" i="2" s="1"/>
  <c r="AL141" i="2"/>
  <c r="AX141" i="2"/>
  <c r="AJ141" i="2"/>
  <c r="AJ268" i="2"/>
  <c r="AB4" i="4" s="1"/>
  <c r="AQ323" i="2"/>
  <c r="P326" i="2"/>
  <c r="AB326" i="2"/>
  <c r="AN326" i="2"/>
  <c r="AZ326" i="2"/>
  <c r="G327" i="2"/>
  <c r="AR339" i="2"/>
  <c r="Q362" i="2"/>
  <c r="AY370" i="2"/>
  <c r="BB424" i="2"/>
  <c r="AZ434" i="2"/>
  <c r="AQ509" i="2"/>
  <c r="AQ511" i="2" s="1"/>
  <c r="T367" i="2"/>
  <c r="AR122" i="2"/>
  <c r="AO121" i="2"/>
  <c r="BC128" i="2"/>
  <c r="AA141" i="2"/>
  <c r="AM141" i="2"/>
  <c r="BG141" i="2"/>
  <c r="X195" i="2"/>
  <c r="X204" i="2" s="1"/>
  <c r="X189" i="2" s="1"/>
  <c r="AB213" i="2"/>
  <c r="AB230" i="2" s="1"/>
  <c r="BC248" i="2"/>
  <c r="U326" i="2"/>
  <c r="AY339" i="2"/>
  <c r="N353" i="2"/>
  <c r="M354" i="2"/>
  <c r="AG363" i="2"/>
  <c r="I369" i="2"/>
  <c r="AC374" i="2"/>
  <c r="BE375" i="2"/>
  <c r="AK374" i="2"/>
  <c r="BD424" i="2"/>
  <c r="J434" i="2"/>
  <c r="AH434" i="2"/>
  <c r="BF434" i="2"/>
  <c r="N439" i="2"/>
  <c r="G439" i="2"/>
  <c r="S439" i="2"/>
  <c r="AE439" i="2"/>
  <c r="BC439" i="2"/>
  <c r="BB444" i="2"/>
  <c r="M539" i="2"/>
  <c r="Y539" i="2"/>
  <c r="AK539" i="2"/>
  <c r="AW539" i="2"/>
  <c r="G495" i="2"/>
  <c r="G497" i="2" s="1"/>
  <c r="S495" i="2"/>
  <c r="S497" i="2" s="1"/>
  <c r="AE495" i="2"/>
  <c r="AE497" i="2" s="1"/>
  <c r="AQ495" i="2"/>
  <c r="AQ497" i="2" s="1"/>
  <c r="BA552" i="2"/>
  <c r="AF31" i="2"/>
  <c r="CD3" i="2"/>
  <c r="T31" i="2"/>
  <c r="S49" i="2"/>
  <c r="AE49" i="2"/>
  <c r="BC49" i="2"/>
  <c r="BA138" i="2"/>
  <c r="AB141" i="2"/>
  <c r="BE142" i="2"/>
  <c r="AF189" i="2"/>
  <c r="BV214" i="2"/>
  <c r="BV209" i="2" s="1"/>
  <c r="AB248" i="2"/>
  <c r="Q319" i="2"/>
  <c r="AC319" i="2"/>
  <c r="AO319" i="2"/>
  <c r="BA319" i="2"/>
  <c r="CN322" i="2"/>
  <c r="CE326" i="2"/>
  <c r="R340" i="2"/>
  <c r="AP340" i="2"/>
  <c r="BB339" i="2"/>
  <c r="AE363" i="2"/>
  <c r="AQ362" i="2"/>
  <c r="AR364" i="2"/>
  <c r="AY369" i="2"/>
  <c r="AP374" i="2"/>
  <c r="BB375" i="2"/>
  <c r="BB374" i="2"/>
  <c r="AD434" i="2"/>
  <c r="V449" i="2"/>
  <c r="AH509" i="2"/>
  <c r="AH511" i="2" s="1"/>
  <c r="AX539" i="2"/>
  <c r="H495" i="2"/>
  <c r="H497" i="2" s="1"/>
  <c r="T495" i="2"/>
  <c r="T497" i="2" s="1"/>
  <c r="AF495" i="2"/>
  <c r="AF497" i="2" s="1"/>
  <c r="AR495" i="2"/>
  <c r="AR497" i="2" s="1"/>
  <c r="BD495" i="2"/>
  <c r="AW552" i="2"/>
  <c r="H49" i="2"/>
  <c r="Y90" i="2"/>
  <c r="AT121" i="2"/>
  <c r="BF121" i="2"/>
  <c r="BE123" i="2"/>
  <c r="BC129" i="2"/>
  <c r="AD214" i="2"/>
  <c r="AD209" i="2" s="1"/>
  <c r="P323" i="2"/>
  <c r="AZ323" i="2"/>
  <c r="AE327" i="2"/>
  <c r="BD364" i="2"/>
  <c r="BF364" i="2"/>
  <c r="AD370" i="2"/>
  <c r="X460" i="2"/>
  <c r="X462" i="2" s="1"/>
  <c r="K444" i="2"/>
  <c r="AU444" i="2"/>
  <c r="BG444" i="2"/>
  <c r="O521" i="2"/>
  <c r="I495" i="2"/>
  <c r="I497" i="2" s="1"/>
  <c r="U495" i="2"/>
  <c r="U497" i="2" s="1"/>
  <c r="AS495" i="2"/>
  <c r="AS497" i="2" s="1"/>
  <c r="BC127" i="2"/>
  <c r="BD31" i="2"/>
  <c r="I49" i="2"/>
  <c r="U49" i="2"/>
  <c r="BE49" i="2"/>
  <c r="N90" i="2"/>
  <c r="Z90" i="2"/>
  <c r="AL90" i="2"/>
  <c r="AX90" i="2"/>
  <c r="AU121" i="2"/>
  <c r="BG121" i="2"/>
  <c r="O159" i="2"/>
  <c r="AV265" i="2"/>
  <c r="AW265" i="2" s="1"/>
  <c r="AX265" i="2" s="1"/>
  <c r="G311" i="2"/>
  <c r="AN314" i="2"/>
  <c r="AZ314" i="2"/>
  <c r="CH314" i="2"/>
  <c r="AC323" i="2"/>
  <c r="AO323" i="2"/>
  <c r="AM327" i="2"/>
  <c r="I376" i="2"/>
  <c r="N376" i="2"/>
  <c r="H434" i="2"/>
  <c r="T434" i="2"/>
  <c r="AF434" i="2"/>
  <c r="AR434" i="2"/>
  <c r="BD434" i="2"/>
  <c r="S434" i="2"/>
  <c r="AE434" i="2"/>
  <c r="Y439" i="2"/>
  <c r="J439" i="2"/>
  <c r="V439" i="2"/>
  <c r="AH439" i="2"/>
  <c r="AT439" i="2"/>
  <c r="BF439" i="2"/>
  <c r="BN449" i="2"/>
  <c r="AU509" i="2"/>
  <c r="AU511" i="2" s="1"/>
  <c r="AU90" i="2"/>
  <c r="AP122" i="2"/>
  <c r="X90" i="2"/>
  <c r="AJ90" i="2"/>
  <c r="AV90" i="2"/>
  <c r="AM121" i="2"/>
  <c r="AP121" i="2"/>
  <c r="AV121" i="2"/>
  <c r="BB121" i="2"/>
  <c r="U90" i="2"/>
  <c r="AS90" i="2"/>
  <c r="V90" i="2"/>
  <c r="AJ49" i="2"/>
  <c r="AN49" i="2"/>
  <c r="AG49" i="2"/>
  <c r="AK49" i="2"/>
  <c r="K353" i="2"/>
  <c r="K355" i="2"/>
  <c r="AW531" i="2"/>
  <c r="AO185" i="2"/>
  <c r="AK147" i="2"/>
  <c r="BM214" i="2"/>
  <c r="K259" i="2"/>
  <c r="O7" i="4"/>
  <c r="K267" i="2"/>
  <c r="O3" i="4" s="1"/>
  <c r="BL440" i="2"/>
  <c r="BP437" i="2"/>
  <c r="BT437" i="2" s="1"/>
  <c r="AY132" i="2"/>
  <c r="AY330" i="2" s="1"/>
  <c r="AY333" i="2" s="1"/>
  <c r="AY334" i="2" s="1"/>
  <c r="AY141" i="2"/>
  <c r="AS66" i="2"/>
  <c r="AZ142" i="2"/>
  <c r="AZ129" i="2"/>
  <c r="AZ132" i="2"/>
  <c r="AZ330" i="2" s="1"/>
  <c r="AZ333" i="2" s="1"/>
  <c r="AZ334" i="2" s="1"/>
  <c r="AZ126" i="2"/>
  <c r="AZ128" i="2"/>
  <c r="AZ141" i="2"/>
  <c r="AZ127" i="2"/>
  <c r="AP323" i="2"/>
  <c r="AP322" i="2"/>
  <c r="AO142" i="2"/>
  <c r="AH31" i="2"/>
  <c r="AJ162" i="2"/>
  <c r="AJ31" i="2"/>
  <c r="AF340" i="2"/>
  <c r="AF339" i="2"/>
  <c r="M31" i="2"/>
  <c r="M162" i="2"/>
  <c r="M159" i="2" s="1"/>
  <c r="Y31" i="2"/>
  <c r="Y162" i="2"/>
  <c r="Y163" i="2" s="1"/>
  <c r="AK310" i="2"/>
  <c r="AK31" i="2"/>
  <c r="AK162" i="2"/>
  <c r="AW310" i="2"/>
  <c r="AW31" i="2"/>
  <c r="AW162" i="2"/>
  <c r="AW172" i="2" s="1"/>
  <c r="AW174" i="2" s="1"/>
  <c r="BB322" i="2"/>
  <c r="I340" i="2"/>
  <c r="U340" i="2"/>
  <c r="AS340" i="2"/>
  <c r="BE340" i="2"/>
  <c r="J364" i="2"/>
  <c r="AH364" i="2"/>
  <c r="AT364" i="2"/>
  <c r="BG364" i="2"/>
  <c r="R370" i="2"/>
  <c r="BB368" i="2"/>
  <c r="BB370" i="2"/>
  <c r="S370" i="2"/>
  <c r="BQ448" i="2"/>
  <c r="BM478" i="2"/>
  <c r="AW546" i="2"/>
  <c r="AX252" i="2"/>
  <c r="AW248" i="2"/>
  <c r="AW259" i="2" s="1"/>
  <c r="AB142" i="2"/>
  <c r="J373" i="2"/>
  <c r="J162" i="2"/>
  <c r="J163" i="2" s="1"/>
  <c r="J350" i="2"/>
  <c r="J352" i="2" s="1"/>
  <c r="BF402" i="2"/>
  <c r="BF162" i="2"/>
  <c r="BF159" i="2" s="1"/>
  <c r="BD141" i="2"/>
  <c r="K373" i="2"/>
  <c r="K162" i="2"/>
  <c r="O163" i="2" s="1"/>
  <c r="K319" i="2"/>
  <c r="W323" i="2"/>
  <c r="W162" i="2"/>
  <c r="AA309" i="2"/>
  <c r="AI323" i="2"/>
  <c r="AM309" i="2"/>
  <c r="AI162" i="2"/>
  <c r="BG361" i="2"/>
  <c r="BG162" i="2"/>
  <c r="BG159" i="2" s="1"/>
  <c r="L309" i="2"/>
  <c r="L162" i="2"/>
  <c r="P163" i="2" s="1"/>
  <c r="L31" i="2"/>
  <c r="AV162" i="2"/>
  <c r="AV31" i="2"/>
  <c r="AV310" i="2"/>
  <c r="CJ314" i="2"/>
  <c r="H340" i="2"/>
  <c r="H339" i="2"/>
  <c r="BD345" i="2"/>
  <c r="BD347" i="2" s="1"/>
  <c r="BD339" i="2"/>
  <c r="BA370" i="2"/>
  <c r="AJ424" i="2"/>
  <c r="AN424" i="2"/>
  <c r="AI31" i="2"/>
  <c r="BS148" i="2"/>
  <c r="I314" i="2"/>
  <c r="M314" i="2"/>
  <c r="U314" i="2"/>
  <c r="Y314" i="2"/>
  <c r="CL314" i="2"/>
  <c r="J327" i="2"/>
  <c r="V327" i="2"/>
  <c r="AH327" i="2"/>
  <c r="AT327" i="2"/>
  <c r="BF327" i="2"/>
  <c r="AT339" i="2"/>
  <c r="AT345" i="2"/>
  <c r="AT347" i="2" s="1"/>
  <c r="BF339" i="2"/>
  <c r="BF345" i="2"/>
  <c r="BF347" i="2" s="1"/>
  <c r="K364" i="2"/>
  <c r="AU364" i="2"/>
  <c r="G370" i="2"/>
  <c r="G369" i="2"/>
  <c r="K368" i="2"/>
  <c r="W369" i="2"/>
  <c r="AQ367" i="2"/>
  <c r="BC369" i="2"/>
  <c r="BG368" i="2"/>
  <c r="BC370" i="2"/>
  <c r="T370" i="2"/>
  <c r="Z546" i="2"/>
  <c r="AP185" i="2"/>
  <c r="AP147" i="2" s="1"/>
  <c r="AL147" i="2"/>
  <c r="AW58" i="2"/>
  <c r="AW59" i="2" s="1"/>
  <c r="T259" i="2"/>
  <c r="S248" i="2"/>
  <c r="AN142" i="2"/>
  <c r="AR141" i="2"/>
  <c r="AN141" i="2"/>
  <c r="AM216" i="2"/>
  <c r="AI148" i="2"/>
  <c r="AT361" i="2"/>
  <c r="AT162" i="2"/>
  <c r="AD323" i="2"/>
  <c r="AD322" i="2"/>
  <c r="CF322" i="2"/>
  <c r="CE322" i="2"/>
  <c r="Z424" i="2"/>
  <c r="V424" i="2"/>
  <c r="AU83" i="2"/>
  <c r="AV66" i="2"/>
  <c r="AW66" i="2" s="1"/>
  <c r="AR217" i="2"/>
  <c r="AN148" i="2"/>
  <c r="AU361" i="2"/>
  <c r="AU162" i="2"/>
  <c r="AU319" i="2"/>
  <c r="G322" i="2"/>
  <c r="G323" i="2"/>
  <c r="AE323" i="2"/>
  <c r="AI322" i="2"/>
  <c r="AI424" i="2"/>
  <c r="AM424" i="2"/>
  <c r="R322" i="2"/>
  <c r="T340" i="2"/>
  <c r="T339" i="2"/>
  <c r="K424" i="2"/>
  <c r="W31" i="2"/>
  <c r="AZ121" i="2"/>
  <c r="BT148" i="2"/>
  <c r="V286" i="2"/>
  <c r="W286" i="2" s="1"/>
  <c r="X286" i="2" s="1"/>
  <c r="Y286" i="2" s="1"/>
  <c r="Z286" i="2" s="1"/>
  <c r="AA286" i="2" s="1"/>
  <c r="AA289" i="2" s="1"/>
  <c r="AB289" i="2" s="1"/>
  <c r="AC289" i="2" s="1"/>
  <c r="W322" i="2"/>
  <c r="BG322" i="2"/>
  <c r="CJ326" i="2"/>
  <c r="K340" i="2"/>
  <c r="W340" i="2"/>
  <c r="AI340" i="2"/>
  <c r="L364" i="2"/>
  <c r="X364" i="2"/>
  <c r="AB362" i="2"/>
  <c r="AJ364" i="2"/>
  <c r="AN363" i="2"/>
  <c r="AV364" i="2"/>
  <c r="H368" i="2"/>
  <c r="L369" i="2"/>
  <c r="L368" i="2"/>
  <c r="H370" i="2"/>
  <c r="AF368" i="2"/>
  <c r="AF370" i="2"/>
  <c r="AR370" i="2"/>
  <c r="BD368" i="2"/>
  <c r="BD370" i="2"/>
  <c r="Z439" i="2"/>
  <c r="AL439" i="2"/>
  <c r="AX439" i="2"/>
  <c r="V162" i="2"/>
  <c r="V350" i="2"/>
  <c r="X310" i="2"/>
  <c r="X309" i="2"/>
  <c r="X162" i="2"/>
  <c r="X164" i="2" s="1"/>
  <c r="X31" i="2"/>
  <c r="AC367" i="2"/>
  <c r="J31" i="2"/>
  <c r="AD90" i="2"/>
  <c r="BU148" i="2"/>
  <c r="AR213" i="2"/>
  <c r="AR230" i="2" s="1"/>
  <c r="AN272" i="2"/>
  <c r="AN274" i="2" s="1"/>
  <c r="AN156" i="2" s="1"/>
  <c r="AM272" i="2"/>
  <c r="M362" i="2"/>
  <c r="M364" i="2"/>
  <c r="Y362" i="2"/>
  <c r="Y364" i="2"/>
  <c r="AW364" i="2"/>
  <c r="AW362" i="2"/>
  <c r="BJ360" i="2"/>
  <c r="BA129" i="2"/>
  <c r="BA132" i="2"/>
  <c r="BA330" i="2" s="1"/>
  <c r="BA333" i="2" s="1"/>
  <c r="BA334" i="2" s="1"/>
  <c r="BA126" i="2"/>
  <c r="BA127" i="2"/>
  <c r="CG322" i="2"/>
  <c r="K31" i="2"/>
  <c r="AM213" i="2"/>
  <c r="AL213" i="2"/>
  <c r="AY309" i="2"/>
  <c r="X439" i="2"/>
  <c r="AP531" i="2"/>
  <c r="BD122" i="2"/>
  <c r="V248" i="2"/>
  <c r="S322" i="2"/>
  <c r="AE322" i="2"/>
  <c r="AQ322" i="2"/>
  <c r="BC322" i="2"/>
  <c r="AD340" i="2"/>
  <c r="AD339" i="2"/>
  <c r="AS122" i="2"/>
  <c r="BE122" i="2"/>
  <c r="Y142" i="2"/>
  <c r="AK142" i="2"/>
  <c r="AW142" i="2"/>
  <c r="X141" i="2"/>
  <c r="Z162" i="2"/>
  <c r="L205" i="2"/>
  <c r="AR309" i="2"/>
  <c r="AR311" i="2"/>
  <c r="CE318" i="2"/>
  <c r="CD318" i="2"/>
  <c r="AY322" i="2"/>
  <c r="AA323" i="2"/>
  <c r="S340" i="2"/>
  <c r="S337" i="2"/>
  <c r="AE340" i="2"/>
  <c r="AE337" i="2"/>
  <c r="AQ340" i="2"/>
  <c r="AQ345" i="2"/>
  <c r="AQ347" i="2" s="1"/>
  <c r="BC340" i="2"/>
  <c r="BC345" i="2"/>
  <c r="BC347" i="2" s="1"/>
  <c r="R339" i="2"/>
  <c r="AP362" i="2"/>
  <c r="AX460" i="2"/>
  <c r="AX464" i="2" s="1"/>
  <c r="AJ509" i="2"/>
  <c r="AJ511" i="2" s="1"/>
  <c r="X521" i="2"/>
  <c r="AJ521" i="2"/>
  <c r="AV521" i="2"/>
  <c r="BE495" i="2"/>
  <c r="BE497" i="2" s="1"/>
  <c r="L539" i="2"/>
  <c r="X539" i="2"/>
  <c r="AJ539" i="2"/>
  <c r="AV539" i="2"/>
  <c r="R546" i="2"/>
  <c r="AZ478" i="2"/>
  <c r="AZ449" i="2"/>
  <c r="Y49" i="2"/>
  <c r="BM138" i="2"/>
  <c r="BA248" i="2"/>
  <c r="V315" i="2"/>
  <c r="AH315" i="2"/>
  <c r="AT315" i="2"/>
  <c r="BF315" i="2"/>
  <c r="BJ315" i="2" s="1"/>
  <c r="CM314" i="2"/>
  <c r="CM326" i="2"/>
  <c r="L340" i="2"/>
  <c r="X340" i="2"/>
  <c r="AJ340" i="2"/>
  <c r="N362" i="2"/>
  <c r="AG370" i="2"/>
  <c r="BI366" i="2"/>
  <c r="BI369" i="2" s="1"/>
  <c r="AN478" i="2"/>
  <c r="AN449" i="2"/>
  <c r="AX531" i="2"/>
  <c r="AW138" i="2"/>
  <c r="J315" i="2"/>
  <c r="J314" i="2"/>
  <c r="N164" i="2"/>
  <c r="AL49" i="2"/>
  <c r="AX49" i="2"/>
  <c r="N49" i="2"/>
  <c r="Q90" i="2"/>
  <c r="AC90" i="2"/>
  <c r="AO90" i="2"/>
  <c r="AN122" i="2"/>
  <c r="AZ122" i="2"/>
  <c r="AM122" i="2"/>
  <c r="BF125" i="2"/>
  <c r="AX138" i="2"/>
  <c r="AX137" i="2"/>
  <c r="AE142" i="2"/>
  <c r="AQ142" i="2"/>
  <c r="H162" i="2"/>
  <c r="H163" i="2" s="1"/>
  <c r="T162" i="2"/>
  <c r="T163" i="2" s="1"/>
  <c r="AF162" i="2"/>
  <c r="AF164" i="2" s="1"/>
  <c r="AR162" i="2"/>
  <c r="AR164" i="2" s="1"/>
  <c r="BD162" i="2"/>
  <c r="BD159" i="2" s="1"/>
  <c r="BZ212" i="2"/>
  <c r="BZ214" i="2" s="1"/>
  <c r="O350" i="2"/>
  <c r="O309" i="2"/>
  <c r="T309" i="2"/>
  <c r="K315" i="2"/>
  <c r="W315" i="2"/>
  <c r="AI315" i="2"/>
  <c r="AU315" i="2"/>
  <c r="BG315" i="2"/>
  <c r="BK315" i="2" s="1"/>
  <c r="J323" i="2"/>
  <c r="V323" i="2"/>
  <c r="AH323" i="2"/>
  <c r="AT323" i="2"/>
  <c r="BF323" i="2"/>
  <c r="R375" i="2"/>
  <c r="V375" i="2"/>
  <c r="AN374" i="2"/>
  <c r="J444" i="2"/>
  <c r="V444" i="2"/>
  <c r="BF444" i="2"/>
  <c r="BC509" i="2"/>
  <c r="BC511" i="2" s="1"/>
  <c r="AD539" i="2"/>
  <c r="O164" i="2"/>
  <c r="R90" i="2"/>
  <c r="AT90" i="2"/>
  <c r="BZ216" i="2"/>
  <c r="BZ148" i="2" s="1"/>
  <c r="BB248" i="2"/>
  <c r="AG267" i="2"/>
  <c r="AK3" i="4" s="1"/>
  <c r="AX274" i="2"/>
  <c r="AX156" i="2" s="1"/>
  <c r="AN367" i="2"/>
  <c r="AN349" i="2"/>
  <c r="AN350" i="2" s="1"/>
  <c r="L315" i="2"/>
  <c r="X315" i="2"/>
  <c r="AJ315" i="2"/>
  <c r="AV315" i="2"/>
  <c r="H319" i="2"/>
  <c r="T319" i="2"/>
  <c r="AF319" i="2"/>
  <c r="AR319" i="2"/>
  <c r="BD319" i="2"/>
  <c r="BD318" i="2"/>
  <c r="AA322" i="2"/>
  <c r="BA323" i="2"/>
  <c r="AQ337" i="2"/>
  <c r="G373" i="2"/>
  <c r="AE373" i="2"/>
  <c r="AQ373" i="2"/>
  <c r="BC374" i="2"/>
  <c r="BC373" i="2"/>
  <c r="BC375" i="2"/>
  <c r="AB439" i="2"/>
  <c r="AZ439" i="2"/>
  <c r="BR437" i="2"/>
  <c r="W444" i="2"/>
  <c r="AS546" i="2"/>
  <c r="P164" i="2"/>
  <c r="W90" i="2"/>
  <c r="AE90" i="2"/>
  <c r="AQ90" i="2"/>
  <c r="BQ136" i="2"/>
  <c r="BR138" i="2" s="1"/>
  <c r="BD137" i="2"/>
  <c r="AJ272" i="2"/>
  <c r="AC337" i="2"/>
  <c r="AC311" i="2"/>
  <c r="L322" i="2"/>
  <c r="X322" i="2"/>
  <c r="AJ322" i="2"/>
  <c r="AV322" i="2"/>
  <c r="O323" i="2"/>
  <c r="O340" i="2"/>
  <c r="O339" i="2"/>
  <c r="AA340" i="2"/>
  <c r="AA339" i="2"/>
  <c r="AM340" i="2"/>
  <c r="AM337" i="2"/>
  <c r="AY337" i="2"/>
  <c r="Q361" i="2"/>
  <c r="AC362" i="2"/>
  <c r="AO363" i="2"/>
  <c r="AS362" i="2"/>
  <c r="AO362" i="2"/>
  <c r="BA363" i="2"/>
  <c r="BA362" i="2"/>
  <c r="U362" i="2"/>
  <c r="L367" i="2"/>
  <c r="X369" i="2"/>
  <c r="AJ369" i="2"/>
  <c r="AV368" i="2"/>
  <c r="AB369" i="2"/>
  <c r="AF373" i="2"/>
  <c r="X444" i="2"/>
  <c r="AV444" i="2"/>
  <c r="H444" i="2"/>
  <c r="K531" i="2"/>
  <c r="W531" i="2"/>
  <c r="AI531" i="2"/>
  <c r="AU531" i="2"/>
  <c r="BG531" i="2"/>
  <c r="Q539" i="2"/>
  <c r="AC539" i="2"/>
  <c r="AC495" i="2"/>
  <c r="AC497" i="2" s="1"/>
  <c r="AO495" i="2"/>
  <c r="AO497" i="2" s="1"/>
  <c r="AO539" i="2"/>
  <c r="BA539" i="2"/>
  <c r="BA495" i="2"/>
  <c r="BA497" i="2" s="1"/>
  <c r="H531" i="2"/>
  <c r="M49" i="2"/>
  <c r="AO66" i="2"/>
  <c r="AO83" i="2" s="1"/>
  <c r="BB126" i="2"/>
  <c r="BB132" i="2"/>
  <c r="BH137" i="2"/>
  <c r="AJ148" i="2"/>
  <c r="AN214" i="2"/>
  <c r="AN209" i="2" s="1"/>
  <c r="AZ213" i="2"/>
  <c r="AZ230" i="2" s="1"/>
  <c r="BN270" i="2"/>
  <c r="BO270" i="2" s="1"/>
  <c r="AK272" i="2"/>
  <c r="AK274" i="2" s="1"/>
  <c r="AK156" i="2" s="1"/>
  <c r="AD311" i="2"/>
  <c r="AF309" i="2"/>
  <c r="Q311" i="2"/>
  <c r="AX314" i="2"/>
  <c r="N314" i="2"/>
  <c r="V318" i="2"/>
  <c r="AH318" i="2"/>
  <c r="AT318" i="2"/>
  <c r="BF318" i="2"/>
  <c r="P319" i="2"/>
  <c r="AM322" i="2"/>
  <c r="BA337" i="2"/>
  <c r="R355" i="2"/>
  <c r="BB364" i="2"/>
  <c r="N364" i="2"/>
  <c r="AV369" i="2"/>
  <c r="U375" i="2"/>
  <c r="AG378" i="2"/>
  <c r="AG379" i="2" s="1"/>
  <c r="Q424" i="2"/>
  <c r="G434" i="2"/>
  <c r="I444" i="2"/>
  <c r="U444" i="2"/>
  <c r="AG444" i="2"/>
  <c r="AS444" i="2"/>
  <c r="BE444" i="2"/>
  <c r="AP495" i="2"/>
  <c r="AP497" i="2" s="1"/>
  <c r="BB495" i="2"/>
  <c r="AU546" i="2"/>
  <c r="AD159" i="2"/>
  <c r="BB159" i="2"/>
  <c r="AK90" i="2"/>
  <c r="BC122" i="2"/>
  <c r="W142" i="2"/>
  <c r="AI142" i="2"/>
  <c r="AU142" i="2"/>
  <c r="T141" i="2"/>
  <c r="AV141" i="2"/>
  <c r="K189" i="2"/>
  <c r="BF248" i="2"/>
  <c r="BJ248" i="2" s="1"/>
  <c r="BN248" i="2" s="1"/>
  <c r="BR248" i="2" s="1"/>
  <c r="BV248" i="2" s="1"/>
  <c r="BZ248" i="2" s="1"/>
  <c r="AJ267" i="2"/>
  <c r="AN3" i="4" s="1"/>
  <c r="G367" i="2"/>
  <c r="AE349" i="2"/>
  <c r="AQ361" i="2"/>
  <c r="AQ349" i="2"/>
  <c r="AQ350" i="2" s="1"/>
  <c r="BC402" i="2"/>
  <c r="BC309" i="2"/>
  <c r="AY315" i="2"/>
  <c r="AI318" i="2"/>
  <c r="AI319" i="2"/>
  <c r="BG318" i="2"/>
  <c r="BG319" i="2"/>
  <c r="W319" i="2"/>
  <c r="S326" i="2"/>
  <c r="S327" i="2"/>
  <c r="Q337" i="2"/>
  <c r="BC337" i="2"/>
  <c r="L460" i="2"/>
  <c r="L462" i="2" s="1"/>
  <c r="AJ460" i="2"/>
  <c r="AV460" i="2"/>
  <c r="AV464" i="2" s="1"/>
  <c r="AV471" i="2" s="1"/>
  <c r="J449" i="2"/>
  <c r="N449" i="2"/>
  <c r="AT478" i="2"/>
  <c r="AX449" i="2"/>
  <c r="BF478" i="2"/>
  <c r="BF449" i="2"/>
  <c r="AT449" i="2"/>
  <c r="L546" i="2"/>
  <c r="X546" i="2"/>
  <c r="AJ546" i="2"/>
  <c r="AV546" i="2"/>
  <c r="X552" i="2"/>
  <c r="AJ552" i="2"/>
  <c r="AV552" i="2"/>
  <c r="AY375" i="2"/>
  <c r="AW376" i="2"/>
  <c r="AA460" i="2"/>
  <c r="AA468" i="2" s="1"/>
  <c r="AY460" i="2"/>
  <c r="AY462" i="2" s="1"/>
  <c r="Q439" i="2"/>
  <c r="AC439" i="2"/>
  <c r="AY521" i="2"/>
  <c r="AS521" i="2"/>
  <c r="O546" i="2"/>
  <c r="I546" i="2"/>
  <c r="AG546" i="2"/>
  <c r="BE546" i="2"/>
  <c r="I552" i="2"/>
  <c r="AS552" i="2"/>
  <c r="O354" i="2"/>
  <c r="BD362" i="2"/>
  <c r="P375" i="2"/>
  <c r="AB374" i="2"/>
  <c r="AN376" i="2"/>
  <c r="AZ374" i="2"/>
  <c r="O374" i="2"/>
  <c r="Y424" i="2"/>
  <c r="AW424" i="2"/>
  <c r="AV434" i="2"/>
  <c r="K434" i="2"/>
  <c r="W434" i="2"/>
  <c r="AI434" i="2"/>
  <c r="AU434" i="2"/>
  <c r="L439" i="2"/>
  <c r="AO509" i="2"/>
  <c r="AO511" i="2" s="1"/>
  <c r="O539" i="2"/>
  <c r="AA539" i="2"/>
  <c r="AM539" i="2"/>
  <c r="BE539" i="2"/>
  <c r="J546" i="2"/>
  <c r="AH546" i="2"/>
  <c r="AT546" i="2"/>
  <c r="BF546" i="2"/>
  <c r="AB552" i="2"/>
  <c r="AZ552" i="2"/>
  <c r="AE552" i="2"/>
  <c r="AQ552" i="2"/>
  <c r="BC552" i="2"/>
  <c r="AM311" i="2"/>
  <c r="O318" i="2"/>
  <c r="AA318" i="2"/>
  <c r="AM318" i="2"/>
  <c r="AY318" i="2"/>
  <c r="M322" i="2"/>
  <c r="Y322" i="2"/>
  <c r="AK322" i="2"/>
  <c r="AW322" i="2"/>
  <c r="M340" i="2"/>
  <c r="Y340" i="2"/>
  <c r="AK340" i="2"/>
  <c r="U353" i="2"/>
  <c r="AM368" i="2"/>
  <c r="J376" i="2"/>
  <c r="Z375" i="2"/>
  <c r="AT375" i="2"/>
  <c r="AH376" i="2"/>
  <c r="R439" i="2"/>
  <c r="AD439" i="2"/>
  <c r="AP439" i="2"/>
  <c r="M444" i="2"/>
  <c r="AW444" i="2"/>
  <c r="AR444" i="2"/>
  <c r="BD444" i="2"/>
  <c r="N444" i="2"/>
  <c r="AL444" i="2"/>
  <c r="AI509" i="2"/>
  <c r="AI511" i="2" s="1"/>
  <c r="AB521" i="2"/>
  <c r="P531" i="2"/>
  <c r="AZ531" i="2"/>
  <c r="I531" i="2"/>
  <c r="U531" i="2"/>
  <c r="AG531" i="2"/>
  <c r="AS531" i="2"/>
  <c r="BE531" i="2"/>
  <c r="I539" i="2"/>
  <c r="AG539" i="2"/>
  <c r="P552" i="2"/>
  <c r="M552" i="2"/>
  <c r="Y552" i="2"/>
  <c r="AK552" i="2"/>
  <c r="CF314" i="2"/>
  <c r="P318" i="2"/>
  <c r="AB318" i="2"/>
  <c r="AN318" i="2"/>
  <c r="AZ318" i="2"/>
  <c r="AN319" i="2"/>
  <c r="CI326" i="2"/>
  <c r="N354" i="2"/>
  <c r="AN362" i="2"/>
  <c r="AZ362" i="2"/>
  <c r="AZ363" i="2"/>
  <c r="K378" i="2"/>
  <c r="K379" i="2" s="1"/>
  <c r="AI369" i="2"/>
  <c r="AU369" i="2"/>
  <c r="AN368" i="2"/>
  <c r="AN369" i="2"/>
  <c r="K376" i="2"/>
  <c r="X376" i="2"/>
  <c r="AM374" i="2"/>
  <c r="AY374" i="2"/>
  <c r="P424" i="2"/>
  <c r="AQ434" i="2"/>
  <c r="BC434" i="2"/>
  <c r="BB434" i="2"/>
  <c r="K460" i="2"/>
  <c r="K462" i="2" s="1"/>
  <c r="M439" i="2"/>
  <c r="Z444" i="2"/>
  <c r="AO521" i="2"/>
  <c r="K521" i="2"/>
  <c r="AC531" i="2"/>
  <c r="AZ539" i="2"/>
  <c r="AB539" i="2"/>
  <c r="AN539" i="2"/>
  <c r="W546" i="2"/>
  <c r="AI546" i="2"/>
  <c r="K552" i="2"/>
  <c r="W552" i="2"/>
  <c r="AI552" i="2"/>
  <c r="AU552" i="2"/>
  <c r="BG552" i="2"/>
  <c r="AC552" i="2"/>
  <c r="Z552" i="2"/>
  <c r="P340" i="2"/>
  <c r="AB340" i="2"/>
  <c r="AN340" i="2"/>
  <c r="AZ340" i="2"/>
  <c r="L353" i="2"/>
  <c r="R378" i="2"/>
  <c r="R394" i="2" s="1"/>
  <c r="AD362" i="2"/>
  <c r="AP364" i="2"/>
  <c r="BF363" i="2"/>
  <c r="Q369" i="2"/>
  <c r="Y369" i="2"/>
  <c r="AK368" i="2"/>
  <c r="BA369" i="2"/>
  <c r="R424" i="2"/>
  <c r="AD424" i="2"/>
  <c r="M460" i="2"/>
  <c r="Y460" i="2"/>
  <c r="Y468" i="2" s="1"/>
  <c r="AW460" i="2"/>
  <c r="AW462" i="2" s="1"/>
  <c r="AA439" i="2"/>
  <c r="AY439" i="2"/>
  <c r="AO449" i="2"/>
  <c r="AK521" i="2"/>
  <c r="L531" i="2"/>
  <c r="AJ531" i="2"/>
  <c r="AV531" i="2"/>
  <c r="R539" i="2"/>
  <c r="BB539" i="2"/>
  <c r="Y546" i="2"/>
  <c r="AK546" i="2"/>
  <c r="BB327" i="2"/>
  <c r="Q315" i="2"/>
  <c r="AC315" i="2"/>
  <c r="AO315" i="2"/>
  <c r="BA315" i="2"/>
  <c r="CI314" i="2"/>
  <c r="S318" i="2"/>
  <c r="AE318" i="2"/>
  <c r="AQ318" i="2"/>
  <c r="BC318" i="2"/>
  <c r="Q340" i="2"/>
  <c r="AC340" i="2"/>
  <c r="AO340" i="2"/>
  <c r="M355" i="2"/>
  <c r="S361" i="2"/>
  <c r="BG362" i="2"/>
  <c r="I362" i="2"/>
  <c r="AL368" i="2"/>
  <c r="AX369" i="2"/>
  <c r="AZ370" i="2"/>
  <c r="K374" i="2"/>
  <c r="S424" i="2"/>
  <c r="AE424" i="2"/>
  <c r="I434" i="2"/>
  <c r="U434" i="2"/>
  <c r="AG434" i="2"/>
  <c r="AS434" i="2"/>
  <c r="BE434" i="2"/>
  <c r="N460" i="2"/>
  <c r="N468" i="2" s="1"/>
  <c r="Z460" i="2"/>
  <c r="Z464" i="2" s="1"/>
  <c r="AL460" i="2"/>
  <c r="AL462" i="2" s="1"/>
  <c r="U439" i="2"/>
  <c r="L444" i="2"/>
  <c r="BD539" i="2"/>
  <c r="N552" i="2"/>
  <c r="Q552" i="2"/>
  <c r="AO552" i="2"/>
  <c r="E4" i="11"/>
  <c r="C558" i="2"/>
  <c r="C559" i="2" s="1"/>
  <c r="C710" i="2"/>
  <c r="C711" i="2" s="1"/>
  <c r="C733" i="2"/>
  <c r="C734" i="2" s="1"/>
  <c r="C747" i="2"/>
  <c r="C748" i="2" s="1"/>
  <c r="D732" i="2"/>
  <c r="D746" i="2"/>
  <c r="D709" i="2"/>
  <c r="D557" i="2"/>
  <c r="E5" i="2"/>
  <c r="S150" i="2"/>
  <c r="S151" i="2" s="1"/>
  <c r="AE150" i="2"/>
  <c r="AQ150" i="2"/>
  <c r="BC150" i="2"/>
  <c r="AW62" i="2"/>
  <c r="P90" i="2"/>
  <c r="AB90" i="2"/>
  <c r="AN90" i="2"/>
  <c r="BA121" i="2"/>
  <c r="AV122" i="2"/>
  <c r="BJ137" i="2"/>
  <c r="AA142" i="2"/>
  <c r="AM142" i="2"/>
  <c r="AY142" i="2"/>
  <c r="N205" i="2"/>
  <c r="O205" i="2" s="1"/>
  <c r="N189" i="2"/>
  <c r="T150" i="2"/>
  <c r="T151" i="2" s="1"/>
  <c r="T49" i="2"/>
  <c r="AF150" i="2"/>
  <c r="AF49" i="2"/>
  <c r="AR150" i="2"/>
  <c r="AR49" i="2"/>
  <c r="BD150" i="2"/>
  <c r="BD49" i="2"/>
  <c r="BB138" i="2"/>
  <c r="BB137" i="2"/>
  <c r="BX136" i="2"/>
  <c r="AX188" i="2"/>
  <c r="BA205" i="2"/>
  <c r="BA189" i="2"/>
  <c r="AJ212" i="2"/>
  <c r="AI214" i="2"/>
  <c r="AH259" i="2"/>
  <c r="AG248" i="2"/>
  <c r="U150" i="2"/>
  <c r="U151" i="2" s="1"/>
  <c r="U164" i="2"/>
  <c r="AG150" i="2"/>
  <c r="AS150" i="2"/>
  <c r="BE150" i="2"/>
  <c r="AZ49" i="2"/>
  <c r="AS58" i="2"/>
  <c r="AN74" i="2"/>
  <c r="AV81" i="2"/>
  <c r="AG90" i="2"/>
  <c r="BB122" i="2"/>
  <c r="BC138" i="2"/>
  <c r="BC137" i="2"/>
  <c r="AC141" i="2"/>
  <c r="AC150" i="2"/>
  <c r="AO141" i="2"/>
  <c r="AO150" i="2"/>
  <c r="BA128" i="2"/>
  <c r="BA141" i="2"/>
  <c r="BA150" i="2"/>
  <c r="BA125" i="2"/>
  <c r="AX142" i="2"/>
  <c r="BT189" i="2"/>
  <c r="N273" i="2"/>
  <c r="CC746" i="2"/>
  <c r="CC709" i="2"/>
  <c r="CC732" i="2"/>
  <c r="V150" i="2"/>
  <c r="V151" i="2" s="1"/>
  <c r="V49" i="2"/>
  <c r="AH150" i="2"/>
  <c r="AH159" i="2"/>
  <c r="AH164" i="2"/>
  <c r="AH49" i="2"/>
  <c r="AT150" i="2"/>
  <c r="AT49" i="2"/>
  <c r="BF150" i="2"/>
  <c r="BF49" i="2"/>
  <c r="S90" i="2"/>
  <c r="AW90" i="2"/>
  <c r="BZ136" i="2"/>
  <c r="AD141" i="2"/>
  <c r="AP141" i="2"/>
  <c r="BB141" i="2"/>
  <c r="P159" i="2"/>
  <c r="N209" i="2"/>
  <c r="N210" i="2" s="1"/>
  <c r="W150" i="2"/>
  <c r="AI150" i="2"/>
  <c r="AU150" i="2"/>
  <c r="BG150" i="2"/>
  <c r="BG49" i="2"/>
  <c r="BE121" i="2"/>
  <c r="BE137" i="2"/>
  <c r="AC159" i="2"/>
  <c r="AY206" i="2"/>
  <c r="O209" i="2"/>
  <c r="O154" i="2"/>
  <c r="AC209" i="2"/>
  <c r="AC154" i="2"/>
  <c r="X150" i="2"/>
  <c r="AJ150" i="2"/>
  <c r="AV150" i="2"/>
  <c r="AA49" i="2"/>
  <c r="AM83" i="2"/>
  <c r="BF138" i="2"/>
  <c r="BB174" i="2"/>
  <c r="BB173" i="2"/>
  <c r="BO212" i="2"/>
  <c r="BN214" i="2"/>
  <c r="BL213" i="2"/>
  <c r="BL230" i="2" s="1"/>
  <c r="Y150" i="2"/>
  <c r="AK150" i="2"/>
  <c r="AW150" i="2"/>
  <c r="AB49" i="2"/>
  <c r="BF122" i="2"/>
  <c r="AY137" i="2"/>
  <c r="AU138" i="2"/>
  <c r="AU137" i="2"/>
  <c r="BH138" i="2"/>
  <c r="BK136" i="2"/>
  <c r="BG138" i="2"/>
  <c r="BG137" i="2"/>
  <c r="BG132" i="2"/>
  <c r="Y141" i="2"/>
  <c r="U141" i="2"/>
  <c r="AK141" i="2"/>
  <c r="AG141" i="2"/>
  <c r="AW141" i="2"/>
  <c r="AS141" i="2"/>
  <c r="BE128" i="2"/>
  <c r="BE141" i="2"/>
  <c r="BE132" i="2"/>
  <c r="BQ154" i="2"/>
  <c r="BQ209" i="2"/>
  <c r="AM273" i="2"/>
  <c r="AL274" i="2"/>
  <c r="AL156" i="2" s="1"/>
  <c r="BW273" i="2"/>
  <c r="BV274" i="2"/>
  <c r="BV156" i="2" s="1"/>
  <c r="Z150" i="2"/>
  <c r="AL150" i="2"/>
  <c r="AX150" i="2"/>
  <c r="O49" i="2"/>
  <c r="AC49" i="2"/>
  <c r="AR121" i="2"/>
  <c r="BG122" i="2"/>
  <c r="AV138" i="2"/>
  <c r="V142" i="2"/>
  <c r="AH142" i="2"/>
  <c r="AT142" i="2"/>
  <c r="U142" i="2"/>
  <c r="BX209" i="2"/>
  <c r="BX148" i="2"/>
  <c r="AU7" i="4"/>
  <c r="AQ272" i="2"/>
  <c r="P49" i="2"/>
  <c r="AD49" i="2"/>
  <c r="AP90" i="2"/>
  <c r="AW122" i="2"/>
  <c r="AW121" i="2"/>
  <c r="AS121" i="2"/>
  <c r="BN138" i="2"/>
  <c r="Z142" i="2"/>
  <c r="S205" i="2"/>
  <c r="V268" i="2"/>
  <c r="N4" i="4" s="1"/>
  <c r="V267" i="2"/>
  <c r="Z3" i="4" s="1"/>
  <c r="Q49" i="2"/>
  <c r="AU49" i="2"/>
  <c r="AO58" i="2"/>
  <c r="AM81" i="2"/>
  <c r="AX121" i="2"/>
  <c r="AX122" i="2"/>
  <c r="AX132" i="2"/>
  <c r="AX330" i="2" s="1"/>
  <c r="AX333" i="2" s="1"/>
  <c r="AX334" i="2" s="1"/>
  <c r="BF137" i="2"/>
  <c r="BE138" i="2"/>
  <c r="AC142" i="2"/>
  <c r="AB150" i="2"/>
  <c r="AV273" i="2"/>
  <c r="AJ287" i="2"/>
  <c r="AC164" i="2"/>
  <c r="R49" i="2"/>
  <c r="AV49" i="2"/>
  <c r="AY121" i="2"/>
  <c r="AT122" i="2"/>
  <c r="BE129" i="2"/>
  <c r="AG142" i="2"/>
  <c r="AN150" i="2"/>
  <c r="J190" i="2"/>
  <c r="W214" i="2"/>
  <c r="X212" i="2"/>
  <c r="Y212" i="2" s="1"/>
  <c r="Z212" i="2" s="1"/>
  <c r="AA212" i="2" s="1"/>
  <c r="AB212" i="2" s="1"/>
  <c r="AS216" i="2"/>
  <c r="AO148" i="2"/>
  <c r="AB265" i="2"/>
  <c r="AA268" i="2"/>
  <c r="S4" i="4" s="1"/>
  <c r="AD150" i="2"/>
  <c r="AD164" i="2"/>
  <c r="AP150" i="2"/>
  <c r="BB150" i="2"/>
  <c r="BB164" i="2"/>
  <c r="AI49" i="2"/>
  <c r="AW49" i="2"/>
  <c r="AU122" i="2"/>
  <c r="BI137" i="2"/>
  <c r="AL142" i="2"/>
  <c r="AZ150" i="2"/>
  <c r="L188" i="2"/>
  <c r="M188" i="2" s="1"/>
  <c r="AH285" i="2"/>
  <c r="BD126" i="2"/>
  <c r="BH126" i="2" s="1"/>
  <c r="BB128" i="2"/>
  <c r="AZ130" i="2"/>
  <c r="AZ137" i="2"/>
  <c r="S141" i="2"/>
  <c r="AE141" i="2"/>
  <c r="AQ141" i="2"/>
  <c r="BC141" i="2"/>
  <c r="AL148" i="2"/>
  <c r="N159" i="2"/>
  <c r="T195" i="2"/>
  <c r="T204" i="2" s="1"/>
  <c r="T189" i="2" s="1"/>
  <c r="V214" i="2"/>
  <c r="BW214" i="2"/>
  <c r="BW154" i="2" s="1"/>
  <c r="AF248" i="2"/>
  <c r="AU248" i="2"/>
  <c r="AU259" i="2" s="1"/>
  <c r="AF252" i="2"/>
  <c r="AG252" i="2" s="1"/>
  <c r="S273" i="2"/>
  <c r="AY273" i="2"/>
  <c r="R319" i="2"/>
  <c r="AD319" i="2"/>
  <c r="AP319" i="2"/>
  <c r="BB319" i="2"/>
  <c r="CG318" i="2"/>
  <c r="T318" i="2"/>
  <c r="X323" i="2"/>
  <c r="H327" i="2"/>
  <c r="H326" i="2"/>
  <c r="T327" i="2"/>
  <c r="T326" i="2"/>
  <c r="AF327" i="2"/>
  <c r="AF326" i="2"/>
  <c r="AR327" i="2"/>
  <c r="AR326" i="2"/>
  <c r="BD327" i="2"/>
  <c r="BD326" i="2"/>
  <c r="X326" i="2"/>
  <c r="AD327" i="2"/>
  <c r="BE338" i="2"/>
  <c r="I190" i="2"/>
  <c r="AJ206" i="2"/>
  <c r="AJ213" i="2"/>
  <c r="AJ230" i="2" s="1"/>
  <c r="U7" i="4"/>
  <c r="Q272" i="2"/>
  <c r="Q274" i="2" s="1"/>
  <c r="Q156" i="2" s="1"/>
  <c r="AR266" i="2"/>
  <c r="AS266" i="2" s="1"/>
  <c r="AR269" i="2"/>
  <c r="H5" i="4" s="1"/>
  <c r="U274" i="2"/>
  <c r="U156" i="2" s="1"/>
  <c r="BU274" i="2"/>
  <c r="BU156" i="2" s="1"/>
  <c r="AL310" i="2"/>
  <c r="CN314" i="2"/>
  <c r="AC318" i="2"/>
  <c r="AL319" i="2"/>
  <c r="I327" i="2"/>
  <c r="U327" i="2"/>
  <c r="AG327" i="2"/>
  <c r="AS327" i="2"/>
  <c r="BE327" i="2"/>
  <c r="P354" i="2"/>
  <c r="P350" i="2"/>
  <c r="P353" i="2"/>
  <c r="P351" i="2"/>
  <c r="Q355" i="2"/>
  <c r="P355" i="2"/>
  <c r="N367" i="2"/>
  <c r="CB746" i="2"/>
  <c r="CB732" i="2"/>
  <c r="CB709" i="2"/>
  <c r="BF126" i="2"/>
  <c r="BD128" i="2"/>
  <c r="BB130" i="2"/>
  <c r="AU132" i="2"/>
  <c r="AU330" i="2" s="1"/>
  <c r="AU333" i="2" s="1"/>
  <c r="AU334" i="2" s="1"/>
  <c r="AG205" i="2"/>
  <c r="BI205" i="2"/>
  <c r="AP212" i="2"/>
  <c r="AQ212" i="2" s="1"/>
  <c r="BR212" i="2"/>
  <c r="X213" i="2"/>
  <c r="X230" i="2" s="1"/>
  <c r="M213" i="2"/>
  <c r="L235" i="2"/>
  <c r="AV247" i="2"/>
  <c r="V7" i="4"/>
  <c r="R272" i="2"/>
  <c r="R274" i="2" s="1"/>
  <c r="R156" i="2" s="1"/>
  <c r="AH267" i="2"/>
  <c r="AL3" i="4" s="1"/>
  <c r="Z268" i="2"/>
  <c r="R4" i="4" s="1"/>
  <c r="BG269" i="2"/>
  <c r="V273" i="2"/>
  <c r="BC273" i="2"/>
  <c r="BB274" i="2"/>
  <c r="BB156" i="2" s="1"/>
  <c r="O457" i="2"/>
  <c r="O456" i="2" s="1"/>
  <c r="L450" i="2"/>
  <c r="L452" i="2"/>
  <c r="L402" i="2"/>
  <c r="L350" i="2"/>
  <c r="L373" i="2"/>
  <c r="L319" i="2"/>
  <c r="P309" i="2"/>
  <c r="L327" i="2"/>
  <c r="L311" i="2"/>
  <c r="L361" i="2"/>
  <c r="X450" i="2"/>
  <c r="AA457" i="2"/>
  <c r="AA455" i="2" s="1"/>
  <c r="X452" i="2"/>
  <c r="X402" i="2"/>
  <c r="X361" i="2"/>
  <c r="X319" i="2"/>
  <c r="AB309" i="2"/>
  <c r="X367" i="2"/>
  <c r="X327" i="2"/>
  <c r="X311" i="2"/>
  <c r="X373" i="2"/>
  <c r="X349" i="2"/>
  <c r="AJ450" i="2"/>
  <c r="AM457" i="2"/>
  <c r="AM456" i="2" s="1"/>
  <c r="AJ452" i="2"/>
  <c r="AJ361" i="2"/>
  <c r="AJ319" i="2"/>
  <c r="AN309" i="2"/>
  <c r="AJ367" i="2"/>
  <c r="AJ327" i="2"/>
  <c r="AJ311" i="2"/>
  <c r="AJ309" i="2"/>
  <c r="AJ349" i="2"/>
  <c r="AV450" i="2"/>
  <c r="AY457" i="2"/>
  <c r="AY455" i="2" s="1"/>
  <c r="AV452" i="2"/>
  <c r="AV402" i="2"/>
  <c r="AV367" i="2"/>
  <c r="AV361" i="2"/>
  <c r="AV319" i="2"/>
  <c r="AZ309" i="2"/>
  <c r="AV327" i="2"/>
  <c r="AV311" i="2"/>
  <c r="AV309" i="2"/>
  <c r="AV349" i="2"/>
  <c r="CO314" i="2"/>
  <c r="AF318" i="2"/>
  <c r="I323" i="2"/>
  <c r="U323" i="2"/>
  <c r="AG323" i="2"/>
  <c r="AS323" i="2"/>
  <c r="BI322" i="2"/>
  <c r="BE323" i="2"/>
  <c r="I322" i="2"/>
  <c r="AJ326" i="2"/>
  <c r="BB125" i="2"/>
  <c r="BC130" i="2"/>
  <c r="AV132" i="2"/>
  <c r="AV330" i="2" s="1"/>
  <c r="AV333" i="2" s="1"/>
  <c r="AV334" i="2" s="1"/>
  <c r="V141" i="2"/>
  <c r="AH141" i="2"/>
  <c r="AT141" i="2"/>
  <c r="BF141" i="2"/>
  <c r="AA150" i="2"/>
  <c r="AM150" i="2"/>
  <c r="AY150" i="2"/>
  <c r="AD189" i="2"/>
  <c r="AK268" i="2"/>
  <c r="AC4" i="4" s="1"/>
  <c r="AK267" i="2"/>
  <c r="AO3" i="4" s="1"/>
  <c r="AY7" i="4"/>
  <c r="U267" i="2"/>
  <c r="M452" i="2"/>
  <c r="P457" i="2"/>
  <c r="P455" i="2" s="1"/>
  <c r="M350" i="2"/>
  <c r="M373" i="2"/>
  <c r="M319" i="2"/>
  <c r="Q309" i="2"/>
  <c r="M311" i="2"/>
  <c r="M309" i="2"/>
  <c r="M361" i="2"/>
  <c r="AB457" i="2"/>
  <c r="AB455" i="2" s="1"/>
  <c r="Y361" i="2"/>
  <c r="Y402" i="2"/>
  <c r="Y319" i="2"/>
  <c r="AC309" i="2"/>
  <c r="Y311" i="2"/>
  <c r="Y309" i="2"/>
  <c r="Y373" i="2"/>
  <c r="Y349" i="2"/>
  <c r="AN457" i="2"/>
  <c r="AN455" i="2" s="1"/>
  <c r="AK361" i="2"/>
  <c r="AK319" i="2"/>
  <c r="AO309" i="2"/>
  <c r="AK311" i="2"/>
  <c r="AK309" i="2"/>
  <c r="AK349" i="2"/>
  <c r="AZ457" i="2"/>
  <c r="AZ455" i="2" s="1"/>
  <c r="AW450" i="2"/>
  <c r="AW361" i="2"/>
  <c r="AW319" i="2"/>
  <c r="BA309" i="2"/>
  <c r="AW373" i="2"/>
  <c r="AW311" i="2"/>
  <c r="AW309" i="2"/>
  <c r="AW349" i="2"/>
  <c r="V314" i="2"/>
  <c r="R314" i="2"/>
  <c r="AH314" i="2"/>
  <c r="AD314" i="2"/>
  <c r="AT314" i="2"/>
  <c r="AP314" i="2"/>
  <c r="BF314" i="2"/>
  <c r="BB314" i="2"/>
  <c r="CD314" i="2"/>
  <c r="U318" i="2"/>
  <c r="AG318" i="2"/>
  <c r="AS318" i="2"/>
  <c r="BE318" i="2"/>
  <c r="CJ318" i="2"/>
  <c r="AO318" i="2"/>
  <c r="AP327" i="2"/>
  <c r="AL205" i="2"/>
  <c r="Y259" i="2"/>
  <c r="X248" i="2"/>
  <c r="AB7" i="4"/>
  <c r="X267" i="2"/>
  <c r="AB3" i="4" s="1"/>
  <c r="BA7" i="4"/>
  <c r="J7" i="4"/>
  <c r="I3" i="4"/>
  <c r="X272" i="2"/>
  <c r="N450" i="2"/>
  <c r="Q457" i="2"/>
  <c r="Q456" i="2" s="1"/>
  <c r="N452" i="2"/>
  <c r="N453" i="2"/>
  <c r="N402" i="2"/>
  <c r="N350" i="2"/>
  <c r="N373" i="2"/>
  <c r="N311" i="2"/>
  <c r="N309" i="2"/>
  <c r="Z452" i="2"/>
  <c r="AC457" i="2"/>
  <c r="AC456" i="2" s="1"/>
  <c r="Z450" i="2"/>
  <c r="Z402" i="2"/>
  <c r="Z367" i="2"/>
  <c r="Z311" i="2"/>
  <c r="Z309" i="2"/>
  <c r="Z373" i="2"/>
  <c r="Z349" i="2"/>
  <c r="AO457" i="2"/>
  <c r="AO456" i="2" s="1"/>
  <c r="AL452" i="2"/>
  <c r="AL450" i="2"/>
  <c r="AL402" i="2"/>
  <c r="AL453" i="2"/>
  <c r="AL373" i="2"/>
  <c r="AL311" i="2"/>
  <c r="AL309" i="2"/>
  <c r="AL349" i="2"/>
  <c r="BA457" i="2"/>
  <c r="BA456" i="2" s="1"/>
  <c r="AX450" i="2"/>
  <c r="AX452" i="2"/>
  <c r="AX311" i="2"/>
  <c r="AX309" i="2"/>
  <c r="AX349" i="2"/>
  <c r="BW315" i="2"/>
  <c r="AX319" i="2"/>
  <c r="CH322" i="2"/>
  <c r="BW326" i="2"/>
  <c r="CK326" i="2"/>
  <c r="AD142" i="2"/>
  <c r="AP142" i="2"/>
  <c r="BB142" i="2"/>
  <c r="AE7" i="4"/>
  <c r="AA267" i="2"/>
  <c r="AE3" i="4" s="1"/>
  <c r="Y272" i="2"/>
  <c r="AP273" i="2"/>
  <c r="AN285" i="2"/>
  <c r="N310" i="2"/>
  <c r="AX310" i="2"/>
  <c r="AP311" i="2"/>
  <c r="H315" i="2"/>
  <c r="H314" i="2"/>
  <c r="T315" i="2"/>
  <c r="T314" i="2"/>
  <c r="AF315" i="2"/>
  <c r="AF314" i="2"/>
  <c r="AR315" i="2"/>
  <c r="AR314" i="2"/>
  <c r="BD315" i="2"/>
  <c r="BD314" i="2"/>
  <c r="BA318" i="2"/>
  <c r="BO321" i="2"/>
  <c r="BK322" i="2"/>
  <c r="CI322" i="2"/>
  <c r="AJ323" i="2"/>
  <c r="M327" i="2"/>
  <c r="Y327" i="2"/>
  <c r="AK327" i="2"/>
  <c r="AW327" i="2"/>
  <c r="CL326" i="2"/>
  <c r="T353" i="2"/>
  <c r="BC142" i="2"/>
  <c r="AF7" i="4"/>
  <c r="AC266" i="2"/>
  <c r="I315" i="2"/>
  <c r="U315" i="2"/>
  <c r="AG315" i="2"/>
  <c r="AS315" i="2"/>
  <c r="BE315" i="2"/>
  <c r="L314" i="2"/>
  <c r="AV314" i="2"/>
  <c r="N327" i="2"/>
  <c r="Z327" i="2"/>
  <c r="AL327" i="2"/>
  <c r="AX327" i="2"/>
  <c r="BD138" i="2"/>
  <c r="BD142" i="2"/>
  <c r="U159" i="2"/>
  <c r="AJ7" i="4"/>
  <c r="AF272" i="2"/>
  <c r="Z267" i="2"/>
  <c r="AD3" i="4" s="1"/>
  <c r="AA272" i="2"/>
  <c r="O311" i="2"/>
  <c r="AY311" i="2"/>
  <c r="BZ315" i="2"/>
  <c r="N319" i="2"/>
  <c r="N323" i="2"/>
  <c r="Z323" i="2"/>
  <c r="AL323" i="2"/>
  <c r="AX323" i="2"/>
  <c r="CK322" i="2"/>
  <c r="L323" i="2"/>
  <c r="BZ326" i="2"/>
  <c r="CN326" i="2"/>
  <c r="AB272" i="2"/>
  <c r="R453" i="2"/>
  <c r="U457" i="2"/>
  <c r="U456" i="2" s="1"/>
  <c r="R450" i="2"/>
  <c r="R402" i="2"/>
  <c r="R367" i="2"/>
  <c r="S311" i="2"/>
  <c r="R337" i="2"/>
  <c r="R310" i="2"/>
  <c r="AG457" i="2"/>
  <c r="AG455" i="2" s="1"/>
  <c r="AD450" i="2"/>
  <c r="AD453" i="2"/>
  <c r="AD402" i="2"/>
  <c r="AD367" i="2"/>
  <c r="AE311" i="2"/>
  <c r="AD337" i="2"/>
  <c r="AD349" i="2"/>
  <c r="AD310" i="2"/>
  <c r="AS457" i="2"/>
  <c r="AS456" i="2" s="1"/>
  <c r="AP453" i="2"/>
  <c r="AP450" i="2"/>
  <c r="AP402" i="2"/>
  <c r="AQ311" i="2"/>
  <c r="AP337" i="2"/>
  <c r="AP367" i="2"/>
  <c r="AP349" i="2"/>
  <c r="AP310" i="2"/>
  <c r="BE457" i="2"/>
  <c r="BE455" i="2" s="1"/>
  <c r="BB450" i="2"/>
  <c r="BB453" i="2"/>
  <c r="BB402" i="2"/>
  <c r="BC311" i="2"/>
  <c r="BB337" i="2"/>
  <c r="BB349" i="2"/>
  <c r="BB367" i="2"/>
  <c r="BB310" i="2"/>
  <c r="Y310" i="2"/>
  <c r="R315" i="2"/>
  <c r="CL322" i="2"/>
  <c r="CO326" i="2"/>
  <c r="I338" i="2"/>
  <c r="AS373" i="2"/>
  <c r="BF142" i="2"/>
  <c r="BY209" i="2"/>
  <c r="AQ7" i="4"/>
  <c r="AM267" i="2"/>
  <c r="AU272" i="2"/>
  <c r="AU274" i="2" s="1"/>
  <c r="AU156" i="2" s="1"/>
  <c r="Z310" i="2"/>
  <c r="R311" i="2"/>
  <c r="BB311" i="2"/>
  <c r="P322" i="2"/>
  <c r="AB322" i="2"/>
  <c r="AN322" i="2"/>
  <c r="AZ322" i="2"/>
  <c r="Q327" i="2"/>
  <c r="Q326" i="2"/>
  <c r="AC327" i="2"/>
  <c r="AC326" i="2"/>
  <c r="AO327" i="2"/>
  <c r="AO326" i="2"/>
  <c r="BA327" i="2"/>
  <c r="BA326" i="2"/>
  <c r="R327" i="2"/>
  <c r="U338" i="2"/>
  <c r="BG142" i="2"/>
  <c r="P195" i="2"/>
  <c r="P204" i="2" s="1"/>
  <c r="P189" i="2" s="1"/>
  <c r="BU214" i="2"/>
  <c r="AS7" i="4"/>
  <c r="AO272" i="2"/>
  <c r="AO274" i="2" s="1"/>
  <c r="AO156" i="2" s="1"/>
  <c r="AG272" i="2"/>
  <c r="AV272" i="2"/>
  <c r="R309" i="2"/>
  <c r="M315" i="2"/>
  <c r="Y315" i="2"/>
  <c r="AK315" i="2"/>
  <c r="AW315" i="2"/>
  <c r="CK314" i="2"/>
  <c r="X314" i="2"/>
  <c r="AD315" i="2"/>
  <c r="Z319" i="2"/>
  <c r="AV323" i="2"/>
  <c r="BC126" i="2"/>
  <c r="BD132" i="2"/>
  <c r="AS189" i="2"/>
  <c r="AS205" i="2"/>
  <c r="AW206" i="2" s="1"/>
  <c r="AH214" i="2"/>
  <c r="AJ248" i="2"/>
  <c r="AT7" i="4"/>
  <c r="AP272" i="2"/>
  <c r="AW272" i="2"/>
  <c r="AW274" i="2" s="1"/>
  <c r="AW156" i="2" s="1"/>
  <c r="L457" i="2"/>
  <c r="L455" i="2" s="1"/>
  <c r="I311" i="2"/>
  <c r="I309" i="2"/>
  <c r="I361" i="2"/>
  <c r="X457" i="2"/>
  <c r="X455" i="2" s="1"/>
  <c r="U373" i="2"/>
  <c r="U311" i="2"/>
  <c r="U309" i="2"/>
  <c r="U361" i="2"/>
  <c r="AJ457" i="2"/>
  <c r="AJ455" i="2" s="1"/>
  <c r="AG311" i="2"/>
  <c r="AG309" i="2"/>
  <c r="AG349" i="2"/>
  <c r="AG373" i="2"/>
  <c r="AV457" i="2"/>
  <c r="AV455" i="2" s="1"/>
  <c r="AS311" i="2"/>
  <c r="AS309" i="2"/>
  <c r="AS349" i="2"/>
  <c r="AS361" i="2"/>
  <c r="BE311" i="2"/>
  <c r="BE309" i="2"/>
  <c r="BE349" i="2"/>
  <c r="BE367" i="2"/>
  <c r="BE361" i="2"/>
  <c r="BB309" i="2"/>
  <c r="AA311" i="2"/>
  <c r="N315" i="2"/>
  <c r="Z315" i="2"/>
  <c r="AL315" i="2"/>
  <c r="AX315" i="2"/>
  <c r="Q318" i="2"/>
  <c r="I339" i="2"/>
  <c r="I337" i="2"/>
  <c r="U339" i="2"/>
  <c r="U337" i="2"/>
  <c r="AG339" i="2"/>
  <c r="AG337" i="2"/>
  <c r="AS339" i="2"/>
  <c r="AS337" i="2"/>
  <c r="AS345" i="2"/>
  <c r="BE339" i="2"/>
  <c r="BE337" i="2"/>
  <c r="BE345" i="2"/>
  <c r="AS338" i="2"/>
  <c r="AG340" i="2"/>
  <c r="BI266" i="2"/>
  <c r="T457" i="2"/>
  <c r="AF457" i="2"/>
  <c r="AF456" i="2" s="1"/>
  <c r="AR457" i="2"/>
  <c r="BD457" i="2"/>
  <c r="BD456" i="2" s="1"/>
  <c r="K309" i="2"/>
  <c r="W309" i="2"/>
  <c r="AI309" i="2"/>
  <c r="AU309" i="2"/>
  <c r="BG309" i="2"/>
  <c r="Q310" i="2"/>
  <c r="AC310" i="2"/>
  <c r="AO310" i="2"/>
  <c r="BA310" i="2"/>
  <c r="K311" i="2"/>
  <c r="W311" i="2"/>
  <c r="AI311" i="2"/>
  <c r="AU311" i="2"/>
  <c r="BG311" i="2"/>
  <c r="Q314" i="2"/>
  <c r="AC314" i="2"/>
  <c r="AO314" i="2"/>
  <c r="BA314" i="2"/>
  <c r="CI318" i="2"/>
  <c r="G319" i="2"/>
  <c r="S319" i="2"/>
  <c r="AE319" i="2"/>
  <c r="AQ319" i="2"/>
  <c r="BC319" i="2"/>
  <c r="BP321" i="2"/>
  <c r="N322" i="2"/>
  <c r="Z322" i="2"/>
  <c r="AL322" i="2"/>
  <c r="AX322" i="2"/>
  <c r="BJ322" i="2"/>
  <c r="H323" i="2"/>
  <c r="T323" i="2"/>
  <c r="AF323" i="2"/>
  <c r="AR323" i="2"/>
  <c r="BD323" i="2"/>
  <c r="BY326" i="2"/>
  <c r="K327" i="2"/>
  <c r="W327" i="2"/>
  <c r="AI327" i="2"/>
  <c r="AU327" i="2"/>
  <c r="BG327" i="2"/>
  <c r="K337" i="2"/>
  <c r="W337" i="2"/>
  <c r="AI337" i="2"/>
  <c r="AU337" i="2"/>
  <c r="Q338" i="2"/>
  <c r="AC338" i="2"/>
  <c r="AO338" i="2"/>
  <c r="BA338" i="2"/>
  <c r="K339" i="2"/>
  <c r="W339" i="2"/>
  <c r="AI339" i="2"/>
  <c r="AU339" i="2"/>
  <c r="BA340" i="2"/>
  <c r="AY345" i="2"/>
  <c r="R350" i="2"/>
  <c r="L351" i="2"/>
  <c r="R354" i="2"/>
  <c r="N355" i="2"/>
  <c r="K363" i="2"/>
  <c r="W363" i="2"/>
  <c r="AI363" i="2"/>
  <c r="AU363" i="2"/>
  <c r="BG363" i="2"/>
  <c r="Z361" i="2"/>
  <c r="AO361" i="2"/>
  <c r="BD361" i="2"/>
  <c r="H362" i="2"/>
  <c r="W362" i="2"/>
  <c r="AL362" i="2"/>
  <c r="I363" i="2"/>
  <c r="X363" i="2"/>
  <c r="AM363" i="2"/>
  <c r="U364" i="2"/>
  <c r="AI364" i="2"/>
  <c r="R369" i="2"/>
  <c r="AD369" i="2"/>
  <c r="AP369" i="2"/>
  <c r="BB369" i="2"/>
  <c r="AH367" i="2"/>
  <c r="AX367" i="2"/>
  <c r="P368" i="2"/>
  <c r="AT368" i="2"/>
  <c r="AG369" i="2"/>
  <c r="O370" i="2"/>
  <c r="AC370" i="2"/>
  <c r="AQ370" i="2"/>
  <c r="BE370" i="2"/>
  <c r="M375" i="2"/>
  <c r="M378" i="2"/>
  <c r="M376" i="2"/>
  <c r="Y375" i="2"/>
  <c r="Y378" i="2"/>
  <c r="AK375" i="2"/>
  <c r="AK378" i="2"/>
  <c r="AK373" i="2"/>
  <c r="AW375" i="2"/>
  <c r="AW378" i="2"/>
  <c r="AW374" i="2"/>
  <c r="AX374" i="2"/>
  <c r="AJ375" i="2"/>
  <c r="V376" i="2"/>
  <c r="J378" i="2"/>
  <c r="AJ402" i="2"/>
  <c r="BQ321" i="2"/>
  <c r="R326" i="2"/>
  <c r="AD326" i="2"/>
  <c r="AP326" i="2"/>
  <c r="BB326" i="2"/>
  <c r="L337" i="2"/>
  <c r="X337" i="2"/>
  <c r="AJ337" i="2"/>
  <c r="AV337" i="2"/>
  <c r="R338" i="2"/>
  <c r="AD338" i="2"/>
  <c r="AP338" i="2"/>
  <c r="BB338" i="2"/>
  <c r="L339" i="2"/>
  <c r="X339" i="2"/>
  <c r="AJ339" i="2"/>
  <c r="AV339" i="2"/>
  <c r="BB340" i="2"/>
  <c r="G350" i="2"/>
  <c r="G352" i="2" s="1"/>
  <c r="S350" i="2"/>
  <c r="M351" i="2"/>
  <c r="M353" i="2"/>
  <c r="G354" i="2"/>
  <c r="S354" i="2"/>
  <c r="O355" i="2"/>
  <c r="AA361" i="2"/>
  <c r="AM362" i="2"/>
  <c r="Z363" i="2"/>
  <c r="BB363" i="2"/>
  <c r="H364" i="2"/>
  <c r="V364" i="2"/>
  <c r="AX364" i="2"/>
  <c r="U367" i="2"/>
  <c r="AY367" i="2"/>
  <c r="R368" i="2"/>
  <c r="AG368" i="2"/>
  <c r="S369" i="2"/>
  <c r="AH369" i="2"/>
  <c r="P370" i="2"/>
  <c r="BF370" i="2"/>
  <c r="BM372" i="2"/>
  <c r="AR373" i="2"/>
  <c r="AL375" i="2"/>
  <c r="W376" i="2"/>
  <c r="M402" i="2"/>
  <c r="AK402" i="2"/>
  <c r="AW402" i="2"/>
  <c r="K242" i="2"/>
  <c r="W242" i="2"/>
  <c r="AI242" i="2"/>
  <c r="AU242" i="2"/>
  <c r="J457" i="2"/>
  <c r="J455" i="2" s="1"/>
  <c r="G457" i="2"/>
  <c r="G456" i="2" s="1"/>
  <c r="I457" i="2"/>
  <c r="I456" i="2" s="1"/>
  <c r="H457" i="2"/>
  <c r="H456" i="2" s="1"/>
  <c r="V457" i="2"/>
  <c r="V455" i="2" s="1"/>
  <c r="AH457" i="2"/>
  <c r="AH455" i="2" s="1"/>
  <c r="AT457" i="2"/>
  <c r="AT455" i="2" s="1"/>
  <c r="AQ450" i="2"/>
  <c r="BF457" i="2"/>
  <c r="BF456" i="2" s="1"/>
  <c r="G310" i="2"/>
  <c r="S310" i="2"/>
  <c r="AE310" i="2"/>
  <c r="AQ310" i="2"/>
  <c r="BC310" i="2"/>
  <c r="G314" i="2"/>
  <c r="S314" i="2"/>
  <c r="AE314" i="2"/>
  <c r="AQ314" i="2"/>
  <c r="BC314" i="2"/>
  <c r="I319" i="2"/>
  <c r="U319" i="2"/>
  <c r="AG319" i="2"/>
  <c r="AS319" i="2"/>
  <c r="BE319" i="2"/>
  <c r="BR321" i="2"/>
  <c r="BL322" i="2"/>
  <c r="BK325" i="2"/>
  <c r="M337" i="2"/>
  <c r="Y337" i="2"/>
  <c r="AK337" i="2"/>
  <c r="AW337" i="2"/>
  <c r="G338" i="2"/>
  <c r="S338" i="2"/>
  <c r="AE338" i="2"/>
  <c r="AQ338" i="2"/>
  <c r="BC338" i="2"/>
  <c r="M339" i="2"/>
  <c r="Y339" i="2"/>
  <c r="AK339" i="2"/>
  <c r="AW339" i="2"/>
  <c r="H350" i="2"/>
  <c r="H352" i="2" s="1"/>
  <c r="T350" i="2"/>
  <c r="N351" i="2"/>
  <c r="H354" i="2"/>
  <c r="T354" i="2"/>
  <c r="M363" i="2"/>
  <c r="Y363" i="2"/>
  <c r="AK363" i="2"/>
  <c r="AW363" i="2"/>
  <c r="N361" i="2"/>
  <c r="AC361" i="2"/>
  <c r="AR361" i="2"/>
  <c r="BF361" i="2"/>
  <c r="K362" i="2"/>
  <c r="Z362" i="2"/>
  <c r="BB362" i="2"/>
  <c r="L363" i="2"/>
  <c r="AA363" i="2"/>
  <c r="BC363" i="2"/>
  <c r="I364" i="2"/>
  <c r="W364" i="2"/>
  <c r="AK364" i="2"/>
  <c r="AY364" i="2"/>
  <c r="H369" i="2"/>
  <c r="T369" i="2"/>
  <c r="AF369" i="2"/>
  <c r="AR369" i="2"/>
  <c r="BD369" i="2"/>
  <c r="H367" i="2"/>
  <c r="V367" i="2"/>
  <c r="AL367" i="2"/>
  <c r="AZ367" i="2"/>
  <c r="T368" i="2"/>
  <c r="AH368" i="2"/>
  <c r="U369" i="2"/>
  <c r="AW369" i="2"/>
  <c r="Q370" i="2"/>
  <c r="AE370" i="2"/>
  <c r="AS370" i="2"/>
  <c r="O378" i="2"/>
  <c r="O376" i="2"/>
  <c r="AA378" i="2"/>
  <c r="AA376" i="2"/>
  <c r="AM378" i="2"/>
  <c r="M374" i="2"/>
  <c r="AE374" i="2"/>
  <c r="AM375" i="2"/>
  <c r="BD375" i="2"/>
  <c r="N378" i="2"/>
  <c r="AX402" i="2"/>
  <c r="K457" i="2"/>
  <c r="K456" i="2" s="1"/>
  <c r="H453" i="2"/>
  <c r="H402" i="2"/>
  <c r="T453" i="2"/>
  <c r="W457" i="2"/>
  <c r="W455" i="2" s="1"/>
  <c r="T402" i="2"/>
  <c r="T452" i="2"/>
  <c r="AI457" i="2"/>
  <c r="AI456" i="2" s="1"/>
  <c r="AF402" i="2"/>
  <c r="AF453" i="2"/>
  <c r="AU457" i="2"/>
  <c r="AU456" i="2" s="1"/>
  <c r="AR453" i="2"/>
  <c r="BG457" i="2"/>
  <c r="BG456" i="2" s="1"/>
  <c r="BD452" i="2"/>
  <c r="BD402" i="2"/>
  <c r="BD453" i="2"/>
  <c r="H310" i="2"/>
  <c r="T310" i="2"/>
  <c r="AF310" i="2"/>
  <c r="AR310" i="2"/>
  <c r="BD310" i="2"/>
  <c r="CL318" i="2"/>
  <c r="J319" i="2"/>
  <c r="V319" i="2"/>
  <c r="AH319" i="2"/>
  <c r="AT319" i="2"/>
  <c r="BF319" i="2"/>
  <c r="Q322" i="2"/>
  <c r="AC322" i="2"/>
  <c r="AO322" i="2"/>
  <c r="BA322" i="2"/>
  <c r="BM322" i="2"/>
  <c r="CM322" i="2"/>
  <c r="K323" i="2"/>
  <c r="AU323" i="2"/>
  <c r="BG323" i="2"/>
  <c r="CD326" i="2"/>
  <c r="N337" i="2"/>
  <c r="Z337" i="2"/>
  <c r="AL337" i="2"/>
  <c r="AX337" i="2"/>
  <c r="H338" i="2"/>
  <c r="T338" i="2"/>
  <c r="AF338" i="2"/>
  <c r="AR338" i="2"/>
  <c r="BD338" i="2"/>
  <c r="N339" i="2"/>
  <c r="Z339" i="2"/>
  <c r="AL339" i="2"/>
  <c r="AX339" i="2"/>
  <c r="AR340" i="2"/>
  <c r="BD340" i="2"/>
  <c r="AA349" i="2"/>
  <c r="AM349" i="2"/>
  <c r="AY349" i="2"/>
  <c r="I350" i="2"/>
  <c r="I352" i="2" s="1"/>
  <c r="U350" i="2"/>
  <c r="O351" i="2"/>
  <c r="O353" i="2"/>
  <c r="I354" i="2"/>
  <c r="U354" i="2"/>
  <c r="O361" i="2"/>
  <c r="AE361" i="2"/>
  <c r="AA362" i="2"/>
  <c r="BC362" i="2"/>
  <c r="N363" i="2"/>
  <c r="AP363" i="2"/>
  <c r="BD363" i="2"/>
  <c r="AL364" i="2"/>
  <c r="AZ364" i="2"/>
  <c r="I367" i="2"/>
  <c r="AM367" i="2"/>
  <c r="BA367" i="2"/>
  <c r="U368" i="2"/>
  <c r="AW368" i="2"/>
  <c r="V369" i="2"/>
  <c r="AT370" i="2"/>
  <c r="P373" i="2"/>
  <c r="P378" i="2"/>
  <c r="P376" i="2"/>
  <c r="P374" i="2"/>
  <c r="AB373" i="2"/>
  <c r="AB378" i="2"/>
  <c r="AN373" i="2"/>
  <c r="AN378" i="2"/>
  <c r="AZ373" i="2"/>
  <c r="AZ378" i="2"/>
  <c r="AA373" i="2"/>
  <c r="AT373" i="2"/>
  <c r="BA374" i="2"/>
  <c r="AN375" i="2"/>
  <c r="H376" i="2"/>
  <c r="AU376" i="2"/>
  <c r="AF361" i="2"/>
  <c r="O363" i="2"/>
  <c r="AQ363" i="2"/>
  <c r="AM364" i="2"/>
  <c r="J367" i="2"/>
  <c r="V368" i="2"/>
  <c r="AX368" i="2"/>
  <c r="AK369" i="2"/>
  <c r="AU370" i="2"/>
  <c r="Q378" i="2"/>
  <c r="Q376" i="2"/>
  <c r="Q375" i="2"/>
  <c r="AC378" i="2"/>
  <c r="AC376" i="2"/>
  <c r="AO378" i="2"/>
  <c r="AO376" i="2"/>
  <c r="BA378" i="2"/>
  <c r="BA376" i="2"/>
  <c r="AC373" i="2"/>
  <c r="AU373" i="2"/>
  <c r="AO375" i="2"/>
  <c r="T378" i="2"/>
  <c r="AZ402" i="2"/>
  <c r="M457" i="2"/>
  <c r="M455" i="2" s="1"/>
  <c r="J452" i="2"/>
  <c r="J450" i="2"/>
  <c r="J402" i="2"/>
  <c r="Y457" i="2"/>
  <c r="Y456" i="2" s="1"/>
  <c r="V453" i="2"/>
  <c r="V452" i="2"/>
  <c r="V450" i="2"/>
  <c r="AH450" i="2"/>
  <c r="AK457" i="2"/>
  <c r="AK455" i="2" s="1"/>
  <c r="AH452" i="2"/>
  <c r="AH402" i="2"/>
  <c r="AT453" i="2"/>
  <c r="AT452" i="2"/>
  <c r="AW457" i="2"/>
  <c r="AW455" i="2" s="1"/>
  <c r="BF452" i="2"/>
  <c r="BF450" i="2"/>
  <c r="J310" i="2"/>
  <c r="V310" i="2"/>
  <c r="AH310" i="2"/>
  <c r="AT310" i="2"/>
  <c r="BF310" i="2"/>
  <c r="P311" i="2"/>
  <c r="AB311" i="2"/>
  <c r="AN311" i="2"/>
  <c r="AZ311" i="2"/>
  <c r="P315" i="2"/>
  <c r="AB315" i="2"/>
  <c r="AN315" i="2"/>
  <c r="AZ315" i="2"/>
  <c r="R318" i="2"/>
  <c r="AD318" i="2"/>
  <c r="AP318" i="2"/>
  <c r="BB318" i="2"/>
  <c r="CN318" i="2"/>
  <c r="CO322" i="2"/>
  <c r="M323" i="2"/>
  <c r="Y323" i="2"/>
  <c r="AK323" i="2"/>
  <c r="AW323" i="2"/>
  <c r="J326" i="2"/>
  <c r="V326" i="2"/>
  <c r="AH326" i="2"/>
  <c r="AT326" i="2"/>
  <c r="BF326" i="2"/>
  <c r="CF326" i="2"/>
  <c r="P327" i="2"/>
  <c r="AB327" i="2"/>
  <c r="AN327" i="2"/>
  <c r="AZ327" i="2"/>
  <c r="P337" i="2"/>
  <c r="AB337" i="2"/>
  <c r="AN337" i="2"/>
  <c r="AZ337" i="2"/>
  <c r="J338" i="2"/>
  <c r="V338" i="2"/>
  <c r="AH338" i="2"/>
  <c r="AT338" i="2"/>
  <c r="BF338" i="2"/>
  <c r="P339" i="2"/>
  <c r="AB339" i="2"/>
  <c r="AN339" i="2"/>
  <c r="AZ339" i="2"/>
  <c r="J340" i="2"/>
  <c r="V340" i="2"/>
  <c r="AH340" i="2"/>
  <c r="AT340" i="2"/>
  <c r="BF340" i="2"/>
  <c r="AC349" i="2"/>
  <c r="AO349" i="2"/>
  <c r="BA349" i="2"/>
  <c r="K350" i="2"/>
  <c r="Q351" i="2"/>
  <c r="K354" i="2"/>
  <c r="S355" i="2"/>
  <c r="P361" i="2"/>
  <c r="AB361" i="2"/>
  <c r="AN361" i="2"/>
  <c r="AZ361" i="2"/>
  <c r="AG361" i="2"/>
  <c r="O362" i="2"/>
  <c r="BE362" i="2"/>
  <c r="P363" i="2"/>
  <c r="AD363" i="2"/>
  <c r="AR363" i="2"/>
  <c r="Z364" i="2"/>
  <c r="AN364" i="2"/>
  <c r="K367" i="2"/>
  <c r="W367" i="2"/>
  <c r="AI367" i="2"/>
  <c r="AU367" i="2"/>
  <c r="BG367" i="2"/>
  <c r="AA367" i="2"/>
  <c r="AO367" i="2"/>
  <c r="BC367" i="2"/>
  <c r="I368" i="2"/>
  <c r="W368" i="2"/>
  <c r="AY368" i="2"/>
  <c r="J369" i="2"/>
  <c r="AL369" i="2"/>
  <c r="AZ369" i="2"/>
  <c r="AH370" i="2"/>
  <c r="AW370" i="2"/>
  <c r="R373" i="2"/>
  <c r="R374" i="2"/>
  <c r="AD373" i="2"/>
  <c r="AD378" i="2"/>
  <c r="AD376" i="2"/>
  <c r="AD374" i="2"/>
  <c r="AP373" i="2"/>
  <c r="AP378" i="2"/>
  <c r="AP376" i="2"/>
  <c r="BB373" i="2"/>
  <c r="BB378" i="2"/>
  <c r="Q374" i="2"/>
  <c r="AL374" i="2"/>
  <c r="X375" i="2"/>
  <c r="AP375" i="2"/>
  <c r="AB376" i="2"/>
  <c r="V378" i="2"/>
  <c r="N457" i="2"/>
  <c r="N455" i="2" s="1"/>
  <c r="Z457" i="2"/>
  <c r="Z455" i="2" s="1"/>
  <c r="W450" i="2"/>
  <c r="AL457" i="2"/>
  <c r="AL455" i="2" s="1"/>
  <c r="AX457" i="2"/>
  <c r="K310" i="2"/>
  <c r="W310" i="2"/>
  <c r="AI310" i="2"/>
  <c r="AU310" i="2"/>
  <c r="BG310" i="2"/>
  <c r="K314" i="2"/>
  <c r="W314" i="2"/>
  <c r="AI314" i="2"/>
  <c r="AU314" i="2"/>
  <c r="BG314" i="2"/>
  <c r="BD322" i="2"/>
  <c r="K326" i="2"/>
  <c r="W326" i="2"/>
  <c r="AI326" i="2"/>
  <c r="AU326" i="2"/>
  <c r="BG326" i="2"/>
  <c r="K338" i="2"/>
  <c r="W338" i="2"/>
  <c r="AI338" i="2"/>
  <c r="AU338" i="2"/>
  <c r="Q339" i="2"/>
  <c r="AC339" i="2"/>
  <c r="AO339" i="2"/>
  <c r="BA339" i="2"/>
  <c r="AU340" i="2"/>
  <c r="R351" i="2"/>
  <c r="L354" i="2"/>
  <c r="G355" i="2"/>
  <c r="T355" i="2"/>
  <c r="Q364" i="2"/>
  <c r="AC364" i="2"/>
  <c r="AO364" i="2"/>
  <c r="BA364" i="2"/>
  <c r="T361" i="2"/>
  <c r="AH361" i="2"/>
  <c r="P362" i="2"/>
  <c r="AR362" i="2"/>
  <c r="Q363" i="2"/>
  <c r="AS363" i="2"/>
  <c r="AA364" i="2"/>
  <c r="BE364" i="2"/>
  <c r="L378" i="2"/>
  <c r="L370" i="2"/>
  <c r="X378" i="2"/>
  <c r="X370" i="2"/>
  <c r="AJ370" i="2"/>
  <c r="AV370" i="2"/>
  <c r="AB367" i="2"/>
  <c r="BD367" i="2"/>
  <c r="J368" i="2"/>
  <c r="X368" i="2"/>
  <c r="AZ368" i="2"/>
  <c r="K369" i="2"/>
  <c r="AM369" i="2"/>
  <c r="U370" i="2"/>
  <c r="AI370" i="2"/>
  <c r="G378" i="2"/>
  <c r="G376" i="2"/>
  <c r="S378" i="2"/>
  <c r="S376" i="2"/>
  <c r="S374" i="2"/>
  <c r="S375" i="2"/>
  <c r="AE378" i="2"/>
  <c r="AE376" i="2"/>
  <c r="AE375" i="2"/>
  <c r="AQ378" i="2"/>
  <c r="AQ376" i="2"/>
  <c r="BC378" i="2"/>
  <c r="BC376" i="2"/>
  <c r="BA373" i="2"/>
  <c r="G375" i="2"/>
  <c r="AQ375" i="2"/>
  <c r="AG376" i="2"/>
  <c r="L338" i="2"/>
  <c r="X338" i="2"/>
  <c r="AJ338" i="2"/>
  <c r="AV338" i="2"/>
  <c r="AV340" i="2"/>
  <c r="G351" i="2"/>
  <c r="S351" i="2"/>
  <c r="G353" i="2"/>
  <c r="R361" i="2"/>
  <c r="AD361" i="2"/>
  <c r="AP361" i="2"/>
  <c r="BB361" i="2"/>
  <c r="AI361" i="2"/>
  <c r="AE362" i="2"/>
  <c r="R363" i="2"/>
  <c r="AT363" i="2"/>
  <c r="AB364" i="2"/>
  <c r="M367" i="2"/>
  <c r="Y367" i="2"/>
  <c r="AK367" i="2"/>
  <c r="AW367" i="2"/>
  <c r="O367" i="2"/>
  <c r="Y368" i="2"/>
  <c r="Z369" i="2"/>
  <c r="V370" i="2"/>
  <c r="AK370" i="2"/>
  <c r="H373" i="2"/>
  <c r="T375" i="2"/>
  <c r="T373" i="2"/>
  <c r="AF378" i="2"/>
  <c r="AF376" i="2"/>
  <c r="AF374" i="2"/>
  <c r="AR378" i="2"/>
  <c r="AR374" i="2"/>
  <c r="BD378" i="2"/>
  <c r="U374" i="2"/>
  <c r="BE374" i="2"/>
  <c r="H375" i="2"/>
  <c r="AR375" i="2"/>
  <c r="AH378" i="2"/>
  <c r="G402" i="2"/>
  <c r="S402" i="2"/>
  <c r="AE402" i="2"/>
  <c r="AQ402" i="2"/>
  <c r="K402" i="2"/>
  <c r="O319" i="2"/>
  <c r="V322" i="2"/>
  <c r="AH322" i="2"/>
  <c r="AT322" i="2"/>
  <c r="BF322" i="2"/>
  <c r="M326" i="2"/>
  <c r="Y326" i="2"/>
  <c r="AK326" i="2"/>
  <c r="AW326" i="2"/>
  <c r="M338" i="2"/>
  <c r="Y338" i="2"/>
  <c r="AK338" i="2"/>
  <c r="AW338" i="2"/>
  <c r="S339" i="2"/>
  <c r="AE339" i="2"/>
  <c r="AQ339" i="2"/>
  <c r="BC339" i="2"/>
  <c r="AW340" i="2"/>
  <c r="AF349" i="2"/>
  <c r="AR349" i="2"/>
  <c r="BD349" i="2"/>
  <c r="H351" i="2"/>
  <c r="T351" i="2"/>
  <c r="I355" i="2"/>
  <c r="G364" i="2"/>
  <c r="S364" i="2"/>
  <c r="AE364" i="2"/>
  <c r="AQ364" i="2"/>
  <c r="BC364" i="2"/>
  <c r="H361" i="2"/>
  <c r="V361" i="2"/>
  <c r="AX361" i="2"/>
  <c r="R362" i="2"/>
  <c r="AF362" i="2"/>
  <c r="AU362" i="2"/>
  <c r="S363" i="2"/>
  <c r="AV363" i="2"/>
  <c r="O364" i="2"/>
  <c r="AD364" i="2"/>
  <c r="AS364" i="2"/>
  <c r="N370" i="2"/>
  <c r="Z378" i="2"/>
  <c r="Z370" i="2"/>
  <c r="AL378" i="2"/>
  <c r="AL370" i="2"/>
  <c r="AX370" i="2"/>
  <c r="BJ366" i="2"/>
  <c r="AR367" i="2"/>
  <c r="BF367" i="2"/>
  <c r="Z368" i="2"/>
  <c r="M369" i="2"/>
  <c r="AA369" i="2"/>
  <c r="AO369" i="2"/>
  <c r="BE369" i="2"/>
  <c r="I370" i="2"/>
  <c r="W370" i="2"/>
  <c r="AM370" i="2"/>
  <c r="I373" i="2"/>
  <c r="U378" i="2"/>
  <c r="AG374" i="2"/>
  <c r="AG375" i="2"/>
  <c r="AS378" i="2"/>
  <c r="AS376" i="2"/>
  <c r="AS375" i="2"/>
  <c r="BE378" i="2"/>
  <c r="BE376" i="2"/>
  <c r="O373" i="2"/>
  <c r="AI373" i="2"/>
  <c r="BD373" i="2"/>
  <c r="AO374" i="2"/>
  <c r="I375" i="2"/>
  <c r="AB375" i="2"/>
  <c r="AZ376" i="2"/>
  <c r="AJ378" i="2"/>
  <c r="AN452" i="2"/>
  <c r="N326" i="2"/>
  <c r="Z326" i="2"/>
  <c r="AL326" i="2"/>
  <c r="AX326" i="2"/>
  <c r="H337" i="2"/>
  <c r="T337" i="2"/>
  <c r="AF337" i="2"/>
  <c r="AR337" i="2"/>
  <c r="BD337" i="2"/>
  <c r="N338" i="2"/>
  <c r="Z338" i="2"/>
  <c r="AL338" i="2"/>
  <c r="AX338" i="2"/>
  <c r="AX340" i="2"/>
  <c r="I351" i="2"/>
  <c r="U351" i="2"/>
  <c r="W361" i="2"/>
  <c r="AY361" i="2"/>
  <c r="S362" i="2"/>
  <c r="T363" i="2"/>
  <c r="AH363" i="2"/>
  <c r="AX363" i="2"/>
  <c r="P364" i="2"/>
  <c r="AF364" i="2"/>
  <c r="AY378" i="2"/>
  <c r="Q367" i="2"/>
  <c r="AE367" i="2"/>
  <c r="AS367" i="2"/>
  <c r="M368" i="2"/>
  <c r="AA368" i="2"/>
  <c r="AP368" i="2"/>
  <c r="BE368" i="2"/>
  <c r="N369" i="2"/>
  <c r="AQ369" i="2"/>
  <c r="BF369" i="2"/>
  <c r="J370" i="2"/>
  <c r="Y370" i="2"/>
  <c r="AN370" i="2"/>
  <c r="J374" i="2"/>
  <c r="V374" i="2"/>
  <c r="V373" i="2"/>
  <c r="AH374" i="2"/>
  <c r="AH375" i="2"/>
  <c r="AH373" i="2"/>
  <c r="AT374" i="2"/>
  <c r="AT378" i="2"/>
  <c r="AT376" i="2"/>
  <c r="AX375" i="2"/>
  <c r="BF374" i="2"/>
  <c r="BJ372" i="2"/>
  <c r="BF378" i="2"/>
  <c r="Q373" i="2"/>
  <c r="BE373" i="2"/>
  <c r="Y374" i="2"/>
  <c r="J375" i="2"/>
  <c r="AC375" i="2"/>
  <c r="R376" i="2"/>
  <c r="BB376" i="2"/>
  <c r="AU378" i="2"/>
  <c r="I402" i="2"/>
  <c r="U402" i="2"/>
  <c r="AG402" i="2"/>
  <c r="AS402" i="2"/>
  <c r="BE402" i="2"/>
  <c r="R457" i="2"/>
  <c r="R456" i="2" s="1"/>
  <c r="AD457" i="2"/>
  <c r="AD456" i="2" s="1"/>
  <c r="AP457" i="2"/>
  <c r="AP456" i="2" s="1"/>
  <c r="BB457" i="2"/>
  <c r="BB456" i="2" s="1"/>
  <c r="O310" i="2"/>
  <c r="AA310" i="2"/>
  <c r="AM310" i="2"/>
  <c r="AY310" i="2"/>
  <c r="O338" i="2"/>
  <c r="AA338" i="2"/>
  <c r="AM338" i="2"/>
  <c r="AY338" i="2"/>
  <c r="J355" i="2"/>
  <c r="V355" i="2"/>
  <c r="AH349" i="2"/>
  <c r="AT349" i="2"/>
  <c r="BF349" i="2"/>
  <c r="J351" i="2"/>
  <c r="V351" i="2"/>
  <c r="J353" i="2"/>
  <c r="V353" i="2"/>
  <c r="L355" i="2"/>
  <c r="J361" i="2"/>
  <c r="AL361" i="2"/>
  <c r="BA361" i="2"/>
  <c r="T362" i="2"/>
  <c r="AI362" i="2"/>
  <c r="AX362" i="2"/>
  <c r="G363" i="2"/>
  <c r="U363" i="2"/>
  <c r="AJ363" i="2"/>
  <c r="AY363" i="2"/>
  <c r="R364" i="2"/>
  <c r="AG364" i="2"/>
  <c r="BL366" i="2"/>
  <c r="AF367" i="2"/>
  <c r="AT367" i="2"/>
  <c r="N368" i="2"/>
  <c r="AB368" i="2"/>
  <c r="AR368" i="2"/>
  <c r="BF368" i="2"/>
  <c r="O369" i="2"/>
  <c r="AC369" i="2"/>
  <c r="AS369" i="2"/>
  <c r="BG369" i="2"/>
  <c r="K370" i="2"/>
  <c r="AA370" i="2"/>
  <c r="AO370" i="2"/>
  <c r="K375" i="2"/>
  <c r="W375" i="2"/>
  <c r="W378" i="2"/>
  <c r="W373" i="2"/>
  <c r="AI375" i="2"/>
  <c r="AI378" i="2"/>
  <c r="AU375" i="2"/>
  <c r="AU374" i="2"/>
  <c r="BG375" i="2"/>
  <c r="BK372" i="2"/>
  <c r="BG378" i="2"/>
  <c r="BG376" i="2"/>
  <c r="BG374" i="2"/>
  <c r="S373" i="2"/>
  <c r="AM373" i="2"/>
  <c r="BF373" i="2"/>
  <c r="G374" i="2"/>
  <c r="Z374" i="2"/>
  <c r="AQ374" i="2"/>
  <c r="L375" i="2"/>
  <c r="AD375" i="2"/>
  <c r="AZ375" i="2"/>
  <c r="T376" i="2"/>
  <c r="BD376" i="2"/>
  <c r="H378" i="2"/>
  <c r="AV378" i="2"/>
  <c r="V402" i="2"/>
  <c r="AT402" i="2"/>
  <c r="S457" i="2"/>
  <c r="S456" i="2" s="1"/>
  <c r="P450" i="2"/>
  <c r="P402" i="2"/>
  <c r="AE457" i="2"/>
  <c r="AE456" i="2" s="1"/>
  <c r="AB450" i="2"/>
  <c r="AB402" i="2"/>
  <c r="AQ457" i="2"/>
  <c r="AQ456" i="2" s="1"/>
  <c r="AZ450" i="2"/>
  <c r="BC457" i="2"/>
  <c r="BC455" i="2" s="1"/>
  <c r="J309" i="2"/>
  <c r="V309" i="2"/>
  <c r="AH309" i="2"/>
  <c r="AT309" i="2"/>
  <c r="BF309" i="2"/>
  <c r="P310" i="2"/>
  <c r="AB310" i="2"/>
  <c r="AN310" i="2"/>
  <c r="AZ310" i="2"/>
  <c r="J311" i="2"/>
  <c r="V311" i="2"/>
  <c r="AH311" i="2"/>
  <c r="AT311" i="2"/>
  <c r="BF311" i="2"/>
  <c r="BX326" i="2"/>
  <c r="J337" i="2"/>
  <c r="V337" i="2"/>
  <c r="AH337" i="2"/>
  <c r="AT337" i="2"/>
  <c r="BF337" i="2"/>
  <c r="P338" i="2"/>
  <c r="AB338" i="2"/>
  <c r="AN338" i="2"/>
  <c r="AZ338" i="2"/>
  <c r="W349" i="2"/>
  <c r="AI349" i="2"/>
  <c r="AU349" i="2"/>
  <c r="Q350" i="2"/>
  <c r="K351" i="2"/>
  <c r="Q354" i="2"/>
  <c r="K361" i="2"/>
  <c r="AM361" i="2"/>
  <c r="BC361" i="2"/>
  <c r="G362" i="2"/>
  <c r="AY362" i="2"/>
  <c r="H363" i="2"/>
  <c r="V363" i="2"/>
  <c r="AL363" i="2"/>
  <c r="T364" i="2"/>
  <c r="S367" i="2"/>
  <c r="AG367" i="2"/>
  <c r="O368" i="2"/>
  <c r="AD368" i="2"/>
  <c r="AS368" i="2"/>
  <c r="AE369" i="2"/>
  <c r="AT369" i="2"/>
  <c r="M370" i="2"/>
  <c r="AB370" i="2"/>
  <c r="BI375" i="2"/>
  <c r="AO373" i="2"/>
  <c r="BG373" i="2"/>
  <c r="H374" i="2"/>
  <c r="AS374" i="2"/>
  <c r="N375" i="2"/>
  <c r="AF375" i="2"/>
  <c r="BA375" i="2"/>
  <c r="U376" i="2"/>
  <c r="BF376" i="2"/>
  <c r="I378" i="2"/>
  <c r="AX378" i="2"/>
  <c r="W402" i="2"/>
  <c r="AI402" i="2"/>
  <c r="AU402" i="2"/>
  <c r="BG402" i="2"/>
  <c r="BK401" i="2"/>
  <c r="AN402" i="2"/>
  <c r="J362" i="2"/>
  <c r="V362" i="2"/>
  <c r="AH362" i="2"/>
  <c r="AT362" i="2"/>
  <c r="BF362" i="2"/>
  <c r="Q368" i="2"/>
  <c r="AC368" i="2"/>
  <c r="AO368" i="2"/>
  <c r="BA368" i="2"/>
  <c r="L374" i="2"/>
  <c r="X374" i="2"/>
  <c r="AJ374" i="2"/>
  <c r="AV374" i="2"/>
  <c r="AV373" i="2"/>
  <c r="Y453" i="2"/>
  <c r="AK453" i="2"/>
  <c r="G452" i="2"/>
  <c r="S452" i="2"/>
  <c r="AE452" i="2"/>
  <c r="AQ452" i="2"/>
  <c r="AQ439" i="2"/>
  <c r="BC452" i="2"/>
  <c r="Q402" i="2"/>
  <c r="AC402" i="2"/>
  <c r="AO402" i="2"/>
  <c r="BA402" i="2"/>
  <c r="BP401" i="2"/>
  <c r="Z453" i="2"/>
  <c r="AX453" i="2"/>
  <c r="W460" i="2"/>
  <c r="AI460" i="2"/>
  <c r="AU460" i="2"/>
  <c r="BG460" i="2"/>
  <c r="AF452" i="2"/>
  <c r="AR452" i="2"/>
  <c r="L362" i="2"/>
  <c r="X362" i="2"/>
  <c r="AJ362" i="2"/>
  <c r="AV362" i="2"/>
  <c r="G368" i="2"/>
  <c r="S368" i="2"/>
  <c r="AE368" i="2"/>
  <c r="AQ368" i="2"/>
  <c r="BC368" i="2"/>
  <c r="AJ373" i="2"/>
  <c r="AX373" i="2"/>
  <c r="AV375" i="2"/>
  <c r="BR401" i="2"/>
  <c r="AA424" i="2"/>
  <c r="BA424" i="2"/>
  <c r="O453" i="2"/>
  <c r="AA453" i="2"/>
  <c r="AM453" i="2"/>
  <c r="AY453" i="2"/>
  <c r="AT434" i="2"/>
  <c r="AO439" i="2"/>
  <c r="AY373" i="2"/>
  <c r="AC424" i="2"/>
  <c r="L434" i="2"/>
  <c r="AJ434" i="2"/>
  <c r="K452" i="2"/>
  <c r="W452" i="2"/>
  <c r="W439" i="2"/>
  <c r="AI452" i="2"/>
  <c r="AI439" i="2"/>
  <c r="AU452" i="2"/>
  <c r="AU439" i="2"/>
  <c r="BG452" i="2"/>
  <c r="BK437" i="2"/>
  <c r="BG439" i="2"/>
  <c r="AP483" i="2"/>
  <c r="AP424" i="2"/>
  <c r="M434" i="2"/>
  <c r="Y434" i="2"/>
  <c r="AK434" i="2"/>
  <c r="AW434" i="2"/>
  <c r="O460" i="2"/>
  <c r="AM460" i="2"/>
  <c r="G453" i="2"/>
  <c r="S453" i="2"/>
  <c r="AE453" i="2"/>
  <c r="AQ453" i="2"/>
  <c r="BC453" i="2"/>
  <c r="X434" i="2"/>
  <c r="AN460" i="2"/>
  <c r="Y452" i="2"/>
  <c r="AK452" i="2"/>
  <c r="AH444" i="2"/>
  <c r="AT444" i="2"/>
  <c r="H450" i="2"/>
  <c r="L449" i="2"/>
  <c r="H449" i="2"/>
  <c r="X449" i="2"/>
  <c r="T449" i="2"/>
  <c r="T450" i="2"/>
  <c r="AF450" i="2"/>
  <c r="AF478" i="2"/>
  <c r="AJ449" i="2"/>
  <c r="AF449" i="2"/>
  <c r="AR478" i="2"/>
  <c r="AR450" i="2"/>
  <c r="AV449" i="2"/>
  <c r="AR449" i="2"/>
  <c r="BD478" i="2"/>
  <c r="BD450" i="2"/>
  <c r="BD449" i="2"/>
  <c r="U424" i="2"/>
  <c r="AG424" i="2"/>
  <c r="AK424" i="2"/>
  <c r="AS424" i="2"/>
  <c r="AS483" i="2"/>
  <c r="BE483" i="2"/>
  <c r="BE424" i="2"/>
  <c r="I453" i="2"/>
  <c r="U453" i="2"/>
  <c r="AG453" i="2"/>
  <c r="AS453" i="2"/>
  <c r="AB434" i="2"/>
  <c r="AN434" i="2"/>
  <c r="V434" i="2"/>
  <c r="O452" i="2"/>
  <c r="O439" i="2"/>
  <c r="AA452" i="2"/>
  <c r="AM452" i="2"/>
  <c r="AY452" i="2"/>
  <c r="N424" i="2"/>
  <c r="J424" i="2"/>
  <c r="AL424" i="2"/>
  <c r="AH424" i="2"/>
  <c r="AT483" i="2"/>
  <c r="AT424" i="2"/>
  <c r="BF483" i="2"/>
  <c r="BF424" i="2"/>
  <c r="AO424" i="2"/>
  <c r="S460" i="2"/>
  <c r="AQ460" i="2"/>
  <c r="P460" i="2"/>
  <c r="P439" i="2"/>
  <c r="P452" i="2"/>
  <c r="AB460" i="2"/>
  <c r="AB452" i="2"/>
  <c r="AN439" i="2"/>
  <c r="AZ460" i="2"/>
  <c r="AZ452" i="2"/>
  <c r="AK444" i="2"/>
  <c r="K449" i="2"/>
  <c r="K450" i="2"/>
  <c r="AI478" i="2"/>
  <c r="AI450" i="2"/>
  <c r="AI449" i="2"/>
  <c r="AU450" i="2"/>
  <c r="AU449" i="2"/>
  <c r="AU478" i="2"/>
  <c r="BG450" i="2"/>
  <c r="BG449" i="2"/>
  <c r="BG478" i="2"/>
  <c r="BK448" i="2"/>
  <c r="BM428" i="2"/>
  <c r="BQ401" i="2"/>
  <c r="AU483" i="2"/>
  <c r="AY424" i="2"/>
  <c r="K453" i="2"/>
  <c r="W453" i="2"/>
  <c r="AI453" i="2"/>
  <c r="AU453" i="2"/>
  <c r="BG453" i="2"/>
  <c r="R434" i="2"/>
  <c r="AK439" i="2"/>
  <c r="AW439" i="2"/>
  <c r="O402" i="2"/>
  <c r="AA402" i="2"/>
  <c r="AM402" i="2"/>
  <c r="AY402" i="2"/>
  <c r="L453" i="2"/>
  <c r="X453" i="2"/>
  <c r="AJ453" i="2"/>
  <c r="AV453" i="2"/>
  <c r="BB439" i="2"/>
  <c r="M450" i="2"/>
  <c r="Y450" i="2"/>
  <c r="Q434" i="2"/>
  <c r="AC434" i="2"/>
  <c r="AO434" i="2"/>
  <c r="BA434" i="2"/>
  <c r="Q444" i="2"/>
  <c r="AC444" i="2"/>
  <c r="AO444" i="2"/>
  <c r="BA444" i="2"/>
  <c r="BP448" i="2"/>
  <c r="Y449" i="2"/>
  <c r="AK450" i="2"/>
  <c r="H452" i="2"/>
  <c r="AW452" i="2"/>
  <c r="AW453" i="2"/>
  <c r="AS509" i="2"/>
  <c r="AS511" i="2" s="1"/>
  <c r="AR509" i="2"/>
  <c r="AR511" i="2" s="1"/>
  <c r="BE453" i="2"/>
  <c r="Z434" i="2"/>
  <c r="AP434" i="2"/>
  <c r="Q450" i="2"/>
  <c r="AC450" i="2"/>
  <c r="AO450" i="2"/>
  <c r="AO478" i="2"/>
  <c r="BA478" i="2"/>
  <c r="BA450" i="2"/>
  <c r="S450" i="2"/>
  <c r="AV424" i="2"/>
  <c r="H439" i="2"/>
  <c r="T439" i="2"/>
  <c r="AF439" i="2"/>
  <c r="AR439" i="2"/>
  <c r="BD439" i="2"/>
  <c r="G444" i="2"/>
  <c r="S444" i="2"/>
  <c r="AE444" i="2"/>
  <c r="AQ444" i="2"/>
  <c r="BC444" i="2"/>
  <c r="BR448" i="2"/>
  <c r="AQ449" i="2"/>
  <c r="AN450" i="2"/>
  <c r="BB460" i="2"/>
  <c r="AW478" i="2"/>
  <c r="AF509" i="2"/>
  <c r="AF511" i="2" s="1"/>
  <c r="AY509" i="2"/>
  <c r="AY511" i="2" s="1"/>
  <c r="AQ483" i="2"/>
  <c r="AQ424" i="2"/>
  <c r="BC483" i="2"/>
  <c r="BC424" i="2"/>
  <c r="Q452" i="2"/>
  <c r="AC452" i="2"/>
  <c r="AO452" i="2"/>
  <c r="BA452" i="2"/>
  <c r="BQ437" i="2"/>
  <c r="I450" i="2"/>
  <c r="I449" i="2"/>
  <c r="U450" i="2"/>
  <c r="U449" i="2"/>
  <c r="AG478" i="2"/>
  <c r="AG450" i="2"/>
  <c r="AG449" i="2"/>
  <c r="AS450" i="2"/>
  <c r="AS478" i="2"/>
  <c r="AS449" i="2"/>
  <c r="BE478" i="2"/>
  <c r="BE450" i="2"/>
  <c r="BE449" i="2"/>
  <c r="AE449" i="2"/>
  <c r="BL449" i="2"/>
  <c r="G450" i="2"/>
  <c r="J453" i="2"/>
  <c r="AH453" i="2"/>
  <c r="BF453" i="2"/>
  <c r="X424" i="2"/>
  <c r="AZ424" i="2"/>
  <c r="R452" i="2"/>
  <c r="R460" i="2"/>
  <c r="AD452" i="2"/>
  <c r="AP452" i="2"/>
  <c r="BB452" i="2"/>
  <c r="Q449" i="2"/>
  <c r="AT450" i="2"/>
  <c r="M453" i="2"/>
  <c r="P453" i="2"/>
  <c r="AB453" i="2"/>
  <c r="AN453" i="2"/>
  <c r="AZ453" i="2"/>
  <c r="H460" i="2"/>
  <c r="T460" i="2"/>
  <c r="AR460" i="2"/>
  <c r="Q453" i="2"/>
  <c r="AC453" i="2"/>
  <c r="AO453" i="2"/>
  <c r="BA453" i="2"/>
  <c r="I452" i="2"/>
  <c r="U452" i="2"/>
  <c r="AG452" i="2"/>
  <c r="AS452" i="2"/>
  <c r="BE452" i="2"/>
  <c r="AS439" i="2"/>
  <c r="AK449" i="2"/>
  <c r="BA449" i="2"/>
  <c r="AE450" i="2"/>
  <c r="AP460" i="2"/>
  <c r="BF509" i="2"/>
  <c r="BF511" i="2" s="1"/>
  <c r="BE509" i="2"/>
  <c r="BE511" i="2" s="1"/>
  <c r="O434" i="2"/>
  <c r="AA434" i="2"/>
  <c r="AM434" i="2"/>
  <c r="AY434" i="2"/>
  <c r="J460" i="2"/>
  <c r="V460" i="2"/>
  <c r="AH460" i="2"/>
  <c r="AT460" i="2"/>
  <c r="BF460" i="2"/>
  <c r="AL449" i="2"/>
  <c r="O449" i="2"/>
  <c r="O450" i="2"/>
  <c r="AA449" i="2"/>
  <c r="AA450" i="2"/>
  <c r="AM449" i="2"/>
  <c r="AM450" i="2"/>
  <c r="AY449" i="2"/>
  <c r="AY450" i="2"/>
  <c r="BC449" i="2"/>
  <c r="BC450" i="2"/>
  <c r="AK496" i="2"/>
  <c r="AL509" i="2" s="1"/>
  <c r="AL511" i="2" s="1"/>
  <c r="BB509" i="2"/>
  <c r="BB511" i="2" s="1"/>
  <c r="BA521" i="2"/>
  <c r="AC521" i="2"/>
  <c r="AA552" i="2"/>
  <c r="AF552" i="2"/>
  <c r="AK531" i="2"/>
  <c r="BH488" i="2"/>
  <c r="BH494" i="2" s="1"/>
  <c r="BD509" i="2"/>
  <c r="BD511" i="2" s="1"/>
  <c r="H521" i="2"/>
  <c r="N531" i="2"/>
  <c r="AL531" i="2"/>
  <c r="T531" i="2"/>
  <c r="AF531" i="2"/>
  <c r="AR531" i="2"/>
  <c r="BD531" i="2"/>
  <c r="V521" i="2"/>
  <c r="AA521" i="2"/>
  <c r="AZ495" i="2"/>
  <c r="P521" i="2"/>
  <c r="AN521" i="2"/>
  <c r="R531" i="2"/>
  <c r="AD531" i="2"/>
  <c r="Z495" i="2"/>
  <c r="Z539" i="2"/>
  <c r="S539" i="2"/>
  <c r="AQ539" i="2"/>
  <c r="BC539" i="2"/>
  <c r="O552" i="2"/>
  <c r="AM552" i="2"/>
  <c r="AY552" i="2"/>
  <c r="AW509" i="2"/>
  <c r="AW511" i="2" s="1"/>
  <c r="AV509" i="2"/>
  <c r="AV511" i="2" s="1"/>
  <c r="M521" i="2"/>
  <c r="M496" i="2"/>
  <c r="AX509" i="2"/>
  <c r="AX511" i="2" s="1"/>
  <c r="R521" i="2"/>
  <c r="AD521" i="2"/>
  <c r="AP521" i="2"/>
  <c r="BB521" i="2"/>
  <c r="AL521" i="2"/>
  <c r="Y521" i="2"/>
  <c r="S521" i="2"/>
  <c r="AE521" i="2"/>
  <c r="AQ521" i="2"/>
  <c r="BC521" i="2"/>
  <c r="M531" i="2"/>
  <c r="Y531" i="2"/>
  <c r="N539" i="2"/>
  <c r="AZ521" i="2"/>
  <c r="AZ496" i="2"/>
  <c r="AG521" i="2"/>
  <c r="H546" i="2"/>
  <c r="T546" i="2"/>
  <c r="AF546" i="2"/>
  <c r="AR546" i="2"/>
  <c r="BD546" i="2"/>
  <c r="AH521" i="2"/>
  <c r="BF521" i="2"/>
  <c r="W521" i="2"/>
  <c r="AI521" i="2"/>
  <c r="AU521" i="2"/>
  <c r="BG521" i="2"/>
  <c r="P546" i="2"/>
  <c r="AN546" i="2"/>
  <c r="H552" i="2"/>
  <c r="Q531" i="2"/>
  <c r="AO531" i="2"/>
  <c r="BA531" i="2"/>
  <c r="AP539" i="2"/>
  <c r="G539" i="2"/>
  <c r="Q546" i="2"/>
  <c r="AC546" i="2"/>
  <c r="AO546" i="2"/>
  <c r="BA546" i="2"/>
  <c r="BB531" i="2"/>
  <c r="H539" i="2"/>
  <c r="T539" i="2"/>
  <c r="AF539" i="2"/>
  <c r="AD546" i="2"/>
  <c r="AP546" i="2"/>
  <c r="BB546" i="2"/>
  <c r="AN509" i="2"/>
  <c r="AN511" i="2" s="1"/>
  <c r="AM521" i="2"/>
  <c r="N521" i="2"/>
  <c r="Z521" i="2"/>
  <c r="S531" i="2"/>
  <c r="AE531" i="2"/>
  <c r="AQ531" i="2"/>
  <c r="AL539" i="2"/>
  <c r="G546" i="2"/>
  <c r="S546" i="2"/>
  <c r="AE546" i="2"/>
  <c r="AB531" i="2"/>
  <c r="AN531" i="2"/>
  <c r="J531" i="2"/>
  <c r="V531" i="2"/>
  <c r="AH531" i="2"/>
  <c r="AT531" i="2"/>
  <c r="BF531" i="2"/>
  <c r="L552" i="2"/>
  <c r="AL552" i="2"/>
  <c r="AX552" i="2"/>
  <c r="R552" i="2"/>
  <c r="AD552" i="2"/>
  <c r="AP552" i="2"/>
  <c r="BB552" i="2"/>
  <c r="BG496" i="2"/>
  <c r="BE521" i="2"/>
  <c r="G531" i="2"/>
  <c r="AY539" i="2"/>
  <c r="U539" i="2"/>
  <c r="AS539" i="2"/>
  <c r="N546" i="2"/>
  <c r="AL546" i="2"/>
  <c r="AX546" i="2"/>
  <c r="T552" i="2"/>
  <c r="AR552" i="2"/>
  <c r="BD552" i="2"/>
  <c r="R495" i="2"/>
  <c r="J521" i="2"/>
  <c r="O531" i="2"/>
  <c r="AA531" i="2"/>
  <c r="P539" i="2"/>
  <c r="V539" i="2"/>
  <c r="AH539" i="2"/>
  <c r="AT539" i="2"/>
  <c r="BF539" i="2"/>
  <c r="K546" i="2"/>
  <c r="BG546" i="2"/>
  <c r="G552" i="2"/>
  <c r="U552" i="2"/>
  <c r="AG552" i="2"/>
  <c r="BE552" i="2"/>
  <c r="K539" i="2"/>
  <c r="W539" i="2"/>
  <c r="AI539" i="2"/>
  <c r="AU539" i="2"/>
  <c r="BG539" i="2"/>
  <c r="AQ546" i="2"/>
  <c r="BC546" i="2"/>
  <c r="F9" i="4"/>
  <c r="F2" i="4"/>
  <c r="B6" i="11"/>
  <c r="CC710" i="2" a="1"/>
  <c r="CC747" i="2" a="1"/>
  <c r="D733" i="2" a="1"/>
  <c r="CC733" i="2" a="1"/>
  <c r="CB710" i="2" a="1"/>
  <c r="D710" i="2" a="1"/>
  <c r="D558" i="2" a="1"/>
  <c r="CB747" i="2" a="1"/>
  <c r="D747" i="2" a="1"/>
  <c r="CB733" i="2" a="1"/>
  <c r="CC719" i="2" a="1"/>
  <c r="CC725" i="2" a="1"/>
  <c r="CC723" i="2" a="1"/>
  <c r="CB738" i="2" a="1"/>
  <c r="CC724" i="2" a="1"/>
  <c r="CB717" i="2" a="1"/>
  <c r="C750" i="2" a="1"/>
  <c r="CC740" i="2" a="1"/>
  <c r="CC721" i="2" a="1"/>
  <c r="CB716" i="2" a="1"/>
  <c r="CC739" i="2" a="1"/>
  <c r="CB723" i="2" a="1"/>
  <c r="CC729" i="2" a="1"/>
  <c r="CB725" i="2" a="1"/>
  <c r="CC717" i="2" a="1"/>
  <c r="CC713" i="2" a="1"/>
  <c r="CB721" i="2" a="1"/>
  <c r="C742" i="2" a="1"/>
  <c r="CB737" i="2" a="1"/>
  <c r="CB714" i="2" a="1"/>
  <c r="CC738" i="2" a="1"/>
  <c r="CC750" i="2" a="1"/>
  <c r="CB719" i="2" a="1"/>
  <c r="CC715" i="2" a="1"/>
  <c r="CC714" i="2" a="1"/>
  <c r="CB724" i="2" a="1"/>
  <c r="C737" i="2" a="1"/>
  <c r="C740" i="2" a="1"/>
  <c r="CB740" i="2" a="1"/>
  <c r="CB713" i="2" a="1"/>
  <c r="CB736" i="2" a="1"/>
  <c r="CB742" i="2" a="1"/>
  <c r="CB720" i="2" a="1"/>
  <c r="CB739" i="2" a="1"/>
  <c r="CC736" i="2" a="1"/>
  <c r="CC726" i="2" a="1"/>
  <c r="C739" i="2" a="1"/>
  <c r="CB726" i="2" a="1"/>
  <c r="C736" i="2" a="1"/>
  <c r="CB715" i="2" a="1"/>
  <c r="CC727" i="2" a="1"/>
  <c r="CC716" i="2" a="1"/>
  <c r="CB750" i="2" a="1"/>
  <c r="CC742" i="2" a="1"/>
  <c r="CC720" i="2" a="1"/>
  <c r="C738" i="2" a="1"/>
  <c r="CB729" i="2" a="1"/>
  <c r="CC737" i="2" a="1"/>
  <c r="CB727" i="2" a="1"/>
  <c r="BL248" i="2" l="1"/>
  <c r="BP248" i="2" s="1"/>
  <c r="BT248" i="2" s="1"/>
  <c r="BX248" i="2" s="1"/>
  <c r="BH131" i="2"/>
  <c r="AE214" i="2"/>
  <c r="AE209" i="2" s="1"/>
  <c r="AE230" i="2"/>
  <c r="K209" i="2"/>
  <c r="K210" i="2" s="1"/>
  <c r="AF214" i="2"/>
  <c r="AF154" i="2" s="1"/>
  <c r="AF230" i="2"/>
  <c r="D5" i="11"/>
  <c r="E5" i="11" s="1"/>
  <c r="U214" i="2"/>
  <c r="U209" i="2" s="1"/>
  <c r="U210" i="2" s="1"/>
  <c r="U230" i="2"/>
  <c r="BI220" i="2"/>
  <c r="BJ220" i="2" s="1"/>
  <c r="BK220" i="2" s="1"/>
  <c r="BL220" i="2" s="1"/>
  <c r="BM220" i="2" s="1"/>
  <c r="BN220" i="2" s="1"/>
  <c r="BO220" i="2" s="1"/>
  <c r="BP220" i="2" s="1"/>
  <c r="BQ220" i="2" s="1"/>
  <c r="BR220" i="2" s="1"/>
  <c r="BS220" i="2" s="1"/>
  <c r="BT220" i="2" s="1"/>
  <c r="BU220" i="2" s="1"/>
  <c r="BV220" i="2" s="1"/>
  <c r="BW220" i="2" s="1"/>
  <c r="BX220" i="2" s="1"/>
  <c r="BY220" i="2" s="1"/>
  <c r="BZ220" i="2" s="1"/>
  <c r="AG209" i="2"/>
  <c r="AG210" i="2" s="1"/>
  <c r="T214" i="2"/>
  <c r="T209" i="2" s="1"/>
  <c r="T210" i="2" s="1"/>
  <c r="T230" i="2"/>
  <c r="M214" i="2"/>
  <c r="M230" i="2"/>
  <c r="L214" i="2"/>
  <c r="L209" i="2" s="1"/>
  <c r="L210" i="2" s="1"/>
  <c r="L230" i="2"/>
  <c r="AL214" i="2"/>
  <c r="AL154" i="2" s="1"/>
  <c r="AL230" i="2"/>
  <c r="AM214" i="2"/>
  <c r="AM154" i="2" s="1"/>
  <c r="AM230" i="2"/>
  <c r="AK214" i="2"/>
  <c r="AK154" i="2" s="1"/>
  <c r="AK230" i="2"/>
  <c r="AW190" i="2"/>
  <c r="BM189" i="2"/>
  <c r="BS189" i="2"/>
  <c r="AU190" i="2"/>
  <c r="AU153" i="2" s="1"/>
  <c r="K190" i="2"/>
  <c r="K153" i="2" s="1"/>
  <c r="BG131" i="2"/>
  <c r="AX164" i="2"/>
  <c r="AX172" i="2"/>
  <c r="AX174" i="2" s="1"/>
  <c r="BB163" i="2"/>
  <c r="AX163" i="2"/>
  <c r="AZ505" i="2"/>
  <c r="AZ507" i="2" s="1"/>
  <c r="AU505" i="2"/>
  <c r="AU507" i="2" s="1"/>
  <c r="Q468" i="2"/>
  <c r="BA172" i="2"/>
  <c r="BA173" i="2" s="1"/>
  <c r="AM163" i="2"/>
  <c r="BD330" i="2"/>
  <c r="BD333" i="2" s="1"/>
  <c r="BD334" i="2" s="1"/>
  <c r="BH133" i="2"/>
  <c r="BK248" i="2"/>
  <c r="BO248" i="2" s="1"/>
  <c r="BS248" i="2" s="1"/>
  <c r="BW248" i="2" s="1"/>
  <c r="BG330" i="2"/>
  <c r="BG333" i="2" s="1"/>
  <c r="BG334" i="2" s="1"/>
  <c r="BH134" i="2"/>
  <c r="BF330" i="2"/>
  <c r="BF333" i="2" s="1"/>
  <c r="BF334" i="2" s="1"/>
  <c r="AE159" i="2"/>
  <c r="AE160" i="2" s="1"/>
  <c r="BE163" i="2"/>
  <c r="S164" i="2"/>
  <c r="BE164" i="2"/>
  <c r="AS468" i="2"/>
  <c r="AS469" i="2" s="1"/>
  <c r="N461" i="2"/>
  <c r="BN274" i="2"/>
  <c r="BN156" i="2" s="1"/>
  <c r="BE159" i="2"/>
  <c r="BE160" i="2" s="1"/>
  <c r="BE174" i="2"/>
  <c r="AM164" i="2"/>
  <c r="AW347" i="2"/>
  <c r="AA164" i="2"/>
  <c r="AL464" i="2"/>
  <c r="AL471" i="2" s="1"/>
  <c r="AL159" i="2"/>
  <c r="AL160" i="2" s="1"/>
  <c r="BD505" i="2"/>
  <c r="BD507" i="2" s="1"/>
  <c r="R154" i="2"/>
  <c r="Q464" i="2"/>
  <c r="U465" i="2" s="1"/>
  <c r="BA164" i="2"/>
  <c r="J9" i="2"/>
  <c r="I11" i="2"/>
  <c r="I12" i="2" s="1"/>
  <c r="I229" i="2" s="1"/>
  <c r="I231" i="2" s="1"/>
  <c r="AQ7" i="2"/>
  <c r="AR7" i="2" s="1"/>
  <c r="AS7" i="2" s="1"/>
  <c r="AT7" i="2" s="1"/>
  <c r="AY238" i="2"/>
  <c r="AY239" i="2" s="1"/>
  <c r="AZ242" i="2"/>
  <c r="AZ243" i="2" s="1"/>
  <c r="AD462" i="2"/>
  <c r="AM505" i="2"/>
  <c r="AM507" i="2" s="1"/>
  <c r="M497" i="2"/>
  <c r="AD468" i="2"/>
  <c r="AW464" i="2"/>
  <c r="AW466" i="2" s="1"/>
  <c r="R382" i="2"/>
  <c r="AW468" i="2"/>
  <c r="AW81" i="2"/>
  <c r="BK363" i="2"/>
  <c r="O243" i="2"/>
  <c r="K381" i="2"/>
  <c r="R381" i="2"/>
  <c r="BI259" i="2"/>
  <c r="BJ259" i="2" s="1"/>
  <c r="AA163" i="2"/>
  <c r="AN505" i="2"/>
  <c r="AN507" i="2" s="1"/>
  <c r="BA346" i="2"/>
  <c r="AW269" i="2"/>
  <c r="M5" i="4" s="1"/>
  <c r="T159" i="2"/>
  <c r="T160" i="2" s="1"/>
  <c r="U471" i="2"/>
  <c r="AK505" i="2"/>
  <c r="AK507" i="2" s="1"/>
  <c r="M266" i="2"/>
  <c r="M272" i="2" s="1"/>
  <c r="M274" i="2" s="1"/>
  <c r="M156" i="2" s="1"/>
  <c r="P7" i="4"/>
  <c r="L497" i="2"/>
  <c r="AF455" i="2"/>
  <c r="L468" i="2"/>
  <c r="Q154" i="2"/>
  <c r="AN159" i="2"/>
  <c r="BV154" i="2"/>
  <c r="AY505" i="2"/>
  <c r="AY507" i="2" s="1"/>
  <c r="L464" i="2"/>
  <c r="L471" i="2" s="1"/>
  <c r="AQ353" i="2"/>
  <c r="AN242" i="2"/>
  <c r="AN243" i="2" s="1"/>
  <c r="AE134" i="2"/>
  <c r="AJ505" i="2"/>
  <c r="AJ507" i="2" s="1"/>
  <c r="BS273" i="2"/>
  <c r="BS274" i="2" s="1"/>
  <c r="BS156" i="2" s="1"/>
  <c r="M164" i="2"/>
  <c r="BJ132" i="2"/>
  <c r="BJ330" i="2" s="1"/>
  <c r="BE462" i="2"/>
  <c r="AH505" i="2"/>
  <c r="AH507" i="2" s="1"/>
  <c r="AQ346" i="2"/>
  <c r="AF159" i="2"/>
  <c r="BE461" i="2"/>
  <c r="AU346" i="2"/>
  <c r="AC468" i="2"/>
  <c r="AG469" i="2" s="1"/>
  <c r="T272" i="2"/>
  <c r="W7" i="4"/>
  <c r="AC462" i="2"/>
  <c r="BE468" i="2"/>
  <c r="K163" i="2"/>
  <c r="Q159" i="2"/>
  <c r="U160" i="2" s="1"/>
  <c r="BE466" i="2"/>
  <c r="AI505" i="2"/>
  <c r="AI507" i="2" s="1"/>
  <c r="AT505" i="2"/>
  <c r="AT507" i="2" s="1"/>
  <c r="U468" i="2"/>
  <c r="G468" i="2"/>
  <c r="G469" i="2" s="1"/>
  <c r="AY163" i="2"/>
  <c r="BA461" i="2"/>
  <c r="BA468" i="2"/>
  <c r="BA462" i="2"/>
  <c r="N462" i="2"/>
  <c r="AF461" i="2"/>
  <c r="AY164" i="2"/>
  <c r="BA464" i="2"/>
  <c r="BE465" i="2" s="1"/>
  <c r="AO464" i="2"/>
  <c r="AO471" i="2" s="1"/>
  <c r="AO462" i="2"/>
  <c r="AY159" i="2"/>
  <c r="N464" i="2"/>
  <c r="N471" i="2" s="1"/>
  <c r="G462" i="2"/>
  <c r="G464" i="2"/>
  <c r="G466" i="2" s="1"/>
  <c r="U462" i="2"/>
  <c r="AF468" i="2"/>
  <c r="AG380" i="2"/>
  <c r="AG497" i="2"/>
  <c r="AN456" i="2"/>
  <c r="AF462" i="2"/>
  <c r="AR159" i="2"/>
  <c r="P242" i="2"/>
  <c r="P243" i="2" s="1"/>
  <c r="S267" i="2"/>
  <c r="W3" i="4" s="1"/>
  <c r="AX505" i="2"/>
  <c r="AX507" i="2" s="1"/>
  <c r="BO360" i="2"/>
  <c r="BO363" i="2" s="1"/>
  <c r="BI256" i="2"/>
  <c r="BJ256" i="2" s="1"/>
  <c r="AV67" i="2"/>
  <c r="S159" i="2"/>
  <c r="S160" i="2" s="1"/>
  <c r="AS462" i="2"/>
  <c r="AS471" i="2"/>
  <c r="AW461" i="2"/>
  <c r="R159" i="2"/>
  <c r="R160" i="2" s="1"/>
  <c r="AQ238" i="2"/>
  <c r="AQ239" i="2" s="1"/>
  <c r="AP163" i="2"/>
  <c r="R163" i="2"/>
  <c r="AV466" i="2"/>
  <c r="AS461" i="2"/>
  <c r="AL163" i="2"/>
  <c r="AL505" i="2"/>
  <c r="AL507" i="2" s="1"/>
  <c r="U461" i="2"/>
  <c r="BC346" i="2"/>
  <c r="BC238" i="2"/>
  <c r="BC239" i="2" s="1"/>
  <c r="V163" i="2"/>
  <c r="AI163" i="2"/>
  <c r="BE505" i="2"/>
  <c r="BE507" i="2" s="1"/>
  <c r="S154" i="2"/>
  <c r="AE163" i="2"/>
  <c r="BD497" i="2"/>
  <c r="Q461" i="2"/>
  <c r="Q455" i="2"/>
  <c r="E6" i="4"/>
  <c r="BD164" i="2"/>
  <c r="AS455" i="2"/>
  <c r="BE456" i="2"/>
  <c r="Y461" i="2"/>
  <c r="AM455" i="2"/>
  <c r="AO163" i="2"/>
  <c r="AW505" i="2"/>
  <c r="AW507" i="2" s="1"/>
  <c r="AZ159" i="2"/>
  <c r="BD160" i="2" s="1"/>
  <c r="AW497" i="2"/>
  <c r="AA238" i="2"/>
  <c r="AA239" i="2" s="1"/>
  <c r="AP235" i="2"/>
  <c r="Z462" i="2"/>
  <c r="AZ456" i="2"/>
  <c r="BO366" i="2"/>
  <c r="BO369" i="2" s="1"/>
  <c r="T164" i="2"/>
  <c r="AB351" i="2"/>
  <c r="AI455" i="2"/>
  <c r="BM366" i="2"/>
  <c r="BM370" i="2" s="1"/>
  <c r="AB355" i="2"/>
  <c r="AN354" i="2"/>
  <c r="AP159" i="2"/>
  <c r="G455" i="2"/>
  <c r="AD461" i="2"/>
  <c r="BA163" i="2"/>
  <c r="AQ355" i="2"/>
  <c r="BF497" i="2"/>
  <c r="AB242" i="2"/>
  <c r="Z468" i="2"/>
  <c r="Z461" i="2"/>
  <c r="BD242" i="2"/>
  <c r="BD455" i="2"/>
  <c r="M461" i="2"/>
  <c r="BD468" i="2"/>
  <c r="AV456" i="2"/>
  <c r="AO71" i="2"/>
  <c r="BD461" i="2"/>
  <c r="AG462" i="2"/>
  <c r="AO164" i="2"/>
  <c r="BD464" i="2"/>
  <c r="BD471" i="2" s="1"/>
  <c r="AQ173" i="2"/>
  <c r="AO159" i="2"/>
  <c r="AQ164" i="2"/>
  <c r="AG464" i="2"/>
  <c r="AG465" i="2" s="1"/>
  <c r="AQ159" i="2"/>
  <c r="AQ160" i="2" s="1"/>
  <c r="AG461" i="2"/>
  <c r="K455" i="2"/>
  <c r="X151" i="2"/>
  <c r="AT164" i="2"/>
  <c r="P154" i="2"/>
  <c r="AV497" i="2"/>
  <c r="AO461" i="2"/>
  <c r="AA462" i="2"/>
  <c r="AK462" i="2"/>
  <c r="AT346" i="2"/>
  <c r="AG159" i="2"/>
  <c r="AG160" i="2" s="1"/>
  <c r="AG163" i="2"/>
  <c r="AV347" i="2"/>
  <c r="AX461" i="2"/>
  <c r="AA464" i="2"/>
  <c r="AA471" i="2" s="1"/>
  <c r="AK468" i="2"/>
  <c r="AK469" i="2" s="1"/>
  <c r="AS164" i="2"/>
  <c r="AV505" i="2"/>
  <c r="AV507" i="2" s="1"/>
  <c r="I464" i="2"/>
  <c r="I471" i="2" s="1"/>
  <c r="I472" i="2" s="1"/>
  <c r="AC455" i="2"/>
  <c r="I462" i="2"/>
  <c r="O455" i="2"/>
  <c r="I468" i="2"/>
  <c r="I469" i="2" s="1"/>
  <c r="AZ355" i="2"/>
  <c r="X163" i="2"/>
  <c r="I461" i="2"/>
  <c r="L267" i="2"/>
  <c r="P3" i="4" s="1"/>
  <c r="AK163" i="2"/>
  <c r="BC164" i="2"/>
  <c r="AJ461" i="2"/>
  <c r="P456" i="2"/>
  <c r="AA456" i="2"/>
  <c r="AW163" i="2"/>
  <c r="BC159" i="2"/>
  <c r="BE148" i="2"/>
  <c r="M456" i="2"/>
  <c r="AG456" i="2"/>
  <c r="AK461" i="2"/>
  <c r="AS174" i="2"/>
  <c r="AZ347" i="2"/>
  <c r="BG163" i="2"/>
  <c r="AS159" i="2"/>
  <c r="AS163" i="2"/>
  <c r="AZ354" i="2"/>
  <c r="BF505" i="2"/>
  <c r="BF507" i="2" s="1"/>
  <c r="AS505" i="2"/>
  <c r="AS507" i="2" s="1"/>
  <c r="AR242" i="2"/>
  <c r="AN163" i="2"/>
  <c r="AL468" i="2"/>
  <c r="BB346" i="2"/>
  <c r="AL497" i="2"/>
  <c r="X464" i="2"/>
  <c r="X471" i="2" s="1"/>
  <c r="AE462" i="2"/>
  <c r="AE468" i="2"/>
  <c r="AE469" i="2" s="1"/>
  <c r="X468" i="2"/>
  <c r="AK164" i="2"/>
  <c r="AK159" i="2"/>
  <c r="Y151" i="2"/>
  <c r="BF455" i="2"/>
  <c r="BF164" i="2"/>
  <c r="AK456" i="2"/>
  <c r="Y164" i="2"/>
  <c r="AF505" i="2"/>
  <c r="AF507" i="2" s="1"/>
  <c r="AX468" i="2"/>
  <c r="AV468" i="2"/>
  <c r="BM360" i="2"/>
  <c r="BQ360" i="2" s="1"/>
  <c r="X159" i="2"/>
  <c r="AX462" i="2"/>
  <c r="Y462" i="2"/>
  <c r="BF346" i="2"/>
  <c r="AY173" i="2"/>
  <c r="Z330" i="2"/>
  <c r="Z333" i="2" s="1"/>
  <c r="Z334" i="2" s="1"/>
  <c r="Z133" i="2"/>
  <c r="Z134" i="2"/>
  <c r="M468" i="2"/>
  <c r="BG455" i="2"/>
  <c r="BI378" i="2"/>
  <c r="N352" i="2"/>
  <c r="AA151" i="2"/>
  <c r="AM274" i="2"/>
  <c r="AM156" i="2" s="1"/>
  <c r="BC330" i="2"/>
  <c r="BC333" i="2" s="1"/>
  <c r="BC334" i="2" s="1"/>
  <c r="T330" i="2"/>
  <c r="T333" i="2" s="1"/>
  <c r="T334" i="2" s="1"/>
  <c r="T133" i="2"/>
  <c r="U134" i="2"/>
  <c r="T134" i="2"/>
  <c r="AA330" i="2"/>
  <c r="AA333" i="2" s="1"/>
  <c r="AA334" i="2" s="1"/>
  <c r="AA133" i="2"/>
  <c r="AA134" i="2"/>
  <c r="BJ364" i="2"/>
  <c r="AB159" i="2"/>
  <c r="Y330" i="2"/>
  <c r="Y333" i="2" s="1"/>
  <c r="Y334" i="2" s="1"/>
  <c r="Y133" i="2"/>
  <c r="Y134" i="2"/>
  <c r="AG505" i="2"/>
  <c r="AG507" i="2" s="1"/>
  <c r="BI364" i="2"/>
  <c r="AX346" i="2"/>
  <c r="AZ173" i="2"/>
  <c r="M464" i="2"/>
  <c r="AK509" i="2"/>
  <c r="AK511" i="2" s="1"/>
  <c r="X456" i="2"/>
  <c r="AR346" i="2"/>
  <c r="R210" i="2"/>
  <c r="AN147" i="2"/>
  <c r="AN149" i="2" s="1"/>
  <c r="AD330" i="2"/>
  <c r="AD333" i="2" s="1"/>
  <c r="AD334" i="2" s="1"/>
  <c r="AD134" i="2"/>
  <c r="AD133" i="2"/>
  <c r="AC330" i="2"/>
  <c r="AC333" i="2" s="1"/>
  <c r="AC334" i="2" s="1"/>
  <c r="AC134" i="2"/>
  <c r="AG133" i="2"/>
  <c r="AC133" i="2"/>
  <c r="AB330" i="2"/>
  <c r="AB333" i="2" s="1"/>
  <c r="AB334" i="2" s="1"/>
  <c r="AB134" i="2"/>
  <c r="AB133" i="2"/>
  <c r="BF133" i="2"/>
  <c r="BB330" i="2"/>
  <c r="BB333" i="2" s="1"/>
  <c r="BB334" i="2" s="1"/>
  <c r="BF134" i="2"/>
  <c r="BE330" i="2"/>
  <c r="BE333" i="2" s="1"/>
  <c r="BE334" i="2" s="1"/>
  <c r="AV461" i="2"/>
  <c r="AY456" i="2"/>
  <c r="BI363" i="2"/>
  <c r="AW133" i="2"/>
  <c r="AW330" i="2"/>
  <c r="AW333" i="2" s="1"/>
  <c r="AW334" i="2" s="1"/>
  <c r="X330" i="2"/>
  <c r="X333" i="2" s="1"/>
  <c r="X334" i="2" s="1"/>
  <c r="X133" i="2"/>
  <c r="X134" i="2"/>
  <c r="M462" i="2"/>
  <c r="AO455" i="2"/>
  <c r="AO209" i="2"/>
  <c r="AI164" i="2"/>
  <c r="AZ164" i="2"/>
  <c r="AC461" i="2"/>
  <c r="AV462" i="2"/>
  <c r="AB214" i="2"/>
  <c r="AB209" i="2" s="1"/>
  <c r="AI159" i="2"/>
  <c r="AM160" i="2" s="1"/>
  <c r="AQ163" i="2"/>
  <c r="BZ209" i="2"/>
  <c r="BZ210" i="2" s="1"/>
  <c r="AE334" i="2"/>
  <c r="AP505" i="2"/>
  <c r="AP507" i="2" s="1"/>
  <c r="BD346" i="2"/>
  <c r="AJ159" i="2"/>
  <c r="S238" i="2"/>
  <c r="S239" i="2" s="1"/>
  <c r="AQ505" i="2"/>
  <c r="AQ507" i="2" s="1"/>
  <c r="Y455" i="2"/>
  <c r="AO67" i="2"/>
  <c r="Z163" i="2"/>
  <c r="T242" i="2"/>
  <c r="BG349" i="2"/>
  <c r="BG351" i="2" s="1"/>
  <c r="Q352" i="2"/>
  <c r="AV269" i="2"/>
  <c r="L5" i="4" s="1"/>
  <c r="U163" i="2"/>
  <c r="X214" i="2"/>
  <c r="X209" i="2" s="1"/>
  <c r="BG172" i="2"/>
  <c r="BG174" i="2" s="1"/>
  <c r="BZ154" i="2"/>
  <c r="Q163" i="2"/>
  <c r="BB134" i="2"/>
  <c r="AV83" i="2"/>
  <c r="BC163" i="2"/>
  <c r="AT456" i="2"/>
  <c r="L456" i="2"/>
  <c r="AJ462" i="2"/>
  <c r="K164" i="2"/>
  <c r="BC134" i="2"/>
  <c r="AH456" i="2"/>
  <c r="AU455" i="2"/>
  <c r="AJ464" i="2"/>
  <c r="AJ465" i="2" s="1"/>
  <c r="AG382" i="2"/>
  <c r="K159" i="2"/>
  <c r="O160" i="2" s="1"/>
  <c r="AB163" i="2"/>
  <c r="AW164" i="2"/>
  <c r="AF163" i="2"/>
  <c r="BC468" i="2"/>
  <c r="AJ468" i="2"/>
  <c r="AG394" i="2"/>
  <c r="AG404" i="2" s="1"/>
  <c r="BC173" i="2"/>
  <c r="AJ163" i="2"/>
  <c r="AM238" i="2"/>
  <c r="AM239" i="2" s="1"/>
  <c r="AW159" i="2"/>
  <c r="BA160" i="2" s="1"/>
  <c r="BG505" i="2"/>
  <c r="V456" i="2"/>
  <c r="BC462" i="2"/>
  <c r="AN497" i="2"/>
  <c r="Y464" i="2"/>
  <c r="Y466" i="2" s="1"/>
  <c r="AD151" i="2"/>
  <c r="AJ164" i="2"/>
  <c r="BG164" i="2"/>
  <c r="AO505" i="2"/>
  <c r="AO507" i="2" s="1"/>
  <c r="Y159" i="2"/>
  <c r="AC160" i="2" s="1"/>
  <c r="K394" i="2"/>
  <c r="K395" i="2" s="1"/>
  <c r="AV163" i="2"/>
  <c r="R379" i="2"/>
  <c r="AC163" i="2"/>
  <c r="S455" i="2"/>
  <c r="U455" i="2"/>
  <c r="AL456" i="2"/>
  <c r="AF242" i="2"/>
  <c r="AG242" i="2" s="1"/>
  <c r="AE238" i="2"/>
  <c r="AE239" i="2" s="1"/>
  <c r="AR505" i="2"/>
  <c r="AR507" i="2" s="1"/>
  <c r="CE3" i="2"/>
  <c r="CD5" i="2"/>
  <c r="BC131" i="2"/>
  <c r="AN154" i="2"/>
  <c r="S210" i="2"/>
  <c r="BC133" i="2"/>
  <c r="K380" i="2"/>
  <c r="BI370" i="2"/>
  <c r="AD154" i="2"/>
  <c r="V352" i="2"/>
  <c r="AP455" i="2"/>
  <c r="BC456" i="2"/>
  <c r="AQ455" i="2"/>
  <c r="AE353" i="2"/>
  <c r="AB286" i="2"/>
  <c r="AB353" i="2"/>
  <c r="AA461" i="2"/>
  <c r="AY468" i="2"/>
  <c r="BF131" i="2"/>
  <c r="Z159" i="2"/>
  <c r="AD160" i="2" s="1"/>
  <c r="Z164" i="2"/>
  <c r="V159" i="2"/>
  <c r="M163" i="2"/>
  <c r="U248" i="2"/>
  <c r="T248" i="2"/>
  <c r="N163" i="2"/>
  <c r="AS185" i="2"/>
  <c r="AO147" i="2"/>
  <c r="AO149" i="2" s="1"/>
  <c r="BQ478" i="2"/>
  <c r="BU448" i="2"/>
  <c r="AJ456" i="2"/>
  <c r="N456" i="2"/>
  <c r="I455" i="2"/>
  <c r="R455" i="2"/>
  <c r="W456" i="2"/>
  <c r="BC461" i="2"/>
  <c r="AB456" i="2"/>
  <c r="AW456" i="2"/>
  <c r="K461" i="2"/>
  <c r="AB354" i="2"/>
  <c r="L163" i="2"/>
  <c r="W159" i="2"/>
  <c r="AA160" i="2" s="1"/>
  <c r="AC151" i="2"/>
  <c r="BV437" i="2"/>
  <c r="BR440" i="2"/>
  <c r="BM217" i="2"/>
  <c r="BI148" i="2"/>
  <c r="BQ449" i="2"/>
  <c r="BB455" i="2"/>
  <c r="J456" i="2"/>
  <c r="K464" i="2"/>
  <c r="K466" i="2" s="1"/>
  <c r="BC351" i="2"/>
  <c r="L164" i="2"/>
  <c r="AW173" i="2"/>
  <c r="AE461" i="2"/>
  <c r="K468" i="2"/>
  <c r="AQ351" i="2"/>
  <c r="AE350" i="2"/>
  <c r="BW209" i="2"/>
  <c r="AU163" i="2"/>
  <c r="L159" i="2"/>
  <c r="L160" i="2" s="1"/>
  <c r="AZ134" i="2"/>
  <c r="BD163" i="2"/>
  <c r="BD172" i="2"/>
  <c r="AQ216" i="2"/>
  <c r="AM148" i="2"/>
  <c r="AV185" i="2"/>
  <c r="AR147" i="2"/>
  <c r="AR149" i="2" s="1"/>
  <c r="AZ163" i="2"/>
  <c r="AV172" i="2"/>
  <c r="BJ363" i="2"/>
  <c r="BN360" i="2"/>
  <c r="AD163" i="2"/>
  <c r="BB505" i="2"/>
  <c r="BB507" i="2" s="1"/>
  <c r="AE351" i="2"/>
  <c r="S352" i="2"/>
  <c r="BK364" i="2"/>
  <c r="L352" i="2"/>
  <c r="AU172" i="2"/>
  <c r="AU173" i="2" s="1"/>
  <c r="BC505" i="2"/>
  <c r="BC507" i="2" s="1"/>
  <c r="BB497" i="2"/>
  <c r="AR163" i="2"/>
  <c r="AR172" i="2"/>
  <c r="K248" i="2"/>
  <c r="L259" i="2"/>
  <c r="BG506" i="2"/>
  <c r="BG510" i="2" s="1"/>
  <c r="BG511" i="2" s="1"/>
  <c r="Z456" i="2"/>
  <c r="BA455" i="2"/>
  <c r="R352" i="2"/>
  <c r="W163" i="2"/>
  <c r="P352" i="2"/>
  <c r="AZ131" i="2"/>
  <c r="AX248" i="2"/>
  <c r="AX259" i="2" s="1"/>
  <c r="AY252" i="2"/>
  <c r="AS83" i="2"/>
  <c r="AS67" i="2"/>
  <c r="BM209" i="2"/>
  <c r="BQ210" i="2" s="1"/>
  <c r="BM154" i="2"/>
  <c r="BU136" i="2"/>
  <c r="BQ138" i="2"/>
  <c r="AJ214" i="2"/>
  <c r="AJ209" i="2" s="1"/>
  <c r="AK497" i="2"/>
  <c r="AD455" i="2"/>
  <c r="BP440" i="2"/>
  <c r="AY464" i="2"/>
  <c r="AY471" i="2" s="1"/>
  <c r="AV164" i="2"/>
  <c r="AU164" i="2"/>
  <c r="AT172" i="2"/>
  <c r="AT163" i="2"/>
  <c r="W164" i="2"/>
  <c r="AT159" i="2"/>
  <c r="AB151" i="2"/>
  <c r="AV159" i="2"/>
  <c r="AU159" i="2"/>
  <c r="V164" i="2"/>
  <c r="BA134" i="2"/>
  <c r="BA133" i="2"/>
  <c r="BF172" i="2"/>
  <c r="BF163" i="2"/>
  <c r="D558" i="2"/>
  <c r="D559" i="2" s="1"/>
  <c r="C750" i="2"/>
  <c r="D710" i="2"/>
  <c r="D711" i="2" s="1"/>
  <c r="D747" i="2"/>
  <c r="D748" i="2" s="1"/>
  <c r="D733" i="2"/>
  <c r="D734" i="2" s="1"/>
  <c r="CB725" i="2"/>
  <c r="CB721" i="2"/>
  <c r="CB727" i="2"/>
  <c r="CB715" i="2"/>
  <c r="CB719" i="2"/>
  <c r="CB716" i="2"/>
  <c r="CB710" i="2"/>
  <c r="CB726" i="2"/>
  <c r="CB729" i="2"/>
  <c r="CB723" i="2"/>
  <c r="CB720" i="2"/>
  <c r="CB717" i="2"/>
  <c r="CB714" i="2"/>
  <c r="CB724" i="2"/>
  <c r="CB713" i="2"/>
  <c r="CC740" i="2"/>
  <c r="CC742" i="2"/>
  <c r="CC737" i="2"/>
  <c r="CC739" i="2"/>
  <c r="CC738" i="2"/>
  <c r="CC733" i="2"/>
  <c r="CC736" i="2"/>
  <c r="CB739" i="2"/>
  <c r="CB740" i="2"/>
  <c r="CB742" i="2"/>
  <c r="CB737" i="2"/>
  <c r="CB738" i="2"/>
  <c r="CB736" i="2"/>
  <c r="CB733" i="2"/>
  <c r="CC729" i="2"/>
  <c r="CC725" i="2"/>
  <c r="CC727" i="2"/>
  <c r="CC726" i="2"/>
  <c r="CC723" i="2"/>
  <c r="CC724" i="2"/>
  <c r="CC720" i="2"/>
  <c r="CC717" i="2"/>
  <c r="CC721" i="2"/>
  <c r="CC714" i="2"/>
  <c r="CC715" i="2"/>
  <c r="CC713" i="2"/>
  <c r="CC716" i="2"/>
  <c r="CC719" i="2"/>
  <c r="CC710" i="2"/>
  <c r="CB750" i="2"/>
  <c r="CB747" i="2"/>
  <c r="CC747" i="2"/>
  <c r="CC750" i="2"/>
  <c r="C742" i="2"/>
  <c r="C738" i="2"/>
  <c r="C739" i="2"/>
  <c r="C737" i="2"/>
  <c r="C740" i="2"/>
  <c r="C736" i="2"/>
  <c r="AW7" i="4"/>
  <c r="AT272" i="2"/>
  <c r="AT274" i="2" s="1"/>
  <c r="AT156" i="2" s="1"/>
  <c r="AS272" i="2"/>
  <c r="AS274" i="2" s="1"/>
  <c r="AS156" i="2" s="1"/>
  <c r="Z497" i="2"/>
  <c r="BR428" i="2"/>
  <c r="BV401" i="2"/>
  <c r="AU381" i="2"/>
  <c r="AU379" i="2"/>
  <c r="AU394" i="2"/>
  <c r="AU380" i="2"/>
  <c r="AU390" i="2"/>
  <c r="AU382" i="2"/>
  <c r="AS390" i="2"/>
  <c r="AS394" i="2"/>
  <c r="AS380" i="2"/>
  <c r="AS379" i="2"/>
  <c r="AS382" i="2"/>
  <c r="AS381" i="2"/>
  <c r="AF394" i="2"/>
  <c r="AF380" i="2"/>
  <c r="AF382" i="2"/>
  <c r="AF381" i="2"/>
  <c r="AF379" i="2"/>
  <c r="AQ382" i="2"/>
  <c r="AQ380" i="2"/>
  <c r="AQ381" i="2"/>
  <c r="AQ390" i="2"/>
  <c r="AQ394" i="2"/>
  <c r="AQ379" i="2"/>
  <c r="G382" i="2"/>
  <c r="G380" i="2"/>
  <c r="G379" i="2"/>
  <c r="G394" i="2"/>
  <c r="G381" i="2"/>
  <c r="BA354" i="2"/>
  <c r="BA350" i="2"/>
  <c r="BA353" i="2"/>
  <c r="BA351" i="2"/>
  <c r="BA355" i="2"/>
  <c r="T352" i="2"/>
  <c r="K243" i="2"/>
  <c r="K238" i="2"/>
  <c r="K239" i="2" s="1"/>
  <c r="L242" i="2"/>
  <c r="AW381" i="2"/>
  <c r="AW379" i="2"/>
  <c r="AW394" i="2"/>
  <c r="AW382" i="2"/>
  <c r="AW390" i="2"/>
  <c r="AW380" i="2"/>
  <c r="AH154" i="2"/>
  <c r="AH209" i="2"/>
  <c r="AN353" i="2"/>
  <c r="AO285" i="2"/>
  <c r="AM205" i="2"/>
  <c r="AK355" i="2"/>
  <c r="AK354" i="2"/>
  <c r="AK350" i="2"/>
  <c r="AK353" i="2"/>
  <c r="AK351" i="2"/>
  <c r="AV134" i="2"/>
  <c r="AV133" i="2"/>
  <c r="AK206" i="2"/>
  <c r="AG206" i="2"/>
  <c r="AH205" i="2"/>
  <c r="AH206" i="2" s="1"/>
  <c r="BC353" i="2"/>
  <c r="AZ353" i="2"/>
  <c r="AC286" i="2"/>
  <c r="AD289" i="2"/>
  <c r="AL151" i="2"/>
  <c r="AL149" i="2"/>
  <c r="BX273" i="2"/>
  <c r="BX274" i="2" s="1"/>
  <c r="BX156" i="2" s="1"/>
  <c r="BW274" i="2"/>
  <c r="BW156" i="2" s="1"/>
  <c r="AV151" i="2"/>
  <c r="BA131" i="2"/>
  <c r="Z214" i="2"/>
  <c r="G9" i="4"/>
  <c r="H462" i="2"/>
  <c r="H468" i="2"/>
  <c r="H469" i="2" s="1"/>
  <c r="H461" i="2"/>
  <c r="H464" i="2"/>
  <c r="L461" i="2"/>
  <c r="BB468" i="2"/>
  <c r="BB461" i="2"/>
  <c r="BB462" i="2"/>
  <c r="BB464" i="2"/>
  <c r="AO354" i="2"/>
  <c r="AO350" i="2"/>
  <c r="AO353" i="2"/>
  <c r="AO351" i="2"/>
  <c r="AO355" i="2"/>
  <c r="BA390" i="2"/>
  <c r="BA382" i="2"/>
  <c r="BA380" i="2"/>
  <c r="BA381" i="2"/>
  <c r="BA394" i="2"/>
  <c r="BA379" i="2"/>
  <c r="AB381" i="2"/>
  <c r="AB394" i="2"/>
  <c r="AB379" i="2"/>
  <c r="AB382" i="2"/>
  <c r="AB380" i="2"/>
  <c r="T456" i="2"/>
  <c r="T455" i="2"/>
  <c r="AX355" i="2"/>
  <c r="AX354" i="2"/>
  <c r="AX350" i="2"/>
  <c r="AX353" i="2"/>
  <c r="AX351" i="2"/>
  <c r="Y3" i="4"/>
  <c r="U268" i="2"/>
  <c r="M4" i="4" s="1"/>
  <c r="AV246" i="2"/>
  <c r="AV155" i="2" s="1"/>
  <c r="AW247" i="2"/>
  <c r="BN189" i="2"/>
  <c r="AU246" i="2"/>
  <c r="AU155" i="2" s="1"/>
  <c r="N160" i="2"/>
  <c r="AY134" i="2"/>
  <c r="AX134" i="2"/>
  <c r="AX133" i="2"/>
  <c r="O273" i="2"/>
  <c r="BA151" i="2"/>
  <c r="AG149" i="2"/>
  <c r="AG151" i="2"/>
  <c r="AI154" i="2"/>
  <c r="AI209" i="2"/>
  <c r="AI210" i="2" s="1"/>
  <c r="BD151" i="2"/>
  <c r="BC151" i="2"/>
  <c r="AZ133" i="2"/>
  <c r="BF476" i="2"/>
  <c r="BI488" i="2"/>
  <c r="T461" i="2"/>
  <c r="T464" i="2"/>
  <c r="T462" i="2"/>
  <c r="T468" i="2"/>
  <c r="AD471" i="2"/>
  <c r="AD465" i="2"/>
  <c r="AD466" i="2"/>
  <c r="P464" i="2"/>
  <c r="P461" i="2"/>
  <c r="P468" i="2"/>
  <c r="P462" i="2"/>
  <c r="G2" i="4"/>
  <c r="C14" i="4" s="1" a="1"/>
  <c r="C14" i="4" s="1"/>
  <c r="R497" i="2"/>
  <c r="BH509" i="2"/>
  <c r="AZ464" i="2"/>
  <c r="AZ461" i="2"/>
  <c r="AZ468" i="2"/>
  <c r="AZ462" i="2"/>
  <c r="BK440" i="2"/>
  <c r="BO437" i="2"/>
  <c r="BL370" i="2"/>
  <c r="BL369" i="2"/>
  <c r="BP366" i="2"/>
  <c r="AT394" i="2"/>
  <c r="AT380" i="2"/>
  <c r="AT382" i="2"/>
  <c r="AT381" i="2"/>
  <c r="AT390" i="2"/>
  <c r="AT379" i="2"/>
  <c r="Z394" i="2"/>
  <c r="Z382" i="2"/>
  <c r="Z380" i="2"/>
  <c r="Z379" i="2"/>
  <c r="Z381" i="2"/>
  <c r="BB382" i="2"/>
  <c r="BB390" i="2"/>
  <c r="BB394" i="2"/>
  <c r="BB379" i="2"/>
  <c r="BB381" i="2"/>
  <c r="BB380" i="2"/>
  <c r="AC354" i="2"/>
  <c r="AC350" i="2"/>
  <c r="AC353" i="2"/>
  <c r="AC351" i="2"/>
  <c r="AC355" i="2"/>
  <c r="BJ326" i="2"/>
  <c r="BN326" i="2"/>
  <c r="AP353" i="2"/>
  <c r="AP351" i="2"/>
  <c r="AP355" i="2"/>
  <c r="AP354" i="2"/>
  <c r="AP350" i="2"/>
  <c r="AQ273" i="2"/>
  <c r="AP274" i="2"/>
  <c r="AP156" i="2" s="1"/>
  <c r="I7" i="4"/>
  <c r="H3" i="4"/>
  <c r="BB131" i="2"/>
  <c r="Z151" i="2"/>
  <c r="W151" i="2"/>
  <c r="AH160" i="2"/>
  <c r="E746" i="2"/>
  <c r="E732" i="2"/>
  <c r="E709" i="2"/>
  <c r="E557" i="2"/>
  <c r="F5" i="2"/>
  <c r="BF468" i="2"/>
  <c r="BF462" i="2"/>
  <c r="BF464" i="2"/>
  <c r="BF461" i="2"/>
  <c r="AP464" i="2"/>
  <c r="AP461" i="2"/>
  <c r="AP462" i="2"/>
  <c r="AP468" i="2"/>
  <c r="X461" i="2"/>
  <c r="BC466" i="2"/>
  <c r="BC471" i="2"/>
  <c r="AM464" i="2"/>
  <c r="AM468" i="2"/>
  <c r="AM461" i="2"/>
  <c r="AM462" i="2"/>
  <c r="AE455" i="2"/>
  <c r="BK428" i="2"/>
  <c r="BO401" i="2"/>
  <c r="AX455" i="2"/>
  <c r="AX456" i="2"/>
  <c r="AM382" i="2"/>
  <c r="AM381" i="2"/>
  <c r="AM394" i="2"/>
  <c r="AM379" i="2"/>
  <c r="AM380" i="2"/>
  <c r="BU321" i="2"/>
  <c r="BQ322" i="2"/>
  <c r="BM7" i="4"/>
  <c r="BJ266" i="2"/>
  <c r="BP273" i="2"/>
  <c r="BP274" i="2" s="1"/>
  <c r="BP156" i="2" s="1"/>
  <c r="BO274" i="2"/>
  <c r="BO156" i="2" s="1"/>
  <c r="BD134" i="2"/>
  <c r="BD133" i="2"/>
  <c r="BD131" i="2"/>
  <c r="BH330" i="2"/>
  <c r="AW355" i="2"/>
  <c r="AW354" i="2"/>
  <c r="AW350" i="2"/>
  <c r="AW353" i="2"/>
  <c r="AW351" i="2"/>
  <c r="AZ273" i="2"/>
  <c r="AZ274" i="2" s="1"/>
  <c r="AZ156" i="2" s="1"/>
  <c r="AY274" i="2"/>
  <c r="AY156" i="2" s="1"/>
  <c r="V209" i="2"/>
  <c r="V210" i="2" s="1"/>
  <c r="V154" i="2"/>
  <c r="AJ151" i="2"/>
  <c r="AJ149" i="2"/>
  <c r="AH151" i="2"/>
  <c r="AH149" i="2"/>
  <c r="R468" i="2"/>
  <c r="R469" i="2" s="1"/>
  <c r="R464" i="2"/>
  <c r="R462" i="2"/>
  <c r="R461" i="2"/>
  <c r="BR478" i="2"/>
  <c r="BR449" i="2"/>
  <c r="BV448" i="2"/>
  <c r="AF471" i="2"/>
  <c r="AF466" i="2"/>
  <c r="BQ428" i="2"/>
  <c r="BU401" i="2"/>
  <c r="H455" i="2"/>
  <c r="BP428" i="2"/>
  <c r="BT401" i="2"/>
  <c r="AI381" i="2"/>
  <c r="AI379" i="2"/>
  <c r="AI382" i="2"/>
  <c r="AI394" i="2"/>
  <c r="AI380" i="2"/>
  <c r="BF355" i="2"/>
  <c r="BF353" i="2"/>
  <c r="BF351" i="2"/>
  <c r="BF354" i="2"/>
  <c r="BF350" i="2"/>
  <c r="BH378" i="2"/>
  <c r="BL372" i="2"/>
  <c r="BM376" i="2" s="1"/>
  <c r="AE382" i="2"/>
  <c r="AE380" i="2"/>
  <c r="AE394" i="2"/>
  <c r="AE379" i="2"/>
  <c r="AE381" i="2"/>
  <c r="AO382" i="2"/>
  <c r="AO380" i="2"/>
  <c r="AO381" i="2"/>
  <c r="AO379" i="2"/>
  <c r="AO394" i="2"/>
  <c r="BK326" i="2"/>
  <c r="BO326" i="2"/>
  <c r="AK381" i="2"/>
  <c r="AK379" i="2"/>
  <c r="AK382" i="2"/>
  <c r="AK380" i="2"/>
  <c r="AK394" i="2"/>
  <c r="AS353" i="2"/>
  <c r="AS351" i="2"/>
  <c r="AS355" i="2"/>
  <c r="AS354" i="2"/>
  <c r="AS350" i="2"/>
  <c r="F6" i="4"/>
  <c r="BP270" i="2"/>
  <c r="Z355" i="2"/>
  <c r="Z354" i="2"/>
  <c r="Z350" i="2"/>
  <c r="Z352" i="2" s="1"/>
  <c r="Z353" i="2"/>
  <c r="Z351" i="2"/>
  <c r="X355" i="2"/>
  <c r="X354" i="2"/>
  <c r="X350" i="2"/>
  <c r="X352" i="2" s="1"/>
  <c r="X353" i="2"/>
  <c r="X351" i="2"/>
  <c r="AU134" i="2"/>
  <c r="AU133" i="2"/>
  <c r="W209" i="2"/>
  <c r="W210" i="2" s="1"/>
  <c r="W154" i="2"/>
  <c r="AY265" i="2"/>
  <c r="AY269" i="2" s="1"/>
  <c r="O5" i="4" s="1"/>
  <c r="AX269" i="2"/>
  <c r="N5" i="4" s="1"/>
  <c r="BH235" i="2"/>
  <c r="BI234" i="2"/>
  <c r="AA214" i="2"/>
  <c r="AO151" i="2"/>
  <c r="AN85" i="2"/>
  <c r="AN75" i="2"/>
  <c r="P205" i="2"/>
  <c r="AQ151" i="2"/>
  <c r="AT468" i="2"/>
  <c r="AT462" i="2"/>
  <c r="AT461" i="2"/>
  <c r="AT464" i="2"/>
  <c r="AX465" i="2" s="1"/>
  <c r="AX471" i="2"/>
  <c r="AX466" i="2"/>
  <c r="BQ440" i="2"/>
  <c r="BU437" i="2"/>
  <c r="AQ462" i="2"/>
  <c r="AQ464" i="2"/>
  <c r="AQ468" i="2"/>
  <c r="AQ461" i="2"/>
  <c r="BG468" i="2"/>
  <c r="BG461" i="2"/>
  <c r="BG464" i="2"/>
  <c r="BG462" i="2"/>
  <c r="AT355" i="2"/>
  <c r="AT353" i="2"/>
  <c r="AT351" i="2"/>
  <c r="AT354" i="2"/>
  <c r="AT350" i="2"/>
  <c r="AY390" i="2"/>
  <c r="AY379" i="2"/>
  <c r="AY382" i="2"/>
  <c r="AY380" i="2"/>
  <c r="AY394" i="2"/>
  <c r="AY381" i="2"/>
  <c r="U379" i="2"/>
  <c r="U382" i="2"/>
  <c r="U394" i="2"/>
  <c r="U380" i="2"/>
  <c r="U381" i="2"/>
  <c r="BD382" i="2"/>
  <c r="BD381" i="2"/>
  <c r="BD390" i="2"/>
  <c r="BD394" i="2"/>
  <c r="BD380" i="2"/>
  <c r="BD379" i="2"/>
  <c r="AY151" i="2"/>
  <c r="AV355" i="2"/>
  <c r="AV354" i="2"/>
  <c r="AV350" i="2"/>
  <c r="AZ352" i="2" s="1"/>
  <c r="AV353" i="2"/>
  <c r="AV351" i="2"/>
  <c r="AJ355" i="2"/>
  <c r="AJ354" i="2"/>
  <c r="AJ350" i="2"/>
  <c r="AJ353" i="2"/>
  <c r="AJ351" i="2"/>
  <c r="T273" i="2"/>
  <c r="S274" i="2"/>
  <c r="S156" i="2" s="1"/>
  <c r="AK287" i="2"/>
  <c r="M160" i="2"/>
  <c r="BG151" i="2"/>
  <c r="AW67" i="2"/>
  <c r="AW83" i="2"/>
  <c r="BE206" i="2"/>
  <c r="BA206" i="2"/>
  <c r="BB205" i="2"/>
  <c r="AR151" i="2"/>
  <c r="AB464" i="2"/>
  <c r="AF465" i="2" s="1"/>
  <c r="AB461" i="2"/>
  <c r="AB462" i="2"/>
  <c r="AB468" i="2"/>
  <c r="AV394" i="2"/>
  <c r="AV380" i="2"/>
  <c r="AV379" i="2"/>
  <c r="AV382" i="2"/>
  <c r="AV390" i="2"/>
  <c r="AV381" i="2"/>
  <c r="AH355" i="2"/>
  <c r="AH353" i="2"/>
  <c r="AH351" i="2"/>
  <c r="AH354" i="2"/>
  <c r="AH350" i="2"/>
  <c r="AP381" i="2"/>
  <c r="AP380" i="2"/>
  <c r="AP394" i="2"/>
  <c r="AP379" i="2"/>
  <c r="AP382" i="2"/>
  <c r="P381" i="2"/>
  <c r="P380" i="2"/>
  <c r="P379" i="2"/>
  <c r="P382" i="2"/>
  <c r="P394" i="2"/>
  <c r="U352" i="2"/>
  <c r="AA381" i="2"/>
  <c r="AA380" i="2"/>
  <c r="AA379" i="2"/>
  <c r="AA382" i="2"/>
  <c r="AA394" i="2"/>
  <c r="J382" i="2"/>
  <c r="J394" i="2"/>
  <c r="J380" i="2"/>
  <c r="J379" i="2"/>
  <c r="J381" i="2"/>
  <c r="BB353" i="2"/>
  <c r="BB351" i="2"/>
  <c r="BB355" i="2"/>
  <c r="BB354" i="2"/>
  <c r="BB350" i="2"/>
  <c r="AM151" i="2"/>
  <c r="BD273" i="2"/>
  <c r="BC274" i="2"/>
  <c r="BC156" i="2" s="1"/>
  <c r="M209" i="2"/>
  <c r="M210" i="2" s="1"/>
  <c r="M154" i="2"/>
  <c r="AO59" i="2"/>
  <c r="AO81" i="2"/>
  <c r="BF160" i="2"/>
  <c r="AS59" i="2"/>
  <c r="AS81" i="2"/>
  <c r="BR221" i="2"/>
  <c r="AY133" i="2"/>
  <c r="BB133" i="2"/>
  <c r="BA505" i="2"/>
  <c r="BA507" i="2" s="1"/>
  <c r="AZ497" i="2"/>
  <c r="AH468" i="2"/>
  <c r="AH462" i="2"/>
  <c r="AH464" i="2"/>
  <c r="AH461" i="2"/>
  <c r="AL461" i="2"/>
  <c r="BK449" i="2"/>
  <c r="BO448" i="2"/>
  <c r="BK478" i="2"/>
  <c r="AN464" i="2"/>
  <c r="AN461" i="2"/>
  <c r="AN468" i="2"/>
  <c r="AN462" i="2"/>
  <c r="AU468" i="2"/>
  <c r="AU462" i="2"/>
  <c r="AU461" i="2"/>
  <c r="AU464" i="2"/>
  <c r="AY461" i="2"/>
  <c r="H379" i="2"/>
  <c r="H381" i="2"/>
  <c r="H394" i="2"/>
  <c r="H380" i="2"/>
  <c r="H382" i="2"/>
  <c r="BJ370" i="2"/>
  <c r="BN366" i="2"/>
  <c r="BK370" i="2"/>
  <c r="BJ369" i="2"/>
  <c r="BD353" i="2"/>
  <c r="BD351" i="2"/>
  <c r="BD355" i="2"/>
  <c r="BD354" i="2"/>
  <c r="BD350" i="2"/>
  <c r="BD352" i="2" s="1"/>
  <c r="X394" i="2"/>
  <c r="X382" i="2"/>
  <c r="X381" i="2"/>
  <c r="X380" i="2"/>
  <c r="X379" i="2"/>
  <c r="AC382" i="2"/>
  <c r="AC380" i="2"/>
  <c r="AC381" i="2"/>
  <c r="AC394" i="2"/>
  <c r="AC379" i="2"/>
  <c r="AZ379" i="2"/>
  <c r="AZ382" i="2"/>
  <c r="AZ390" i="2"/>
  <c r="AZ381" i="2"/>
  <c r="AZ380" i="2"/>
  <c r="AZ394" i="2"/>
  <c r="BR322" i="2"/>
  <c r="BV321" i="2"/>
  <c r="BM375" i="2"/>
  <c r="BQ372" i="2"/>
  <c r="BI376" i="2"/>
  <c r="Y381" i="2"/>
  <c r="Y379" i="2"/>
  <c r="Y382" i="2"/>
  <c r="Y394" i="2"/>
  <c r="Y380" i="2"/>
  <c r="BP322" i="2"/>
  <c r="BT321" i="2"/>
  <c r="K382" i="2"/>
  <c r="AQ3" i="4"/>
  <c r="AN267" i="2"/>
  <c r="BO322" i="2"/>
  <c r="BS321" i="2"/>
  <c r="AL355" i="2"/>
  <c r="AL354" i="2"/>
  <c r="AL350" i="2"/>
  <c r="AL353" i="2"/>
  <c r="AL351" i="2"/>
  <c r="Y355" i="2"/>
  <c r="Y354" i="2"/>
  <c r="Y350" i="2"/>
  <c r="Y352" i="2" s="1"/>
  <c r="Y353" i="2"/>
  <c r="Y351" i="2"/>
  <c r="W273" i="2"/>
  <c r="V274" i="2"/>
  <c r="V156" i="2" s="1"/>
  <c r="AW151" i="2"/>
  <c r="Y214" i="2"/>
  <c r="BF151" i="2"/>
  <c r="BF217" i="2" s="1"/>
  <c r="AW153" i="2"/>
  <c r="AE151" i="2"/>
  <c r="AE149" i="2"/>
  <c r="AW134" i="2"/>
  <c r="AR468" i="2"/>
  <c r="AR464" i="2"/>
  <c r="AR462" i="2"/>
  <c r="AR461" i="2"/>
  <c r="AC466" i="2"/>
  <c r="AC471" i="2"/>
  <c r="O464" i="2"/>
  <c r="O461" i="2"/>
  <c r="O462" i="2"/>
  <c r="O468" i="2"/>
  <c r="AX394" i="2"/>
  <c r="AX379" i="2"/>
  <c r="AX381" i="2"/>
  <c r="AX380" i="2"/>
  <c r="AX390" i="2"/>
  <c r="AX382" i="2"/>
  <c r="W381" i="2"/>
  <c r="W379" i="2"/>
  <c r="W382" i="2"/>
  <c r="W394" i="2"/>
  <c r="W380" i="2"/>
  <c r="BF381" i="2"/>
  <c r="BF390" i="2"/>
  <c r="BF379" i="2"/>
  <c r="BF382" i="2"/>
  <c r="BF380" i="2"/>
  <c r="BF394" i="2"/>
  <c r="BE381" i="2"/>
  <c r="BE390" i="2"/>
  <c r="BE394" i="2"/>
  <c r="BE380" i="2"/>
  <c r="BE382" i="2"/>
  <c r="BE379" i="2"/>
  <c r="AR353" i="2"/>
  <c r="AR351" i="2"/>
  <c r="AR355" i="2"/>
  <c r="AR354" i="2"/>
  <c r="AR350" i="2"/>
  <c r="AR352" i="2" s="1"/>
  <c r="AR381" i="2"/>
  <c r="AR390" i="2"/>
  <c r="AR379" i="2"/>
  <c r="AR382" i="2"/>
  <c r="AR380" i="2"/>
  <c r="AR394" i="2"/>
  <c r="V379" i="2"/>
  <c r="V381" i="2"/>
  <c r="V394" i="2"/>
  <c r="V380" i="2"/>
  <c r="V382" i="2"/>
  <c r="T394" i="2"/>
  <c r="T380" i="2"/>
  <c r="T379" i="2"/>
  <c r="T382" i="2"/>
  <c r="T381" i="2"/>
  <c r="AY355" i="2"/>
  <c r="AY354" i="2"/>
  <c r="AY350" i="2"/>
  <c r="AY353" i="2"/>
  <c r="AY351" i="2"/>
  <c r="BC355" i="2"/>
  <c r="BC354" i="2"/>
  <c r="BI326" i="2"/>
  <c r="BM326" i="2"/>
  <c r="BE347" i="2"/>
  <c r="BE346" i="2"/>
  <c r="BU209" i="2"/>
  <c r="BU210" i="2" s="1"/>
  <c r="BU154" i="2"/>
  <c r="BG347" i="2"/>
  <c r="BG346" i="2"/>
  <c r="W5" i="4"/>
  <c r="BH269" i="2"/>
  <c r="M190" i="2"/>
  <c r="N188" i="2"/>
  <c r="O188" i="2" s="1"/>
  <c r="AV274" i="2"/>
  <c r="AV156" i="2" s="1"/>
  <c r="T205" i="2"/>
  <c r="U205" i="2" s="1"/>
  <c r="V205" i="2" s="1"/>
  <c r="W205" i="2" s="1"/>
  <c r="X205" i="2" s="1"/>
  <c r="Y205" i="2" s="1"/>
  <c r="Z205" i="2" s="1"/>
  <c r="AA205" i="2" s="1"/>
  <c r="BG134" i="2"/>
  <c r="BG133" i="2"/>
  <c r="BK132" i="2"/>
  <c r="BN209" i="2"/>
  <c r="BN154" i="2"/>
  <c r="AU151" i="2"/>
  <c r="BX189" i="2"/>
  <c r="AY188" i="2"/>
  <c r="AX190" i="2"/>
  <c r="D6" i="11"/>
  <c r="C6" i="11"/>
  <c r="B7" i="11"/>
  <c r="BA509" i="2"/>
  <c r="BA511" i="2" s="1"/>
  <c r="AZ509" i="2"/>
  <c r="AZ511" i="2" s="1"/>
  <c r="V468" i="2"/>
  <c r="V462" i="2"/>
  <c r="V461" i="2"/>
  <c r="V464" i="2"/>
  <c r="Z465" i="2" s="1"/>
  <c r="AE466" i="2"/>
  <c r="AE471" i="2"/>
  <c r="AK466" i="2"/>
  <c r="AK471" i="2"/>
  <c r="AI461" i="2"/>
  <c r="AI462" i="2"/>
  <c r="AI468" i="2"/>
  <c r="AI464" i="2"/>
  <c r="I382" i="2"/>
  <c r="I381" i="2"/>
  <c r="I394" i="2"/>
  <c r="I380" i="2"/>
  <c r="I379" i="2"/>
  <c r="AU353" i="2"/>
  <c r="AU351" i="2"/>
  <c r="AU355" i="2"/>
  <c r="AU354" i="2"/>
  <c r="AU350" i="2"/>
  <c r="AU352" i="2" s="1"/>
  <c r="BG381" i="2"/>
  <c r="BG379" i="2"/>
  <c r="BG390" i="2"/>
  <c r="BG380" i="2"/>
  <c r="BG382" i="2"/>
  <c r="BJ375" i="2"/>
  <c r="BN372" i="2"/>
  <c r="BJ378" i="2"/>
  <c r="BJ390" i="2" s="1"/>
  <c r="BJ376" i="2"/>
  <c r="AF353" i="2"/>
  <c r="AF351" i="2"/>
  <c r="AF355" i="2"/>
  <c r="AF354" i="2"/>
  <c r="AF350" i="2"/>
  <c r="AF352" i="2" s="1"/>
  <c r="BC382" i="2"/>
  <c r="BC380" i="2"/>
  <c r="BC381" i="2"/>
  <c r="BC379" i="2"/>
  <c r="BC390" i="2"/>
  <c r="BC394" i="2"/>
  <c r="S382" i="2"/>
  <c r="S380" i="2"/>
  <c r="S394" i="2"/>
  <c r="S379" i="2"/>
  <c r="S381" i="2"/>
  <c r="AM355" i="2"/>
  <c r="AM354" i="2"/>
  <c r="AM350" i="2"/>
  <c r="AQ352" i="2" s="1"/>
  <c r="AM353" i="2"/>
  <c r="AM351" i="2"/>
  <c r="O381" i="2"/>
  <c r="O380" i="2"/>
  <c r="O394" i="2"/>
  <c r="O382" i="2"/>
  <c r="O379" i="2"/>
  <c r="AU243" i="2"/>
  <c r="AU238" i="2"/>
  <c r="AU239" i="2" s="1"/>
  <c r="AV242" i="2"/>
  <c r="AQ354" i="2"/>
  <c r="Z259" i="2"/>
  <c r="Y248" i="2"/>
  <c r="BR214" i="2"/>
  <c r="BS212" i="2"/>
  <c r="R499" i="2"/>
  <c r="R395" i="2"/>
  <c r="R404" i="2"/>
  <c r="BL325" i="2"/>
  <c r="BB151" i="2"/>
  <c r="AB267" i="2"/>
  <c r="AF3" i="4" s="1"/>
  <c r="AB268" i="2"/>
  <c r="T4" i="4" s="1"/>
  <c r="BO214" i="2"/>
  <c r="BP212" i="2"/>
  <c r="BP214" i="2" s="1"/>
  <c r="BE151" i="2"/>
  <c r="BE186" i="2" s="1"/>
  <c r="AH248" i="2"/>
  <c r="AH252" i="2"/>
  <c r="AI252" i="2" s="1"/>
  <c r="AJ252" i="2" s="1"/>
  <c r="AK252" i="2" s="1"/>
  <c r="AI248" i="2"/>
  <c r="AF151" i="2"/>
  <c r="AF149" i="2"/>
  <c r="AW82" i="2"/>
  <c r="AW63" i="2"/>
  <c r="Z471" i="2"/>
  <c r="Z466" i="2"/>
  <c r="BX437" i="2"/>
  <c r="BT440" i="2"/>
  <c r="W461" i="2"/>
  <c r="W464" i="2"/>
  <c r="W468" i="2"/>
  <c r="W462" i="2"/>
  <c r="AI353" i="2"/>
  <c r="AI351" i="2"/>
  <c r="AI355" i="2"/>
  <c r="AI354" i="2"/>
  <c r="AI350" i="2"/>
  <c r="BK378" i="2"/>
  <c r="BK375" i="2"/>
  <c r="BO372" i="2"/>
  <c r="BK376" i="2"/>
  <c r="BL360" i="2"/>
  <c r="L394" i="2"/>
  <c r="L382" i="2"/>
  <c r="L381" i="2"/>
  <c r="L380" i="2"/>
  <c r="L379" i="2"/>
  <c r="AN382" i="2"/>
  <c r="AN380" i="2"/>
  <c r="AN394" i="2"/>
  <c r="AN379" i="2"/>
  <c r="AN381" i="2"/>
  <c r="AA354" i="2"/>
  <c r="AA350" i="2"/>
  <c r="AA353" i="2"/>
  <c r="AA351" i="2"/>
  <c r="AA355" i="2"/>
  <c r="N394" i="2"/>
  <c r="R397" i="2" s="1"/>
  <c r="N381" i="2"/>
  <c r="N379" i="2"/>
  <c r="N382" i="2"/>
  <c r="N380" i="2"/>
  <c r="AI243" i="2"/>
  <c r="AI238" i="2"/>
  <c r="AI239" i="2" s="1"/>
  <c r="AJ242" i="2"/>
  <c r="AE354" i="2"/>
  <c r="AY347" i="2"/>
  <c r="AY346" i="2"/>
  <c r="BE353" i="2"/>
  <c r="BE351" i="2"/>
  <c r="BE355" i="2"/>
  <c r="BE354" i="2"/>
  <c r="BE350" i="2"/>
  <c r="AG353" i="2"/>
  <c r="AG351" i="2"/>
  <c r="AG355" i="2"/>
  <c r="AG354" i="2"/>
  <c r="AG350" i="2"/>
  <c r="AN355" i="2"/>
  <c r="AG381" i="2"/>
  <c r="AG7" i="4"/>
  <c r="AC272" i="2"/>
  <c r="AD266" i="2"/>
  <c r="AC267" i="2"/>
  <c r="AG3" i="4" s="1"/>
  <c r="M352" i="2"/>
  <c r="AQ214" i="2"/>
  <c r="AR212" i="2"/>
  <c r="AV7" i="4"/>
  <c r="AR272" i="2"/>
  <c r="R380" i="2"/>
  <c r="AZ151" i="2"/>
  <c r="AN151" i="2"/>
  <c r="AX151" i="2"/>
  <c r="BE134" i="2"/>
  <c r="BE133" i="2"/>
  <c r="BE131" i="2"/>
  <c r="BI132" i="2"/>
  <c r="BI330" i="2" s="1"/>
  <c r="AK151" i="2"/>
  <c r="AK149" i="2"/>
  <c r="AP214" i="2"/>
  <c r="AP154" i="2" s="1"/>
  <c r="B4" i="2"/>
  <c r="J468" i="2"/>
  <c r="J462" i="2"/>
  <c r="J461" i="2"/>
  <c r="J464" i="2"/>
  <c r="BP478" i="2"/>
  <c r="BP449" i="2"/>
  <c r="BT448" i="2"/>
  <c r="S468" i="2"/>
  <c r="S464" i="2"/>
  <c r="S462" i="2"/>
  <c r="S461" i="2"/>
  <c r="W353" i="2"/>
  <c r="W351" i="2"/>
  <c r="W355" i="2"/>
  <c r="W354" i="2"/>
  <c r="W350" i="2"/>
  <c r="W352" i="2" s="1"/>
  <c r="AJ394" i="2"/>
  <c r="AJ379" i="2"/>
  <c r="AJ380" i="2"/>
  <c r="AJ382" i="2"/>
  <c r="AJ381" i="2"/>
  <c r="AL394" i="2"/>
  <c r="AL379" i="2"/>
  <c r="AL382" i="2"/>
  <c r="AL381" i="2"/>
  <c r="AL380" i="2"/>
  <c r="AH394" i="2"/>
  <c r="AH380" i="2"/>
  <c r="AH379" i="2"/>
  <c r="AH382" i="2"/>
  <c r="AH381" i="2"/>
  <c r="AD381" i="2"/>
  <c r="AD380" i="2"/>
  <c r="AD379" i="2"/>
  <c r="AD382" i="2"/>
  <c r="AD394" i="2"/>
  <c r="K352" i="2"/>
  <c r="Q382" i="2"/>
  <c r="Q380" i="2"/>
  <c r="Q394" i="2"/>
  <c r="R399" i="2" s="1"/>
  <c r="Q379" i="2"/>
  <c r="Q381" i="2"/>
  <c r="W243" i="2"/>
  <c r="W238" i="2"/>
  <c r="W239" i="2" s="1"/>
  <c r="X242" i="2"/>
  <c r="M381" i="2"/>
  <c r="M379" i="2"/>
  <c r="M380" i="2"/>
  <c r="M394" i="2"/>
  <c r="M382" i="2"/>
  <c r="AR456" i="2"/>
  <c r="AR455" i="2"/>
  <c r="AS347" i="2"/>
  <c r="AS346" i="2"/>
  <c r="AN351" i="2"/>
  <c r="AD353" i="2"/>
  <c r="AD351" i="2"/>
  <c r="AE355" i="2"/>
  <c r="AD355" i="2"/>
  <c r="AD354" i="2"/>
  <c r="AD350" i="2"/>
  <c r="O352" i="2"/>
  <c r="BI206" i="2"/>
  <c r="BJ205" i="2"/>
  <c r="AZ351" i="2"/>
  <c r="AP151" i="2"/>
  <c r="AW217" i="2"/>
  <c r="AS148" i="2"/>
  <c r="BL138" i="2"/>
  <c r="BO136" i="2"/>
  <c r="BK138" i="2"/>
  <c r="L190" i="2"/>
  <c r="AI151" i="2"/>
  <c r="AT151" i="2"/>
  <c r="AS151" i="2"/>
  <c r="BB160" i="2"/>
  <c r="E710" i="2" a="1"/>
  <c r="E747" i="2" a="1"/>
  <c r="E558" i="2" a="1"/>
  <c r="E733" i="2" a="1"/>
  <c r="D740" i="2" a="1"/>
  <c r="D738" i="2" a="1"/>
  <c r="D737" i="2" a="1"/>
  <c r="D750" i="2" a="1"/>
  <c r="D736" i="2" a="1"/>
  <c r="D742" i="2" a="1"/>
  <c r="D739" i="2" a="1"/>
  <c r="T154" i="2" l="1"/>
  <c r="X210" i="2"/>
  <c r="AL209" i="2"/>
  <c r="K182" i="2"/>
  <c r="L466" i="2"/>
  <c r="AM209" i="2"/>
  <c r="AM210" i="2" s="1"/>
  <c r="O210" i="2"/>
  <c r="AF209" i="2"/>
  <c r="AF210" i="2" s="1"/>
  <c r="AK209" i="2"/>
  <c r="AO210" i="2" s="1"/>
  <c r="AE154" i="2"/>
  <c r="AX173" i="2"/>
  <c r="U154" i="2"/>
  <c r="P210" i="2"/>
  <c r="L154" i="2"/>
  <c r="BA174" i="2"/>
  <c r="BW189" i="2"/>
  <c r="BQ189" i="2"/>
  <c r="U469" i="2"/>
  <c r="Q469" i="2"/>
  <c r="AH469" i="2"/>
  <c r="Q466" i="2"/>
  <c r="Q471" i="2"/>
  <c r="U472" i="2" s="1"/>
  <c r="BK256" i="2"/>
  <c r="BL256" i="2" s="1"/>
  <c r="BM256" i="2" s="1"/>
  <c r="BN256" i="2" s="1"/>
  <c r="BO256" i="2" s="1"/>
  <c r="BP256" i="2" s="1"/>
  <c r="BQ256" i="2" s="1"/>
  <c r="BR256" i="2" s="1"/>
  <c r="BS256" i="2" s="1"/>
  <c r="BT256" i="2" s="1"/>
  <c r="BU256" i="2" s="1"/>
  <c r="BV256" i="2" s="1"/>
  <c r="BW256" i="2" s="1"/>
  <c r="BX256" i="2" s="1"/>
  <c r="BY256" i="2" s="1"/>
  <c r="BZ256" i="2" s="1"/>
  <c r="BI381" i="2"/>
  <c r="BI390" i="2"/>
  <c r="BK259" i="2"/>
  <c r="BL259" i="2" s="1"/>
  <c r="BM259" i="2" s="1"/>
  <c r="BN259" i="2" s="1"/>
  <c r="BO259" i="2" s="1"/>
  <c r="BP259" i="2" s="1"/>
  <c r="BQ259" i="2" s="1"/>
  <c r="BR259" i="2" s="1"/>
  <c r="BS259" i="2" s="1"/>
  <c r="BT259" i="2" s="1"/>
  <c r="BU259" i="2" s="1"/>
  <c r="BV259" i="2" s="1"/>
  <c r="BW259" i="2" s="1"/>
  <c r="BX259" i="2" s="1"/>
  <c r="BY259" i="2" s="1"/>
  <c r="BZ259" i="2" s="1"/>
  <c r="Q465" i="2"/>
  <c r="AW469" i="2"/>
  <c r="AZ238" i="2"/>
  <c r="AZ239" i="2" s="1"/>
  <c r="AP160" i="2"/>
  <c r="AL466" i="2"/>
  <c r="BA242" i="2"/>
  <c r="BA243" i="2" s="1"/>
  <c r="AL465" i="2"/>
  <c r="K9" i="2"/>
  <c r="J11" i="2"/>
  <c r="J12" i="2" s="1"/>
  <c r="J229" i="2" s="1"/>
  <c r="J231" i="2" s="1"/>
  <c r="AU7" i="2"/>
  <c r="AV7" i="2" s="1"/>
  <c r="AW7" i="2" s="1"/>
  <c r="AX7" i="2" s="1"/>
  <c r="BM363" i="2"/>
  <c r="BM364" i="2"/>
  <c r="AW471" i="2"/>
  <c r="AW472" i="2" s="1"/>
  <c r="AW465" i="2"/>
  <c r="AN238" i="2"/>
  <c r="AN239" i="2" s="1"/>
  <c r="N266" i="2"/>
  <c r="N272" i="2" s="1"/>
  <c r="N274" i="2" s="1"/>
  <c r="N156" i="2" s="1"/>
  <c r="M267" i="2"/>
  <c r="Q3" i="4" s="1"/>
  <c r="Q7" i="4"/>
  <c r="L465" i="2"/>
  <c r="AY160" i="2"/>
  <c r="AS465" i="2"/>
  <c r="AO466" i="2"/>
  <c r="AO242" i="2"/>
  <c r="AO243" i="2" s="1"/>
  <c r="BD466" i="2"/>
  <c r="BE352" i="2"/>
  <c r="BA469" i="2"/>
  <c r="AD469" i="2"/>
  <c r="AJ471" i="2"/>
  <c r="AJ472" i="2" s="1"/>
  <c r="AJ466" i="2"/>
  <c r="BD465" i="2"/>
  <c r="K404" i="2"/>
  <c r="K405" i="2" s="1"/>
  <c r="BJ140" i="2"/>
  <c r="P469" i="2"/>
  <c r="BI382" i="2"/>
  <c r="AG471" i="2"/>
  <c r="AK472" i="2" s="1"/>
  <c r="I466" i="2"/>
  <c r="Y469" i="2"/>
  <c r="AO465" i="2"/>
  <c r="BI380" i="2"/>
  <c r="AG466" i="2"/>
  <c r="AJ160" i="2"/>
  <c r="M465" i="2"/>
  <c r="AK465" i="2"/>
  <c r="BA466" i="2"/>
  <c r="BS366" i="2"/>
  <c r="BW366" i="2" s="1"/>
  <c r="BA471" i="2"/>
  <c r="K471" i="2"/>
  <c r="BO370" i="2"/>
  <c r="AF160" i="2"/>
  <c r="P238" i="2"/>
  <c r="P239" i="2" s="1"/>
  <c r="X160" i="2"/>
  <c r="AI469" i="2"/>
  <c r="I465" i="2"/>
  <c r="AR160" i="2"/>
  <c r="BN132" i="2"/>
  <c r="BN330" i="2" s="1"/>
  <c r="BT273" i="2"/>
  <c r="BT274" i="2" s="1"/>
  <c r="BT156" i="2" s="1"/>
  <c r="BA465" i="2"/>
  <c r="K158" i="2"/>
  <c r="V160" i="2"/>
  <c r="X154" i="2"/>
  <c r="AO160" i="2"/>
  <c r="AN160" i="2"/>
  <c r="AS472" i="2"/>
  <c r="AC465" i="2"/>
  <c r="BB469" i="2"/>
  <c r="Q160" i="2"/>
  <c r="AJ469" i="2"/>
  <c r="Y465" i="2"/>
  <c r="AP469" i="2"/>
  <c r="BC160" i="2"/>
  <c r="AY466" i="2"/>
  <c r="N466" i="2"/>
  <c r="N465" i="2"/>
  <c r="K469" i="2"/>
  <c r="AB160" i="2"/>
  <c r="BE469" i="2"/>
  <c r="K397" i="2"/>
  <c r="BG469" i="2"/>
  <c r="BQ366" i="2"/>
  <c r="AZ160" i="2"/>
  <c r="M466" i="2"/>
  <c r="BM378" i="2"/>
  <c r="BM381" i="2" s="1"/>
  <c r="AI352" i="2"/>
  <c r="K465" i="2"/>
  <c r="Y160" i="2"/>
  <c r="AC469" i="2"/>
  <c r="AU174" i="2"/>
  <c r="G465" i="2"/>
  <c r="AB154" i="2"/>
  <c r="G471" i="2"/>
  <c r="G472" i="2" s="1"/>
  <c r="M471" i="2"/>
  <c r="T274" i="2"/>
  <c r="T156" i="2" s="1"/>
  <c r="AI160" i="2"/>
  <c r="AA465" i="2"/>
  <c r="AE465" i="2"/>
  <c r="Y471" i="2"/>
  <c r="Y472" i="2" s="1"/>
  <c r="AA466" i="2"/>
  <c r="BS360" i="2"/>
  <c r="BS363" i="2" s="1"/>
  <c r="K160" i="2"/>
  <c r="BC465" i="2"/>
  <c r="BG160" i="2"/>
  <c r="Q242" i="2"/>
  <c r="Q243" i="2" s="1"/>
  <c r="AS160" i="2"/>
  <c r="AG352" i="2"/>
  <c r="AW160" i="2"/>
  <c r="P160" i="2"/>
  <c r="AB469" i="2"/>
  <c r="BM369" i="2"/>
  <c r="AG398" i="2"/>
  <c r="BB352" i="2"/>
  <c r="K399" i="2"/>
  <c r="AT160" i="2"/>
  <c r="M469" i="2"/>
  <c r="AE472" i="2"/>
  <c r="AK160" i="2"/>
  <c r="AO469" i="2"/>
  <c r="K499" i="2"/>
  <c r="K398" i="2"/>
  <c r="AB243" i="2"/>
  <c r="AC242" i="2"/>
  <c r="AB238" i="2"/>
  <c r="AB239" i="2" s="1"/>
  <c r="AD352" i="2"/>
  <c r="V469" i="2"/>
  <c r="BN364" i="2"/>
  <c r="BD243" i="2"/>
  <c r="BD238" i="2"/>
  <c r="BD239" i="2" s="1"/>
  <c r="BE242" i="2"/>
  <c r="BG353" i="2"/>
  <c r="BG394" i="2"/>
  <c r="BG173" i="2"/>
  <c r="X466" i="2"/>
  <c r="AN469" i="2"/>
  <c r="AV160" i="2"/>
  <c r="AZ469" i="2"/>
  <c r="BG350" i="2"/>
  <c r="BG352" i="2" s="1"/>
  <c r="BG354" i="2"/>
  <c r="BG355" i="2"/>
  <c r="AR243" i="2"/>
  <c r="AR238" i="2"/>
  <c r="AR239" i="2" s="1"/>
  <c r="AS242" i="2"/>
  <c r="AG395" i="2"/>
  <c r="AG499" i="2"/>
  <c r="AU160" i="2"/>
  <c r="Z160" i="2"/>
  <c r="BK140" i="2"/>
  <c r="BK330" i="2"/>
  <c r="AG238" i="2"/>
  <c r="AH242" i="2"/>
  <c r="AH238" i="2" s="1"/>
  <c r="AT352" i="2"/>
  <c r="T469" i="2"/>
  <c r="BC469" i="2"/>
  <c r="AL352" i="2"/>
  <c r="BG507" i="2"/>
  <c r="U242" i="2"/>
  <c r="T243" i="2"/>
  <c r="T238" i="2"/>
  <c r="T239" i="2" s="1"/>
  <c r="AF243" i="2"/>
  <c r="AF238" i="2"/>
  <c r="AF239" i="2" s="1"/>
  <c r="AT469" i="2"/>
  <c r="AR469" i="2"/>
  <c r="AO352" i="2"/>
  <c r="AQ469" i="2"/>
  <c r="L469" i="2"/>
  <c r="BD469" i="2"/>
  <c r="Q210" i="2"/>
  <c r="BF469" i="2"/>
  <c r="O469" i="2"/>
  <c r="AY352" i="2"/>
  <c r="AJ352" i="2"/>
  <c r="CD746" i="2"/>
  <c r="CD709" i="2"/>
  <c r="CD732" i="2"/>
  <c r="CE5" i="2"/>
  <c r="CF3" i="2"/>
  <c r="AU469" i="2"/>
  <c r="AX160" i="2"/>
  <c r="BV440" i="2"/>
  <c r="BZ437" i="2"/>
  <c r="BZ440" i="2" s="1"/>
  <c r="AV174" i="2"/>
  <c r="AV173" i="2"/>
  <c r="BU449" i="2"/>
  <c r="BU478" i="2"/>
  <c r="BY448" i="2"/>
  <c r="W160" i="2"/>
  <c r="AG243" i="2"/>
  <c r="BF352" i="2"/>
  <c r="AY248" i="2"/>
  <c r="AY259" i="2" s="1"/>
  <c r="AZ248" i="2"/>
  <c r="AZ185" i="2"/>
  <c r="AZ147" i="2" s="1"/>
  <c r="AZ149" i="2" s="1"/>
  <c r="AV182" i="2"/>
  <c r="AV147" i="2"/>
  <c r="AV149" i="2" s="1"/>
  <c r="AW185" i="2"/>
  <c r="AS147" i="2"/>
  <c r="AS149" i="2" s="1"/>
  <c r="BY210" i="2"/>
  <c r="AB210" i="2"/>
  <c r="BF174" i="2"/>
  <c r="BF173" i="2"/>
  <c r="AT174" i="2"/>
  <c r="AT173" i="2"/>
  <c r="BH506" i="2"/>
  <c r="BH510" i="2" s="1"/>
  <c r="BH511" i="2" s="1"/>
  <c r="BJ511" i="2" s="1"/>
  <c r="BK511" i="2" s="1"/>
  <c r="BL511" i="2" s="1"/>
  <c r="BM511" i="2" s="1"/>
  <c r="BN511" i="2" s="1"/>
  <c r="BO511" i="2" s="1"/>
  <c r="BP511" i="2" s="1"/>
  <c r="BQ511" i="2" s="1"/>
  <c r="BR511" i="2" s="1"/>
  <c r="BS511" i="2" s="1"/>
  <c r="BT511" i="2" s="1"/>
  <c r="BU511" i="2" s="1"/>
  <c r="BV511" i="2" s="1"/>
  <c r="BW511" i="2" s="1"/>
  <c r="BX511" i="2" s="1"/>
  <c r="BY511" i="2" s="1"/>
  <c r="BZ511" i="2" s="1"/>
  <c r="L248" i="2"/>
  <c r="M259" i="2"/>
  <c r="AT216" i="2"/>
  <c r="AQ148" i="2"/>
  <c r="BD174" i="2"/>
  <c r="BD173" i="2"/>
  <c r="R398" i="2"/>
  <c r="AR174" i="2"/>
  <c r="AR173" i="2"/>
  <c r="S469" i="2"/>
  <c r="W469" i="2"/>
  <c r="AS352" i="2"/>
  <c r="AJ154" i="2"/>
  <c r="AB352" i="2"/>
  <c r="X469" i="2"/>
  <c r="BC472" i="2"/>
  <c r="BU138" i="2"/>
  <c r="BV138" i="2"/>
  <c r="BY136" i="2"/>
  <c r="BN363" i="2"/>
  <c r="BR360" i="2"/>
  <c r="BR364" i="2" s="1"/>
  <c r="BO364" i="2"/>
  <c r="E747" i="2"/>
  <c r="E748" i="2" s="1"/>
  <c r="D737" i="2"/>
  <c r="D742" i="2"/>
  <c r="D740" i="2"/>
  <c r="D739" i="2"/>
  <c r="D736" i="2"/>
  <c r="D738" i="2"/>
  <c r="E558" i="2"/>
  <c r="E559" i="2" s="1"/>
  <c r="E710" i="2"/>
  <c r="E711" i="2" s="1"/>
  <c r="E733" i="2"/>
  <c r="E734" i="2" s="1"/>
  <c r="D750" i="2"/>
  <c r="AL252" i="2"/>
  <c r="AK248" i="2"/>
  <c r="BS136" i="2"/>
  <c r="BO138" i="2"/>
  <c r="BP138" i="2"/>
  <c r="X243" i="2"/>
  <c r="X238" i="2"/>
  <c r="X239" i="2" s="1"/>
  <c r="Y242" i="2"/>
  <c r="BU360" i="2"/>
  <c r="BQ363" i="2"/>
  <c r="BI140" i="2"/>
  <c r="BM132" i="2"/>
  <c r="BM330" i="2" s="1"/>
  <c r="BI134" i="2"/>
  <c r="AN499" i="2"/>
  <c r="AN398" i="2"/>
  <c r="AN397" i="2"/>
  <c r="AN399" i="2"/>
  <c r="AN404" i="2"/>
  <c r="AN395" i="2"/>
  <c r="BK382" i="2"/>
  <c r="BK381" i="2"/>
  <c r="BK380" i="2"/>
  <c r="W466" i="2"/>
  <c r="W471" i="2"/>
  <c r="AA472" i="2" s="1"/>
  <c r="W465" i="2"/>
  <c r="R405" i="2"/>
  <c r="R411" i="2"/>
  <c r="O499" i="2"/>
  <c r="O404" i="2"/>
  <c r="O399" i="2"/>
  <c r="O395" i="2"/>
  <c r="O396" i="2" s="1"/>
  <c r="O398" i="2"/>
  <c r="O397" i="2"/>
  <c r="BC499" i="2"/>
  <c r="BC404" i="2"/>
  <c r="BC397" i="2"/>
  <c r="BC399" i="2"/>
  <c r="BC398" i="2"/>
  <c r="BC395" i="2"/>
  <c r="P188" i="2"/>
  <c r="O190" i="2"/>
  <c r="AR499" i="2"/>
  <c r="AR399" i="2"/>
  <c r="AR397" i="2"/>
  <c r="AR395" i="2"/>
  <c r="AR404" i="2"/>
  <c r="AR398" i="2"/>
  <c r="BF499" i="2"/>
  <c r="BF404" i="2"/>
  <c r="BF399" i="2"/>
  <c r="BF395" i="2"/>
  <c r="BF397" i="2"/>
  <c r="BF398" i="2"/>
  <c r="AU471" i="2"/>
  <c r="AY472" i="2" s="1"/>
  <c r="AU465" i="2"/>
  <c r="AU466" i="2"/>
  <c r="AF469" i="2"/>
  <c r="AA209" i="2"/>
  <c r="AA154" i="2"/>
  <c r="BT428" i="2"/>
  <c r="BX401" i="2"/>
  <c r="BJ134" i="2"/>
  <c r="H7" i="4"/>
  <c r="G3" i="4"/>
  <c r="C12" i="4" s="1" a="1"/>
  <c r="C12" i="4" s="1"/>
  <c r="AC352" i="2"/>
  <c r="H9" i="4"/>
  <c r="AL206" i="2"/>
  <c r="AU499" i="2"/>
  <c r="AU404" i="2"/>
  <c r="AU398" i="2"/>
  <c r="AU397" i="2"/>
  <c r="AU399" i="2"/>
  <c r="AU395" i="2"/>
  <c r="S466" i="2"/>
  <c r="S471" i="2"/>
  <c r="S465" i="2"/>
  <c r="AH7" i="4"/>
  <c r="AD272" i="2"/>
  <c r="AD267" i="2"/>
  <c r="AH3" i="4" s="1"/>
  <c r="AE272" i="2"/>
  <c r="L499" i="2"/>
  <c r="L398" i="2"/>
  <c r="L397" i="2"/>
  <c r="L399" i="2"/>
  <c r="L404" i="2"/>
  <c r="L395" i="2"/>
  <c r="BC392" i="2"/>
  <c r="BC391" i="2"/>
  <c r="BG391" i="2"/>
  <c r="BG392" i="2"/>
  <c r="E6" i="11"/>
  <c r="M153" i="2"/>
  <c r="M158" i="2" s="1"/>
  <c r="M182" i="2"/>
  <c r="BD274" i="2"/>
  <c r="BD156" i="2" s="1"/>
  <c r="BE273" i="2"/>
  <c r="P499" i="2"/>
  <c r="P404" i="2"/>
  <c r="P399" i="2"/>
  <c r="P395" i="2"/>
  <c r="P397" i="2"/>
  <c r="P398" i="2"/>
  <c r="AY392" i="2"/>
  <c r="AY391" i="2"/>
  <c r="AL469" i="2"/>
  <c r="BL375" i="2"/>
  <c r="BP372" i="2"/>
  <c r="BQ376" i="2" s="1"/>
  <c r="BL376" i="2"/>
  <c r="BL378" i="2"/>
  <c r="BU322" i="2"/>
  <c r="BY321" i="2"/>
  <c r="AP466" i="2"/>
  <c r="AP471" i="2"/>
  <c r="AP472" i="2" s="1"/>
  <c r="AP465" i="2"/>
  <c r="AO472" i="2"/>
  <c r="AM206" i="2"/>
  <c r="AN205" i="2"/>
  <c r="AW499" i="2"/>
  <c r="AW398" i="2"/>
  <c r="AW397" i="2"/>
  <c r="AW404" i="2"/>
  <c r="AW399" i="2"/>
  <c r="AW395" i="2"/>
  <c r="AG405" i="2"/>
  <c r="AG411" i="2"/>
  <c r="V499" i="2"/>
  <c r="V397" i="2"/>
  <c r="V399" i="2"/>
  <c r="V395" i="2"/>
  <c r="V396" i="2" s="1"/>
  <c r="V398" i="2"/>
  <c r="V404" i="2"/>
  <c r="Y209" i="2"/>
  <c r="Y154" i="2"/>
  <c r="AL287" i="2"/>
  <c r="AT391" i="2"/>
  <c r="AT392" i="2"/>
  <c r="BO440" i="2"/>
  <c r="BS437" i="2"/>
  <c r="BO209" i="2"/>
  <c r="BO154" i="2"/>
  <c r="AA248" i="2"/>
  <c r="Z248" i="2"/>
  <c r="AC499" i="2"/>
  <c r="AC404" i="2"/>
  <c r="AC399" i="2"/>
  <c r="AC395" i="2"/>
  <c r="AC398" i="2"/>
  <c r="AC397" i="2"/>
  <c r="BG471" i="2"/>
  <c r="BG472" i="2" s="1"/>
  <c r="BG466" i="2"/>
  <c r="BG465" i="2"/>
  <c r="BC352" i="2"/>
  <c r="Z499" i="2"/>
  <c r="Z398" i="2"/>
  <c r="Z397" i="2"/>
  <c r="Z404" i="2"/>
  <c r="Z395" i="2"/>
  <c r="Z399" i="2"/>
  <c r="AZ466" i="2"/>
  <c r="AZ465" i="2"/>
  <c r="AZ471" i="2"/>
  <c r="AZ472" i="2" s="1"/>
  <c r="T466" i="2"/>
  <c r="T465" i="2"/>
  <c r="T471" i="2"/>
  <c r="X472" i="2" s="1"/>
  <c r="L153" i="2"/>
  <c r="L158" i="2" s="1"/>
  <c r="L182" i="2"/>
  <c r="H499" i="2"/>
  <c r="H399" i="2"/>
  <c r="H397" i="2"/>
  <c r="H395" i="2"/>
  <c r="H396" i="2" s="1"/>
  <c r="H404" i="2"/>
  <c r="H398" i="2"/>
  <c r="BO478" i="2"/>
  <c r="BO449" i="2"/>
  <c r="BS448" i="2"/>
  <c r="BB206" i="2"/>
  <c r="BF206" i="2"/>
  <c r="AK499" i="2"/>
  <c r="AK397" i="2"/>
  <c r="AK398" i="2"/>
  <c r="AK404" i="2"/>
  <c r="AK395" i="2"/>
  <c r="AK399" i="2"/>
  <c r="R465" i="2"/>
  <c r="R471" i="2"/>
  <c r="R472" i="2" s="1"/>
  <c r="R466" i="2"/>
  <c r="BF465" i="2"/>
  <c r="BF466" i="2"/>
  <c r="BF471" i="2"/>
  <c r="AR273" i="2"/>
  <c r="AR274" i="2" s="1"/>
  <c r="AR156" i="2" s="1"/>
  <c r="AQ274" i="2"/>
  <c r="AQ156" i="2" s="1"/>
  <c r="BJ206" i="2"/>
  <c r="BK205" i="2"/>
  <c r="AL499" i="2"/>
  <c r="AL398" i="2"/>
  <c r="AL397" i="2"/>
  <c r="AL404" i="2"/>
  <c r="AL399" i="2"/>
  <c r="AL395" i="2"/>
  <c r="BT478" i="2"/>
  <c r="BT449" i="2"/>
  <c r="BX448" i="2"/>
  <c r="N499" i="2"/>
  <c r="N398" i="2"/>
  <c r="N404" i="2"/>
  <c r="N399" i="2"/>
  <c r="N395" i="2"/>
  <c r="N397" i="2"/>
  <c r="BN378" i="2"/>
  <c r="BN375" i="2"/>
  <c r="BR372" i="2"/>
  <c r="BN376" i="2"/>
  <c r="I499" i="2"/>
  <c r="I404" i="2"/>
  <c r="I397" i="2"/>
  <c r="I398" i="2"/>
  <c r="I399" i="2"/>
  <c r="I395" i="2"/>
  <c r="I396" i="2" s="1"/>
  <c r="AR392" i="2"/>
  <c r="AR391" i="2"/>
  <c r="BE499" i="2"/>
  <c r="BE404" i="2"/>
  <c r="BE399" i="2"/>
  <c r="BE395" i="2"/>
  <c r="BE398" i="2"/>
  <c r="BE397" i="2"/>
  <c r="BF392" i="2"/>
  <c r="BF391" i="2"/>
  <c r="AX391" i="2"/>
  <c r="AX392" i="2"/>
  <c r="X273" i="2"/>
  <c r="W274" i="2"/>
  <c r="W156" i="2" s="1"/>
  <c r="BZ321" i="2"/>
  <c r="BV322" i="2"/>
  <c r="BU440" i="2"/>
  <c r="BY437" i="2"/>
  <c r="AW352" i="2"/>
  <c r="AM499" i="2"/>
  <c r="AM404" i="2"/>
  <c r="AM399" i="2"/>
  <c r="AM395" i="2"/>
  <c r="AM398" i="2"/>
  <c r="AM397" i="2"/>
  <c r="AP352" i="2"/>
  <c r="AX352" i="2"/>
  <c r="AY469" i="2"/>
  <c r="AP285" i="2"/>
  <c r="AS391" i="2"/>
  <c r="AS392" i="2"/>
  <c r="X465" i="2"/>
  <c r="BS214" i="2"/>
  <c r="BT212" i="2"/>
  <c r="BT214" i="2" s="1"/>
  <c r="BD499" i="2"/>
  <c r="BD399" i="2"/>
  <c r="BD397" i="2"/>
  <c r="BD395" i="2"/>
  <c r="BD404" i="2"/>
  <c r="BD398" i="2"/>
  <c r="F746" i="2"/>
  <c r="F732" i="2"/>
  <c r="F709" i="2"/>
  <c r="F557" i="2"/>
  <c r="G5" i="2"/>
  <c r="BB391" i="2"/>
  <c r="BB392" i="2"/>
  <c r="BJ380" i="2"/>
  <c r="BJ382" i="2"/>
  <c r="BJ381" i="2"/>
  <c r="V465" i="2"/>
  <c r="V466" i="2"/>
  <c r="V471" i="2"/>
  <c r="O465" i="2"/>
  <c r="O471" i="2"/>
  <c r="O466" i="2"/>
  <c r="Y499" i="2"/>
  <c r="Y404" i="2"/>
  <c r="Y399" i="2"/>
  <c r="Y395" i="2"/>
  <c r="Y398" i="2"/>
  <c r="Y397" i="2"/>
  <c r="BA392" i="2"/>
  <c r="BA391" i="2"/>
  <c r="H466" i="2"/>
  <c r="H471" i="2"/>
  <c r="H472" i="2" s="1"/>
  <c r="H465" i="2"/>
  <c r="AS499" i="2"/>
  <c r="AS404" i="2"/>
  <c r="AS399" i="2"/>
  <c r="AS395" i="2"/>
  <c r="AS398" i="2"/>
  <c r="AS397" i="2"/>
  <c r="AH499" i="2"/>
  <c r="AH398" i="2"/>
  <c r="AH404" i="2"/>
  <c r="AH399" i="2"/>
  <c r="AH395" i="2"/>
  <c r="AH397" i="2"/>
  <c r="BX440" i="2"/>
  <c r="AM352" i="2"/>
  <c r="BE391" i="2"/>
  <c r="BE392" i="2"/>
  <c r="AV469" i="2"/>
  <c r="BT322" i="2"/>
  <c r="BX321" i="2"/>
  <c r="BN369" i="2"/>
  <c r="BN370" i="2"/>
  <c r="BR366" i="2"/>
  <c r="J499" i="2"/>
  <c r="J397" i="2"/>
  <c r="J404" i="2"/>
  <c r="J399" i="2"/>
  <c r="J395" i="2"/>
  <c r="J396" i="2" s="1"/>
  <c r="J398" i="2"/>
  <c r="AH352" i="2"/>
  <c r="AV391" i="2"/>
  <c r="AV392" i="2"/>
  <c r="AB466" i="2"/>
  <c r="AB465" i="2"/>
  <c r="AB471" i="2"/>
  <c r="AB472" i="2" s="1"/>
  <c r="AV352" i="2"/>
  <c r="U499" i="2"/>
  <c r="U404" i="2"/>
  <c r="U397" i="2"/>
  <c r="U399" i="2"/>
  <c r="U395" i="2"/>
  <c r="U398" i="2"/>
  <c r="AE499" i="2"/>
  <c r="AE399" i="2"/>
  <c r="AE395" i="2"/>
  <c r="AE398" i="2"/>
  <c r="AE397" i="2"/>
  <c r="AE404" i="2"/>
  <c r="BH380" i="2"/>
  <c r="BH382" i="2"/>
  <c r="BH390" i="2"/>
  <c r="BJ389" i="2" s="1"/>
  <c r="BH381" i="2"/>
  <c r="BV478" i="2"/>
  <c r="BZ448" i="2"/>
  <c r="BV449" i="2"/>
  <c r="N190" i="2"/>
  <c r="BB499" i="2"/>
  <c r="BB399" i="2"/>
  <c r="BB397" i="2"/>
  <c r="BB395" i="2"/>
  <c r="BB398" i="2"/>
  <c r="BB404" i="2"/>
  <c r="BA352" i="2"/>
  <c r="G499" i="2"/>
  <c r="G397" i="2"/>
  <c r="G399" i="2"/>
  <c r="G395" i="2"/>
  <c r="G396" i="2" s="1"/>
  <c r="G398" i="2"/>
  <c r="G404" i="2"/>
  <c r="AF499" i="2"/>
  <c r="AF399" i="2"/>
  <c r="AF397" i="2"/>
  <c r="AF395" i="2"/>
  <c r="AF398" i="2"/>
  <c r="AF404" i="2"/>
  <c r="BP154" i="2"/>
  <c r="BP209" i="2"/>
  <c r="X5" i="4"/>
  <c r="BI269" i="2"/>
  <c r="AI465" i="2"/>
  <c r="AI471" i="2"/>
  <c r="AI472" i="2" s="1"/>
  <c r="AI466" i="2"/>
  <c r="AX153" i="2"/>
  <c r="AX191" i="2"/>
  <c r="BO132" i="2"/>
  <c r="BK134" i="2"/>
  <c r="W499" i="2"/>
  <c r="W404" i="2"/>
  <c r="W397" i="2"/>
  <c r="W398" i="2"/>
  <c r="W399" i="2"/>
  <c r="W395" i="2"/>
  <c r="BS322" i="2"/>
  <c r="BW321" i="2"/>
  <c r="AZ499" i="2"/>
  <c r="AZ397" i="2"/>
  <c r="AZ404" i="2"/>
  <c r="AZ399" i="2"/>
  <c r="AZ395" i="2"/>
  <c r="AZ398" i="2"/>
  <c r="AA469" i="2"/>
  <c r="BS221" i="2"/>
  <c r="AA499" i="2"/>
  <c r="AA404" i="2"/>
  <c r="AA399" i="2"/>
  <c r="AA395" i="2"/>
  <c r="AA397" i="2"/>
  <c r="AA398" i="2"/>
  <c r="BD391" i="2"/>
  <c r="BD392" i="2"/>
  <c r="AO499" i="2"/>
  <c r="AO404" i="2"/>
  <c r="AO399" i="2"/>
  <c r="AO395" i="2"/>
  <c r="AO397" i="2"/>
  <c r="AO398" i="2"/>
  <c r="P466" i="2"/>
  <c r="P471" i="2"/>
  <c r="P472" i="2" s="1"/>
  <c r="P465" i="2"/>
  <c r="AX469" i="2"/>
  <c r="P273" i="2"/>
  <c r="AN352" i="2"/>
  <c r="BL363" i="2"/>
  <c r="BP360" i="2"/>
  <c r="BL364" i="2"/>
  <c r="M499" i="2"/>
  <c r="M404" i="2"/>
  <c r="M399" i="2"/>
  <c r="M395" i="2"/>
  <c r="M398" i="2"/>
  <c r="M397" i="2"/>
  <c r="AS212" i="2"/>
  <c r="AR214" i="2"/>
  <c r="AA352" i="2"/>
  <c r="AZ188" i="2"/>
  <c r="AY190" i="2"/>
  <c r="AX499" i="2"/>
  <c r="AX398" i="2"/>
  <c r="AX397" i="2"/>
  <c r="AX404" i="2"/>
  <c r="AX399" i="2"/>
  <c r="AX395" i="2"/>
  <c r="BQ375" i="2"/>
  <c r="BU372" i="2"/>
  <c r="G6" i="4"/>
  <c r="C15" i="4" s="1" a="1"/>
  <c r="C15" i="4" s="1"/>
  <c r="BQ270" i="2"/>
  <c r="AI499" i="2"/>
  <c r="AI404" i="2"/>
  <c r="AI397" i="2"/>
  <c r="AI399" i="2"/>
  <c r="AI395" i="2"/>
  <c r="AI398" i="2"/>
  <c r="BY401" i="2"/>
  <c r="BU428" i="2"/>
  <c r="BJ488" i="2"/>
  <c r="AB499" i="2"/>
  <c r="AB404" i="2"/>
  <c r="AB399" i="2"/>
  <c r="AB395" i="2"/>
  <c r="AB398" i="2"/>
  <c r="AB397" i="2"/>
  <c r="BB466" i="2"/>
  <c r="BB465" i="2"/>
  <c r="BB471" i="2"/>
  <c r="BB472" i="2" s="1"/>
  <c r="AE289" i="2"/>
  <c r="AD286" i="2"/>
  <c r="AH210" i="2"/>
  <c r="AL210" i="2"/>
  <c r="Q499" i="2"/>
  <c r="Q398" i="2"/>
  <c r="Q397" i="2"/>
  <c r="Q404" i="2"/>
  <c r="Q399" i="2"/>
  <c r="Q395" i="2"/>
  <c r="AJ499" i="2"/>
  <c r="AJ398" i="2"/>
  <c r="AJ397" i="2"/>
  <c r="AJ404" i="2"/>
  <c r="AJ399" i="2"/>
  <c r="AJ395" i="2"/>
  <c r="AQ154" i="2"/>
  <c r="AQ209" i="2"/>
  <c r="AQ210" i="2" s="1"/>
  <c r="BL326" i="2"/>
  <c r="BP326" i="2"/>
  <c r="S499" i="2"/>
  <c r="S398" i="2"/>
  <c r="S404" i="2"/>
  <c r="S399" i="2"/>
  <c r="S395" i="2"/>
  <c r="S397" i="2"/>
  <c r="X499" i="2"/>
  <c r="X398" i="2"/>
  <c r="X397" i="2"/>
  <c r="X404" i="2"/>
  <c r="X399" i="2"/>
  <c r="X395" i="2"/>
  <c r="AP499" i="2"/>
  <c r="AP399" i="2"/>
  <c r="AP397" i="2"/>
  <c r="AP395" i="2"/>
  <c r="AP404" i="2"/>
  <c r="AP398" i="2"/>
  <c r="AV499" i="2"/>
  <c r="AV398" i="2"/>
  <c r="AV404" i="2"/>
  <c r="AV399" i="2"/>
  <c r="AV395" i="2"/>
  <c r="AV397" i="2"/>
  <c r="AE352" i="2"/>
  <c r="AY499" i="2"/>
  <c r="AY397" i="2"/>
  <c r="AY398" i="2"/>
  <c r="AY399" i="2"/>
  <c r="AY404" i="2"/>
  <c r="AY395" i="2"/>
  <c r="BJ234" i="2"/>
  <c r="BI235" i="2"/>
  <c r="BN7" i="4"/>
  <c r="BK266" i="2"/>
  <c r="AM469" i="2"/>
  <c r="H2" i="4"/>
  <c r="C13" i="4" a="1"/>
  <c r="C13" i="4" s="1"/>
  <c r="BC217" i="2"/>
  <c r="BC186" i="2"/>
  <c r="BR189" i="2"/>
  <c r="Z209" i="2"/>
  <c r="Z154" i="2"/>
  <c r="AK352" i="2"/>
  <c r="L243" i="2"/>
  <c r="L238" i="2"/>
  <c r="L239" i="2" s="1"/>
  <c r="M242" i="2"/>
  <c r="BZ401" i="2"/>
  <c r="BV428" i="2"/>
  <c r="J465" i="2"/>
  <c r="J466" i="2"/>
  <c r="J471" i="2"/>
  <c r="J472" i="2" s="1"/>
  <c r="AW242" i="2"/>
  <c r="AV243" i="2"/>
  <c r="AV238" i="2"/>
  <c r="AV239" i="2" s="1"/>
  <c r="AK242" i="2"/>
  <c r="AJ243" i="2"/>
  <c r="AJ238" i="2"/>
  <c r="AJ239" i="2" s="1"/>
  <c r="BO378" i="2"/>
  <c r="BO376" i="2"/>
  <c r="BO375" i="2"/>
  <c r="BS372" i="2"/>
  <c r="Z469" i="2"/>
  <c r="AE206" i="2"/>
  <c r="AB205" i="2"/>
  <c r="AF206" i="2" s="1"/>
  <c r="T499" i="2"/>
  <c r="T399" i="2"/>
  <c r="T397" i="2"/>
  <c r="T395" i="2"/>
  <c r="T398" i="2"/>
  <c r="T404" i="2"/>
  <c r="AR3" i="4"/>
  <c r="AO267" i="2"/>
  <c r="AN268" i="2"/>
  <c r="AF4" i="4" s="1"/>
  <c r="AZ391" i="2"/>
  <c r="AZ392" i="2"/>
  <c r="AQ471" i="2"/>
  <c r="AQ466" i="2"/>
  <c r="AQ465" i="2"/>
  <c r="AT465" i="2"/>
  <c r="AT471" i="2"/>
  <c r="AT466" i="2"/>
  <c r="BL132" i="2"/>
  <c r="BL330" i="2" s="1"/>
  <c r="BO428" i="2"/>
  <c r="BS401" i="2"/>
  <c r="AM466" i="2"/>
  <c r="AM471" i="2"/>
  <c r="AM465" i="2"/>
  <c r="AJ210" i="2"/>
  <c r="AN210" i="2"/>
  <c r="AT499" i="2"/>
  <c r="AT399" i="2"/>
  <c r="AT395" i="2"/>
  <c r="AT398" i="2"/>
  <c r="AT397" i="2"/>
  <c r="AT404" i="2"/>
  <c r="AY465" i="2"/>
  <c r="AD472" i="2"/>
  <c r="AW246" i="2"/>
  <c r="AW155" i="2" s="1"/>
  <c r="AX247" i="2"/>
  <c r="AQ499" i="2"/>
  <c r="AQ404" i="2"/>
  <c r="AQ399" i="2"/>
  <c r="AQ395" i="2"/>
  <c r="AQ398" i="2"/>
  <c r="AQ397" i="2"/>
  <c r="AU391" i="2"/>
  <c r="AU392" i="2"/>
  <c r="AG399" i="2"/>
  <c r="BR154" i="2"/>
  <c r="BR209" i="2"/>
  <c r="AD499" i="2"/>
  <c r="AD399" i="2"/>
  <c r="AD397" i="2"/>
  <c r="AD395" i="2"/>
  <c r="AD404" i="2"/>
  <c r="AD398" i="2"/>
  <c r="J469" i="2"/>
  <c r="N469" i="2"/>
  <c r="B8" i="11"/>
  <c r="D7" i="11"/>
  <c r="C7" i="11"/>
  <c r="AR471" i="2"/>
  <c r="AR466" i="2"/>
  <c r="AR465" i="2"/>
  <c r="AV465" i="2"/>
  <c r="AN471" i="2"/>
  <c r="AN466" i="2"/>
  <c r="AN465" i="2"/>
  <c r="AH465" i="2"/>
  <c r="AH471" i="2"/>
  <c r="AH472" i="2" s="1"/>
  <c r="AH466" i="2"/>
  <c r="BP369" i="2"/>
  <c r="BP370" i="2"/>
  <c r="BT366" i="2"/>
  <c r="BD186" i="2"/>
  <c r="BD217" i="2"/>
  <c r="BD216" i="2" s="1"/>
  <c r="BA499" i="2"/>
  <c r="BA404" i="2"/>
  <c r="BA399" i="2"/>
  <c r="BA395" i="2"/>
  <c r="BA398" i="2"/>
  <c r="BA397" i="2"/>
  <c r="AW392" i="2"/>
  <c r="AW391" i="2"/>
  <c r="AQ391" i="2"/>
  <c r="AQ392" i="2"/>
  <c r="AG397" i="2"/>
  <c r="F747" i="2" a="1"/>
  <c r="CD733" i="2" a="1"/>
  <c r="F733" i="2" a="1"/>
  <c r="F710" i="2" a="1"/>
  <c r="CD747" i="2" a="1"/>
  <c r="F558" i="2" a="1"/>
  <c r="CD710" i="2" a="1"/>
  <c r="CD720" i="2" a="1"/>
  <c r="E737" i="2" a="1"/>
  <c r="CD715" i="2" a="1"/>
  <c r="CD729" i="2" a="1"/>
  <c r="CD740" i="2" a="1"/>
  <c r="E742" i="2" a="1"/>
  <c r="CD713" i="2" a="1"/>
  <c r="CD737" i="2" a="1"/>
  <c r="CD721" i="2" a="1"/>
  <c r="E740" i="2" a="1"/>
  <c r="CD736" i="2" a="1"/>
  <c r="CD716" i="2" a="1"/>
  <c r="CD724" i="2" a="1"/>
  <c r="CD717" i="2" a="1"/>
  <c r="CD719" i="2" a="1"/>
  <c r="CD714" i="2" a="1"/>
  <c r="E736" i="2" a="1"/>
  <c r="CD723" i="2" a="1"/>
  <c r="CD750" i="2" a="1"/>
  <c r="CD738" i="2" a="1"/>
  <c r="CD726" i="2" a="1"/>
  <c r="CD742" i="2" a="1"/>
  <c r="E738" i="2" a="1"/>
  <c r="E739" i="2" a="1"/>
  <c r="E750" i="2" a="1"/>
  <c r="CD739" i="2" a="1"/>
  <c r="CD725" i="2" a="1"/>
  <c r="CD727" i="2" a="1"/>
  <c r="AK210" i="2" l="1"/>
  <c r="J232" i="2"/>
  <c r="BU189" i="2"/>
  <c r="Q472" i="2"/>
  <c r="BJ392" i="2"/>
  <c r="BJ391" i="2"/>
  <c r="BI392" i="2"/>
  <c r="BI391" i="2"/>
  <c r="BJ388" i="2"/>
  <c r="BB242" i="2"/>
  <c r="BB243" i="2" s="1"/>
  <c r="BA238" i="2"/>
  <c r="BA239" i="2" s="1"/>
  <c r="L9" i="2"/>
  <c r="K11" i="2"/>
  <c r="K12" i="2" s="1"/>
  <c r="K229" i="2" s="1"/>
  <c r="AY7" i="2"/>
  <c r="AZ7" i="2" s="1"/>
  <c r="BA7" i="2" s="1"/>
  <c r="BB7" i="2" s="1"/>
  <c r="BJ141" i="2"/>
  <c r="BA472" i="2"/>
  <c r="BJ142" i="2"/>
  <c r="BK142" i="2"/>
  <c r="R7" i="4"/>
  <c r="AP242" i="2"/>
  <c r="AP238" i="2" s="1"/>
  <c r="AO238" i="2"/>
  <c r="AO239" i="2" s="1"/>
  <c r="O266" i="2"/>
  <c r="O272" i="2" s="1"/>
  <c r="O274" i="2" s="1"/>
  <c r="O156" i="2" s="1"/>
  <c r="AN472" i="2"/>
  <c r="N267" i="2"/>
  <c r="R3" i="4" s="1"/>
  <c r="K411" i="2"/>
  <c r="K414" i="2" s="1"/>
  <c r="BS369" i="2"/>
  <c r="M472" i="2"/>
  <c r="BE472" i="2"/>
  <c r="AG472" i="2"/>
  <c r="K407" i="2"/>
  <c r="O472" i="2"/>
  <c r="BQ378" i="2"/>
  <c r="BQ380" i="2" s="1"/>
  <c r="BU366" i="2"/>
  <c r="BS370" i="2"/>
  <c r="P396" i="2"/>
  <c r="BQ370" i="2"/>
  <c r="AC472" i="2"/>
  <c r="BN140" i="2"/>
  <c r="BN141" i="2" s="1"/>
  <c r="BR132" i="2"/>
  <c r="BR330" i="2" s="1"/>
  <c r="AK396" i="2"/>
  <c r="BM380" i="2"/>
  <c r="BM382" i="2"/>
  <c r="BQ369" i="2"/>
  <c r="K472" i="2"/>
  <c r="R242" i="2"/>
  <c r="BG399" i="2"/>
  <c r="BW360" i="2"/>
  <c r="BW363" i="2" s="1"/>
  <c r="Q238" i="2"/>
  <c r="Q239" i="2" s="1"/>
  <c r="AH243" i="2"/>
  <c r="AG396" i="2"/>
  <c r="AV396" i="2"/>
  <c r="AH239" i="2"/>
  <c r="BG499" i="2"/>
  <c r="BG500" i="2" s="1"/>
  <c r="AD242" i="2"/>
  <c r="AC238" i="2"/>
  <c r="AC239" i="2" s="1"/>
  <c r="AC243" i="2"/>
  <c r="BG404" i="2"/>
  <c r="BG407" i="2" s="1"/>
  <c r="BG397" i="2"/>
  <c r="BG398" i="2"/>
  <c r="BG395" i="2"/>
  <c r="BG396" i="2" s="1"/>
  <c r="BE243" i="2"/>
  <c r="BE238" i="2"/>
  <c r="BE239" i="2" s="1"/>
  <c r="BF242" i="2"/>
  <c r="N500" i="2"/>
  <c r="N503" i="2" s="1"/>
  <c r="AO396" i="2"/>
  <c r="AS238" i="2"/>
  <c r="AS239" i="2" s="1"/>
  <c r="AT242" i="2"/>
  <c r="AS243" i="2"/>
  <c r="BK141" i="2"/>
  <c r="BO140" i="2"/>
  <c r="BO330" i="2"/>
  <c r="BE500" i="2"/>
  <c r="BE502" i="2" s="1"/>
  <c r="AT472" i="2"/>
  <c r="AQ396" i="2"/>
  <c r="AT396" i="2"/>
  <c r="AI396" i="2"/>
  <c r="AL472" i="2"/>
  <c r="M396" i="2"/>
  <c r="U238" i="2"/>
  <c r="U239" i="2" s="1"/>
  <c r="U243" i="2"/>
  <c r="V242" i="2"/>
  <c r="BA396" i="2"/>
  <c r="AJ396" i="2"/>
  <c r="AG500" i="2"/>
  <c r="AG502" i="2" s="1"/>
  <c r="AG239" i="2"/>
  <c r="W500" i="2"/>
  <c r="W502" i="2" s="1"/>
  <c r="CD716" i="2"/>
  <c r="CD710" i="2"/>
  <c r="CD724" i="2"/>
  <c r="CD719" i="2"/>
  <c r="CD715" i="2"/>
  <c r="CD725" i="2"/>
  <c r="CD714" i="2"/>
  <c r="CD721" i="2"/>
  <c r="CD717" i="2"/>
  <c r="CD720" i="2"/>
  <c r="CD713" i="2"/>
  <c r="CD723" i="2"/>
  <c r="CD726" i="2"/>
  <c r="CD727" i="2"/>
  <c r="CD729" i="2"/>
  <c r="CD750" i="2"/>
  <c r="CD747" i="2"/>
  <c r="CD740" i="2"/>
  <c r="CD733" i="2"/>
  <c r="CD736" i="2"/>
  <c r="CD738" i="2"/>
  <c r="CD739" i="2"/>
  <c r="CD737" i="2"/>
  <c r="CD742" i="2"/>
  <c r="AT500" i="2"/>
  <c r="AT502" i="2" s="1"/>
  <c r="AW500" i="2"/>
  <c r="AW502" i="2" s="1"/>
  <c r="AP396" i="2"/>
  <c r="V472" i="2"/>
  <c r="AD396" i="2"/>
  <c r="Q396" i="2"/>
  <c r="BB396" i="2"/>
  <c r="CG3" i="2"/>
  <c r="CF5" i="2"/>
  <c r="CE709" i="2"/>
  <c r="CE732" i="2"/>
  <c r="CE746" i="2"/>
  <c r="T396" i="2"/>
  <c r="AX472" i="2"/>
  <c r="AY396" i="2"/>
  <c r="V500" i="2"/>
  <c r="V502" i="2" s="1"/>
  <c r="W472" i="2"/>
  <c r="BS364" i="2"/>
  <c r="BR363" i="2"/>
  <c r="BV360" i="2"/>
  <c r="BG497" i="2"/>
  <c r="BH505" i="2"/>
  <c r="BH507" i="2" s="1"/>
  <c r="BY478" i="2"/>
  <c r="BY449" i="2"/>
  <c r="U396" i="2"/>
  <c r="AO500" i="2"/>
  <c r="AO502" i="2" s="1"/>
  <c r="BI494" i="2"/>
  <c r="BI505" i="2"/>
  <c r="BI506" i="2"/>
  <c r="BA185" i="2"/>
  <c r="AW147" i="2"/>
  <c r="AW149" i="2" s="1"/>
  <c r="AW182" i="2"/>
  <c r="BY138" i="2"/>
  <c r="BZ138" i="2"/>
  <c r="AF396" i="2"/>
  <c r="BD500" i="2"/>
  <c r="BD503" i="2" s="1"/>
  <c r="S396" i="2"/>
  <c r="U500" i="2"/>
  <c r="U503" i="2" s="1"/>
  <c r="Z396" i="2"/>
  <c r="AT148" i="2"/>
  <c r="AX216" i="2"/>
  <c r="AU216" i="2"/>
  <c r="AM472" i="2"/>
  <c r="T500" i="2"/>
  <c r="T502" i="2" s="1"/>
  <c r="P500" i="2"/>
  <c r="P502" i="2" s="1"/>
  <c r="AH500" i="2"/>
  <c r="AH502" i="2" s="1"/>
  <c r="N259" i="2"/>
  <c r="M248" i="2"/>
  <c r="BD185" i="2"/>
  <c r="BD147" i="2" s="1"/>
  <c r="AA500" i="2"/>
  <c r="AA502" i="2" s="1"/>
  <c r="L472" i="2"/>
  <c r="E738" i="2"/>
  <c r="E742" i="2"/>
  <c r="E740" i="2"/>
  <c r="E737" i="2"/>
  <c r="E739" i="2"/>
  <c r="E736" i="2"/>
  <c r="F558" i="2"/>
  <c r="F559" i="2" s="1"/>
  <c r="F710" i="2"/>
  <c r="F711" i="2" s="1"/>
  <c r="F733" i="2"/>
  <c r="F734" i="2" s="1"/>
  <c r="F747" i="2"/>
  <c r="F748" i="2" s="1"/>
  <c r="E750" i="2"/>
  <c r="AK243" i="2"/>
  <c r="AK238" i="2"/>
  <c r="AK239" i="2" s="1"/>
  <c r="AL242" i="2"/>
  <c r="M243" i="2"/>
  <c r="M238" i="2"/>
  <c r="M239" i="2" s="1"/>
  <c r="N242" i="2"/>
  <c r="I2" i="4"/>
  <c r="AI408" i="2"/>
  <c r="AI407" i="2"/>
  <c r="AI405" i="2"/>
  <c r="AI411" i="2"/>
  <c r="BU375" i="2"/>
  <c r="BY372" i="2"/>
  <c r="W396" i="2"/>
  <c r="AF408" i="2"/>
  <c r="AF411" i="2"/>
  <c r="AF405" i="2"/>
  <c r="AF407" i="2"/>
  <c r="BX322" i="2"/>
  <c r="BD408" i="2"/>
  <c r="BD407" i="2"/>
  <c r="BD411" i="2"/>
  <c r="BD405" i="2"/>
  <c r="AM396" i="2"/>
  <c r="BZ322" i="2"/>
  <c r="BN382" i="2"/>
  <c r="BN381" i="2"/>
  <c r="BN380" i="2"/>
  <c r="N472" i="2"/>
  <c r="Z407" i="2"/>
  <c r="Z405" i="2"/>
  <c r="Z408" i="2"/>
  <c r="Z411" i="2"/>
  <c r="AC396" i="2"/>
  <c r="P405" i="2"/>
  <c r="P408" i="2"/>
  <c r="P411" i="2"/>
  <c r="P407" i="2"/>
  <c r="L407" i="2"/>
  <c r="L405" i="2"/>
  <c r="L408" i="2"/>
  <c r="L411" i="2"/>
  <c r="G7" i="4"/>
  <c r="C16" i="4" s="1" a="1"/>
  <c r="C16" i="4" s="1"/>
  <c r="F3" i="4"/>
  <c r="AA210" i="2"/>
  <c r="AE210" i="2"/>
  <c r="AU500" i="2"/>
  <c r="AN396" i="2"/>
  <c r="BU363" i="2"/>
  <c r="BY360" i="2"/>
  <c r="Q408" i="2"/>
  <c r="Q407" i="2"/>
  <c r="Q405" i="2"/>
  <c r="Q411" i="2"/>
  <c r="AX407" i="2"/>
  <c r="AX405" i="2"/>
  <c r="AX408" i="2"/>
  <c r="AX411" i="2"/>
  <c r="M408" i="2"/>
  <c r="M407" i="2"/>
  <c r="M405" i="2"/>
  <c r="M411" i="2"/>
  <c r="BH142" i="2"/>
  <c r="BH141" i="2"/>
  <c r="BB500" i="2"/>
  <c r="AY500" i="2"/>
  <c r="X396" i="2"/>
  <c r="AL500" i="2"/>
  <c r="AH396" i="2"/>
  <c r="AS405" i="2"/>
  <c r="AS408" i="2"/>
  <c r="AS407" i="2"/>
  <c r="AS411" i="2"/>
  <c r="Y396" i="2"/>
  <c r="BD396" i="2"/>
  <c r="AQ285" i="2"/>
  <c r="AL396" i="2"/>
  <c r="H408" i="2"/>
  <c r="H407" i="2"/>
  <c r="H411" i="2"/>
  <c r="H405" i="2"/>
  <c r="H406" i="2" s="1"/>
  <c r="AG416" i="2"/>
  <c r="AG414" i="2"/>
  <c r="BP378" i="2"/>
  <c r="BT372" i="2"/>
  <c r="BP375" i="2"/>
  <c r="BP376" i="2"/>
  <c r="S500" i="2"/>
  <c r="S472" i="2"/>
  <c r="AN407" i="2"/>
  <c r="AN411" i="2"/>
  <c r="AN408" i="2"/>
  <c r="AN405" i="2"/>
  <c r="BY428" i="2"/>
  <c r="G746" i="2"/>
  <c r="G709" i="2"/>
  <c r="G732" i="2"/>
  <c r="G557" i="2"/>
  <c r="G3" i="2"/>
  <c r="H5" i="2"/>
  <c r="BS154" i="2"/>
  <c r="BS209" i="2"/>
  <c r="N407" i="2"/>
  <c r="N405" i="2"/>
  <c r="R406" i="2" s="1"/>
  <c r="N408" i="2"/>
  <c r="N411" i="2"/>
  <c r="AQ472" i="2"/>
  <c r="BT370" i="2"/>
  <c r="BT369" i="2"/>
  <c r="BX366" i="2"/>
  <c r="BW369" i="2"/>
  <c r="BI476" i="2"/>
  <c r="BH477" i="2"/>
  <c r="AM500" i="2"/>
  <c r="AA396" i="2"/>
  <c r="N153" i="2"/>
  <c r="N158" i="2" s="1"/>
  <c r="N182" i="2"/>
  <c r="AE405" i="2"/>
  <c r="AE408" i="2"/>
  <c r="AE407" i="2"/>
  <c r="AE411" i="2"/>
  <c r="AV500" i="2"/>
  <c r="AM407" i="2"/>
  <c r="AM411" i="2"/>
  <c r="AM405" i="2"/>
  <c r="AM408" i="2"/>
  <c r="BY440" i="2"/>
  <c r="Y273" i="2"/>
  <c r="X274" i="2"/>
  <c r="X156" i="2" s="1"/>
  <c r="AN500" i="2"/>
  <c r="AC405" i="2"/>
  <c r="AC408" i="2"/>
  <c r="AC407" i="2"/>
  <c r="AC411" i="2"/>
  <c r="AZ500" i="2"/>
  <c r="BE274" i="2"/>
  <c r="BE156" i="2" s="1"/>
  <c r="BF273" i="2"/>
  <c r="AR472" i="2"/>
  <c r="AV472" i="2"/>
  <c r="G407" i="2"/>
  <c r="G411" i="2"/>
  <c r="G405" i="2"/>
  <c r="G406" i="2" s="1"/>
  <c r="G408" i="2"/>
  <c r="BR370" i="2"/>
  <c r="BR369" i="2"/>
  <c r="BV366" i="2"/>
  <c r="BW370" i="2" s="1"/>
  <c r="AD408" i="2"/>
  <c r="AD407" i="2"/>
  <c r="AD405" i="2"/>
  <c r="AD411" i="2"/>
  <c r="AW243" i="2"/>
  <c r="AW238" i="2"/>
  <c r="AW239" i="2" s="1"/>
  <c r="AX242" i="2"/>
  <c r="X407" i="2"/>
  <c r="X405" i="2"/>
  <c r="X408" i="2"/>
  <c r="X411" i="2"/>
  <c r="AR154" i="2"/>
  <c r="AR209" i="2"/>
  <c r="AR210" i="2" s="1"/>
  <c r="AZ396" i="2"/>
  <c r="J405" i="2"/>
  <c r="J406" i="2" s="1"/>
  <c r="J408" i="2"/>
  <c r="J407" i="2"/>
  <c r="J411" i="2"/>
  <c r="AH408" i="2"/>
  <c r="AH407" i="2"/>
  <c r="AH405" i="2"/>
  <c r="AH411" i="2"/>
  <c r="Y405" i="2"/>
  <c r="Y407" i="2"/>
  <c r="Y408" i="2"/>
  <c r="Y411" i="2"/>
  <c r="AP500" i="2"/>
  <c r="AL407" i="2"/>
  <c r="AL405" i="2"/>
  <c r="AL408" i="2"/>
  <c r="AL411" i="2"/>
  <c r="K408" i="2"/>
  <c r="AC500" i="2"/>
  <c r="AF500" i="2"/>
  <c r="AG407" i="2"/>
  <c r="AO205" i="2"/>
  <c r="AN206" i="2"/>
  <c r="BY322" i="2"/>
  <c r="AU472" i="2"/>
  <c r="BF396" i="2"/>
  <c r="O408" i="2"/>
  <c r="O407" i="2"/>
  <c r="O411" i="2"/>
  <c r="O405" i="2"/>
  <c r="O406" i="2" s="1"/>
  <c r="Y243" i="2"/>
  <c r="Y238" i="2"/>
  <c r="Y239" i="2" s="1"/>
  <c r="Z242" i="2"/>
  <c r="BG485" i="2"/>
  <c r="AS3" i="4"/>
  <c r="AP267" i="2"/>
  <c r="AO268" i="2"/>
  <c r="AG4" i="4" s="1"/>
  <c r="BS375" i="2"/>
  <c r="BW372" i="2"/>
  <c r="BS378" i="2"/>
  <c r="BS376" i="2"/>
  <c r="BO7" i="4"/>
  <c r="BL266" i="2"/>
  <c r="AP408" i="2"/>
  <c r="AP405" i="2"/>
  <c r="AP407" i="2"/>
  <c r="AP411" i="2"/>
  <c r="H6" i="4"/>
  <c r="BR270" i="2"/>
  <c r="AX396" i="2"/>
  <c r="AT212" i="2"/>
  <c r="AS214" i="2"/>
  <c r="AA405" i="2"/>
  <c r="AA408" i="2"/>
  <c r="AA407" i="2"/>
  <c r="AA411" i="2"/>
  <c r="W407" i="2"/>
  <c r="W411" i="2"/>
  <c r="W408" i="2"/>
  <c r="W405" i="2"/>
  <c r="BB408" i="2"/>
  <c r="BB407" i="2"/>
  <c r="BB411" i="2"/>
  <c r="BB405" i="2"/>
  <c r="AB500" i="2"/>
  <c r="N396" i="2"/>
  <c r="T472" i="2"/>
  <c r="R396" i="2"/>
  <c r="Y500" i="2"/>
  <c r="AG408" i="2"/>
  <c r="O500" i="2"/>
  <c r="R500" i="2"/>
  <c r="BW136" i="2"/>
  <c r="BS138" i="2"/>
  <c r="BT138" i="2"/>
  <c r="T408" i="2"/>
  <c r="T411" i="2"/>
  <c r="T407" i="2"/>
  <c r="T405" i="2"/>
  <c r="AX246" i="2"/>
  <c r="AX155" i="2" s="1"/>
  <c r="AY247" i="2"/>
  <c r="BA407" i="2"/>
  <c r="BA408" i="2"/>
  <c r="BA411" i="2"/>
  <c r="BA405" i="2"/>
  <c r="Z210" i="2"/>
  <c r="AD210" i="2"/>
  <c r="AB396" i="2"/>
  <c r="AD500" i="2"/>
  <c r="AZ408" i="2"/>
  <c r="AZ407" i="2"/>
  <c r="AZ411" i="2"/>
  <c r="AZ405" i="2"/>
  <c r="Z500" i="2"/>
  <c r="AI500" i="2"/>
  <c r="BZ478" i="2"/>
  <c r="BZ449" i="2"/>
  <c r="AE396" i="2"/>
  <c r="M500" i="2"/>
  <c r="AK500" i="2"/>
  <c r="BT209" i="2"/>
  <c r="BT154" i="2"/>
  <c r="K500" i="2"/>
  <c r="AU396" i="2"/>
  <c r="BF405" i="2"/>
  <c r="BF408" i="2"/>
  <c r="BF407" i="2"/>
  <c r="BF411" i="2"/>
  <c r="BC396" i="2"/>
  <c r="AQ500" i="2"/>
  <c r="R407" i="2"/>
  <c r="AK259" i="2"/>
  <c r="AK246" i="2"/>
  <c r="AK155" i="2" s="1"/>
  <c r="BD148" i="2"/>
  <c r="BH216" i="2"/>
  <c r="AB405" i="2"/>
  <c r="AB407" i="2"/>
  <c r="AB411" i="2"/>
  <c r="AB408" i="2"/>
  <c r="BT221" i="2"/>
  <c r="BC500" i="2"/>
  <c r="BS132" i="2"/>
  <c r="BS330" i="2" s="1"/>
  <c r="BO134" i="2"/>
  <c r="I407" i="2"/>
  <c r="I405" i="2"/>
  <c r="I406" i="2" s="1"/>
  <c r="I408" i="2"/>
  <c r="I411" i="2"/>
  <c r="BK206" i="2"/>
  <c r="BL205" i="2"/>
  <c r="BD472" i="2"/>
  <c r="I9" i="4"/>
  <c r="R416" i="2"/>
  <c r="R414" i="2"/>
  <c r="BQ132" i="2"/>
  <c r="BM134" i="2"/>
  <c r="BM140" i="2"/>
  <c r="AM252" i="2"/>
  <c r="AL248" i="2"/>
  <c r="AL246" i="2" s="1"/>
  <c r="AL155" i="2" s="1"/>
  <c r="BR210" i="2"/>
  <c r="BV210" i="2"/>
  <c r="BO382" i="2"/>
  <c r="BO380" i="2"/>
  <c r="BO381" i="2"/>
  <c r="BJ235" i="2"/>
  <c r="BK234" i="2"/>
  <c r="AS500" i="2"/>
  <c r="S407" i="2"/>
  <c r="S405" i="2"/>
  <c r="S408" i="2"/>
  <c r="S411" i="2"/>
  <c r="AE500" i="2"/>
  <c r="BW322" i="2"/>
  <c r="L500" i="2"/>
  <c r="Q500" i="2"/>
  <c r="BS478" i="2"/>
  <c r="BS449" i="2"/>
  <c r="BW448" i="2"/>
  <c r="AM287" i="2"/>
  <c r="BN134" i="2"/>
  <c r="BX428" i="2"/>
  <c r="AR408" i="2"/>
  <c r="AR405" i="2"/>
  <c r="AR407" i="2"/>
  <c r="AR411" i="2"/>
  <c r="O182" i="2"/>
  <c r="O153" i="2"/>
  <c r="BI141" i="2"/>
  <c r="BI142" i="2"/>
  <c r="D8" i="11"/>
  <c r="B9" i="11"/>
  <c r="C8" i="11"/>
  <c r="AT405" i="2"/>
  <c r="AT407" i="2"/>
  <c r="AT408" i="2"/>
  <c r="AT411" i="2"/>
  <c r="BS428" i="2"/>
  <c r="BW401" i="2"/>
  <c r="AY407" i="2"/>
  <c r="AY408" i="2"/>
  <c r="AY411" i="2"/>
  <c r="AY405" i="2"/>
  <c r="BA500" i="2"/>
  <c r="AO411" i="2"/>
  <c r="AO405" i="2"/>
  <c r="AO407" i="2"/>
  <c r="AO408" i="2"/>
  <c r="Y5" i="4"/>
  <c r="BJ269" i="2"/>
  <c r="BH391" i="2"/>
  <c r="BH392" i="2"/>
  <c r="BE396" i="2"/>
  <c r="BX478" i="2"/>
  <c r="BX449" i="2"/>
  <c r="BF472" i="2"/>
  <c r="BS440" i="2"/>
  <c r="BW437" i="2"/>
  <c r="AW396" i="2"/>
  <c r="AU408" i="2"/>
  <c r="AU407" i="2"/>
  <c r="AU405" i="2"/>
  <c r="AU411" i="2"/>
  <c r="AR396" i="2"/>
  <c r="Q188" i="2"/>
  <c r="P190" i="2"/>
  <c r="BC407" i="2"/>
  <c r="BC405" i="2"/>
  <c r="BC408" i="2"/>
  <c r="BC411" i="2"/>
  <c r="R408" i="2"/>
  <c r="AQ405" i="2"/>
  <c r="AQ408" i="2"/>
  <c r="AQ407" i="2"/>
  <c r="AQ411" i="2"/>
  <c r="E7" i="11"/>
  <c r="BZ428" i="2"/>
  <c r="BV189" i="2"/>
  <c r="AY191" i="2"/>
  <c r="AY153" i="2"/>
  <c r="BT360" i="2"/>
  <c r="BP364" i="2"/>
  <c r="BP363" i="2"/>
  <c r="AR500" i="2"/>
  <c r="U408" i="2"/>
  <c r="U407" i="2"/>
  <c r="U405" i="2"/>
  <c r="U411" i="2"/>
  <c r="BR378" i="2"/>
  <c r="BR376" i="2"/>
  <c r="BV372" i="2"/>
  <c r="BR375" i="2"/>
  <c r="AJ500" i="2"/>
  <c r="Y210" i="2"/>
  <c r="AC210" i="2"/>
  <c r="AF472" i="2"/>
  <c r="K396" i="2"/>
  <c r="AX500" i="2"/>
  <c r="BF500" i="2"/>
  <c r="Z472" i="2"/>
  <c r="BP132" i="2"/>
  <c r="BP330" i="2" s="1"/>
  <c r="BL140" i="2"/>
  <c r="BL134" i="2"/>
  <c r="AV407" i="2"/>
  <c r="AV405" i="2"/>
  <c r="AV408" i="2"/>
  <c r="AV411" i="2"/>
  <c r="AJ407" i="2"/>
  <c r="AJ405" i="2"/>
  <c r="AJ408" i="2"/>
  <c r="AJ411" i="2"/>
  <c r="AF289" i="2"/>
  <c r="AE286" i="2"/>
  <c r="BK488" i="2"/>
  <c r="BA188" i="2"/>
  <c r="AZ190" i="2"/>
  <c r="I500" i="2"/>
  <c r="H500" i="2"/>
  <c r="J500" i="2"/>
  <c r="G500" i="2"/>
  <c r="X500" i="2"/>
  <c r="AS396" i="2"/>
  <c r="BE405" i="2"/>
  <c r="BE408" i="2"/>
  <c r="BE407" i="2"/>
  <c r="BE411" i="2"/>
  <c r="AK407" i="2"/>
  <c r="AK405" i="2"/>
  <c r="AK406" i="2" s="1"/>
  <c r="AK408" i="2"/>
  <c r="AK411" i="2"/>
  <c r="V405" i="2"/>
  <c r="V406" i="2" s="1"/>
  <c r="V408" i="2"/>
  <c r="V407" i="2"/>
  <c r="V411" i="2"/>
  <c r="AW408" i="2"/>
  <c r="AW405" i="2"/>
  <c r="AW407" i="2"/>
  <c r="AW411" i="2"/>
  <c r="BL381" i="2"/>
  <c r="BL380" i="2"/>
  <c r="BL382" i="2"/>
  <c r="L396" i="2"/>
  <c r="BQ364" i="2"/>
  <c r="G558" i="2" a="1"/>
  <c r="CE710" i="2" a="1"/>
  <c r="G747" i="2" a="1"/>
  <c r="CE733" i="2" a="1"/>
  <c r="G710" i="2" a="1"/>
  <c r="CE747" i="2" a="1"/>
  <c r="G733" i="2" a="1"/>
  <c r="F742" i="2" a="1"/>
  <c r="CE713" i="2" a="1"/>
  <c r="CE736" i="2" a="1"/>
  <c r="CE714" i="2" a="1"/>
  <c r="CE739" i="2" a="1"/>
  <c r="CE721" i="2" a="1"/>
  <c r="F736" i="2" a="1"/>
  <c r="F740" i="2" a="1"/>
  <c r="F739" i="2" a="1"/>
  <c r="CE737" i="2" a="1"/>
  <c r="CE724" i="2" a="1"/>
  <c r="F738" i="2" a="1"/>
  <c r="CE720" i="2" a="1"/>
  <c r="CE715" i="2" a="1"/>
  <c r="F750" i="2" a="1"/>
  <c r="F737" i="2" a="1"/>
  <c r="CE740" i="2" a="1"/>
  <c r="CE742" i="2" a="1"/>
  <c r="CE719" i="2" a="1"/>
  <c r="CE727" i="2" a="1"/>
  <c r="CE725" i="2" a="1"/>
  <c r="CE729" i="2" a="1"/>
  <c r="CE717" i="2" a="1"/>
  <c r="CE716" i="2" a="1"/>
  <c r="CE738" i="2" a="1"/>
  <c r="CE750" i="2" a="1"/>
  <c r="CE726" i="2" a="1"/>
  <c r="CE723" i="2" a="1"/>
  <c r="K231" i="2" l="1"/>
  <c r="K232" i="2"/>
  <c r="BY189" i="2"/>
  <c r="BB238" i="2"/>
  <c r="BB239" i="2" s="1"/>
  <c r="AP243" i="2"/>
  <c r="M9" i="2"/>
  <c r="L11" i="2"/>
  <c r="L12" i="2" s="1"/>
  <c r="L229" i="2" s="1"/>
  <c r="BC7" i="2"/>
  <c r="BD7" i="2" s="1"/>
  <c r="BE7" i="2" s="1"/>
  <c r="BF7" i="2" s="1"/>
  <c r="AP239" i="2"/>
  <c r="S7" i="4"/>
  <c r="P272" i="2"/>
  <c r="P274" i="2" s="1"/>
  <c r="P156" i="2" s="1"/>
  <c r="O267" i="2"/>
  <c r="S3" i="4" s="1"/>
  <c r="K416" i="2"/>
  <c r="K427" i="2" s="1"/>
  <c r="K429" i="2" s="1"/>
  <c r="BU378" i="2"/>
  <c r="BU381" i="2" s="1"/>
  <c r="BQ381" i="2"/>
  <c r="BU370" i="2"/>
  <c r="BU369" i="2"/>
  <c r="BY366" i="2"/>
  <c r="BY378" i="2" s="1"/>
  <c r="W503" i="2"/>
  <c r="BV132" i="2"/>
  <c r="BV330" i="2" s="1"/>
  <c r="BR140" i="2"/>
  <c r="BR141" i="2" s="1"/>
  <c r="BO142" i="2"/>
  <c r="BN142" i="2"/>
  <c r="AG503" i="2"/>
  <c r="AH503" i="2"/>
  <c r="AO503" i="2"/>
  <c r="BD502" i="2"/>
  <c r="BG411" i="2"/>
  <c r="BG416" i="2" s="1"/>
  <c r="BG408" i="2"/>
  <c r="BG405" i="2"/>
  <c r="BG406" i="2" s="1"/>
  <c r="R238" i="2"/>
  <c r="R239" i="2" s="1"/>
  <c r="R243" i="2"/>
  <c r="BO141" i="2"/>
  <c r="AW503" i="2"/>
  <c r="AV406" i="2"/>
  <c r="N502" i="2"/>
  <c r="BE406" i="2"/>
  <c r="V503" i="2"/>
  <c r="AP406" i="2"/>
  <c r="BF406" i="2"/>
  <c r="AD243" i="2"/>
  <c r="AD238" i="2"/>
  <c r="AD239" i="2" s="1"/>
  <c r="BF243" i="2"/>
  <c r="BF238" i="2"/>
  <c r="BF239" i="2" s="1"/>
  <c r="AM406" i="2"/>
  <c r="K406" i="2"/>
  <c r="AW406" i="2"/>
  <c r="BE503" i="2"/>
  <c r="AT503" i="2"/>
  <c r="AT238" i="2"/>
  <c r="AT239" i="2" s="1"/>
  <c r="AT243" i="2"/>
  <c r="BR134" i="2"/>
  <c r="BQ330" i="2"/>
  <c r="AD406" i="2"/>
  <c r="S406" i="2"/>
  <c r="V243" i="2"/>
  <c r="V238" i="2"/>
  <c r="V239" i="2" s="1"/>
  <c r="BI507" i="2"/>
  <c r="AR406" i="2"/>
  <c r="AJ406" i="2"/>
  <c r="AA406" i="2"/>
  <c r="O158" i="2"/>
  <c r="CE750" i="2"/>
  <c r="CE747" i="2"/>
  <c r="CE733" i="2"/>
  <c r="CE737" i="2"/>
  <c r="CE740" i="2"/>
  <c r="CE742" i="2"/>
  <c r="CE736" i="2"/>
  <c r="CE738" i="2"/>
  <c r="CE739" i="2"/>
  <c r="CE727" i="2"/>
  <c r="CE710" i="2"/>
  <c r="CE716" i="2"/>
  <c r="CE719" i="2"/>
  <c r="CE713" i="2"/>
  <c r="CE715" i="2"/>
  <c r="CE714" i="2"/>
  <c r="CE721" i="2"/>
  <c r="CE717" i="2"/>
  <c r="CE723" i="2"/>
  <c r="CE720" i="2"/>
  <c r="CE725" i="2"/>
  <c r="CE724" i="2"/>
  <c r="CE726" i="2"/>
  <c r="CE729" i="2"/>
  <c r="AB406" i="2"/>
  <c r="T503" i="2"/>
  <c r="BC406" i="2"/>
  <c r="AT406" i="2"/>
  <c r="AY406" i="2"/>
  <c r="CF746" i="2"/>
  <c r="CF732" i="2"/>
  <c r="CF709" i="2"/>
  <c r="P503" i="2"/>
  <c r="AL406" i="2"/>
  <c r="CG5" i="2"/>
  <c r="CH3" i="2"/>
  <c r="P406" i="2"/>
  <c r="AO406" i="2"/>
  <c r="U406" i="2"/>
  <c r="AX406" i="2"/>
  <c r="BJ494" i="2"/>
  <c r="BJ506" i="2"/>
  <c r="BI495" i="2"/>
  <c r="BJ505" i="2" s="1"/>
  <c r="BW364" i="2"/>
  <c r="BV364" i="2"/>
  <c r="BV363" i="2"/>
  <c r="BZ360" i="2"/>
  <c r="BA406" i="2"/>
  <c r="AA503" i="2"/>
  <c r="U502" i="2"/>
  <c r="BD149" i="2"/>
  <c r="O259" i="2"/>
  <c r="N248" i="2"/>
  <c r="AC406" i="2"/>
  <c r="BH185" i="2"/>
  <c r="BH147" i="2" s="1"/>
  <c r="T406" i="2"/>
  <c r="AU148" i="2"/>
  <c r="AU217" i="2"/>
  <c r="AY216" i="2"/>
  <c r="BE185" i="2"/>
  <c r="BA147" i="2"/>
  <c r="BA149" i="2" s="1"/>
  <c r="AX148" i="2"/>
  <c r="BB216" i="2"/>
  <c r="E8" i="11"/>
  <c r="G558" i="2"/>
  <c r="G559" i="2" s="1"/>
  <c r="G733" i="2"/>
  <c r="G734" i="2" s="1"/>
  <c r="G710" i="2"/>
  <c r="G711" i="2" s="1"/>
  <c r="G747" i="2"/>
  <c r="G748" i="2" s="1"/>
  <c r="F750" i="2"/>
  <c r="F738" i="2"/>
  <c r="F742" i="2"/>
  <c r="F737" i="2"/>
  <c r="F739" i="2"/>
  <c r="F736" i="2"/>
  <c r="F740" i="2"/>
  <c r="BT364" i="2"/>
  <c r="BT363" i="2"/>
  <c r="BX360" i="2"/>
  <c r="BY364" i="2" s="1"/>
  <c r="BW440" i="2"/>
  <c r="BL488" i="2"/>
  <c r="BF502" i="2"/>
  <c r="BF503" i="2"/>
  <c r="P182" i="2"/>
  <c r="P153" i="2"/>
  <c r="BW478" i="2"/>
  <c r="BW449" i="2"/>
  <c r="BS134" i="2"/>
  <c r="BW132" i="2"/>
  <c r="M502" i="2"/>
  <c r="M503" i="2"/>
  <c r="AD502" i="2"/>
  <c r="AD503" i="2"/>
  <c r="BS140" i="2"/>
  <c r="BS381" i="2"/>
  <c r="BS380" i="2"/>
  <c r="BS382" i="2"/>
  <c r="G416" i="2"/>
  <c r="G414" i="2"/>
  <c r="AV502" i="2"/>
  <c r="AV503" i="2"/>
  <c r="AI406" i="2"/>
  <c r="AK414" i="2"/>
  <c r="AK416" i="2"/>
  <c r="AT414" i="2"/>
  <c r="AT416" i="2"/>
  <c r="AS502" i="2"/>
  <c r="AS503" i="2"/>
  <c r="AN252" i="2"/>
  <c r="AM248" i="2"/>
  <c r="AM246" i="2" s="1"/>
  <c r="AM155" i="2" s="1"/>
  <c r="BC502" i="2"/>
  <c r="BC503" i="2"/>
  <c r="BB406" i="2"/>
  <c r="AP416" i="2"/>
  <c r="AP414" i="2"/>
  <c r="BW375" i="2"/>
  <c r="BW376" i="2"/>
  <c r="BW378" i="2"/>
  <c r="AL416" i="2"/>
  <c r="AL414" i="2"/>
  <c r="Y414" i="2"/>
  <c r="Y416" i="2"/>
  <c r="X414" i="2"/>
  <c r="X416" i="2"/>
  <c r="AN406" i="2"/>
  <c r="BT378" i="2"/>
  <c r="BX372" i="2"/>
  <c r="BT376" i="2"/>
  <c r="BT375" i="2"/>
  <c r="AS416" i="2"/>
  <c r="AS414" i="2"/>
  <c r="M414" i="2"/>
  <c r="M416" i="2"/>
  <c r="F7" i="4"/>
  <c r="E3" i="4"/>
  <c r="BP134" i="2"/>
  <c r="BT132" i="2"/>
  <c r="BT330" i="2" s="1"/>
  <c r="BP140" i="2"/>
  <c r="H502" i="2"/>
  <c r="H503" i="2"/>
  <c r="AG289" i="2"/>
  <c r="AF286" i="2"/>
  <c r="AJ503" i="2"/>
  <c r="AJ502" i="2"/>
  <c r="AJ414" i="2"/>
  <c r="AJ416" i="2"/>
  <c r="BL234" i="2"/>
  <c r="BK235" i="2"/>
  <c r="BW138" i="2"/>
  <c r="BX138" i="2"/>
  <c r="AS154" i="2"/>
  <c r="AS209" i="2"/>
  <c r="AS210" i="2" s="1"/>
  <c r="AP205" i="2"/>
  <c r="AO206" i="2"/>
  <c r="M406" i="2"/>
  <c r="Z416" i="2"/>
  <c r="Z414" i="2"/>
  <c r="BA502" i="2"/>
  <c r="BA503" i="2"/>
  <c r="BU221" i="2"/>
  <c r="BA416" i="2"/>
  <c r="BA414" i="2"/>
  <c r="T416" i="2"/>
  <c r="T414" i="2"/>
  <c r="R502" i="2"/>
  <c r="R503" i="2"/>
  <c r="BG502" i="2"/>
  <c r="BG503" i="2"/>
  <c r="AU212" i="2"/>
  <c r="AT214" i="2"/>
  <c r="X406" i="2"/>
  <c r="AM414" i="2"/>
  <c r="AM416" i="2"/>
  <c r="N416" i="2"/>
  <c r="N414" i="2"/>
  <c r="AN414" i="2"/>
  <c r="AN416" i="2"/>
  <c r="AR285" i="2"/>
  <c r="AL502" i="2"/>
  <c r="AL503" i="2"/>
  <c r="L414" i="2"/>
  <c r="L416" i="2"/>
  <c r="J2" i="4"/>
  <c r="I503" i="2"/>
  <c r="I502" i="2"/>
  <c r="AV414" i="2"/>
  <c r="AV416" i="2"/>
  <c r="AR502" i="2"/>
  <c r="AR503" i="2"/>
  <c r="AN502" i="2"/>
  <c r="AN503" i="2"/>
  <c r="AE416" i="2"/>
  <c r="AE414" i="2"/>
  <c r="BJ476" i="2"/>
  <c r="BI477" i="2"/>
  <c r="BI482" i="2" s="1"/>
  <c r="BI481" i="2"/>
  <c r="BP382" i="2"/>
  <c r="BP380" i="2"/>
  <c r="BP381" i="2"/>
  <c r="BH485" i="2"/>
  <c r="AF502" i="2"/>
  <c r="AF503" i="2"/>
  <c r="Y406" i="2"/>
  <c r="AS406" i="2"/>
  <c r="BY363" i="2"/>
  <c r="Z406" i="2"/>
  <c r="N243" i="2"/>
  <c r="N238" i="2"/>
  <c r="N239" i="2" s="1"/>
  <c r="R188" i="2"/>
  <c r="Q190" i="2"/>
  <c r="AW414" i="2"/>
  <c r="AW416" i="2"/>
  <c r="BB416" i="2"/>
  <c r="BB414" i="2"/>
  <c r="BG273" i="2"/>
  <c r="BF274" i="2"/>
  <c r="BF156" i="2" s="1"/>
  <c r="BX370" i="2"/>
  <c r="BX369" i="2"/>
  <c r="BE414" i="2"/>
  <c r="BE416" i="2"/>
  <c r="AX502" i="2"/>
  <c r="AX503" i="2"/>
  <c r="BV378" i="2"/>
  <c r="BV376" i="2"/>
  <c r="BZ372" i="2"/>
  <c r="BV375" i="2"/>
  <c r="AQ416" i="2"/>
  <c r="AQ414" i="2"/>
  <c r="AU416" i="2"/>
  <c r="AU414" i="2"/>
  <c r="Z5" i="4"/>
  <c r="BK269" i="2"/>
  <c r="Q502" i="2"/>
  <c r="Q503" i="2"/>
  <c r="BM141" i="2"/>
  <c r="BM142" i="2"/>
  <c r="AQ502" i="2"/>
  <c r="AQ503" i="2"/>
  <c r="W406" i="2"/>
  <c r="AT3" i="4"/>
  <c r="AQ267" i="2"/>
  <c r="AP268" i="2"/>
  <c r="AH4" i="4" s="1"/>
  <c r="Z243" i="2"/>
  <c r="Z238" i="2"/>
  <c r="Z239" i="2" s="1"/>
  <c r="AP502" i="2"/>
  <c r="AP503" i="2"/>
  <c r="AH416" i="2"/>
  <c r="AH414" i="2"/>
  <c r="BV370" i="2"/>
  <c r="BV369" i="2"/>
  <c r="BZ366" i="2"/>
  <c r="AZ502" i="2"/>
  <c r="AZ503" i="2"/>
  <c r="AE406" i="2"/>
  <c r="BQ382" i="2"/>
  <c r="N406" i="2"/>
  <c r="AG417" i="2"/>
  <c r="AG427" i="2"/>
  <c r="AG429" i="2" s="1"/>
  <c r="AG419" i="2"/>
  <c r="AX416" i="2"/>
  <c r="AX414" i="2"/>
  <c r="L406" i="2"/>
  <c r="BY375" i="2"/>
  <c r="BR382" i="2"/>
  <c r="BR381" i="2"/>
  <c r="BR380" i="2"/>
  <c r="U416" i="2"/>
  <c r="U414" i="2"/>
  <c r="V414" i="2"/>
  <c r="V416" i="2"/>
  <c r="X503" i="2"/>
  <c r="X502" i="2"/>
  <c r="AZ191" i="2"/>
  <c r="AZ153" i="2"/>
  <c r="AZ182" i="2"/>
  <c r="AZ183" i="2" s="1"/>
  <c r="BL141" i="2"/>
  <c r="BL142" i="2"/>
  <c r="AU406" i="2"/>
  <c r="D9" i="11"/>
  <c r="C9" i="11"/>
  <c r="B10" i="11"/>
  <c r="L503" i="2"/>
  <c r="L502" i="2"/>
  <c r="AI502" i="2"/>
  <c r="AI503" i="2"/>
  <c r="AH406" i="2"/>
  <c r="AX243" i="2"/>
  <c r="AX238" i="2"/>
  <c r="AX239" i="2" s="1"/>
  <c r="AG406" i="2"/>
  <c r="AY502" i="2"/>
  <c r="AY503" i="2"/>
  <c r="BU364" i="2"/>
  <c r="BU376" i="2"/>
  <c r="AC416" i="2"/>
  <c r="AC414" i="2"/>
  <c r="S502" i="2"/>
  <c r="S503" i="2"/>
  <c r="BB502" i="2"/>
  <c r="BB503" i="2"/>
  <c r="AL243" i="2"/>
  <c r="AL238" i="2"/>
  <c r="AL239" i="2" s="1"/>
  <c r="AE502" i="2"/>
  <c r="AE503" i="2"/>
  <c r="BQ134" i="2"/>
  <c r="BU132" i="2"/>
  <c r="BQ140" i="2"/>
  <c r="BF414" i="2"/>
  <c r="BF416" i="2"/>
  <c r="K503" i="2"/>
  <c r="K502" i="2"/>
  <c r="Z502" i="2"/>
  <c r="Z503" i="2"/>
  <c r="W414" i="2"/>
  <c r="W416" i="2"/>
  <c r="BP7" i="4"/>
  <c r="BM266" i="2"/>
  <c r="G502" i="2"/>
  <c r="G503" i="2"/>
  <c r="AQ406" i="2"/>
  <c r="BC416" i="2"/>
  <c r="BC414" i="2"/>
  <c r="J9" i="4"/>
  <c r="BH148" i="2"/>
  <c r="BL216" i="2"/>
  <c r="AL259" i="2"/>
  <c r="AZ406" i="2"/>
  <c r="P414" i="2"/>
  <c r="P416" i="2"/>
  <c r="BD406" i="2"/>
  <c r="BB188" i="2"/>
  <c r="BA190" i="2"/>
  <c r="BL206" i="2"/>
  <c r="BM205" i="2"/>
  <c r="Y502" i="2"/>
  <c r="Y503" i="2"/>
  <c r="J502" i="2"/>
  <c r="J503" i="2"/>
  <c r="AN287" i="2"/>
  <c r="S416" i="2"/>
  <c r="S414" i="2"/>
  <c r="R427" i="2"/>
  <c r="R429" i="2" s="1"/>
  <c r="R417" i="2"/>
  <c r="R419" i="2"/>
  <c r="I416" i="2"/>
  <c r="I414" i="2"/>
  <c r="AB414" i="2"/>
  <c r="AB416" i="2"/>
  <c r="AZ416" i="2"/>
  <c r="AZ414" i="2"/>
  <c r="AA414" i="2"/>
  <c r="AA416" i="2"/>
  <c r="O414" i="2"/>
  <c r="O416" i="2"/>
  <c r="AC502" i="2"/>
  <c r="AC503" i="2"/>
  <c r="J414" i="2"/>
  <c r="J416" i="2"/>
  <c r="Z273" i="2"/>
  <c r="Y274" i="2"/>
  <c r="Y156" i="2" s="1"/>
  <c r="Q416" i="2"/>
  <c r="Q414" i="2"/>
  <c r="BD416" i="2"/>
  <c r="BD414" i="2"/>
  <c r="AO416" i="2"/>
  <c r="AO414" i="2"/>
  <c r="BW428" i="2"/>
  <c r="AR416" i="2"/>
  <c r="AR414" i="2"/>
  <c r="AY246" i="2"/>
  <c r="AY155" i="2" s="1"/>
  <c r="AZ247" i="2"/>
  <c r="H416" i="2"/>
  <c r="H414" i="2"/>
  <c r="Q406" i="2"/>
  <c r="AU502" i="2"/>
  <c r="AU503" i="2"/>
  <c r="AF406" i="2"/>
  <c r="BZ189" i="2"/>
  <c r="AY414" i="2"/>
  <c r="AY416" i="2"/>
  <c r="BT210" i="2"/>
  <c r="BX210" i="2"/>
  <c r="AK502" i="2"/>
  <c r="AK503" i="2"/>
  <c r="O502" i="2"/>
  <c r="O503" i="2"/>
  <c r="AB502" i="2"/>
  <c r="AB503" i="2"/>
  <c r="I6" i="4"/>
  <c r="BS270" i="2"/>
  <c r="AD416" i="2"/>
  <c r="AD414" i="2"/>
  <c r="AM502" i="2"/>
  <c r="AM503" i="2"/>
  <c r="BS210" i="2"/>
  <c r="BW210" i="2"/>
  <c r="H732" i="2"/>
  <c r="H746" i="2"/>
  <c r="H709" i="2"/>
  <c r="H557" i="2"/>
  <c r="I5" i="2"/>
  <c r="AF416" i="2"/>
  <c r="AF414" i="2"/>
  <c r="AI416" i="2"/>
  <c r="AI414" i="2"/>
  <c r="H710" i="2" a="1"/>
  <c r="CF733" i="2" a="1"/>
  <c r="H558" i="2" a="1"/>
  <c r="H733" i="2" a="1"/>
  <c r="CF710" i="2" a="1"/>
  <c r="CF747" i="2" a="1"/>
  <c r="H747" i="2" a="1"/>
  <c r="CF723" i="2" a="1"/>
  <c r="G739" i="2" a="1"/>
  <c r="G750" i="2" a="1"/>
  <c r="CF729" i="2" a="1"/>
  <c r="CF736" i="2" a="1"/>
  <c r="CF714" i="2" a="1"/>
  <c r="CF726" i="2" a="1"/>
  <c r="CF727" i="2" a="1"/>
  <c r="CF719" i="2" a="1"/>
  <c r="CF737" i="2" a="1"/>
  <c r="CF725" i="2" a="1"/>
  <c r="CF739" i="2" a="1"/>
  <c r="CF742" i="2" a="1"/>
  <c r="CF715" i="2" a="1"/>
  <c r="G742" i="2" a="1"/>
  <c r="CF738" i="2" a="1"/>
  <c r="CF717" i="2" a="1"/>
  <c r="CF750" i="2" a="1"/>
  <c r="CF713" i="2" a="1"/>
  <c r="G738" i="2" a="1"/>
  <c r="G740" i="2" a="1"/>
  <c r="CF740" i="2" a="1"/>
  <c r="G737" i="2" a="1"/>
  <c r="CF724" i="2" a="1"/>
  <c r="CF721" i="2" a="1"/>
  <c r="CF720" i="2" a="1"/>
  <c r="CF716" i="2" a="1"/>
  <c r="G736" i="2" a="1"/>
  <c r="L231" i="2" l="1"/>
  <c r="L232" i="2"/>
  <c r="N9" i="2"/>
  <c r="M11" i="2"/>
  <c r="M12" i="2" s="1"/>
  <c r="M229" i="2" s="1"/>
  <c r="BG7" i="2"/>
  <c r="BH7" i="2" s="1"/>
  <c r="BI7" i="2" s="1"/>
  <c r="BJ7" i="2" s="1"/>
  <c r="P158" i="2"/>
  <c r="BU380" i="2"/>
  <c r="K419" i="2"/>
  <c r="K417" i="2"/>
  <c r="BU382" i="2"/>
  <c r="BY370" i="2"/>
  <c r="BY369" i="2"/>
  <c r="BV140" i="2"/>
  <c r="BV141" i="2" s="1"/>
  <c r="BZ132" i="2"/>
  <c r="BZ330" i="2" s="1"/>
  <c r="BG414" i="2"/>
  <c r="BH149" i="2"/>
  <c r="BL149" i="2" s="1"/>
  <c r="BP149" i="2" s="1"/>
  <c r="BT149" i="2" s="1"/>
  <c r="BX149" i="2" s="1"/>
  <c r="BL185" i="2"/>
  <c r="BL147" i="2" s="1"/>
  <c r="AM259" i="2"/>
  <c r="BW134" i="2"/>
  <c r="BW330" i="2"/>
  <c r="BV134" i="2"/>
  <c r="BU330" i="2"/>
  <c r="BJ507" i="2"/>
  <c r="CF726" i="2"/>
  <c r="CF710" i="2"/>
  <c r="CF716" i="2"/>
  <c r="CF719" i="2"/>
  <c r="CF725" i="2"/>
  <c r="CF713" i="2"/>
  <c r="CF721" i="2"/>
  <c r="CF717" i="2"/>
  <c r="CF723" i="2"/>
  <c r="CF727" i="2"/>
  <c r="CF714" i="2"/>
  <c r="CF729" i="2"/>
  <c r="CF720" i="2"/>
  <c r="CF724" i="2"/>
  <c r="CF715" i="2"/>
  <c r="CF736" i="2"/>
  <c r="CF737" i="2"/>
  <c r="CF740" i="2"/>
  <c r="CF742" i="2"/>
  <c r="CF733" i="2"/>
  <c r="CF738" i="2"/>
  <c r="CF739" i="2"/>
  <c r="CF750" i="2"/>
  <c r="CF747" i="2"/>
  <c r="BW140" i="2"/>
  <c r="BW141" i="2" s="1"/>
  <c r="CG732" i="2"/>
  <c r="CG746" i="2"/>
  <c r="CG709" i="2"/>
  <c r="CI3" i="2"/>
  <c r="CH5" i="2"/>
  <c r="BI185" i="2"/>
  <c r="BE147" i="2"/>
  <c r="BE149" i="2" s="1"/>
  <c r="BI149" i="2" s="1"/>
  <c r="BM149" i="2" s="1"/>
  <c r="BQ149" i="2" s="1"/>
  <c r="BU149" i="2" s="1"/>
  <c r="BY149" i="2" s="1"/>
  <c r="O248" i="2"/>
  <c r="P259" i="2"/>
  <c r="BZ363" i="2"/>
  <c r="BZ364" i="2"/>
  <c r="BC216" i="2"/>
  <c r="AY148" i="2"/>
  <c r="BK494" i="2"/>
  <c r="BJ495" i="2"/>
  <c r="BK505" i="2" s="1"/>
  <c r="BK506" i="2"/>
  <c r="BF216" i="2"/>
  <c r="BB148" i="2"/>
  <c r="H558" i="2"/>
  <c r="H559" i="2" s="1"/>
  <c r="G736" i="2"/>
  <c r="G738" i="2"/>
  <c r="G737" i="2"/>
  <c r="G742" i="2"/>
  <c r="G740" i="2"/>
  <c r="G739" i="2"/>
  <c r="H747" i="2"/>
  <c r="H748" i="2" s="1"/>
  <c r="H710" i="2"/>
  <c r="H711" i="2" s="1"/>
  <c r="H733" i="2"/>
  <c r="H734" i="2" s="1"/>
  <c r="G750" i="2"/>
  <c r="AS285" i="2"/>
  <c r="AQ205" i="2"/>
  <c r="AP206" i="2"/>
  <c r="BX376" i="2"/>
  <c r="BX378" i="2"/>
  <c r="BY382" i="2" s="1"/>
  <c r="BX375" i="2"/>
  <c r="AL427" i="2"/>
  <c r="AL429" i="2" s="1"/>
  <c r="AL417" i="2"/>
  <c r="AL419" i="2"/>
  <c r="AD419" i="2"/>
  <c r="AD427" i="2"/>
  <c r="AD429" i="2" s="1"/>
  <c r="AD417" i="2"/>
  <c r="H427" i="2"/>
  <c r="H429" i="2" s="1"/>
  <c r="H419" i="2"/>
  <c r="H417" i="2"/>
  <c r="AC427" i="2"/>
  <c r="AC429" i="2" s="1"/>
  <c r="AC419" i="2"/>
  <c r="AG420" i="2" s="1"/>
  <c r="AC417" i="2"/>
  <c r="E9" i="11"/>
  <c r="Q182" i="2"/>
  <c r="Q153" i="2"/>
  <c r="Q158" i="2" s="1"/>
  <c r="L427" i="2"/>
  <c r="L429" i="2" s="1"/>
  <c r="L417" i="2"/>
  <c r="L419" i="2"/>
  <c r="BM234" i="2"/>
  <c r="BL235" i="2"/>
  <c r="BT381" i="2"/>
  <c r="BT382" i="2"/>
  <c r="BT380" i="2"/>
  <c r="BW380" i="2"/>
  <c r="BW381" i="2"/>
  <c r="BW382" i="2"/>
  <c r="G417" i="2"/>
  <c r="G427" i="2"/>
  <c r="G419" i="2"/>
  <c r="BS142" i="2"/>
  <c r="BS141" i="2"/>
  <c r="I746" i="2"/>
  <c r="I732" i="2"/>
  <c r="I709" i="2"/>
  <c r="I557" i="2"/>
  <c r="J5" i="2"/>
  <c r="AR419" i="2"/>
  <c r="AR417" i="2"/>
  <c r="AR427" i="2"/>
  <c r="AR429" i="2" s="1"/>
  <c r="AA273" i="2"/>
  <c r="Z274" i="2"/>
  <c r="Z156" i="2" s="1"/>
  <c r="BC417" i="2"/>
  <c r="BC427" i="2"/>
  <c r="BC429" i="2" s="1"/>
  <c r="BC419" i="2"/>
  <c r="AH419" i="2"/>
  <c r="AH427" i="2"/>
  <c r="AH429" i="2" s="1"/>
  <c r="AH417" i="2"/>
  <c r="AU427" i="2"/>
  <c r="AU429" i="2" s="1"/>
  <c r="AU419" i="2"/>
  <c r="AU417" i="2"/>
  <c r="BE417" i="2"/>
  <c r="BE427" i="2"/>
  <c r="BE429" i="2" s="1"/>
  <c r="BE419" i="2"/>
  <c r="S188" i="2"/>
  <c r="R190" i="2"/>
  <c r="BP142" i="2"/>
  <c r="BP141" i="2"/>
  <c r="AT427" i="2"/>
  <c r="AT429" i="2" s="1"/>
  <c r="AT419" i="2"/>
  <c r="AT417" i="2"/>
  <c r="BX364" i="2"/>
  <c r="BX363" i="2"/>
  <c r="AI427" i="2"/>
  <c r="AI429" i="2" s="1"/>
  <c r="AI417" i="2"/>
  <c r="AI419" i="2"/>
  <c r="AF427" i="2"/>
  <c r="AF429" i="2" s="1"/>
  <c r="AF417" i="2"/>
  <c r="AF419" i="2"/>
  <c r="AG421" i="2" s="1"/>
  <c r="V427" i="2"/>
  <c r="V429" i="2" s="1"/>
  <c r="V419" i="2"/>
  <c r="V417" i="2"/>
  <c r="BL148" i="2"/>
  <c r="BP217" i="2"/>
  <c r="U417" i="2"/>
  <c r="U419" i="2"/>
  <c r="U427" i="2"/>
  <c r="U429" i="2" s="1"/>
  <c r="T419" i="2"/>
  <c r="T417" i="2"/>
  <c r="T427" i="2"/>
  <c r="T429" i="2" s="1"/>
  <c r="BT134" i="2"/>
  <c r="BX132" i="2"/>
  <c r="BX330" i="2" s="1"/>
  <c r="BT140" i="2"/>
  <c r="J6" i="4"/>
  <c r="BT270" i="2"/>
  <c r="AY419" i="2"/>
  <c r="AY427" i="2"/>
  <c r="AY429" i="2" s="1"/>
  <c r="AY417" i="2"/>
  <c r="BF419" i="2"/>
  <c r="BF417" i="2"/>
  <c r="BF427" i="2"/>
  <c r="BF429" i="2" s="1"/>
  <c r="BQ141" i="2"/>
  <c r="BQ142" i="2"/>
  <c r="AQ417" i="2"/>
  <c r="AQ427" i="2"/>
  <c r="AQ429" i="2" s="1"/>
  <c r="AQ419" i="2"/>
  <c r="E7" i="4"/>
  <c r="D3" i="4"/>
  <c r="D7" i="4" s="1"/>
  <c r="M419" i="2"/>
  <c r="M417" i="2"/>
  <c r="M427" i="2"/>
  <c r="M429" i="2" s="1"/>
  <c r="BD417" i="2"/>
  <c r="BD427" i="2"/>
  <c r="BD429" i="2" s="1"/>
  <c r="BD419" i="2"/>
  <c r="Q417" i="2"/>
  <c r="Q419" i="2"/>
  <c r="Q427" i="2"/>
  <c r="Q429" i="2" s="1"/>
  <c r="O419" i="2"/>
  <c r="O427" i="2"/>
  <c r="O429" i="2" s="1"/>
  <c r="O417" i="2"/>
  <c r="S417" i="2"/>
  <c r="S427" i="2"/>
  <c r="S429" i="2" s="1"/>
  <c r="S419" i="2"/>
  <c r="BM206" i="2"/>
  <c r="BN205" i="2"/>
  <c r="BY132" i="2"/>
  <c r="BU134" i="2"/>
  <c r="BU140" i="2"/>
  <c r="BY376" i="2"/>
  <c r="BA427" i="2"/>
  <c r="BA429" i="2" s="1"/>
  <c r="BA419" i="2"/>
  <c r="BA417" i="2"/>
  <c r="AJ427" i="2"/>
  <c r="AJ429" i="2" s="1"/>
  <c r="AJ419" i="2"/>
  <c r="AJ417" i="2"/>
  <c r="I417" i="2"/>
  <c r="I427" i="2"/>
  <c r="I429" i="2" s="1"/>
  <c r="I419" i="2"/>
  <c r="AO427" i="2"/>
  <c r="AO429" i="2" s="1"/>
  <c r="AO419" i="2"/>
  <c r="AO417" i="2"/>
  <c r="P419" i="2"/>
  <c r="P417" i="2"/>
  <c r="P427" i="2"/>
  <c r="P429" i="2" s="1"/>
  <c r="BY380" i="2"/>
  <c r="BY381" i="2"/>
  <c r="AN419" i="2"/>
  <c r="AN417" i="2"/>
  <c r="AN427" i="2"/>
  <c r="AN429" i="2" s="1"/>
  <c r="BV221" i="2"/>
  <c r="BR142" i="2"/>
  <c r="AP417" i="2"/>
  <c r="AP427" i="2"/>
  <c r="AP429" i="2" s="1"/>
  <c r="AP419" i="2"/>
  <c r="AA419" i="2"/>
  <c r="AA427" i="2"/>
  <c r="AA429" i="2" s="1"/>
  <c r="AA417" i="2"/>
  <c r="AO287" i="2"/>
  <c r="BA191" i="2"/>
  <c r="BA153" i="2"/>
  <c r="BA182" i="2"/>
  <c r="BA183" i="2" s="1"/>
  <c r="BK476" i="2"/>
  <c r="BJ477" i="2"/>
  <c r="BJ482" i="2" s="1"/>
  <c r="BJ481" i="2"/>
  <c r="AV427" i="2"/>
  <c r="AV429" i="2" s="1"/>
  <c r="AV419" i="2"/>
  <c r="AV417" i="2"/>
  <c r="X427" i="2"/>
  <c r="X429" i="2" s="1"/>
  <c r="X419" i="2"/>
  <c r="X417" i="2"/>
  <c r="BG417" i="2"/>
  <c r="BG427" i="2"/>
  <c r="BG429" i="2" s="1"/>
  <c r="BG419" i="2"/>
  <c r="BC188" i="2"/>
  <c r="BB190" i="2"/>
  <c r="BQ7" i="4"/>
  <c r="BN266" i="2"/>
  <c r="AU3" i="4"/>
  <c r="AR267" i="2"/>
  <c r="AQ268" i="2"/>
  <c r="AI4" i="4" s="1"/>
  <c r="BZ378" i="2"/>
  <c r="BZ376" i="2"/>
  <c r="BZ375" i="2"/>
  <c r="BH273" i="2"/>
  <c r="BG274" i="2"/>
  <c r="BG156" i="2" s="1"/>
  <c r="AT154" i="2"/>
  <c r="AT209" i="2"/>
  <c r="AS417" i="2"/>
  <c r="AS419" i="2"/>
  <c r="AS427" i="2"/>
  <c r="AS429" i="2" s="1"/>
  <c r="AK419" i="2"/>
  <c r="AK427" i="2"/>
  <c r="AK429" i="2" s="1"/>
  <c r="AK417" i="2"/>
  <c r="BM488" i="2"/>
  <c r="BZ369" i="2"/>
  <c r="BZ370" i="2"/>
  <c r="BI480" i="2"/>
  <c r="AE417" i="2"/>
  <c r="AE419" i="2"/>
  <c r="AE427" i="2"/>
  <c r="AE429" i="2" s="1"/>
  <c r="K2" i="4"/>
  <c r="D12" i="4" s="1" a="1"/>
  <c r="D12" i="4" s="1"/>
  <c r="N427" i="2"/>
  <c r="N429" i="2" s="1"/>
  <c r="N417" i="2"/>
  <c r="N419" i="2"/>
  <c r="R420" i="2" s="1"/>
  <c r="AV212" i="2"/>
  <c r="AU214" i="2"/>
  <c r="Z427" i="2"/>
  <c r="Z429" i="2" s="1"/>
  <c r="Z417" i="2"/>
  <c r="Z419" i="2"/>
  <c r="Y419" i="2"/>
  <c r="Y427" i="2"/>
  <c r="Y429" i="2" s="1"/>
  <c r="Y417" i="2"/>
  <c r="J419" i="2"/>
  <c r="J427" i="2"/>
  <c r="J429" i="2" s="1"/>
  <c r="J417" i="2"/>
  <c r="AZ427" i="2"/>
  <c r="AZ429" i="2" s="1"/>
  <c r="AZ419" i="2"/>
  <c r="AZ417" i="2"/>
  <c r="K9" i="4"/>
  <c r="W427" i="2"/>
  <c r="W429" i="2" s="1"/>
  <c r="W417" i="2"/>
  <c r="W419" i="2"/>
  <c r="AX427" i="2"/>
  <c r="AX429" i="2" s="1"/>
  <c r="AX419" i="2"/>
  <c r="AX417" i="2"/>
  <c r="BV381" i="2"/>
  <c r="BV380" i="2"/>
  <c r="BV382" i="2"/>
  <c r="BB419" i="2"/>
  <c r="BB417" i="2"/>
  <c r="BB427" i="2"/>
  <c r="BB429" i="2" s="1"/>
  <c r="AM419" i="2"/>
  <c r="AM427" i="2"/>
  <c r="AM429" i="2" s="1"/>
  <c r="AM417" i="2"/>
  <c r="AB417" i="2"/>
  <c r="AB419" i="2"/>
  <c r="AB427" i="2"/>
  <c r="AB429" i="2" s="1"/>
  <c r="AZ246" i="2"/>
  <c r="AZ155" i="2" s="1"/>
  <c r="BA247" i="2"/>
  <c r="D10" i="11"/>
  <c r="B11" i="11"/>
  <c r="C10" i="11"/>
  <c r="AA5" i="4"/>
  <c r="BL269" i="2"/>
  <c r="AW419" i="2"/>
  <c r="AW417" i="2"/>
  <c r="AW427" i="2"/>
  <c r="AW429" i="2" s="1"/>
  <c r="AH289" i="2"/>
  <c r="AG286" i="2"/>
  <c r="AO252" i="2"/>
  <c r="AN248" i="2"/>
  <c r="AN246" i="2" s="1"/>
  <c r="AN155" i="2" s="1"/>
  <c r="I558" i="2" a="1"/>
  <c r="CG733" i="2" a="1"/>
  <c r="CG710" i="2" a="1"/>
  <c r="I747" i="2" a="1"/>
  <c r="I710" i="2" a="1"/>
  <c r="CG747" i="2" a="1"/>
  <c r="I733" i="2" a="1"/>
  <c r="CG713" i="2" a="1"/>
  <c r="CG719" i="2" a="1"/>
  <c r="CG717" i="2" a="1"/>
  <c r="CG720" i="2" a="1"/>
  <c r="CG725" i="2" a="1"/>
  <c r="CG729" i="2" a="1"/>
  <c r="CG740" i="2" a="1"/>
  <c r="CG727" i="2" a="1"/>
  <c r="CG721" i="2" a="1"/>
  <c r="H739" i="2" a="1"/>
  <c r="CG716" i="2" a="1"/>
  <c r="CG738" i="2" a="1"/>
  <c r="CG739" i="2" a="1"/>
  <c r="CG723" i="2" a="1"/>
  <c r="CG742" i="2" a="1"/>
  <c r="H750" i="2" a="1"/>
  <c r="CG714" i="2" a="1"/>
  <c r="CG724" i="2" a="1"/>
  <c r="H737" i="2" a="1"/>
  <c r="H738" i="2" a="1"/>
  <c r="H740" i="2" a="1"/>
  <c r="CG715" i="2" a="1"/>
  <c r="CG726" i="2" a="1"/>
  <c r="CG750" i="2" a="1"/>
  <c r="CG737" i="2" a="1"/>
  <c r="H742" i="2" a="1"/>
  <c r="H736" i="2" a="1"/>
  <c r="CG736" i="2" a="1"/>
  <c r="M231" i="2" l="1"/>
  <c r="M232" i="2"/>
  <c r="CC521" i="2"/>
  <c r="O9" i="2"/>
  <c r="N11" i="2"/>
  <c r="N12" i="2" s="1"/>
  <c r="N229" i="2" s="1"/>
  <c r="N232" i="2" s="1"/>
  <c r="BK7" i="2"/>
  <c r="BL7" i="2" s="1"/>
  <c r="BM7" i="2" s="1"/>
  <c r="BN7" i="2" s="1"/>
  <c r="K420" i="2"/>
  <c r="K421" i="2"/>
  <c r="BV142" i="2"/>
  <c r="BZ140" i="2"/>
  <c r="BZ141" i="2" s="1"/>
  <c r="BP185" i="2"/>
  <c r="BP147" i="2" s="1"/>
  <c r="BP150" i="2" s="1"/>
  <c r="BW142" i="2"/>
  <c r="D13" i="4" a="1"/>
  <c r="D13" i="4" s="1"/>
  <c r="D14" i="4" a="1"/>
  <c r="D14" i="4" s="1"/>
  <c r="BZ134" i="2"/>
  <c r="BY330" i="2"/>
  <c r="CG720" i="2"/>
  <c r="CG717" i="2"/>
  <c r="CG713" i="2"/>
  <c r="CG715" i="2"/>
  <c r="CG714" i="2"/>
  <c r="CG710" i="2"/>
  <c r="CG716" i="2"/>
  <c r="CG719" i="2"/>
  <c r="CG723" i="2"/>
  <c r="CG726" i="2"/>
  <c r="CG721" i="2"/>
  <c r="CG725" i="2"/>
  <c r="CG729" i="2"/>
  <c r="CG724" i="2"/>
  <c r="CG727" i="2"/>
  <c r="CG747" i="2"/>
  <c r="CG750" i="2"/>
  <c r="CG739" i="2"/>
  <c r="CG737" i="2"/>
  <c r="CG742" i="2"/>
  <c r="CG733" i="2"/>
  <c r="CG736" i="2"/>
  <c r="CG738" i="2"/>
  <c r="CG740" i="2"/>
  <c r="CH746" i="2"/>
  <c r="CH732" i="2"/>
  <c r="CH709" i="2"/>
  <c r="CI5" i="2"/>
  <c r="CJ3" i="2"/>
  <c r="BK507" i="2"/>
  <c r="BG216" i="2"/>
  <c r="BC148" i="2"/>
  <c r="P248" i="2"/>
  <c r="Q259" i="2"/>
  <c r="BF148" i="2"/>
  <c r="BJ216" i="2"/>
  <c r="BL494" i="2"/>
  <c r="BL506" i="2"/>
  <c r="BK495" i="2"/>
  <c r="BL505" i="2" s="1"/>
  <c r="BM185" i="2"/>
  <c r="BI147" i="2"/>
  <c r="BI150" i="2" s="1"/>
  <c r="I558" i="2"/>
  <c r="I559" i="2" s="1"/>
  <c r="H750" i="2"/>
  <c r="I747" i="2"/>
  <c r="I748" i="2" s="1"/>
  <c r="I710" i="2"/>
  <c r="I711" i="2" s="1"/>
  <c r="H736" i="2"/>
  <c r="H738" i="2"/>
  <c r="H737" i="2"/>
  <c r="H739" i="2"/>
  <c r="H742" i="2"/>
  <c r="H740" i="2"/>
  <c r="I733" i="2"/>
  <c r="I734" i="2" s="1"/>
  <c r="AB5" i="4"/>
  <c r="BM269" i="2"/>
  <c r="L9" i="4"/>
  <c r="AE420" i="2"/>
  <c r="AE421" i="2"/>
  <c r="BZ382" i="2"/>
  <c r="BZ381" i="2"/>
  <c r="BZ380" i="2"/>
  <c r="AA421" i="2"/>
  <c r="AA420" i="2"/>
  <c r="AN420" i="2"/>
  <c r="AN421" i="2"/>
  <c r="O421" i="2"/>
  <c r="O420" i="2"/>
  <c r="M421" i="2"/>
  <c r="M420" i="2"/>
  <c r="AT420" i="2"/>
  <c r="AT421" i="2"/>
  <c r="AU420" i="2"/>
  <c r="AU421" i="2"/>
  <c r="J746" i="2"/>
  <c r="J709" i="2"/>
  <c r="J732" i="2"/>
  <c r="J557" i="2"/>
  <c r="K5" i="2"/>
  <c r="H421" i="2"/>
  <c r="H420" i="2"/>
  <c r="AQ206" i="2"/>
  <c r="AU206" i="2"/>
  <c r="BX134" i="2"/>
  <c r="BX140" i="2"/>
  <c r="BI273" i="2"/>
  <c r="BH274" i="2"/>
  <c r="BH156" i="2" s="1"/>
  <c r="BH151" i="2"/>
  <c r="BA246" i="2"/>
  <c r="BA155" i="2" s="1"/>
  <c r="BB247" i="2"/>
  <c r="BB153" i="2"/>
  <c r="BB191" i="2"/>
  <c r="BY134" i="2"/>
  <c r="BY140" i="2"/>
  <c r="K6" i="4"/>
  <c r="BU270" i="2"/>
  <c r="BT142" i="2"/>
  <c r="BT141" i="2"/>
  <c r="BN234" i="2"/>
  <c r="BM235" i="2"/>
  <c r="AI289" i="2"/>
  <c r="AH286" i="2"/>
  <c r="L421" i="2"/>
  <c r="L420" i="2"/>
  <c r="BI483" i="2"/>
  <c r="BI485" i="2" s="1"/>
  <c r="AV3" i="4"/>
  <c r="AS267" i="2"/>
  <c r="AR268" i="2"/>
  <c r="AJ4" i="4" s="1"/>
  <c r="AQ420" i="2"/>
  <c r="AQ421" i="2"/>
  <c r="AF421" i="2"/>
  <c r="AF420" i="2"/>
  <c r="AH420" i="2"/>
  <c r="AH421" i="2"/>
  <c r="AB273" i="2"/>
  <c r="AA274" i="2"/>
  <c r="AA156" i="2" s="1"/>
  <c r="AC420" i="2"/>
  <c r="AC421" i="2"/>
  <c r="AP421" i="2"/>
  <c r="AP420" i="2"/>
  <c r="AL421" i="2"/>
  <c r="AL420" i="2"/>
  <c r="AZ421" i="2"/>
  <c r="AZ420" i="2"/>
  <c r="Z420" i="2"/>
  <c r="Z421" i="2"/>
  <c r="BN488" i="2"/>
  <c r="AV420" i="2"/>
  <c r="AV421" i="2"/>
  <c r="BN206" i="2"/>
  <c r="BO205" i="2"/>
  <c r="U420" i="2"/>
  <c r="U421" i="2"/>
  <c r="CC496" i="2"/>
  <c r="Q421" i="2"/>
  <c r="Q420" i="2"/>
  <c r="V421" i="2"/>
  <c r="V420" i="2"/>
  <c r="Y421" i="2"/>
  <c r="Y420" i="2"/>
  <c r="T420" i="2"/>
  <c r="T421" i="2"/>
  <c r="R182" i="2"/>
  <c r="R153" i="2"/>
  <c r="R158" i="2" s="1"/>
  <c r="CC497" i="2"/>
  <c r="AN259" i="2"/>
  <c r="BX380" i="2"/>
  <c r="BX382" i="2"/>
  <c r="BX381" i="2"/>
  <c r="BG421" i="2"/>
  <c r="BG420" i="2"/>
  <c r="BF421" i="2"/>
  <c r="BF420" i="2"/>
  <c r="AM421" i="2"/>
  <c r="AM420" i="2"/>
  <c r="BD421" i="2"/>
  <c r="BD420" i="2"/>
  <c r="AX421" i="2"/>
  <c r="AX420" i="2"/>
  <c r="D11" i="11"/>
  <c r="B12" i="11"/>
  <c r="C11" i="11"/>
  <c r="P420" i="2"/>
  <c r="P421" i="2"/>
  <c r="I420" i="2"/>
  <c r="I421" i="2"/>
  <c r="AJ421" i="2"/>
  <c r="AJ420" i="2"/>
  <c r="S420" i="2"/>
  <c r="S421" i="2"/>
  <c r="AI421" i="2"/>
  <c r="AI420" i="2"/>
  <c r="T188" i="2"/>
  <c r="S190" i="2"/>
  <c r="AD420" i="2"/>
  <c r="AD421" i="2"/>
  <c r="BD188" i="2"/>
  <c r="BC190" i="2"/>
  <c r="W420" i="2"/>
  <c r="W421" i="2"/>
  <c r="AW421" i="2"/>
  <c r="AW420" i="2"/>
  <c r="E10" i="11"/>
  <c r="X420" i="2"/>
  <c r="X421" i="2"/>
  <c r="BE420" i="2"/>
  <c r="BE421" i="2"/>
  <c r="G420" i="2"/>
  <c r="G421" i="2"/>
  <c r="BL150" i="2"/>
  <c r="BK477" i="2"/>
  <c r="BK482" i="2" s="1"/>
  <c r="BL476" i="2"/>
  <c r="BK481" i="2"/>
  <c r="AY421" i="2"/>
  <c r="AY420" i="2"/>
  <c r="AW212" i="2"/>
  <c r="AV214" i="2"/>
  <c r="L2" i="4"/>
  <c r="BA420" i="2"/>
  <c r="BA421" i="2"/>
  <c r="BC420" i="2"/>
  <c r="BC421" i="2"/>
  <c r="CC514" i="2"/>
  <c r="G429" i="2"/>
  <c r="R421" i="2"/>
  <c r="AP252" i="2"/>
  <c r="AO248" i="2"/>
  <c r="AO246" i="2" s="1"/>
  <c r="AO155" i="2" s="1"/>
  <c r="J421" i="2"/>
  <c r="J420" i="2"/>
  <c r="AU154" i="2"/>
  <c r="AU158" i="2" s="1"/>
  <c r="AU209" i="2"/>
  <c r="AU210" i="2" s="1"/>
  <c r="AK421" i="2"/>
  <c r="AK420" i="2"/>
  <c r="AP287" i="2"/>
  <c r="BW221" i="2"/>
  <c r="AO421" i="2"/>
  <c r="AO420" i="2"/>
  <c r="AR421" i="2"/>
  <c r="AR420" i="2"/>
  <c r="BB420" i="2"/>
  <c r="BB421" i="2"/>
  <c r="AB421" i="2"/>
  <c r="AB420" i="2"/>
  <c r="N421" i="2"/>
  <c r="N420" i="2"/>
  <c r="AS420" i="2"/>
  <c r="AS421" i="2"/>
  <c r="BR7" i="4"/>
  <c r="BO266" i="2"/>
  <c r="BU141" i="2"/>
  <c r="BU142" i="2"/>
  <c r="J558" i="2" a="1"/>
  <c r="J710" i="2" a="1"/>
  <c r="J733" i="2" a="1"/>
  <c r="J747" i="2" a="1"/>
  <c r="CH733" i="2" a="1"/>
  <c r="CH710" i="2" a="1"/>
  <c r="CH747" i="2" a="1"/>
  <c r="I742" i="2" a="1"/>
  <c r="CH715" i="2" a="1"/>
  <c r="I750" i="2" a="1"/>
  <c r="CH724" i="2" a="1"/>
  <c r="CH727" i="2" a="1"/>
  <c r="CH716" i="2" a="1"/>
  <c r="CH725" i="2" a="1"/>
  <c r="CH739" i="2" a="1"/>
  <c r="I736" i="2" a="1"/>
  <c r="CH729" i="2" a="1"/>
  <c r="CH719" i="2" a="1"/>
  <c r="I739" i="2" a="1"/>
  <c r="I737" i="2" a="1"/>
  <c r="I738" i="2" a="1"/>
  <c r="CH721" i="2" a="1"/>
  <c r="CH740" i="2" a="1"/>
  <c r="CH726" i="2" a="1"/>
  <c r="CH742" i="2" a="1"/>
  <c r="CH738" i="2" a="1"/>
  <c r="CH723" i="2" a="1"/>
  <c r="CH713" i="2" a="1"/>
  <c r="CH717" i="2" a="1"/>
  <c r="CH714" i="2" a="1"/>
  <c r="CH720" i="2" a="1"/>
  <c r="CH736" i="2" a="1"/>
  <c r="I740" i="2" a="1"/>
  <c r="CH737" i="2" a="1"/>
  <c r="CH750" i="2" a="1"/>
  <c r="N231" i="2" l="1"/>
  <c r="P9" i="2"/>
  <c r="O11" i="2"/>
  <c r="BO7" i="2"/>
  <c r="BP7" i="2" s="1"/>
  <c r="BQ7" i="2" s="1"/>
  <c r="BR7" i="2" s="1"/>
  <c r="BT185" i="2"/>
  <c r="BX185" i="2" s="1"/>
  <c r="BX147" i="2" s="1"/>
  <c r="BX150" i="2" s="1"/>
  <c r="BX48" i="2" s="1"/>
  <c r="BZ142" i="2"/>
  <c r="BL507" i="2"/>
  <c r="CD444" i="2"/>
  <c r="CH737" i="2"/>
  <c r="CH736" i="2"/>
  <c r="CH733" i="2"/>
  <c r="CH738" i="2"/>
  <c r="CH742" i="2"/>
  <c r="CH740" i="2"/>
  <c r="CH739" i="2"/>
  <c r="CH723" i="2"/>
  <c r="CH714" i="2"/>
  <c r="CH713" i="2"/>
  <c r="CH726" i="2"/>
  <c r="CH717" i="2"/>
  <c r="CH720" i="2"/>
  <c r="CH727" i="2"/>
  <c r="CH724" i="2"/>
  <c r="CH716" i="2"/>
  <c r="CH710" i="2"/>
  <c r="CH719" i="2"/>
  <c r="CH715" i="2"/>
  <c r="CH721" i="2"/>
  <c r="CH725" i="2"/>
  <c r="CH729" i="2"/>
  <c r="CH747" i="2"/>
  <c r="CH750" i="2"/>
  <c r="CJ5" i="2"/>
  <c r="CK3" i="2"/>
  <c r="CI557" i="2"/>
  <c r="CI732" i="2"/>
  <c r="CI746" i="2"/>
  <c r="CI709" i="2"/>
  <c r="BI151" i="2"/>
  <c r="BI48" i="2"/>
  <c r="BM494" i="2"/>
  <c r="BM506" i="2"/>
  <c r="BL495" i="2"/>
  <c r="BM505" i="2" s="1"/>
  <c r="BN217" i="2"/>
  <c r="BJ148" i="2"/>
  <c r="BQ185" i="2"/>
  <c r="BM147" i="2"/>
  <c r="BM150" i="2" s="1"/>
  <c r="R248" i="2"/>
  <c r="Q248" i="2"/>
  <c r="BG148" i="2"/>
  <c r="BK216" i="2"/>
  <c r="E11" i="11"/>
  <c r="J558" i="2"/>
  <c r="J559" i="2" s="1"/>
  <c r="J710" i="2"/>
  <c r="J711" i="2" s="1"/>
  <c r="J747" i="2"/>
  <c r="J748" i="2" s="1"/>
  <c r="I736" i="2"/>
  <c r="I738" i="2"/>
  <c r="I740" i="2"/>
  <c r="I737" i="2"/>
  <c r="I739" i="2"/>
  <c r="I742" i="2"/>
  <c r="I750" i="2"/>
  <c r="J733" i="2"/>
  <c r="J734" i="2" s="1"/>
  <c r="BL151" i="2"/>
  <c r="BL48" i="2"/>
  <c r="K746" i="2"/>
  <c r="K732" i="2"/>
  <c r="K709" i="2"/>
  <c r="K557" i="2"/>
  <c r="L5" i="2"/>
  <c r="K3" i="2"/>
  <c r="AQ252" i="2"/>
  <c r="AP248" i="2"/>
  <c r="AP246" i="2" s="1"/>
  <c r="AP155" i="2" s="1"/>
  <c r="BS7" i="4"/>
  <c r="BP266" i="2"/>
  <c r="D12" i="11"/>
  <c r="C12" i="11"/>
  <c r="B13" i="11"/>
  <c r="CD509" i="2"/>
  <c r="CD511" i="2" s="1"/>
  <c r="CC509" i="2"/>
  <c r="CC511" i="2" s="1"/>
  <c r="BC191" i="2"/>
  <c r="BC153" i="2"/>
  <c r="BE188" i="2"/>
  <c r="BD190" i="2"/>
  <c r="BJ480" i="2"/>
  <c r="BI423" i="2"/>
  <c r="BO234" i="2"/>
  <c r="BN235" i="2"/>
  <c r="L6" i="4"/>
  <c r="BV270" i="2"/>
  <c r="BX221" i="2"/>
  <c r="AO259" i="2"/>
  <c r="AC273" i="2"/>
  <c r="AB274" i="2"/>
  <c r="AB156" i="2" s="1"/>
  <c r="AJ289" i="2"/>
  <c r="AI286" i="2"/>
  <c r="BJ273" i="2"/>
  <c r="BI274" i="2"/>
  <c r="BI156" i="2" s="1"/>
  <c r="BX141" i="2"/>
  <c r="BX142" i="2"/>
  <c r="M9" i="4"/>
  <c r="BO488" i="2"/>
  <c r="AW3" i="4"/>
  <c r="AT267" i="2"/>
  <c r="AS268" i="2"/>
  <c r="AK4" i="4" s="1"/>
  <c r="AQ287" i="2"/>
  <c r="BP205" i="2"/>
  <c r="BO206" i="2"/>
  <c r="BC247" i="2"/>
  <c r="BB246" i="2"/>
  <c r="BB155" i="2" s="1"/>
  <c r="M2" i="4"/>
  <c r="S182" i="2"/>
  <c r="S153" i="2"/>
  <c r="S158" i="2" s="1"/>
  <c r="AC5" i="4"/>
  <c r="BN269" i="2"/>
  <c r="BL477" i="2"/>
  <c r="BL482" i="2" s="1"/>
  <c r="BM476" i="2"/>
  <c r="BL481" i="2"/>
  <c r="AV209" i="2"/>
  <c r="AV210" i="2" s="1"/>
  <c r="AV154" i="2"/>
  <c r="AV158" i="2" s="1"/>
  <c r="U188" i="2"/>
  <c r="T190" i="2"/>
  <c r="BY141" i="2"/>
  <c r="BY142" i="2"/>
  <c r="BP151" i="2"/>
  <c r="BP48" i="2"/>
  <c r="AX212" i="2"/>
  <c r="AW214" i="2"/>
  <c r="CI710" i="2" a="1"/>
  <c r="CI747" i="2" a="1"/>
  <c r="CI733" i="2" a="1"/>
  <c r="CI558" i="2" a="1"/>
  <c r="K733" i="2" a="1"/>
  <c r="K558" i="2" a="1"/>
  <c r="K710" i="2" a="1"/>
  <c r="K747" i="2" a="1"/>
  <c r="CI726" i="2" a="1"/>
  <c r="CI729" i="2" a="1"/>
  <c r="J740" i="2" a="1"/>
  <c r="CI720" i="2" a="1"/>
  <c r="CI717" i="2" a="1"/>
  <c r="CI715" i="2" a="1"/>
  <c r="J736" i="2" a="1"/>
  <c r="CI727" i="2" a="1"/>
  <c r="CI723" i="2" a="1"/>
  <c r="J750" i="2" a="1"/>
  <c r="CI740" i="2" a="1"/>
  <c r="J742" i="2" a="1"/>
  <c r="CI738" i="2" a="1"/>
  <c r="CI713" i="2" a="1"/>
  <c r="CI716" i="2" a="1"/>
  <c r="CI742" i="2" a="1"/>
  <c r="CI736" i="2" a="1"/>
  <c r="CI725" i="2" a="1"/>
  <c r="CI737" i="2" a="1"/>
  <c r="CI721" i="2" a="1"/>
  <c r="J738" i="2" a="1"/>
  <c r="CI724" i="2" a="1"/>
  <c r="J737" i="2" a="1"/>
  <c r="J739" i="2" a="1"/>
  <c r="CI719" i="2" a="1"/>
  <c r="CI714" i="2" a="1"/>
  <c r="CI739" i="2" a="1"/>
  <c r="CI750" i="2" a="1"/>
  <c r="O12" i="2" l="1"/>
  <c r="O229" i="2" s="1"/>
  <c r="Q9" i="2"/>
  <c r="P11" i="2"/>
  <c r="P224" i="2" s="1"/>
  <c r="BS7" i="2"/>
  <c r="BT7" i="2" s="1"/>
  <c r="BU7" i="2" s="1"/>
  <c r="BV7" i="2" s="1"/>
  <c r="BT147" i="2"/>
  <c r="BT150" i="2" s="1"/>
  <c r="BT151" i="2" s="1"/>
  <c r="AP259" i="2"/>
  <c r="CI737" i="2"/>
  <c r="CI733" i="2"/>
  <c r="CI738" i="2"/>
  <c r="CI739" i="2"/>
  <c r="CI736" i="2"/>
  <c r="CI742" i="2"/>
  <c r="CI740" i="2"/>
  <c r="CI710" i="2"/>
  <c r="CI715" i="2"/>
  <c r="CI721" i="2"/>
  <c r="CI713" i="2"/>
  <c r="CI714" i="2"/>
  <c r="CI727" i="2"/>
  <c r="CI717" i="2"/>
  <c r="CI720" i="2"/>
  <c r="CI716" i="2"/>
  <c r="CI719" i="2"/>
  <c r="CI724" i="2"/>
  <c r="CI723" i="2"/>
  <c r="CI726" i="2"/>
  <c r="CI725" i="2"/>
  <c r="CI729" i="2"/>
  <c r="CI750" i="2"/>
  <c r="CI747" i="2"/>
  <c r="CI558" i="2"/>
  <c r="CI559" i="2" s="1"/>
  <c r="BM507" i="2"/>
  <c r="CK5" i="2"/>
  <c r="CL3" i="2"/>
  <c r="CJ732" i="2"/>
  <c r="CJ709" i="2"/>
  <c r="CJ557" i="2"/>
  <c r="CJ746" i="2"/>
  <c r="BM151" i="2"/>
  <c r="BM48" i="2"/>
  <c r="BM49" i="2" s="1"/>
  <c r="BU185" i="2"/>
  <c r="BQ147" i="2"/>
  <c r="BQ150" i="2" s="1"/>
  <c r="BN494" i="2"/>
  <c r="BM495" i="2"/>
  <c r="BN505" i="2" s="1"/>
  <c r="BN506" i="2"/>
  <c r="BI49" i="2"/>
  <c r="BO217" i="2"/>
  <c r="BK148" i="2"/>
  <c r="E12" i="11"/>
  <c r="J750" i="2"/>
  <c r="J737" i="2"/>
  <c r="J739" i="2"/>
  <c r="J742" i="2"/>
  <c r="J736" i="2"/>
  <c r="J740" i="2"/>
  <c r="J738" i="2"/>
  <c r="K558" i="2"/>
  <c r="K559" i="2" s="1"/>
  <c r="K710" i="2"/>
  <c r="K711" i="2" s="1"/>
  <c r="K733" i="2"/>
  <c r="K734" i="2" s="1"/>
  <c r="K747" i="2"/>
  <c r="K748" i="2" s="1"/>
  <c r="BD247" i="2"/>
  <c r="BC246" i="2"/>
  <c r="BC155" i="2" s="1"/>
  <c r="AK289" i="2"/>
  <c r="AJ286" i="2"/>
  <c r="BD182" i="2"/>
  <c r="BD153" i="2"/>
  <c r="BD191" i="2"/>
  <c r="AW209" i="2"/>
  <c r="AW210" i="2" s="1"/>
  <c r="AW154" i="2"/>
  <c r="AW158" i="2" s="1"/>
  <c r="T182" i="2"/>
  <c r="T153" i="2"/>
  <c r="T158" i="2" s="1"/>
  <c r="BY221" i="2"/>
  <c r="BF188" i="2"/>
  <c r="BE190" i="2"/>
  <c r="V188" i="2"/>
  <c r="U190" i="2"/>
  <c r="AC274" i="2"/>
  <c r="AC156" i="2" s="1"/>
  <c r="AD273" i="2"/>
  <c r="BQ205" i="2"/>
  <c r="BP206" i="2"/>
  <c r="BL49" i="2"/>
  <c r="AY212" i="2"/>
  <c r="AX214" i="2"/>
  <c r="BP49" i="2"/>
  <c r="BP488" i="2"/>
  <c r="BM477" i="2"/>
  <c r="BM482" i="2" s="1"/>
  <c r="BN476" i="2"/>
  <c r="BM481" i="2"/>
  <c r="M6" i="4"/>
  <c r="BW270" i="2"/>
  <c r="L746" i="2"/>
  <c r="L732" i="2"/>
  <c r="L709" i="2"/>
  <c r="L557" i="2"/>
  <c r="M5" i="2"/>
  <c r="N2" i="4"/>
  <c r="AR287" i="2"/>
  <c r="N9" i="4"/>
  <c r="BT7" i="4"/>
  <c r="BQ266" i="2"/>
  <c r="AD5" i="4"/>
  <c r="BO269" i="2"/>
  <c r="AX3" i="4"/>
  <c r="AT268" i="2"/>
  <c r="AL4" i="4" s="1"/>
  <c r="AU267" i="2"/>
  <c r="BP234" i="2"/>
  <c r="BO235" i="2"/>
  <c r="BK273" i="2"/>
  <c r="BJ274" i="2"/>
  <c r="BJ156" i="2" s="1"/>
  <c r="BI424" i="2"/>
  <c r="AR252" i="2"/>
  <c r="AQ248" i="2"/>
  <c r="AQ246" i="2" s="1"/>
  <c r="AQ155" i="2" s="1"/>
  <c r="BJ483" i="2"/>
  <c r="BJ485" i="2" s="1"/>
  <c r="B14" i="11"/>
  <c r="D13" i="11"/>
  <c r="C13" i="11"/>
  <c r="CJ710" i="2" a="1"/>
  <c r="L710" i="2" a="1"/>
  <c r="CJ747" i="2" a="1"/>
  <c r="L747" i="2" a="1"/>
  <c r="L733" i="2" a="1"/>
  <c r="L558" i="2" a="1"/>
  <c r="CJ733" i="2" a="1"/>
  <c r="CJ558" i="2" a="1"/>
  <c r="K736" i="2" a="1"/>
  <c r="K737" i="2" a="1"/>
  <c r="CJ737" i="2" a="1"/>
  <c r="CJ714" i="2" a="1"/>
  <c r="CJ729" i="2" a="1"/>
  <c r="K738" i="2" a="1"/>
  <c r="CJ739" i="2" a="1"/>
  <c r="CJ740" i="2" a="1"/>
  <c r="CJ736" i="2" a="1"/>
  <c r="K740" i="2" a="1"/>
  <c r="CJ719" i="2" a="1"/>
  <c r="K739" i="2" a="1"/>
  <c r="K742" i="2" a="1"/>
  <c r="CJ726" i="2" a="1"/>
  <c r="CJ727" i="2" a="1"/>
  <c r="CJ750" i="2" a="1"/>
  <c r="CJ723" i="2" a="1"/>
  <c r="CJ724" i="2" a="1"/>
  <c r="CJ738" i="2" a="1"/>
  <c r="CJ742" i="2" a="1"/>
  <c r="K750" i="2" a="1"/>
  <c r="CJ721" i="2" a="1"/>
  <c r="CJ713" i="2" a="1"/>
  <c r="CJ725" i="2" a="1"/>
  <c r="CJ720" i="2" a="1"/>
  <c r="CJ716" i="2" a="1"/>
  <c r="CJ715" i="2" a="1"/>
  <c r="CJ717" i="2" a="1"/>
  <c r="O231" i="2" l="1"/>
  <c r="O232" i="2"/>
  <c r="P12" i="2"/>
  <c r="P229" i="2" s="1"/>
  <c r="P232" i="2" s="1"/>
  <c r="BX151" i="2"/>
  <c r="R9" i="2"/>
  <c r="R11" i="2" s="1"/>
  <c r="R224" i="2" s="1"/>
  <c r="Q11" i="2"/>
  <c r="Q224" i="2" s="1"/>
  <c r="BW7" i="2"/>
  <c r="BX7" i="2" s="1"/>
  <c r="BY7" i="2" s="1"/>
  <c r="BZ7" i="2" s="1"/>
  <c r="BT48" i="2"/>
  <c r="BX49" i="2" s="1"/>
  <c r="CJ750" i="2"/>
  <c r="CJ747" i="2"/>
  <c r="CJ558" i="2"/>
  <c r="CJ559" i="2" s="1"/>
  <c r="CJ716" i="2"/>
  <c r="CJ719" i="2"/>
  <c r="CJ710" i="2"/>
  <c r="CJ725" i="2"/>
  <c r="CJ721" i="2"/>
  <c r="CJ715" i="2"/>
  <c r="CJ727" i="2"/>
  <c r="CJ714" i="2"/>
  <c r="CJ717" i="2"/>
  <c r="CJ720" i="2"/>
  <c r="CJ724" i="2"/>
  <c r="CJ713" i="2"/>
  <c r="CJ723" i="2"/>
  <c r="CJ726" i="2"/>
  <c r="CJ729" i="2"/>
  <c r="CJ733" i="2"/>
  <c r="CJ736" i="2"/>
  <c r="CJ738" i="2"/>
  <c r="CJ739" i="2"/>
  <c r="CJ740" i="2"/>
  <c r="CJ737" i="2"/>
  <c r="CJ742" i="2"/>
  <c r="BN507" i="2"/>
  <c r="CL5" i="2"/>
  <c r="CM3" i="2"/>
  <c r="CK732" i="2"/>
  <c r="CK746" i="2"/>
  <c r="CK709" i="2"/>
  <c r="CK557" i="2"/>
  <c r="BO494" i="2"/>
  <c r="BN495" i="2"/>
  <c r="BO505" i="2" s="1"/>
  <c r="BO506" i="2"/>
  <c r="BQ151" i="2"/>
  <c r="BQ48" i="2"/>
  <c r="BQ49" i="2" s="1"/>
  <c r="BU147" i="2"/>
  <c r="BU150" i="2" s="1"/>
  <c r="BY185" i="2"/>
  <c r="BY147" i="2" s="1"/>
  <c r="BY150" i="2" s="1"/>
  <c r="L747" i="2"/>
  <c r="L748" i="2" s="1"/>
  <c r="K750" i="2"/>
  <c r="K736" i="2"/>
  <c r="K737" i="2"/>
  <c r="K739" i="2"/>
  <c r="K742" i="2"/>
  <c r="K740" i="2"/>
  <c r="K738" i="2"/>
  <c r="L558" i="2"/>
  <c r="L559" i="2" s="1"/>
  <c r="L710" i="2"/>
  <c r="L711" i="2" s="1"/>
  <c r="L733" i="2"/>
  <c r="L734" i="2" s="1"/>
  <c r="AE5" i="4"/>
  <c r="BP269" i="2"/>
  <c r="W188" i="2"/>
  <c r="V190" i="2"/>
  <c r="O2" i="4"/>
  <c r="N6" i="4"/>
  <c r="BX270" i="2"/>
  <c r="AX154" i="2"/>
  <c r="AX158" i="2" s="1"/>
  <c r="AX209" i="2"/>
  <c r="AX210" i="2" s="1"/>
  <c r="BD183" i="2"/>
  <c r="AZ212" i="2"/>
  <c r="AY214" i="2"/>
  <c r="D14" i="11"/>
  <c r="B15" i="11"/>
  <c r="C14" i="11"/>
  <c r="AQ259" i="2"/>
  <c r="AL289" i="2"/>
  <c r="AK286" i="2"/>
  <c r="BP235" i="2"/>
  <c r="BQ234" i="2"/>
  <c r="O9" i="4"/>
  <c r="BL273" i="2"/>
  <c r="BL274" i="2" s="1"/>
  <c r="BL156" i="2" s="1"/>
  <c r="BK274" i="2"/>
  <c r="BK156" i="2" s="1"/>
  <c r="BQ488" i="2"/>
  <c r="AE273" i="2"/>
  <c r="AD274" i="2"/>
  <c r="AD156" i="2" s="1"/>
  <c r="BE247" i="2"/>
  <c r="BD246" i="2"/>
  <c r="BD155" i="2" s="1"/>
  <c r="M746" i="2"/>
  <c r="M732" i="2"/>
  <c r="M709" i="2"/>
  <c r="M557" i="2"/>
  <c r="N5" i="2"/>
  <c r="BO476" i="2"/>
  <c r="BN477" i="2"/>
  <c r="BN482" i="2" s="1"/>
  <c r="BN481" i="2"/>
  <c r="BR205" i="2"/>
  <c r="BQ206" i="2"/>
  <c r="BE153" i="2"/>
  <c r="BE182" i="2"/>
  <c r="BE191" i="2"/>
  <c r="BU7" i="4"/>
  <c r="BR266" i="2"/>
  <c r="BG188" i="2"/>
  <c r="BF190" i="2"/>
  <c r="E13" i="11"/>
  <c r="BK480" i="2"/>
  <c r="BJ423" i="2"/>
  <c r="AS287" i="2"/>
  <c r="BZ221" i="2"/>
  <c r="AY3" i="4"/>
  <c r="AV267" i="2"/>
  <c r="AU268" i="2"/>
  <c r="AM4" i="4" s="1"/>
  <c r="AS252" i="2"/>
  <c r="AR248" i="2"/>
  <c r="AR246" i="2" s="1"/>
  <c r="AR155" i="2" s="1"/>
  <c r="U182" i="2"/>
  <c r="U153" i="2"/>
  <c r="U158" i="2" s="1"/>
  <c r="CK747" i="2" a="1"/>
  <c r="CK558" i="2" a="1"/>
  <c r="CK710" i="2" a="1"/>
  <c r="M710" i="2" a="1"/>
  <c r="CK733" i="2" a="1"/>
  <c r="M747" i="2" a="1"/>
  <c r="M733" i="2" a="1"/>
  <c r="M558" i="2" a="1"/>
  <c r="CK739" i="2" a="1"/>
  <c r="CK742" i="2" a="1"/>
  <c r="CK717" i="2" a="1"/>
  <c r="CK750" i="2" a="1"/>
  <c r="CK736" i="2" a="1"/>
  <c r="CK719" i="2" a="1"/>
  <c r="L738" i="2" a="1"/>
  <c r="CK715" i="2" a="1"/>
  <c r="CK723" i="2" a="1"/>
  <c r="L742" i="2" a="1"/>
  <c r="CK725" i="2" a="1"/>
  <c r="L740" i="2" a="1"/>
  <c r="CK738" i="2" a="1"/>
  <c r="CK716" i="2" a="1"/>
  <c r="CK721" i="2" a="1"/>
  <c r="CK726" i="2" a="1"/>
  <c r="CK724" i="2" a="1"/>
  <c r="CK713" i="2" a="1"/>
  <c r="CK714" i="2" a="1"/>
  <c r="L737" i="2" a="1"/>
  <c r="CK727" i="2" a="1"/>
  <c r="CK740" i="2" a="1"/>
  <c r="L736" i="2" a="1"/>
  <c r="L750" i="2" a="1"/>
  <c r="CK737" i="2" a="1"/>
  <c r="CK720" i="2" a="1"/>
  <c r="CK729" i="2" a="1"/>
  <c r="L739" i="2" a="1"/>
  <c r="P231" i="2" l="1"/>
  <c r="Q12" i="2"/>
  <c r="Q229" i="2" s="1"/>
  <c r="R12" i="2"/>
  <c r="R229" i="2" s="1"/>
  <c r="BT49" i="2"/>
  <c r="CK733" i="2"/>
  <c r="CK736" i="2"/>
  <c r="CK738" i="2"/>
  <c r="CK739" i="2"/>
  <c r="CK740" i="2"/>
  <c r="CK737" i="2"/>
  <c r="CK742" i="2"/>
  <c r="CK558" i="2"/>
  <c r="CK559" i="2" s="1"/>
  <c r="CK716" i="2"/>
  <c r="CK710" i="2"/>
  <c r="CK719" i="2"/>
  <c r="CK721" i="2"/>
  <c r="CK723" i="2"/>
  <c r="CK713" i="2"/>
  <c r="CK715" i="2"/>
  <c r="CK714" i="2"/>
  <c r="CK717" i="2"/>
  <c r="CK720" i="2"/>
  <c r="CK725" i="2"/>
  <c r="CK724" i="2"/>
  <c r="CK727" i="2"/>
  <c r="CK729" i="2"/>
  <c r="CK726" i="2"/>
  <c r="CK750" i="2"/>
  <c r="CK747" i="2"/>
  <c r="CN3" i="2"/>
  <c r="CM5" i="2"/>
  <c r="BO507" i="2"/>
  <c r="CL746" i="2"/>
  <c r="CL732" i="2"/>
  <c r="CL709" i="2"/>
  <c r="CL557" i="2"/>
  <c r="BY151" i="2"/>
  <c r="BY48" i="2"/>
  <c r="BU151" i="2"/>
  <c r="BU48" i="2"/>
  <c r="BU49" i="2" s="1"/>
  <c r="BP494" i="2"/>
  <c r="BP506" i="2"/>
  <c r="BO495" i="2"/>
  <c r="BP505" i="2" s="1"/>
  <c r="E14" i="11"/>
  <c r="M558" i="2"/>
  <c r="M559" i="2" s="1"/>
  <c r="M710" i="2"/>
  <c r="M711" i="2" s="1"/>
  <c r="M733" i="2"/>
  <c r="M734" i="2" s="1"/>
  <c r="M747" i="2"/>
  <c r="M748" i="2" s="1"/>
  <c r="L737" i="2"/>
  <c r="L739" i="2"/>
  <c r="L742" i="2"/>
  <c r="L736" i="2"/>
  <c r="L738" i="2"/>
  <c r="L740" i="2"/>
  <c r="L750" i="2"/>
  <c r="BV7" i="4"/>
  <c r="BS266" i="2"/>
  <c r="BK483" i="2"/>
  <c r="BK485" i="2" s="1"/>
  <c r="BE183" i="2"/>
  <c r="D15" i="11"/>
  <c r="C15" i="11"/>
  <c r="B16" i="11"/>
  <c r="AY154" i="2"/>
  <c r="AY158" i="2" s="1"/>
  <c r="AY209" i="2"/>
  <c r="AY210" i="2" s="1"/>
  <c r="BF247" i="2"/>
  <c r="BE246" i="2"/>
  <c r="BE155" i="2" s="1"/>
  <c r="BA212" i="2"/>
  <c r="AZ214" i="2"/>
  <c r="BF153" i="2"/>
  <c r="BF191" i="2"/>
  <c r="BJ424" i="2"/>
  <c r="BH188" i="2"/>
  <c r="BG190" i="2"/>
  <c r="P9" i="4"/>
  <c r="AZ3" i="4"/>
  <c r="AW267" i="2"/>
  <c r="AV268" i="2"/>
  <c r="AN4" i="4" s="1"/>
  <c r="BS205" i="2"/>
  <c r="BR206" i="2"/>
  <c r="V182" i="2"/>
  <c r="V153" i="2"/>
  <c r="V158" i="2" s="1"/>
  <c r="AF273" i="2"/>
  <c r="AE274" i="2"/>
  <c r="AE156" i="2" s="1"/>
  <c r="P2" i="4"/>
  <c r="X188" i="2"/>
  <c r="W190" i="2"/>
  <c r="BQ235" i="2"/>
  <c r="BR234" i="2"/>
  <c r="AS248" i="2"/>
  <c r="AS246" i="2" s="1"/>
  <c r="AS155" i="2" s="1"/>
  <c r="AT248" i="2"/>
  <c r="AT246" i="2" s="1"/>
  <c r="AT155" i="2" s="1"/>
  <c r="AT158" i="2" s="1"/>
  <c r="AT287" i="2"/>
  <c r="AM289" i="2"/>
  <c r="AL286" i="2"/>
  <c r="BR488" i="2"/>
  <c r="AF5" i="4"/>
  <c r="BQ269" i="2"/>
  <c r="AR259" i="2"/>
  <c r="BP476" i="2"/>
  <c r="BO477" i="2"/>
  <c r="BO482" i="2" s="1"/>
  <c r="BO481" i="2"/>
  <c r="N732" i="2"/>
  <c r="N746" i="2"/>
  <c r="N709" i="2"/>
  <c r="N557" i="2"/>
  <c r="O5" i="2"/>
  <c r="O6" i="4"/>
  <c r="BY270" i="2"/>
  <c r="CL733" i="2" a="1"/>
  <c r="N710" i="2" a="1"/>
  <c r="CL710" i="2" a="1"/>
  <c r="N558" i="2" a="1"/>
  <c r="CL558" i="2" a="1"/>
  <c r="N747" i="2" a="1"/>
  <c r="N733" i="2" a="1"/>
  <c r="CL747" i="2" a="1"/>
  <c r="CL715" i="2" a="1"/>
  <c r="M739" i="2" a="1"/>
  <c r="CL742" i="2" a="1"/>
  <c r="CL723" i="2" a="1"/>
  <c r="M736" i="2" a="1"/>
  <c r="CL713" i="2" a="1"/>
  <c r="CL716" i="2" a="1"/>
  <c r="CL721" i="2" a="1"/>
  <c r="M737" i="2" a="1"/>
  <c r="CL724" i="2" a="1"/>
  <c r="CL737" i="2" a="1"/>
  <c r="CL725" i="2" a="1"/>
  <c r="CL750" i="2" a="1"/>
  <c r="M742" i="2" a="1"/>
  <c r="M738" i="2" a="1"/>
  <c r="CL727" i="2" a="1"/>
  <c r="CL736" i="2" a="1"/>
  <c r="CL739" i="2" a="1"/>
  <c r="M740" i="2" a="1"/>
  <c r="CL717" i="2" a="1"/>
  <c r="M750" i="2" a="1"/>
  <c r="CL729" i="2" a="1"/>
  <c r="CL714" i="2" a="1"/>
  <c r="CL740" i="2" a="1"/>
  <c r="CL726" i="2" a="1"/>
  <c r="CL719" i="2" a="1"/>
  <c r="CL738" i="2" a="1"/>
  <c r="CL720" i="2" a="1"/>
  <c r="R231" i="2" l="1"/>
  <c r="Q231" i="2"/>
  <c r="R232" i="2"/>
  <c r="Q232" i="2"/>
  <c r="BY49" i="2"/>
  <c r="BP507" i="2"/>
  <c r="CL558" i="2"/>
  <c r="CL559" i="2" s="1"/>
  <c r="CL725" i="2"/>
  <c r="CL716" i="2"/>
  <c r="CL719" i="2"/>
  <c r="CL710" i="2"/>
  <c r="CL721" i="2"/>
  <c r="CL723" i="2"/>
  <c r="CL727" i="2"/>
  <c r="CL713" i="2"/>
  <c r="CL717" i="2"/>
  <c r="CL714" i="2"/>
  <c r="CL729" i="2"/>
  <c r="CL720" i="2"/>
  <c r="CL724" i="2"/>
  <c r="CL715" i="2"/>
  <c r="CL726" i="2"/>
  <c r="CL750" i="2"/>
  <c r="CL747" i="2"/>
  <c r="CL733" i="2"/>
  <c r="CL736" i="2"/>
  <c r="CL738" i="2"/>
  <c r="CL740" i="2"/>
  <c r="CL742" i="2"/>
  <c r="CL737" i="2"/>
  <c r="CL739" i="2"/>
  <c r="AS259" i="2"/>
  <c r="CM709" i="2"/>
  <c r="CM732" i="2"/>
  <c r="CM746" i="2"/>
  <c r="CM557" i="2"/>
  <c r="CN5" i="2"/>
  <c r="CO3" i="2"/>
  <c r="BQ494" i="2"/>
  <c r="BQ506" i="2"/>
  <c r="BP495" i="2"/>
  <c r="BQ505" i="2" s="1"/>
  <c r="E15" i="11"/>
  <c r="N558" i="2"/>
  <c r="N559" i="2" s="1"/>
  <c r="N710" i="2"/>
  <c r="N711" i="2" s="1"/>
  <c r="N747" i="2"/>
  <c r="N748" i="2" s="1"/>
  <c r="N733" i="2"/>
  <c r="N734" i="2" s="1"/>
  <c r="M750" i="2"/>
  <c r="M737" i="2"/>
  <c r="M736" i="2"/>
  <c r="M738" i="2"/>
  <c r="M742" i="2"/>
  <c r="M740" i="2"/>
  <c r="M739" i="2"/>
  <c r="BT205" i="2"/>
  <c r="BS206" i="2"/>
  <c r="Q9" i="4"/>
  <c r="BW7" i="4"/>
  <c r="BT266" i="2"/>
  <c r="AU287" i="2"/>
  <c r="BR235" i="2"/>
  <c r="BS234" i="2"/>
  <c r="O746" i="2"/>
  <c r="O732" i="2"/>
  <c r="O709" i="2"/>
  <c r="O557" i="2"/>
  <c r="P5" i="2"/>
  <c r="O3" i="2"/>
  <c r="W182" i="2"/>
  <c r="W153" i="2"/>
  <c r="W158" i="2" s="1"/>
  <c r="Q2" i="4"/>
  <c r="BA3" i="4"/>
  <c r="AX267" i="2"/>
  <c r="AW268" i="2"/>
  <c r="AO4" i="4" s="1"/>
  <c r="AZ209" i="2"/>
  <c r="AZ210" i="2" s="1"/>
  <c r="AZ154" i="2"/>
  <c r="AZ158" i="2" s="1"/>
  <c r="BG247" i="2"/>
  <c r="BF246" i="2"/>
  <c r="BF155" i="2" s="1"/>
  <c r="BK423" i="2"/>
  <c r="BK424" i="2" s="1"/>
  <c r="BL480" i="2"/>
  <c r="AN289" i="2"/>
  <c r="AM286" i="2"/>
  <c r="Y188" i="2"/>
  <c r="X190" i="2"/>
  <c r="BA214" i="2"/>
  <c r="BB212" i="2"/>
  <c r="AG5" i="4"/>
  <c r="BR269" i="2"/>
  <c r="AF274" i="2"/>
  <c r="AF156" i="2" s="1"/>
  <c r="AG273" i="2"/>
  <c r="BG153" i="2"/>
  <c r="BG191" i="2"/>
  <c r="BS488" i="2"/>
  <c r="BI188" i="2"/>
  <c r="BH190" i="2"/>
  <c r="BQ476" i="2"/>
  <c r="BP477" i="2"/>
  <c r="BP482" i="2" s="1"/>
  <c r="BP481" i="2"/>
  <c r="B17" i="11"/>
  <c r="D16" i="11"/>
  <c r="C16" i="11"/>
  <c r="P6" i="4"/>
  <c r="BZ270" i="2"/>
  <c r="Q6" i="4" s="1"/>
  <c r="CM558" i="2" a="1"/>
  <c r="O733" i="2" a="1"/>
  <c r="O747" i="2" a="1"/>
  <c r="CM710" i="2" a="1"/>
  <c r="CM747" i="2" a="1"/>
  <c r="O558" i="2" a="1"/>
  <c r="CM733" i="2" a="1"/>
  <c r="O710" i="2" a="1"/>
  <c r="CM742" i="2" a="1"/>
  <c r="CM714" i="2" a="1"/>
  <c r="CM719" i="2" a="1"/>
  <c r="CM729" i="2" a="1"/>
  <c r="CM716" i="2" a="1"/>
  <c r="N738" i="2" a="1"/>
  <c r="CM720" i="2" a="1"/>
  <c r="CM713" i="2" a="1"/>
  <c r="CM740" i="2" a="1"/>
  <c r="CM725" i="2" a="1"/>
  <c r="CM736" i="2" a="1"/>
  <c r="N750" i="2" a="1"/>
  <c r="CM723" i="2" a="1"/>
  <c r="N740" i="2" a="1"/>
  <c r="N736" i="2" a="1"/>
  <c r="N739" i="2" a="1"/>
  <c r="CM724" i="2" a="1"/>
  <c r="CM739" i="2" a="1"/>
  <c r="CM738" i="2" a="1"/>
  <c r="CM726" i="2" a="1"/>
  <c r="CM750" i="2" a="1"/>
  <c r="CM715" i="2" a="1"/>
  <c r="CM721" i="2" a="1"/>
  <c r="CM737" i="2" a="1"/>
  <c r="CM727" i="2" a="1"/>
  <c r="N742" i="2" a="1"/>
  <c r="N737" i="2" a="1"/>
  <c r="CM717" i="2" a="1"/>
  <c r="CM733" i="2" l="1"/>
  <c r="CM736" i="2"/>
  <c r="CM738" i="2"/>
  <c r="CM742" i="2"/>
  <c r="CM737" i="2"/>
  <c r="CM740" i="2"/>
  <c r="CM739" i="2"/>
  <c r="CM747" i="2"/>
  <c r="CM750" i="2"/>
  <c r="CM714" i="2"/>
  <c r="CM729" i="2"/>
  <c r="CM716" i="2"/>
  <c r="CM719" i="2"/>
  <c r="CM710" i="2"/>
  <c r="CM726" i="2"/>
  <c r="CM715" i="2"/>
  <c r="CM713" i="2"/>
  <c r="CM717" i="2"/>
  <c r="CM720" i="2"/>
  <c r="CM723" i="2"/>
  <c r="CM721" i="2"/>
  <c r="CM725" i="2"/>
  <c r="CM724" i="2"/>
  <c r="CM727" i="2"/>
  <c r="CM558" i="2"/>
  <c r="CM559" i="2" s="1"/>
  <c r="CP3" i="2"/>
  <c r="CO5" i="2"/>
  <c r="CN732" i="2"/>
  <c r="CN709" i="2"/>
  <c r="CN557" i="2"/>
  <c r="CN746" i="2"/>
  <c r="BQ507" i="2"/>
  <c r="BR494" i="2"/>
  <c r="BQ495" i="2"/>
  <c r="BR505" i="2" s="1"/>
  <c r="BR506" i="2"/>
  <c r="O558" i="2"/>
  <c r="O559" i="2" s="1"/>
  <c r="O710" i="2"/>
  <c r="O711" i="2" s="1"/>
  <c r="N737" i="2"/>
  <c r="N738" i="2"/>
  <c r="N739" i="2"/>
  <c r="N736" i="2"/>
  <c r="N742" i="2"/>
  <c r="N740" i="2"/>
  <c r="O733" i="2"/>
  <c r="O734" i="2" s="1"/>
  <c r="O747" i="2"/>
  <c r="O748" i="2" s="1"/>
  <c r="N750" i="2"/>
  <c r="AO289" i="2"/>
  <c r="AN286" i="2"/>
  <c r="AV287" i="2"/>
  <c r="BC212" i="2"/>
  <c r="BB214" i="2"/>
  <c r="BG246" i="2"/>
  <c r="BG155" i="2" s="1"/>
  <c r="BH247" i="2"/>
  <c r="BT206" i="2"/>
  <c r="BU205" i="2"/>
  <c r="E16" i="11"/>
  <c r="AH5" i="4"/>
  <c r="BS269" i="2"/>
  <c r="BX7" i="4"/>
  <c r="BU266" i="2"/>
  <c r="AG274" i="2"/>
  <c r="AG156" i="2" s="1"/>
  <c r="AH273" i="2"/>
  <c r="D17" i="11"/>
  <c r="B18" i="11"/>
  <c r="C17" i="11"/>
  <c r="BH153" i="2"/>
  <c r="BH182" i="2"/>
  <c r="BH191" i="2"/>
  <c r="P732" i="2"/>
  <c r="P746" i="2"/>
  <c r="P709" i="2"/>
  <c r="P557" i="2"/>
  <c r="Q5" i="2"/>
  <c r="BJ188" i="2"/>
  <c r="BI190" i="2"/>
  <c r="BA154" i="2"/>
  <c r="BA158" i="2" s="1"/>
  <c r="BA209" i="2"/>
  <c r="BA210" i="2" s="1"/>
  <c r="X153" i="2"/>
  <c r="X158" i="2" s="1"/>
  <c r="X182" i="2"/>
  <c r="Z188" i="2"/>
  <c r="Y190" i="2"/>
  <c r="R2" i="4"/>
  <c r="BT488" i="2"/>
  <c r="BL483" i="2"/>
  <c r="BL485" i="2" s="1"/>
  <c r="BB3" i="4"/>
  <c r="AY267" i="2"/>
  <c r="AX268" i="2"/>
  <c r="AP4" i="4" s="1"/>
  <c r="BS235" i="2"/>
  <c r="BT234" i="2"/>
  <c r="R9" i="4"/>
  <c r="BR476" i="2"/>
  <c r="BQ477" i="2"/>
  <c r="BQ482" i="2" s="1"/>
  <c r="BQ481" i="2"/>
  <c r="P747" i="2" a="1"/>
  <c r="P558" i="2" a="1"/>
  <c r="CN747" i="2" a="1"/>
  <c r="CN733" i="2" a="1"/>
  <c r="CN710" i="2" a="1"/>
  <c r="P733" i="2" a="1"/>
  <c r="P710" i="2" a="1"/>
  <c r="CN558" i="2" a="1"/>
  <c r="CN742" i="2" a="1"/>
  <c r="CN750" i="2" a="1"/>
  <c r="O736" i="2" a="1"/>
  <c r="CN714" i="2" a="1"/>
  <c r="CN721" i="2" a="1"/>
  <c r="CN726" i="2" a="1"/>
  <c r="O739" i="2" a="1"/>
  <c r="CN736" i="2" a="1"/>
  <c r="O737" i="2" a="1"/>
  <c r="CN723" i="2" a="1"/>
  <c r="CN720" i="2" a="1"/>
  <c r="CN725" i="2" a="1"/>
  <c r="CN715" i="2" a="1"/>
  <c r="CN716" i="2" a="1"/>
  <c r="O750" i="2" a="1"/>
  <c r="CN738" i="2" a="1"/>
  <c r="CN737" i="2" a="1"/>
  <c r="CN727" i="2" a="1"/>
  <c r="CN719" i="2" a="1"/>
  <c r="O738" i="2" a="1"/>
  <c r="CN724" i="2" a="1"/>
  <c r="O742" i="2" a="1"/>
  <c r="O740" i="2" a="1"/>
  <c r="CN717" i="2" a="1"/>
  <c r="CN740" i="2" a="1"/>
  <c r="CN713" i="2" a="1"/>
  <c r="CN729" i="2" a="1"/>
  <c r="CN739" i="2" a="1"/>
  <c r="CN747" i="2" l="1"/>
  <c r="CN750" i="2"/>
  <c r="CN733" i="2"/>
  <c r="CN736" i="2"/>
  <c r="CN737" i="2"/>
  <c r="CN738" i="2"/>
  <c r="CN742" i="2"/>
  <c r="CN740" i="2"/>
  <c r="CN739" i="2"/>
  <c r="CN558" i="2"/>
  <c r="CN559" i="2" s="1"/>
  <c r="CN714" i="2"/>
  <c r="CN717" i="2"/>
  <c r="CN713" i="2"/>
  <c r="CN720" i="2"/>
  <c r="CN724" i="2"/>
  <c r="CN729" i="2"/>
  <c r="CN716" i="2"/>
  <c r="CN719" i="2"/>
  <c r="CN723" i="2"/>
  <c r="CN710" i="2"/>
  <c r="CN715" i="2"/>
  <c r="CN726" i="2"/>
  <c r="CN721" i="2"/>
  <c r="CN725" i="2"/>
  <c r="CN727" i="2"/>
  <c r="CO709" i="2"/>
  <c r="CO732" i="2"/>
  <c r="CO557" i="2"/>
  <c r="CO746" i="2"/>
  <c r="CQ3" i="2"/>
  <c r="CP5" i="2"/>
  <c r="BR507" i="2"/>
  <c r="BS494" i="2"/>
  <c r="BR495" i="2"/>
  <c r="BS505" i="2" s="1"/>
  <c r="BS506" i="2"/>
  <c r="P558" i="2"/>
  <c r="P559" i="2" s="1"/>
  <c r="O750" i="2"/>
  <c r="P733" i="2"/>
  <c r="P734" i="2" s="1"/>
  <c r="P710" i="2"/>
  <c r="P711" i="2" s="1"/>
  <c r="P747" i="2"/>
  <c r="P748" i="2" s="1"/>
  <c r="E17" i="11"/>
  <c r="O736" i="2"/>
  <c r="O738" i="2"/>
  <c r="O739" i="2"/>
  <c r="O737" i="2"/>
  <c r="O740" i="2"/>
  <c r="O742" i="2"/>
  <c r="BM480" i="2"/>
  <c r="BL423" i="2"/>
  <c r="BL424" i="2" s="1"/>
  <c r="BK188" i="2"/>
  <c r="BJ190" i="2"/>
  <c r="Q746" i="2"/>
  <c r="Q732" i="2"/>
  <c r="Q709" i="2"/>
  <c r="Q557" i="2"/>
  <c r="R5" i="2"/>
  <c r="BS476" i="2"/>
  <c r="BR477" i="2"/>
  <c r="BR482" i="2" s="1"/>
  <c r="BR481" i="2"/>
  <c r="S9" i="4"/>
  <c r="BT235" i="2"/>
  <c r="BU234" i="2"/>
  <c r="S2" i="4"/>
  <c r="AI273" i="2"/>
  <c r="AH274" i="2"/>
  <c r="AH156" i="2" s="1"/>
  <c r="AW287" i="2"/>
  <c r="B19" i="11"/>
  <c r="C18" i="11"/>
  <c r="Y153" i="2"/>
  <c r="Y158" i="2" s="1"/>
  <c r="Y182" i="2"/>
  <c r="AI5" i="4"/>
  <c r="BT269" i="2"/>
  <c r="BH246" i="2"/>
  <c r="BH155" i="2" s="1"/>
  <c r="BI247" i="2"/>
  <c r="AA188" i="2"/>
  <c r="Z190" i="2"/>
  <c r="BY7" i="4"/>
  <c r="BV266" i="2"/>
  <c r="BU488" i="2"/>
  <c r="BB154" i="2"/>
  <c r="BB158" i="2" s="1"/>
  <c r="BB209" i="2"/>
  <c r="BB210" i="2" s="1"/>
  <c r="AP289" i="2"/>
  <c r="AO286" i="2"/>
  <c r="BU206" i="2"/>
  <c r="BV205" i="2"/>
  <c r="BC214" i="2"/>
  <c r="BD212" i="2"/>
  <c r="BC3" i="4"/>
  <c r="AY268" i="2"/>
  <c r="AQ4" i="4" s="1"/>
  <c r="AZ267" i="2"/>
  <c r="BI153" i="2"/>
  <c r="BI182" i="2"/>
  <c r="BI191" i="2"/>
  <c r="BH183" i="2"/>
  <c r="Q747" i="2" a="1"/>
  <c r="Q733" i="2" a="1"/>
  <c r="CO747" i="2" a="1"/>
  <c r="Q710" i="2" a="1"/>
  <c r="Q558" i="2" a="1"/>
  <c r="CO710" i="2" a="1"/>
  <c r="CO733" i="2" a="1"/>
  <c r="CO558" i="2" a="1"/>
  <c r="P737" i="2" a="1"/>
  <c r="P740" i="2" a="1"/>
  <c r="P736" i="2" a="1"/>
  <c r="P742" i="2" a="1"/>
  <c r="P739" i="2" a="1"/>
  <c r="P750" i="2" a="1"/>
  <c r="P738" i="2" a="1"/>
  <c r="CO747" i="2" l="1"/>
  <c r="CO748" i="2" s="1"/>
  <c r="CO558" i="2"/>
  <c r="CO559" i="2" s="1"/>
  <c r="CO733" i="2"/>
  <c r="CO734" i="2" s="1"/>
  <c r="CO710" i="2"/>
  <c r="CO711" i="2" s="1"/>
  <c r="BS507" i="2"/>
  <c r="CP557" i="2"/>
  <c r="CP709" i="2"/>
  <c r="CP746" i="2"/>
  <c r="CP732" i="2"/>
  <c r="CR3" i="2"/>
  <c r="CQ5" i="2"/>
  <c r="BT494" i="2"/>
  <c r="BT506" i="2"/>
  <c r="BS495" i="2"/>
  <c r="BT505" i="2" s="1"/>
  <c r="Q733" i="2"/>
  <c r="Q734" i="2" s="1"/>
  <c r="Q747" i="2"/>
  <c r="Q748" i="2" s="1"/>
  <c r="P736" i="2"/>
  <c r="P738" i="2"/>
  <c r="P739" i="2"/>
  <c r="P742" i="2"/>
  <c r="P737" i="2"/>
  <c r="P740" i="2"/>
  <c r="P750" i="2"/>
  <c r="Q558" i="2"/>
  <c r="Q559" i="2" s="1"/>
  <c r="Q710" i="2"/>
  <c r="Q711" i="2" s="1"/>
  <c r="BI183" i="2"/>
  <c r="BD3" i="4"/>
  <c r="AZ268" i="2"/>
  <c r="AR4" i="4" s="1"/>
  <c r="BA267" i="2"/>
  <c r="BE212" i="2"/>
  <c r="BD214" i="2"/>
  <c r="BC154" i="2"/>
  <c r="BC158" i="2" s="1"/>
  <c r="BC209" i="2"/>
  <c r="BV206" i="2"/>
  <c r="BW205" i="2"/>
  <c r="AQ289" i="2"/>
  <c r="AP286" i="2"/>
  <c r="BV488" i="2"/>
  <c r="BZ7" i="4"/>
  <c r="BW266" i="2"/>
  <c r="Z153" i="2"/>
  <c r="Z158" i="2" s="1"/>
  <c r="Z182" i="2"/>
  <c r="AA190" i="2"/>
  <c r="AB188" i="2"/>
  <c r="BI246" i="2"/>
  <c r="BI155" i="2" s="1"/>
  <c r="BJ247" i="2"/>
  <c r="AJ5" i="4"/>
  <c r="BU269" i="2"/>
  <c r="B20" i="11"/>
  <c r="C19" i="11"/>
  <c r="AX287" i="2"/>
  <c r="AI274" i="2"/>
  <c r="AI156" i="2" s="1"/>
  <c r="AJ273" i="2"/>
  <c r="AJ274" i="2" s="1"/>
  <c r="AJ156" i="2" s="1"/>
  <c r="T2" i="4"/>
  <c r="BV234" i="2"/>
  <c r="BU235" i="2"/>
  <c r="T9" i="4"/>
  <c r="BS477" i="2"/>
  <c r="BS482" i="2" s="1"/>
  <c r="BT476" i="2"/>
  <c r="BS481" i="2"/>
  <c r="R746" i="2"/>
  <c r="R732" i="2"/>
  <c r="R709" i="2"/>
  <c r="R557" i="2"/>
  <c r="S5" i="2"/>
  <c r="BJ153" i="2"/>
  <c r="BJ191" i="2"/>
  <c r="BL188" i="2"/>
  <c r="BK190" i="2"/>
  <c r="BM483" i="2"/>
  <c r="BM485" i="2" s="1"/>
  <c r="CP710" i="2" a="1"/>
  <c r="R733" i="2" a="1"/>
  <c r="CP747" i="2" a="1"/>
  <c r="R710" i="2" a="1"/>
  <c r="CP558" i="2" a="1"/>
  <c r="CP733" i="2" a="1"/>
  <c r="R558" i="2" a="1"/>
  <c r="R747" i="2" a="1"/>
  <c r="CO713" i="2" a="1"/>
  <c r="CO736" i="2" a="1"/>
  <c r="CO739" i="2" a="1"/>
  <c r="CO727" i="2" a="1"/>
  <c r="CO720" i="2" a="1"/>
  <c r="CO750" i="2" a="1"/>
  <c r="CO725" i="2" a="1"/>
  <c r="CO729" i="2" a="1"/>
  <c r="CO740" i="2" a="1"/>
  <c r="CO723" i="2" a="1"/>
  <c r="Q736" i="2" a="1"/>
  <c r="Q740" i="2" a="1"/>
  <c r="CO716" i="2" a="1"/>
  <c r="CO719" i="2" a="1"/>
  <c r="Q738" i="2" a="1"/>
  <c r="CO717" i="2" a="1"/>
  <c r="Q750" i="2" a="1"/>
  <c r="CO742" i="2" a="1"/>
  <c r="CO714" i="2" a="1"/>
  <c r="Q742" i="2" a="1"/>
  <c r="CO738" i="2" a="1"/>
  <c r="Q737" i="2" a="1"/>
  <c r="CO721" i="2" a="1"/>
  <c r="CO724" i="2" a="1"/>
  <c r="Q739" i="2" a="1"/>
  <c r="CO726" i="2" a="1"/>
  <c r="CO737" i="2" a="1"/>
  <c r="CO715" i="2" a="1"/>
  <c r="CP733" i="2" l="1"/>
  <c r="CP734" i="2" s="1"/>
  <c r="CP747" i="2"/>
  <c r="CP748" i="2" s="1"/>
  <c r="CP558" i="2"/>
  <c r="CP559" i="2" s="1"/>
  <c r="CP710" i="2"/>
  <c r="CP711" i="2" s="1"/>
  <c r="CO737" i="2"/>
  <c r="CO736" i="2"/>
  <c r="CO739" i="2"/>
  <c r="CO738" i="2"/>
  <c r="CO742" i="2"/>
  <c r="CO740" i="2"/>
  <c r="CO713" i="2"/>
  <c r="CO720" i="2"/>
  <c r="CO715" i="2"/>
  <c r="CO714" i="2"/>
  <c r="CO717" i="2"/>
  <c r="CO716" i="2"/>
  <c r="CO719" i="2"/>
  <c r="CO726" i="2"/>
  <c r="CO727" i="2"/>
  <c r="CO721" i="2"/>
  <c r="CO724" i="2"/>
  <c r="CO723" i="2"/>
  <c r="CO725" i="2"/>
  <c r="CO729" i="2"/>
  <c r="CO750" i="2"/>
  <c r="CQ746" i="2"/>
  <c r="CQ732" i="2"/>
  <c r="CQ709" i="2"/>
  <c r="CQ557" i="2"/>
  <c r="CS3" i="2"/>
  <c r="CR5" i="2"/>
  <c r="BT507" i="2"/>
  <c r="BU494" i="2"/>
  <c r="BT495" i="2"/>
  <c r="BU505" i="2" s="1"/>
  <c r="BU506" i="2"/>
  <c r="R733" i="2"/>
  <c r="R734" i="2" s="1"/>
  <c r="R747" i="2"/>
  <c r="R748" i="2" s="1"/>
  <c r="Q750" i="2"/>
  <c r="Q740" i="2"/>
  <c r="Q736" i="2"/>
  <c r="Q738" i="2"/>
  <c r="Q739" i="2"/>
  <c r="Q742" i="2"/>
  <c r="Q737" i="2"/>
  <c r="R558" i="2"/>
  <c r="R559" i="2" s="1"/>
  <c r="R710" i="2"/>
  <c r="R711" i="2" s="1"/>
  <c r="U2" i="4"/>
  <c r="BN480" i="2"/>
  <c r="BM423" i="2"/>
  <c r="BM424" i="2" s="1"/>
  <c r="BK191" i="2"/>
  <c r="BK153" i="2"/>
  <c r="BM188" i="2"/>
  <c r="BL190" i="2"/>
  <c r="S746" i="2"/>
  <c r="S732" i="2"/>
  <c r="S709" i="2"/>
  <c r="S557" i="2"/>
  <c r="S3" i="2"/>
  <c r="T5" i="2"/>
  <c r="BU476" i="2"/>
  <c r="BT477" i="2"/>
  <c r="BT482" i="2" s="1"/>
  <c r="BT481" i="2"/>
  <c r="U9" i="4"/>
  <c r="BV235" i="2"/>
  <c r="BW234" i="2"/>
  <c r="D15" i="4" a="1"/>
  <c r="D15" i="4" s="1"/>
  <c r="D16" i="4" a="1"/>
  <c r="D16" i="4" s="1"/>
  <c r="F13" i="4" a="1"/>
  <c r="F13" i="4" s="1"/>
  <c r="F14" i="4" a="1"/>
  <c r="F14" i="4" s="1"/>
  <c r="E16" i="4" a="1"/>
  <c r="E16" i="4" s="1"/>
  <c r="E15" i="4" a="1"/>
  <c r="E15" i="4" s="1"/>
  <c r="F16" i="4" a="1"/>
  <c r="F16" i="4" s="1"/>
  <c r="F12" i="4" a="1"/>
  <c r="F12" i="4" s="1"/>
  <c r="F15" i="4" a="1"/>
  <c r="F15" i="4" s="1"/>
  <c r="E13" i="4" a="1"/>
  <c r="E13" i="4" s="1"/>
  <c r="E12" i="4" a="1"/>
  <c r="E12" i="4" s="1"/>
  <c r="E14" i="4" a="1"/>
  <c r="E14" i="4" s="1"/>
  <c r="AY287" i="2"/>
  <c r="B21" i="11"/>
  <c r="C20" i="11"/>
  <c r="AK5" i="4"/>
  <c r="BV269" i="2"/>
  <c r="BJ246" i="2"/>
  <c r="BJ155" i="2" s="1"/>
  <c r="BK247" i="2"/>
  <c r="AC188" i="2"/>
  <c r="AB190" i="2"/>
  <c r="AA182" i="2"/>
  <c r="AA153" i="2"/>
  <c r="AA158" i="2" s="1"/>
  <c r="CA7" i="4"/>
  <c r="BX266" i="2"/>
  <c r="BW488" i="2"/>
  <c r="AR289" i="2"/>
  <c r="AQ286" i="2"/>
  <c r="BW206" i="2"/>
  <c r="BX205" i="2"/>
  <c r="BC210" i="2"/>
  <c r="BD154" i="2"/>
  <c r="BD158" i="2" s="1"/>
  <c r="BD209" i="2"/>
  <c r="BF212" i="2"/>
  <c r="BE214" i="2"/>
  <c r="BE3" i="4"/>
  <c r="BB267" i="2"/>
  <c r="BA268" i="2"/>
  <c r="AS4" i="4" s="1"/>
  <c r="S733" i="2" a="1"/>
  <c r="S710" i="2" a="1"/>
  <c r="CQ710" i="2" a="1"/>
  <c r="S558" i="2" a="1"/>
  <c r="CQ733" i="2" a="1"/>
  <c r="CQ747" i="2" a="1"/>
  <c r="S747" i="2" a="1"/>
  <c r="CQ558" i="2" a="1"/>
  <c r="CP721" i="2" a="1"/>
  <c r="CP696" i="2" a="1"/>
  <c r="CP678" i="2" a="1"/>
  <c r="CP571" i="2" a="1"/>
  <c r="CP726" i="2" a="1"/>
  <c r="CP626" i="2" a="1"/>
  <c r="CP737" i="2" a="1"/>
  <c r="CP740" i="2" a="1"/>
  <c r="CP585" i="2" a="1"/>
  <c r="CP671" i="2" a="1"/>
  <c r="CP688" i="2" a="1"/>
  <c r="CP622" i="2" a="1"/>
  <c r="CP631" i="2" a="1"/>
  <c r="CP637" i="2" a="1"/>
  <c r="CP569" i="2" a="1"/>
  <c r="CP719" i="2" a="1"/>
  <c r="CP663" i="2" a="1"/>
  <c r="CP693" i="2" a="1"/>
  <c r="CP666" i="2" a="1"/>
  <c r="CP699" i="2" a="1"/>
  <c r="CP677" i="2" a="1"/>
  <c r="CP652" i="2" a="1"/>
  <c r="CP701" i="2" a="1"/>
  <c r="CP564" i="2" a="1"/>
  <c r="CP617" i="2" a="1"/>
  <c r="CP657" i="2" a="1"/>
  <c r="CP727" i="2" a="1"/>
  <c r="CP642" i="2" a="1"/>
  <c r="CP689" i="2" a="1"/>
  <c r="CP684" i="2" a="1"/>
  <c r="CP649" i="2" a="1"/>
  <c r="CP586" i="2" a="1"/>
  <c r="CP577" i="2" a="1"/>
  <c r="CP562" i="2" a="1"/>
  <c r="R738" i="2" a="1"/>
  <c r="CP716" i="2" a="1"/>
  <c r="CP669" i="2" a="1"/>
  <c r="CP680" i="2" a="1"/>
  <c r="CP736" i="2" a="1"/>
  <c r="CP633" i="2" a="1"/>
  <c r="CP659" i="2" a="1"/>
  <c r="CP599" i="2" a="1"/>
  <c r="CP653" i="2" a="1"/>
  <c r="CP573" i="2" a="1"/>
  <c r="CP575" i="2" a="1"/>
  <c r="CP697" i="2" a="1"/>
  <c r="CP720" i="2" a="1"/>
  <c r="CP635" i="2" a="1"/>
  <c r="CP667" i="2" a="1"/>
  <c r="R737" i="2" a="1"/>
  <c r="CP686" i="2" a="1"/>
  <c r="CP563" i="2" a="1"/>
  <c r="CP658" i="2" a="1"/>
  <c r="CP592" i="2" a="1"/>
  <c r="CP738" i="2" a="1"/>
  <c r="CP570" i="2" a="1"/>
  <c r="R739" i="2" a="1"/>
  <c r="CP582" i="2" a="1"/>
  <c r="CP681" i="2" a="1"/>
  <c r="CP579" i="2" a="1"/>
  <c r="CP566" i="2" a="1"/>
  <c r="CP614" i="2" a="1"/>
  <c r="CP702" i="2" a="1"/>
  <c r="CP723" i="2" a="1"/>
  <c r="CP704" i="2" a="1"/>
  <c r="CP594" i="2" a="1"/>
  <c r="CP611" i="2" a="1"/>
  <c r="CP567" i="2" a="1"/>
  <c r="CP656" i="2" a="1"/>
  <c r="CP725" i="2" a="1"/>
  <c r="CP668" i="2" a="1"/>
  <c r="CP596" i="2" a="1"/>
  <c r="CP695" i="2" a="1"/>
  <c r="CP694" i="2" a="1"/>
  <c r="CP583" i="2" a="1"/>
  <c r="CP561" i="2" a="1"/>
  <c r="CP641" i="2" a="1"/>
  <c r="CP665" i="2" a="1"/>
  <c r="CP676" i="2" a="1"/>
  <c r="CP675" i="2" a="1"/>
  <c r="CP620" i="2" a="1"/>
  <c r="CP600" i="2" a="1"/>
  <c r="CP685" i="2" a="1"/>
  <c r="CP717" i="2" a="1"/>
  <c r="CP683" i="2" a="1"/>
  <c r="CP739" i="2" a="1"/>
  <c r="CP580" i="2" a="1"/>
  <c r="CP640" i="2" a="1"/>
  <c r="CP598" i="2" a="1"/>
  <c r="CP632" i="2" a="1"/>
  <c r="CP636" i="2" a="1"/>
  <c r="CP625" i="2" a="1"/>
  <c r="CP644" i="2" a="1"/>
  <c r="CP670" i="2" a="1"/>
  <c r="CP647" i="2" a="1"/>
  <c r="CP597" i="2" a="1"/>
  <c r="CP623" i="2" a="1"/>
  <c r="CP714" i="2" a="1"/>
  <c r="CP581" i="2" a="1"/>
  <c r="CP619" i="2" a="1"/>
  <c r="CP715" i="2" a="1"/>
  <c r="CP692" i="2" a="1"/>
  <c r="CP724" i="2" a="1"/>
  <c r="R740" i="2" a="1"/>
  <c r="CP691" i="2" a="1"/>
  <c r="CP673" i="2" a="1"/>
  <c r="CP593" i="2" a="1"/>
  <c r="CP674" i="2" a="1"/>
  <c r="CP587" i="2" a="1"/>
  <c r="CP576" i="2" a="1"/>
  <c r="CP568" i="2" a="1"/>
  <c r="CP687" i="2" a="1"/>
  <c r="CP634" i="2" a="1"/>
  <c r="CP609" i="2" a="1"/>
  <c r="CP574" i="2" a="1"/>
  <c r="R742" i="2" a="1"/>
  <c r="CP713" i="2" a="1"/>
  <c r="CP705" i="2" a="1"/>
  <c r="CP679" i="2" a="1"/>
  <c r="CP700" i="2" a="1"/>
  <c r="R736" i="2" a="1"/>
  <c r="CP729" i="2" a="1"/>
  <c r="CP742" i="2" a="1"/>
  <c r="CP612" i="2" a="1"/>
  <c r="CP654" i="2" a="1"/>
  <c r="CP589" i="2" a="1"/>
  <c r="CP750" i="2" a="1"/>
  <c r="R750" i="2" a="1"/>
  <c r="CP650" i="2" a="1"/>
  <c r="CP703" i="2" a="1"/>
  <c r="CP662" i="2" a="1"/>
  <c r="CP645" i="2" a="1"/>
  <c r="CP588" i="2" a="1"/>
  <c r="CP648" i="2" a="1"/>
  <c r="CQ558" i="2" l="1"/>
  <c r="CQ559" i="2" s="1"/>
  <c r="CP715" i="2"/>
  <c r="CP724" i="2"/>
  <c r="CP720" i="2"/>
  <c r="CP717" i="2"/>
  <c r="CP714" i="2"/>
  <c r="CP725" i="2"/>
  <c r="CP716" i="2"/>
  <c r="CP726" i="2"/>
  <c r="CP727" i="2"/>
  <c r="CP719" i="2"/>
  <c r="CP721" i="2"/>
  <c r="CP713" i="2"/>
  <c r="CP723" i="2"/>
  <c r="CP729" i="2"/>
  <c r="CP562" i="2"/>
  <c r="CP566" i="2"/>
  <c r="CP561" i="2"/>
  <c r="CP564" i="2"/>
  <c r="CP567" i="2"/>
  <c r="CP563" i="2"/>
  <c r="CP569" i="2"/>
  <c r="CP573" i="2"/>
  <c r="CP576" i="2"/>
  <c r="CP580" i="2"/>
  <c r="CP583" i="2"/>
  <c r="CP587" i="2"/>
  <c r="CP592" i="2"/>
  <c r="CP596" i="2"/>
  <c r="CP603" i="2" s="1"/>
  <c r="CP599" i="2"/>
  <c r="CP606" i="2" s="1"/>
  <c r="CP626" i="2"/>
  <c r="CP641" i="2"/>
  <c r="CP685" i="2"/>
  <c r="CP617" i="2"/>
  <c r="CP629" i="2" s="1"/>
  <c r="CP622" i="2"/>
  <c r="CP635" i="2"/>
  <c r="CP645" i="2"/>
  <c r="CP636" i="2"/>
  <c r="CP640" i="2"/>
  <c r="CP570" i="2"/>
  <c r="CP574" i="2"/>
  <c r="CP577" i="2"/>
  <c r="CP581" i="2"/>
  <c r="CP585" i="2"/>
  <c r="CP588" i="2"/>
  <c r="CP593" i="2"/>
  <c r="CP597" i="2"/>
  <c r="CP604" i="2" s="1"/>
  <c r="CP600" i="2"/>
  <c r="CP607" i="2" s="1"/>
  <c r="CP644" i="2"/>
  <c r="CP648" i="2"/>
  <c r="CP659" i="2"/>
  <c r="CP688" i="2"/>
  <c r="CP620" i="2"/>
  <c r="CP625" i="2"/>
  <c r="CP568" i="2"/>
  <c r="CP571" i="2"/>
  <c r="CP575" i="2"/>
  <c r="CP579" i="2"/>
  <c r="CP582" i="2"/>
  <c r="CP586" i="2"/>
  <c r="CP589" i="2"/>
  <c r="CP594" i="2"/>
  <c r="CP598" i="2"/>
  <c r="CP605" i="2" s="1"/>
  <c r="CP609" i="2"/>
  <c r="CP611" i="2"/>
  <c r="CP612" i="2"/>
  <c r="CP614" i="2"/>
  <c r="CP632" i="2"/>
  <c r="CP692" i="2"/>
  <c r="CP619" i="2"/>
  <c r="CP623" i="2"/>
  <c r="CP633" i="2"/>
  <c r="CP652" i="2"/>
  <c r="CP701" i="2"/>
  <c r="CP656" i="2"/>
  <c r="CP704" i="2"/>
  <c r="CP649" i="2"/>
  <c r="CP653" i="2"/>
  <c r="CP657" i="2"/>
  <c r="CP662" i="2"/>
  <c r="CP684" i="2"/>
  <c r="CP687" i="2"/>
  <c r="CP691" i="2"/>
  <c r="CP693" i="2"/>
  <c r="CP700" i="2"/>
  <c r="CP703" i="2"/>
  <c r="CP705" i="2"/>
  <c r="CP694" i="2"/>
  <c r="CP695" i="2"/>
  <c r="CP696" i="2"/>
  <c r="CP697" i="2"/>
  <c r="CP699" i="2"/>
  <c r="CP647" i="2"/>
  <c r="CP650" i="2"/>
  <c r="CP654" i="2"/>
  <c r="CP658" i="2"/>
  <c r="CP663" i="2"/>
  <c r="CP665" i="2"/>
  <c r="CP683" i="2"/>
  <c r="CP686" i="2"/>
  <c r="CP689" i="2"/>
  <c r="CP702" i="2"/>
  <c r="CP631" i="2"/>
  <c r="CP634" i="2"/>
  <c r="CP637" i="2"/>
  <c r="CP642" i="2"/>
  <c r="CP666" i="2"/>
  <c r="CP667" i="2"/>
  <c r="CP668" i="2"/>
  <c r="CP669" i="2"/>
  <c r="CP670" i="2"/>
  <c r="CP671" i="2"/>
  <c r="CP673" i="2"/>
  <c r="CP674" i="2"/>
  <c r="CP675" i="2"/>
  <c r="CP676" i="2"/>
  <c r="CP677" i="2"/>
  <c r="CP678" i="2"/>
  <c r="CP679" i="2"/>
  <c r="CP680" i="2"/>
  <c r="CP681" i="2"/>
  <c r="CQ747" i="2"/>
  <c r="CQ748" i="2" s="1"/>
  <c r="CP750" i="2"/>
  <c r="CP737" i="2"/>
  <c r="CP739" i="2"/>
  <c r="CP740" i="2"/>
  <c r="CP736" i="2"/>
  <c r="CP738" i="2"/>
  <c r="CP742" i="2"/>
  <c r="CQ710" i="2"/>
  <c r="CQ711" i="2" s="1"/>
  <c r="CQ733" i="2"/>
  <c r="CQ734" i="2" s="1"/>
  <c r="BU507" i="2"/>
  <c r="CR746" i="2"/>
  <c r="CR732" i="2"/>
  <c r="CR709" i="2"/>
  <c r="CR557" i="2"/>
  <c r="CT3" i="2"/>
  <c r="CT5" i="2" s="1"/>
  <c r="CS5" i="2"/>
  <c r="BV494" i="2"/>
  <c r="BV506" i="2"/>
  <c r="BU495" i="2"/>
  <c r="BV505" i="2" s="1"/>
  <c r="S733" i="2"/>
  <c r="S734" i="2" s="1"/>
  <c r="S747" i="2"/>
  <c r="S748" i="2" s="1"/>
  <c r="S558" i="2"/>
  <c r="S559" i="2" s="1"/>
  <c r="S710" i="2"/>
  <c r="S711" i="2" s="1"/>
  <c r="R750" i="2"/>
  <c r="R736" i="2"/>
  <c r="R738" i="2"/>
  <c r="R742" i="2"/>
  <c r="R737" i="2"/>
  <c r="R739" i="2"/>
  <c r="R740" i="2"/>
  <c r="V2" i="4"/>
  <c r="BF3" i="4"/>
  <c r="BC267" i="2"/>
  <c r="BB268" i="2"/>
  <c r="AT4" i="4" s="1"/>
  <c r="BE154" i="2"/>
  <c r="BE158" i="2" s="1"/>
  <c r="BM158" i="2" s="1"/>
  <c r="BE209" i="2"/>
  <c r="BG212" i="2"/>
  <c r="BF214" i="2"/>
  <c r="BD210" i="2"/>
  <c r="BX206" i="2"/>
  <c r="BY205" i="2"/>
  <c r="AS289" i="2"/>
  <c r="AR286" i="2"/>
  <c r="BX488" i="2"/>
  <c r="CB7" i="4"/>
  <c r="BY266" i="2"/>
  <c r="AB182" i="2"/>
  <c r="AB153" i="2"/>
  <c r="AB158" i="2" s="1"/>
  <c r="AD188" i="2"/>
  <c r="AC190" i="2"/>
  <c r="BK246" i="2"/>
  <c r="BK155" i="2" s="1"/>
  <c r="BL247" i="2"/>
  <c r="AL5" i="4"/>
  <c r="BW269" i="2"/>
  <c r="B22" i="11"/>
  <c r="C21" i="11"/>
  <c r="AZ287" i="2"/>
  <c r="BX234" i="2"/>
  <c r="BW235" i="2"/>
  <c r="V9" i="4"/>
  <c r="BV476" i="2"/>
  <c r="BU477" i="2"/>
  <c r="BU482" i="2" s="1"/>
  <c r="BU481" i="2"/>
  <c r="T746" i="2"/>
  <c r="T709" i="2"/>
  <c r="T732" i="2"/>
  <c r="T557" i="2"/>
  <c r="U5" i="2"/>
  <c r="BL182" i="2"/>
  <c r="BL183" i="2" s="1"/>
  <c r="BL191" i="2"/>
  <c r="BL153" i="2"/>
  <c r="BN188" i="2"/>
  <c r="BM190" i="2"/>
  <c r="BN483" i="2"/>
  <c r="BN485" i="2" s="1"/>
  <c r="CR710" i="2" a="1"/>
  <c r="CR733" i="2" a="1"/>
  <c r="CR558" i="2" a="1"/>
  <c r="T747" i="2" a="1"/>
  <c r="CR747" i="2" a="1"/>
  <c r="T733" i="2" a="1"/>
  <c r="T558" i="2" a="1"/>
  <c r="T710" i="2" a="1"/>
  <c r="CQ668" i="2" a="1"/>
  <c r="CQ611" i="2" a="1"/>
  <c r="CQ587" i="2" a="1"/>
  <c r="CQ678" i="2" a="1"/>
  <c r="CQ667" i="2" a="1"/>
  <c r="CQ600" i="2" a="1"/>
  <c r="CQ737" i="2" a="1"/>
  <c r="CQ636" i="2" a="1"/>
  <c r="CQ684" i="2" a="1"/>
  <c r="CQ609" i="2" a="1"/>
  <c r="S740" i="2" a="1"/>
  <c r="CQ703" i="2" a="1"/>
  <c r="CQ714" i="2" a="1"/>
  <c r="CQ671" i="2" a="1"/>
  <c r="CQ717" i="2" a="1"/>
  <c r="CQ673" i="2" a="1"/>
  <c r="CQ681" i="2" a="1"/>
  <c r="CQ583" i="2" a="1"/>
  <c r="CQ632" i="2" a="1"/>
  <c r="CQ648" i="2" a="1"/>
  <c r="S739" i="2" a="1"/>
  <c r="CQ694" i="2" a="1"/>
  <c r="CQ641" i="2" a="1"/>
  <c r="CQ575" i="2" a="1"/>
  <c r="S750" i="2" a="1"/>
  <c r="CQ665" i="2" a="1"/>
  <c r="CQ683" i="2" a="1"/>
  <c r="CQ657" i="2" a="1"/>
  <c r="CQ716" i="2" a="1"/>
  <c r="CQ693" i="2" a="1"/>
  <c r="CQ713" i="2" a="1"/>
  <c r="CQ739" i="2" a="1"/>
  <c r="CQ649" i="2" a="1"/>
  <c r="CQ663" i="2" a="1"/>
  <c r="CQ642" i="2" a="1"/>
  <c r="CQ669" i="2" a="1"/>
  <c r="CQ586" i="2" a="1"/>
  <c r="CQ689" i="2" a="1"/>
  <c r="CQ727" i="2" a="1"/>
  <c r="CQ633" i="2" a="1"/>
  <c r="CQ688" i="2" a="1"/>
  <c r="CQ625" i="2" a="1"/>
  <c r="CQ670" i="2" a="1"/>
  <c r="CQ617" i="2" a="1"/>
  <c r="CQ658" i="2" a="1"/>
  <c r="CQ704" i="2" a="1"/>
  <c r="CQ719" i="2" a="1"/>
  <c r="CQ742" i="2" a="1"/>
  <c r="CQ626" i="2" a="1"/>
  <c r="CQ729" i="2" a="1"/>
  <c r="CQ637" i="2" a="1"/>
  <c r="CQ723" i="2" a="1"/>
  <c r="CQ750" i="2" a="1"/>
  <c r="CQ724" i="2" a="1"/>
  <c r="CQ662" i="2" a="1"/>
  <c r="CQ738" i="2" a="1"/>
  <c r="CQ691" i="2" a="1"/>
  <c r="CQ582" i="2" a="1"/>
  <c r="CQ570" i="2" a="1"/>
  <c r="CQ685" i="2" a="1"/>
  <c r="S736" i="2" a="1"/>
  <c r="CQ675" i="2" a="1"/>
  <c r="CQ568" i="2" a="1"/>
  <c r="CQ736" i="2" a="1"/>
  <c r="S742" i="2" a="1"/>
  <c r="CQ561" i="2" a="1"/>
  <c r="CQ701" i="2" a="1"/>
  <c r="CQ654" i="2" a="1"/>
  <c r="CQ580" i="2" a="1"/>
  <c r="CQ581" i="2" a="1"/>
  <c r="CQ680" i="2" a="1"/>
  <c r="CQ674" i="2" a="1"/>
  <c r="S737" i="2" a="1"/>
  <c r="CQ705" i="2" a="1"/>
  <c r="CQ644" i="2" a="1"/>
  <c r="CQ592" i="2" a="1"/>
  <c r="CQ692" i="2" a="1"/>
  <c r="CQ634" i="2" a="1"/>
  <c r="CQ679" i="2" a="1"/>
  <c r="CQ656" i="2" a="1"/>
  <c r="CQ612" i="2" a="1"/>
  <c r="CQ721" i="2" a="1"/>
  <c r="CQ598" i="2" a="1"/>
  <c r="CQ614" i="2" a="1"/>
  <c r="CQ645" i="2" a="1"/>
  <c r="CQ567" i="2" a="1"/>
  <c r="CQ715" i="2" a="1"/>
  <c r="CQ720" i="2" a="1"/>
  <c r="CQ577" i="2" a="1"/>
  <c r="CQ574" i="2" a="1"/>
  <c r="CQ579" i="2" a="1"/>
  <c r="CQ640" i="2" a="1"/>
  <c r="CQ623" i="2" a="1"/>
  <c r="CQ700" i="2" a="1"/>
  <c r="CQ699" i="2" a="1"/>
  <c r="CQ702" i="2" a="1"/>
  <c r="CQ659" i="2" a="1"/>
  <c r="CQ697" i="2" a="1"/>
  <c r="CQ653" i="2" a="1"/>
  <c r="CQ620" i="2" a="1"/>
  <c r="CQ596" i="2" a="1"/>
  <c r="CQ631" i="2" a="1"/>
  <c r="CQ666" i="2" a="1"/>
  <c r="CQ599" i="2" a="1"/>
  <c r="CQ597" i="2" a="1"/>
  <c r="CQ696" i="2" a="1"/>
  <c r="CQ695" i="2" a="1"/>
  <c r="CQ576" i="2" a="1"/>
  <c r="CQ563" i="2" a="1"/>
  <c r="CQ619" i="2" a="1"/>
  <c r="CQ569" i="2" a="1"/>
  <c r="CQ635" i="2" a="1"/>
  <c r="CQ652" i="2" a="1"/>
  <c r="CQ588" i="2" a="1"/>
  <c r="CQ566" i="2" a="1"/>
  <c r="CQ594" i="2" a="1"/>
  <c r="CQ686" i="2" a="1"/>
  <c r="CQ650" i="2" a="1"/>
  <c r="CQ593" i="2" a="1"/>
  <c r="CQ585" i="2" a="1"/>
  <c r="CQ573" i="2" a="1"/>
  <c r="CQ726" i="2" a="1"/>
  <c r="CQ725" i="2" a="1"/>
  <c r="CQ687" i="2" a="1"/>
  <c r="CQ622" i="2" a="1"/>
  <c r="CQ740" i="2" a="1"/>
  <c r="CQ562" i="2" a="1"/>
  <c r="CQ677" i="2" a="1"/>
  <c r="CQ571" i="2" a="1"/>
  <c r="S738" i="2" a="1"/>
  <c r="CQ647" i="2" a="1"/>
  <c r="CQ589" i="2" a="1"/>
  <c r="CQ676" i="2" a="1"/>
  <c r="CQ564" i="2" a="1"/>
  <c r="BV507" i="2" l="1"/>
  <c r="CP615" i="2"/>
  <c r="CP706" i="2"/>
  <c r="CQ737" i="2"/>
  <c r="CQ739" i="2"/>
  <c r="CQ740" i="2"/>
  <c r="CQ736" i="2"/>
  <c r="CQ738" i="2"/>
  <c r="CQ742" i="2"/>
  <c r="CQ721" i="2"/>
  <c r="CQ716" i="2"/>
  <c r="CQ719" i="2"/>
  <c r="CQ715" i="2"/>
  <c r="CQ713" i="2"/>
  <c r="CQ720" i="2"/>
  <c r="CQ717" i="2"/>
  <c r="CQ714" i="2"/>
  <c r="CQ727" i="2"/>
  <c r="CQ725" i="2"/>
  <c r="CQ724" i="2"/>
  <c r="CQ723" i="2"/>
  <c r="CQ729" i="2"/>
  <c r="CQ726" i="2"/>
  <c r="CR558" i="2"/>
  <c r="CR559" i="2" s="1"/>
  <c r="CR710" i="2"/>
  <c r="CR711" i="2" s="1"/>
  <c r="CR733" i="2"/>
  <c r="CR734" i="2" s="1"/>
  <c r="CQ750" i="2"/>
  <c r="CR747" i="2"/>
  <c r="CR748" i="2" s="1"/>
  <c r="CQ563" i="2"/>
  <c r="CQ569" i="2"/>
  <c r="CQ574" i="2"/>
  <c r="CQ583" i="2"/>
  <c r="CQ573" i="2"/>
  <c r="CQ570" i="2"/>
  <c r="CQ596" i="2"/>
  <c r="CQ603" i="2" s="1"/>
  <c r="CQ562" i="2"/>
  <c r="CQ566" i="2"/>
  <c r="CQ568" i="2"/>
  <c r="CQ587" i="2"/>
  <c r="CQ592" i="2"/>
  <c r="CQ561" i="2"/>
  <c r="CQ564" i="2"/>
  <c r="CQ576" i="2"/>
  <c r="CQ580" i="2"/>
  <c r="CQ567" i="2"/>
  <c r="CQ599" i="2"/>
  <c r="CQ606" i="2" s="1"/>
  <c r="CQ641" i="2"/>
  <c r="CQ649" i="2"/>
  <c r="CQ656" i="2"/>
  <c r="CQ626" i="2"/>
  <c r="CQ645" i="2"/>
  <c r="CQ657" i="2"/>
  <c r="CQ617" i="2"/>
  <c r="CQ629" i="2" s="1"/>
  <c r="CQ622" i="2"/>
  <c r="CQ653" i="2"/>
  <c r="CQ636" i="2"/>
  <c r="CQ637" i="2"/>
  <c r="CQ577" i="2"/>
  <c r="CQ581" i="2"/>
  <c r="CQ585" i="2"/>
  <c r="CQ588" i="2"/>
  <c r="CQ593" i="2"/>
  <c r="CQ597" i="2"/>
  <c r="CQ604" i="2" s="1"/>
  <c r="CQ600" i="2"/>
  <c r="CQ607" i="2" s="1"/>
  <c r="CQ631" i="2"/>
  <c r="CQ644" i="2"/>
  <c r="CQ648" i="2"/>
  <c r="CQ662" i="2"/>
  <c r="CQ620" i="2"/>
  <c r="CQ625" i="2"/>
  <c r="CQ571" i="2"/>
  <c r="CQ575" i="2"/>
  <c r="CQ579" i="2"/>
  <c r="CQ582" i="2"/>
  <c r="CQ586" i="2"/>
  <c r="CQ589" i="2"/>
  <c r="CQ594" i="2"/>
  <c r="CQ598" i="2"/>
  <c r="CQ605" i="2" s="1"/>
  <c r="CQ609" i="2"/>
  <c r="CQ611" i="2"/>
  <c r="CQ612" i="2"/>
  <c r="CQ614" i="2"/>
  <c r="CQ642" i="2"/>
  <c r="CQ619" i="2"/>
  <c r="CQ623" i="2"/>
  <c r="CQ633" i="2"/>
  <c r="CQ634" i="2"/>
  <c r="CQ652" i="2"/>
  <c r="CQ659" i="2"/>
  <c r="CQ685" i="2"/>
  <c r="CQ688" i="2"/>
  <c r="CQ684" i="2"/>
  <c r="CQ687" i="2"/>
  <c r="CQ691" i="2"/>
  <c r="CQ632" i="2"/>
  <c r="CQ635" i="2"/>
  <c r="CQ640" i="2"/>
  <c r="CQ647" i="2"/>
  <c r="CQ650" i="2"/>
  <c r="CQ654" i="2"/>
  <c r="CQ658" i="2"/>
  <c r="CQ663" i="2"/>
  <c r="CQ665" i="2"/>
  <c r="CQ683" i="2"/>
  <c r="CQ686" i="2"/>
  <c r="CQ689" i="2"/>
  <c r="CQ666" i="2"/>
  <c r="CQ667" i="2"/>
  <c r="CQ668" i="2"/>
  <c r="CQ669" i="2"/>
  <c r="CQ670" i="2"/>
  <c r="CQ671" i="2"/>
  <c r="CQ673" i="2"/>
  <c r="CQ674" i="2"/>
  <c r="CQ675" i="2"/>
  <c r="CQ676" i="2"/>
  <c r="CQ677" i="2"/>
  <c r="CQ678" i="2"/>
  <c r="CQ679" i="2"/>
  <c r="CQ680" i="2"/>
  <c r="CQ681" i="2"/>
  <c r="CQ692" i="2"/>
  <c r="CQ693" i="2"/>
  <c r="CQ694" i="2"/>
  <c r="CQ695" i="2"/>
  <c r="CQ696" i="2"/>
  <c r="CQ697" i="2"/>
  <c r="CQ699" i="2"/>
  <c r="CQ700" i="2"/>
  <c r="CQ701" i="2"/>
  <c r="CQ702" i="2"/>
  <c r="CQ703" i="2"/>
  <c r="CQ704" i="2"/>
  <c r="CQ705" i="2"/>
  <c r="CP664" i="2"/>
  <c r="CP328" i="2"/>
  <c r="CP144" i="2"/>
  <c r="CS557" i="2"/>
  <c r="CS746" i="2"/>
  <c r="CS732" i="2"/>
  <c r="CS709" i="2"/>
  <c r="CT709" i="2"/>
  <c r="CT732" i="2"/>
  <c r="CT557" i="2"/>
  <c r="CT746" i="2"/>
  <c r="CP166" i="2"/>
  <c r="CP357" i="2"/>
  <c r="CP643" i="2"/>
  <c r="BW494" i="2"/>
  <c r="BV495" i="2"/>
  <c r="BW505" i="2" s="1"/>
  <c r="BW506" i="2"/>
  <c r="T733" i="2"/>
  <c r="T734" i="2" s="1"/>
  <c r="T747" i="2"/>
  <c r="T748" i="2" s="1"/>
  <c r="T558" i="2"/>
  <c r="T559" i="2" s="1"/>
  <c r="T710" i="2"/>
  <c r="T711" i="2" s="1"/>
  <c r="S750" i="2"/>
  <c r="S737" i="2"/>
  <c r="S736" i="2"/>
  <c r="S738" i="2"/>
  <c r="S742" i="2"/>
  <c r="S740" i="2"/>
  <c r="S739" i="2"/>
  <c r="W2" i="4"/>
  <c r="G14" i="4" s="1" a="1"/>
  <c r="G14" i="4" s="1"/>
  <c r="BO480" i="2"/>
  <c r="BN423" i="2"/>
  <c r="BN424" i="2" s="1"/>
  <c r="BM191" i="2"/>
  <c r="BM182" i="2"/>
  <c r="BM183" i="2" s="1"/>
  <c r="BM153" i="2"/>
  <c r="BO188" i="2"/>
  <c r="BN190" i="2"/>
  <c r="U746" i="2"/>
  <c r="U732" i="2"/>
  <c r="U709" i="2"/>
  <c r="U557" i="2"/>
  <c r="V5" i="2"/>
  <c r="BW476" i="2"/>
  <c r="BV477" i="2"/>
  <c r="BV482" i="2" s="1"/>
  <c r="BV481" i="2"/>
  <c r="BX235" i="2"/>
  <c r="BY234" i="2"/>
  <c r="BA287" i="2"/>
  <c r="B23" i="11"/>
  <c r="C22" i="11"/>
  <c r="AM5" i="4"/>
  <c r="BX269" i="2"/>
  <c r="BL246" i="2"/>
  <c r="BL155" i="2" s="1"/>
  <c r="BM247" i="2"/>
  <c r="AC182" i="2"/>
  <c r="AC153" i="2"/>
  <c r="AC158" i="2" s="1"/>
  <c r="AE188" i="2"/>
  <c r="AD190" i="2"/>
  <c r="CC7" i="4"/>
  <c r="BZ266" i="2"/>
  <c r="BY488" i="2"/>
  <c r="AT289" i="2"/>
  <c r="AS286" i="2"/>
  <c r="BY206" i="2"/>
  <c r="BZ205" i="2"/>
  <c r="BZ206" i="2" s="1"/>
  <c r="BF154" i="2"/>
  <c r="BF158" i="2" s="1"/>
  <c r="BF209" i="2"/>
  <c r="BG214" i="2"/>
  <c r="BH212" i="2"/>
  <c r="BE210" i="2"/>
  <c r="BG3" i="4"/>
  <c r="BD267" i="2"/>
  <c r="BC268" i="2"/>
  <c r="AU4" i="4" s="1"/>
  <c r="CS747" i="2" a="1"/>
  <c r="U558" i="2" a="1"/>
  <c r="U710" i="2" a="1"/>
  <c r="CT747" i="2" a="1"/>
  <c r="U747" i="2" a="1"/>
  <c r="CS733" i="2" a="1"/>
  <c r="CT558" i="2" a="1"/>
  <c r="U733" i="2" a="1"/>
  <c r="CS710" i="2" a="1"/>
  <c r="CT710" i="2" a="1"/>
  <c r="CS558" i="2" a="1"/>
  <c r="CT733" i="2" a="1"/>
  <c r="CR568" i="2" a="1"/>
  <c r="CR620" i="2" a="1"/>
  <c r="CR736" i="2" a="1"/>
  <c r="CR676" i="2" a="1"/>
  <c r="CR564" i="2" a="1"/>
  <c r="CR679" i="2" a="1"/>
  <c r="CR563" i="2" a="1"/>
  <c r="CR668" i="2" a="1"/>
  <c r="CR645" i="2" a="1"/>
  <c r="CR677" i="2" a="1"/>
  <c r="CR566" i="2" a="1"/>
  <c r="CR567" i="2" a="1"/>
  <c r="CR684" i="2" a="1"/>
  <c r="CR649" i="2" a="1"/>
  <c r="CR657" i="2" a="1"/>
  <c r="CR720" i="2" a="1"/>
  <c r="CR658" i="2" a="1"/>
  <c r="CR652" i="2" a="1"/>
  <c r="CR633" i="2" a="1"/>
  <c r="CR727" i="2" a="1"/>
  <c r="CR662" i="2" a="1"/>
  <c r="CR740" i="2" a="1"/>
  <c r="CR600" i="2" a="1"/>
  <c r="CR738" i="2" a="1"/>
  <c r="CR641" i="2" a="1"/>
  <c r="T742" i="2" a="1"/>
  <c r="CR582" i="2" a="1"/>
  <c r="T740" i="2" a="1"/>
  <c r="CR640" i="2" a="1"/>
  <c r="CR626" i="2" a="1"/>
  <c r="CR717" i="2" a="1"/>
  <c r="CR585" i="2" a="1"/>
  <c r="CR594" i="2" a="1"/>
  <c r="CR587" i="2" a="1"/>
  <c r="CR650" i="2" a="1"/>
  <c r="CR667" i="2" a="1"/>
  <c r="CR609" i="2" a="1"/>
  <c r="CR562" i="2" a="1"/>
  <c r="CR681" i="2" a="1"/>
  <c r="CR656" i="2" a="1"/>
  <c r="CR687" i="2" a="1"/>
  <c r="CR685" i="2" a="1"/>
  <c r="CR631" i="2" a="1"/>
  <c r="CR715" i="2" a="1"/>
  <c r="CR692" i="2" a="1"/>
  <c r="CR739" i="2" a="1"/>
  <c r="CR573" i="2" a="1"/>
  <c r="T738" i="2" a="1"/>
  <c r="CR713" i="2" a="1"/>
  <c r="CR750" i="2" a="1"/>
  <c r="CR580" i="2" a="1"/>
  <c r="CR632" i="2" a="1"/>
  <c r="CR696" i="2" a="1"/>
  <c r="CR703" i="2" a="1"/>
  <c r="CR636" i="2" a="1"/>
  <c r="CR642" i="2" a="1"/>
  <c r="CR637" i="2" a="1"/>
  <c r="CR714" i="2" a="1"/>
  <c r="CR693" i="2" a="1"/>
  <c r="CR647" i="2" a="1"/>
  <c r="CR691" i="2" a="1"/>
  <c r="CR644" i="2" a="1"/>
  <c r="CR571" i="2" a="1"/>
  <c r="CR673" i="2" a="1"/>
  <c r="T736" i="2" a="1"/>
  <c r="CR653" i="2" a="1"/>
  <c r="CR596" i="2" a="1"/>
  <c r="CR670" i="2" a="1"/>
  <c r="CR665" i="2" a="1"/>
  <c r="CR724" i="2" a="1"/>
  <c r="CR701" i="2" a="1"/>
  <c r="CR742" i="2" a="1"/>
  <c r="CR592" i="2" a="1"/>
  <c r="CR622" i="2" a="1"/>
  <c r="CR666" i="2" a="1"/>
  <c r="CR700" i="2" a="1"/>
  <c r="CR659" i="2" a="1"/>
  <c r="CR617" i="2" a="1"/>
  <c r="CR597" i="2" a="1"/>
  <c r="CR577" i="2" a="1"/>
  <c r="CR669" i="2" a="1"/>
  <c r="CR588" i="2" a="1"/>
  <c r="CR697" i="2" a="1"/>
  <c r="CR625" i="2" a="1"/>
  <c r="CR688" i="2" a="1"/>
  <c r="CR598" i="2" a="1"/>
  <c r="CR705" i="2" a="1"/>
  <c r="CR570" i="2" a="1"/>
  <c r="CR586" i="2" a="1"/>
  <c r="CR719" i="2" a="1"/>
  <c r="CR695" i="2" a="1"/>
  <c r="CR689" i="2" a="1"/>
  <c r="CR579" i="2" a="1"/>
  <c r="CR683" i="2" a="1"/>
  <c r="CR619" i="2" a="1"/>
  <c r="CR663" i="2" a="1"/>
  <c r="T737" i="2" a="1"/>
  <c r="CR737" i="2" a="1"/>
  <c r="CR725" i="2" a="1"/>
  <c r="CR675" i="2" a="1"/>
  <c r="CR702" i="2" a="1"/>
  <c r="CR575" i="2" a="1"/>
  <c r="CR716" i="2" a="1"/>
  <c r="CR704" i="2" a="1"/>
  <c r="CR614" i="2" a="1"/>
  <c r="CR648" i="2" a="1"/>
  <c r="CR686" i="2" a="1"/>
  <c r="CR569" i="2" a="1"/>
  <c r="CR671" i="2" a="1"/>
  <c r="CR623" i="2" a="1"/>
  <c r="CR634" i="2" a="1"/>
  <c r="CR576" i="2" a="1"/>
  <c r="CR729" i="2" a="1"/>
  <c r="CR593" i="2" a="1"/>
  <c r="CR726" i="2" a="1"/>
  <c r="CR680" i="2" a="1"/>
  <c r="CR678" i="2" a="1"/>
  <c r="CR723" i="2" a="1"/>
  <c r="T750" i="2" a="1"/>
  <c r="CR699" i="2" a="1"/>
  <c r="CR612" i="2" a="1"/>
  <c r="CR654" i="2" a="1"/>
  <c r="T739" i="2" a="1"/>
  <c r="CR583" i="2" a="1"/>
  <c r="CR561" i="2" a="1"/>
  <c r="CR599" i="2" a="1"/>
  <c r="CR721" i="2" a="1"/>
  <c r="CR574" i="2" a="1"/>
  <c r="CR635" i="2" a="1"/>
  <c r="CR694" i="2" a="1"/>
  <c r="CR611" i="2" a="1"/>
  <c r="CR674" i="2" a="1"/>
  <c r="CR589" i="2" a="1"/>
  <c r="CR581" i="2" a="1"/>
  <c r="BF210" i="2" l="1"/>
  <c r="BN158" i="2"/>
  <c r="G13" i="4" a="1"/>
  <c r="G13" i="4" s="1"/>
  <c r="G16" i="4" a="1"/>
  <c r="G16" i="4" s="1"/>
  <c r="BW507" i="2"/>
  <c r="CQ615" i="2"/>
  <c r="CR750" i="2"/>
  <c r="CS710" i="2"/>
  <c r="CS711" i="2" s="1"/>
  <c r="CT733" i="2"/>
  <c r="CT734" i="2" s="1"/>
  <c r="CT710" i="2"/>
  <c r="CT711" i="2" s="1"/>
  <c r="CS733" i="2"/>
  <c r="CS734" i="2" s="1"/>
  <c r="CS747" i="2"/>
  <c r="CS748" i="2" s="1"/>
  <c r="CS558" i="2"/>
  <c r="CS559" i="2" s="1"/>
  <c r="CT747" i="2"/>
  <c r="CT748" i="2" s="1"/>
  <c r="CR738" i="2"/>
  <c r="CR737" i="2"/>
  <c r="CR740" i="2"/>
  <c r="CR736" i="2"/>
  <c r="CR742" i="2"/>
  <c r="CR739" i="2"/>
  <c r="CT558" i="2"/>
  <c r="CT559" i="2" s="1"/>
  <c r="CR716" i="2"/>
  <c r="CR719" i="2"/>
  <c r="CR723" i="2"/>
  <c r="CR721" i="2"/>
  <c r="CR729" i="2"/>
  <c r="CR713" i="2"/>
  <c r="CR717" i="2"/>
  <c r="CR725" i="2"/>
  <c r="CR714" i="2"/>
  <c r="CR720" i="2"/>
  <c r="CR724" i="2"/>
  <c r="CR726" i="2"/>
  <c r="CR715" i="2"/>
  <c r="CR727" i="2"/>
  <c r="CR589" i="2"/>
  <c r="CR598" i="2"/>
  <c r="CR605" i="2" s="1"/>
  <c r="CR575" i="2"/>
  <c r="CR563" i="2"/>
  <c r="CR569" i="2"/>
  <c r="CR573" i="2"/>
  <c r="CR574" i="2"/>
  <c r="CR577" i="2"/>
  <c r="CR571" i="2"/>
  <c r="CR570" i="2"/>
  <c r="CR588" i="2"/>
  <c r="CR562" i="2"/>
  <c r="CR566" i="2"/>
  <c r="CR579" i="2"/>
  <c r="CR568" i="2"/>
  <c r="CR586" i="2"/>
  <c r="CR594" i="2"/>
  <c r="CR576" i="2"/>
  <c r="CR581" i="2"/>
  <c r="CR561" i="2"/>
  <c r="CR564" i="2"/>
  <c r="CR585" i="2"/>
  <c r="CR582" i="2"/>
  <c r="CR609" i="2"/>
  <c r="CR611" i="2"/>
  <c r="CR612" i="2"/>
  <c r="CR614" i="2"/>
  <c r="CR634" i="2"/>
  <c r="CR668" i="2"/>
  <c r="CR673" i="2"/>
  <c r="CR677" i="2"/>
  <c r="CR681" i="2"/>
  <c r="CR619" i="2"/>
  <c r="CR623" i="2"/>
  <c r="CR649" i="2"/>
  <c r="CR580" i="2"/>
  <c r="CR583" i="2"/>
  <c r="CR587" i="2"/>
  <c r="CR592" i="2"/>
  <c r="CR596" i="2"/>
  <c r="CR603" i="2" s="1"/>
  <c r="CR599" i="2"/>
  <c r="CR606" i="2" s="1"/>
  <c r="CR645" i="2"/>
  <c r="CR657" i="2"/>
  <c r="CR667" i="2"/>
  <c r="CR671" i="2"/>
  <c r="CR676" i="2"/>
  <c r="CR680" i="2"/>
  <c r="CR567" i="2"/>
  <c r="CR626" i="2"/>
  <c r="CR653" i="2"/>
  <c r="CR617" i="2"/>
  <c r="CR629" i="2" s="1"/>
  <c r="CR622" i="2"/>
  <c r="CR637" i="2"/>
  <c r="CR684" i="2"/>
  <c r="CR666" i="2"/>
  <c r="CR670" i="2"/>
  <c r="CR675" i="2"/>
  <c r="CR679" i="2"/>
  <c r="CR593" i="2"/>
  <c r="CR597" i="2"/>
  <c r="CR604" i="2" s="1"/>
  <c r="CR600" i="2"/>
  <c r="CR607" i="2" s="1"/>
  <c r="CR631" i="2"/>
  <c r="CR662" i="2"/>
  <c r="CR620" i="2"/>
  <c r="CR625" i="2"/>
  <c r="CR669" i="2"/>
  <c r="CR674" i="2"/>
  <c r="CR678" i="2"/>
  <c r="CR642" i="2"/>
  <c r="CR692" i="2"/>
  <c r="CR644" i="2"/>
  <c r="CR648" i="2"/>
  <c r="CR652" i="2"/>
  <c r="CR656" i="2"/>
  <c r="CR659" i="2"/>
  <c r="CR685" i="2"/>
  <c r="CR688" i="2"/>
  <c r="CR633" i="2"/>
  <c r="CR636" i="2"/>
  <c r="CR641" i="2"/>
  <c r="CR693" i="2"/>
  <c r="CR687" i="2"/>
  <c r="CR691" i="2"/>
  <c r="CR694" i="2"/>
  <c r="CR695" i="2"/>
  <c r="CR696" i="2"/>
  <c r="CR697" i="2"/>
  <c r="CR699" i="2"/>
  <c r="CR632" i="2"/>
  <c r="CR635" i="2"/>
  <c r="CR640" i="2"/>
  <c r="CR647" i="2"/>
  <c r="CR650" i="2"/>
  <c r="CR654" i="2"/>
  <c r="CR658" i="2"/>
  <c r="CR663" i="2"/>
  <c r="CR665" i="2"/>
  <c r="CR683" i="2"/>
  <c r="CR686" i="2"/>
  <c r="CR689" i="2"/>
  <c r="CR700" i="2"/>
  <c r="CR701" i="2"/>
  <c r="CR702" i="2"/>
  <c r="CR703" i="2"/>
  <c r="CR704" i="2"/>
  <c r="CR705" i="2"/>
  <c r="CQ664" i="2"/>
  <c r="CQ643" i="2"/>
  <c r="CQ328" i="2"/>
  <c r="CQ166" i="2"/>
  <c r="CQ357" i="2"/>
  <c r="CQ144" i="2"/>
  <c r="CQ706" i="2"/>
  <c r="BX494" i="2"/>
  <c r="BW495" i="2"/>
  <c r="BX505" i="2" s="1"/>
  <c r="BX506" i="2"/>
  <c r="U733" i="2"/>
  <c r="U734" i="2" s="1"/>
  <c r="U747" i="2"/>
  <c r="U748" i="2" s="1"/>
  <c r="U558" i="2"/>
  <c r="U559" i="2" s="1"/>
  <c r="U710" i="2"/>
  <c r="U711" i="2" s="1"/>
  <c r="T750" i="2"/>
  <c r="T739" i="2"/>
  <c r="T737" i="2"/>
  <c r="T736" i="2"/>
  <c r="T738" i="2"/>
  <c r="T742" i="2"/>
  <c r="T740" i="2"/>
  <c r="G12" i="4" a="1"/>
  <c r="G12" i="4" s="1"/>
  <c r="G15" i="4" a="1"/>
  <c r="G15" i="4" s="1"/>
  <c r="X2" i="4"/>
  <c r="BH3" i="4"/>
  <c r="BE267" i="2"/>
  <c r="BD268" i="2"/>
  <c r="AV4" i="4" s="1"/>
  <c r="BI212" i="2"/>
  <c r="BH214" i="2"/>
  <c r="BG154" i="2"/>
  <c r="BG158" i="2" s="1"/>
  <c r="BK158" i="2" s="1"/>
  <c r="BO158" i="2" s="1"/>
  <c r="BG209" i="2"/>
  <c r="BG210" i="2" s="1"/>
  <c r="AU289" i="2"/>
  <c r="AT286" i="2"/>
  <c r="BZ488" i="2"/>
  <c r="CD7" i="4"/>
  <c r="AD182" i="2"/>
  <c r="AD153" i="2"/>
  <c r="AD158" i="2" s="1"/>
  <c r="AF188" i="2"/>
  <c r="AE190" i="2"/>
  <c r="BM246" i="2"/>
  <c r="BM155" i="2" s="1"/>
  <c r="BN247" i="2"/>
  <c r="AN5" i="4"/>
  <c r="BY269" i="2"/>
  <c r="B24" i="11"/>
  <c r="C23" i="11"/>
  <c r="BB287" i="2"/>
  <c r="BZ234" i="2"/>
  <c r="BZ235" i="2" s="1"/>
  <c r="BY235" i="2"/>
  <c r="BW477" i="2"/>
  <c r="BW482" i="2" s="1"/>
  <c r="BX476" i="2"/>
  <c r="BW481" i="2"/>
  <c r="V746" i="2"/>
  <c r="V709" i="2"/>
  <c r="V732" i="2"/>
  <c r="V557" i="2"/>
  <c r="W5" i="2"/>
  <c r="BN191" i="2"/>
  <c r="BN153" i="2"/>
  <c r="BP188" i="2"/>
  <c r="BO190" i="2"/>
  <c r="BO483" i="2"/>
  <c r="BO485" i="2" s="1"/>
  <c r="V733" i="2" a="1"/>
  <c r="V747" i="2" a="1"/>
  <c r="V558" i="2" a="1"/>
  <c r="V710" i="2" a="1"/>
  <c r="CT571" i="2" a="1"/>
  <c r="CT683" i="2" a="1"/>
  <c r="CS612" i="2" a="1"/>
  <c r="CS579" i="2" a="1"/>
  <c r="CS631" i="2" a="1"/>
  <c r="CT694" i="2" a="1"/>
  <c r="CT721" i="2" a="1"/>
  <c r="CS724" i="2" a="1"/>
  <c r="CT714" i="2" a="1"/>
  <c r="CS583" i="2" a="1"/>
  <c r="CT727" i="2" a="1"/>
  <c r="CT652" i="2" a="1"/>
  <c r="CS726" i="2" a="1"/>
  <c r="CT635" i="2" a="1"/>
  <c r="CS689" i="2" a="1"/>
  <c r="CS676" i="2" a="1"/>
  <c r="CS648" i="2" a="1"/>
  <c r="CT654" i="2" a="1"/>
  <c r="CT564" i="2" a="1"/>
  <c r="CT716" i="2" a="1"/>
  <c r="CT637" i="2" a="1"/>
  <c r="CT589" i="2" a="1"/>
  <c r="CT585" i="2" a="1"/>
  <c r="CT561" i="2" a="1"/>
  <c r="CS740" i="2" a="1"/>
  <c r="CS663" i="2" a="1"/>
  <c r="CS654" i="2" a="1"/>
  <c r="CS725" i="2" a="1"/>
  <c r="CT695" i="2" a="1"/>
  <c r="CS641" i="2" a="1"/>
  <c r="CT686" i="2" a="1"/>
  <c r="U739" i="2" a="1"/>
  <c r="CS593" i="2" a="1"/>
  <c r="U714" i="2" a="1"/>
  <c r="CT587" i="2" a="1"/>
  <c r="CS619" i="2" a="1"/>
  <c r="CT625" i="2" a="1"/>
  <c r="CS720" i="2" a="1"/>
  <c r="CT701" i="2" a="1"/>
  <c r="CT567" i="2" a="1"/>
  <c r="CT725" i="2" a="1"/>
  <c r="CT742" i="2" a="1"/>
  <c r="CS673" i="2" a="1"/>
  <c r="CS617" i="2" a="1"/>
  <c r="CS582" i="2" a="1"/>
  <c r="CS587" i="2" a="1"/>
  <c r="CS702" i="2" a="1"/>
  <c r="CT581" i="2" a="1"/>
  <c r="CT569" i="2" a="1"/>
  <c r="CS636" i="2" a="1"/>
  <c r="CT681" i="2" a="1"/>
  <c r="CT574" i="2" a="1"/>
  <c r="CS729" i="2" a="1"/>
  <c r="CS626" i="2" a="1"/>
  <c r="CS678" i="2" a="1"/>
  <c r="CT636" i="2" a="1"/>
  <c r="CT680" i="2" a="1"/>
  <c r="CT724" i="2" a="1"/>
  <c r="CT650" i="2" a="1"/>
  <c r="CS571" i="2" a="1"/>
  <c r="CS632" i="2" a="1"/>
  <c r="CT750" i="2" a="1"/>
  <c r="CS697" i="2" a="1"/>
  <c r="CS659" i="2" a="1"/>
  <c r="CT662" i="2" a="1"/>
  <c r="CS600" i="2" a="1"/>
  <c r="CT738" i="2" a="1"/>
  <c r="CT597" i="2" a="1"/>
  <c r="CT719" i="2" a="1"/>
  <c r="CS714" i="2" a="1"/>
  <c r="CT576" i="2" a="1"/>
  <c r="CT729" i="2" a="1"/>
  <c r="CT676" i="2" a="1"/>
  <c r="CS657" i="2" a="1"/>
  <c r="CT668" i="2" a="1"/>
  <c r="CS611" i="2" a="1"/>
  <c r="CS599" i="2" a="1"/>
  <c r="CS684" i="2" a="1"/>
  <c r="CT586" i="2" a="1"/>
  <c r="CT691" i="2" a="1"/>
  <c r="CS656" i="2" a="1"/>
  <c r="CS561" i="2" a="1"/>
  <c r="CT740" i="2" a="1"/>
  <c r="CT717" i="2" a="1"/>
  <c r="CT611" i="2" a="1"/>
  <c r="CS688" i="2" a="1"/>
  <c r="CT631" i="2" a="1"/>
  <c r="CS642" i="2" a="1"/>
  <c r="CS704" i="2" a="1"/>
  <c r="CS681" i="2" a="1"/>
  <c r="CS635" i="2" a="1"/>
  <c r="CS683" i="2" a="1"/>
  <c r="CS586" i="2" a="1"/>
  <c r="CT667" i="2" a="1"/>
  <c r="CT633" i="2" a="1"/>
  <c r="CS647" i="2" a="1"/>
  <c r="CS566" i="2" a="1"/>
  <c r="CS700" i="2" a="1"/>
  <c r="CT644" i="2" a="1"/>
  <c r="CS592" i="2" a="1"/>
  <c r="U742" i="2" a="1"/>
  <c r="CS623" i="2" a="1"/>
  <c r="CT609" i="2" a="1"/>
  <c r="CS637" i="2" a="1"/>
  <c r="CT713" i="2" a="1"/>
  <c r="CS705" i="2" a="1"/>
  <c r="CS723" i="2" a="1"/>
  <c r="U716" i="2" a="1"/>
  <c r="CT642" i="2" a="1"/>
  <c r="CS562" i="2" a="1"/>
  <c r="CS609" i="2" a="1"/>
  <c r="CT679" i="2" a="1"/>
  <c r="CT687" i="2" a="1"/>
  <c r="CS736" i="2" a="1"/>
  <c r="CT619" i="2" a="1"/>
  <c r="CT665" i="2" a="1"/>
  <c r="CT666" i="2" a="1"/>
  <c r="CT588" i="2" a="1"/>
  <c r="CS620" i="2" a="1"/>
  <c r="CT634" i="2" a="1"/>
  <c r="CS680" i="2" a="1"/>
  <c r="CS692" i="2" a="1"/>
  <c r="CS737" i="2" a="1"/>
  <c r="CS717" i="2" a="1"/>
  <c r="CT670" i="2" a="1"/>
  <c r="CS695" i="2" a="1"/>
  <c r="CS669" i="2" a="1"/>
  <c r="U750" i="2" a="1"/>
  <c r="CS665" i="2" a="1"/>
  <c r="CS691" i="2" a="1"/>
  <c r="CS575" i="2" a="1"/>
  <c r="CT592" i="2" a="1"/>
  <c r="CT693" i="2" a="1"/>
  <c r="CS574" i="2" a="1"/>
  <c r="CS701" i="2" a="1"/>
  <c r="CS598" i="2" a="1"/>
  <c r="CT580" i="2" a="1"/>
  <c r="CS594" i="2" a="1"/>
  <c r="CS719" i="2" a="1"/>
  <c r="CS640" i="2" a="1"/>
  <c r="CS662" i="2" a="1"/>
  <c r="CS699" i="2" a="1"/>
  <c r="CT598" i="2" a="1"/>
  <c r="CS713" i="2" a="1"/>
  <c r="CT640" i="2" a="1"/>
  <c r="CT692" i="2" a="1"/>
  <c r="CS649" i="2" a="1"/>
  <c r="U737" i="2" a="1"/>
  <c r="CT699" i="2" a="1"/>
  <c r="CS570" i="2" a="1"/>
  <c r="CT704" i="2" a="1"/>
  <c r="CT612" i="2" a="1"/>
  <c r="CS614" i="2" a="1"/>
  <c r="CT739" i="2" a="1"/>
  <c r="CS650" i="2" a="1"/>
  <c r="CT645" i="2" a="1"/>
  <c r="CT685" i="2" a="1"/>
  <c r="CT689" i="2" a="1"/>
  <c r="CS685" i="2" a="1"/>
  <c r="CS567" i="2" a="1"/>
  <c r="CT582" i="2" a="1"/>
  <c r="CS679" i="2" a="1"/>
  <c r="CS742" i="2" a="1"/>
  <c r="CS625" i="2" a="1"/>
  <c r="CT674" i="2" a="1"/>
  <c r="CT620" i="2" a="1"/>
  <c r="CS573" i="2" a="1"/>
  <c r="CT649" i="2" a="1"/>
  <c r="CT703" i="2" a="1"/>
  <c r="CS716" i="2" a="1"/>
  <c r="CT622" i="2" a="1"/>
  <c r="CS675" i="2" a="1"/>
  <c r="CT656" i="2" a="1"/>
  <c r="CT653" i="2" a="1"/>
  <c r="CS564" i="2" a="1"/>
  <c r="CT575" i="2" a="1"/>
  <c r="CT594" i="2" a="1"/>
  <c r="CS670" i="2" a="1"/>
  <c r="CT568" i="2" a="1"/>
  <c r="CS581" i="2" a="1"/>
  <c r="CS652" i="2" a="1"/>
  <c r="CS576" i="2" a="1"/>
  <c r="CS703" i="2" a="1"/>
  <c r="CT663" i="2" a="1"/>
  <c r="U736" i="2" a="1"/>
  <c r="CT669" i="2" a="1"/>
  <c r="CS694" i="2" a="1"/>
  <c r="CS715" i="2" a="1"/>
  <c r="CT583" i="2" a="1"/>
  <c r="CS597" i="2" a="1"/>
  <c r="CS696" i="2" a="1"/>
  <c r="CT736" i="2" a="1"/>
  <c r="CT702" i="2" a="1"/>
  <c r="CT623" i="2" a="1"/>
  <c r="CT600" i="2" a="1"/>
  <c r="CS589" i="2" a="1"/>
  <c r="CT715" i="2" a="1"/>
  <c r="CS569" i="2" a="1"/>
  <c r="CS727" i="2" a="1"/>
  <c r="CS645" i="2" a="1"/>
  <c r="CS568" i="2" a="1"/>
  <c r="CT677" i="2" a="1"/>
  <c r="CS644" i="2" a="1"/>
  <c r="CT648" i="2" a="1"/>
  <c r="U713" i="2" a="1"/>
  <c r="CT593" i="2" a="1"/>
  <c r="CT688" i="2" a="1"/>
  <c r="U738" i="2" a="1"/>
  <c r="CT720" i="2" a="1"/>
  <c r="CT657" i="2" a="1"/>
  <c r="CT678" i="2" a="1"/>
  <c r="CS738" i="2" a="1"/>
  <c r="CT726" i="2" a="1"/>
  <c r="CT673" i="2" a="1"/>
  <c r="CT723" i="2" a="1"/>
  <c r="CS687" i="2" a="1"/>
  <c r="CS721" i="2" a="1"/>
  <c r="CT577" i="2" a="1"/>
  <c r="CT579" i="2" a="1"/>
  <c r="CT700" i="2" a="1"/>
  <c r="CT658" i="2" a="1"/>
  <c r="CT614" i="2" a="1"/>
  <c r="CT562" i="2" a="1"/>
  <c r="CS585" i="2" a="1"/>
  <c r="CT697" i="2" a="1"/>
  <c r="CS674" i="2" a="1"/>
  <c r="CS653" i="2" a="1"/>
  <c r="CT684" i="2" a="1"/>
  <c r="CT570" i="2" a="1"/>
  <c r="CS580" i="2" a="1"/>
  <c r="CT696" i="2" a="1"/>
  <c r="CT596" i="2" a="1"/>
  <c r="CS667" i="2" a="1"/>
  <c r="CT675" i="2" a="1"/>
  <c r="CS671" i="2" a="1"/>
  <c r="CS668" i="2" a="1"/>
  <c r="CT641" i="2" a="1"/>
  <c r="CS666" i="2" a="1"/>
  <c r="CS577" i="2" a="1"/>
  <c r="CS563" i="2" a="1"/>
  <c r="CS634" i="2" a="1"/>
  <c r="CS596" i="2" a="1"/>
  <c r="CT647" i="2" a="1"/>
  <c r="U717" i="2" a="1"/>
  <c r="CT566" i="2" a="1"/>
  <c r="CT737" i="2" a="1"/>
  <c r="CT671" i="2" a="1"/>
  <c r="CS677" i="2" a="1"/>
  <c r="CS686" i="2" a="1"/>
  <c r="CT573" i="2" a="1"/>
  <c r="CT632" i="2" a="1"/>
  <c r="CT617" i="2" a="1"/>
  <c r="CS750" i="2" a="1"/>
  <c r="CT659" i="2" a="1"/>
  <c r="CT563" i="2" a="1"/>
  <c r="CS693" i="2" a="1"/>
  <c r="U740" i="2" a="1"/>
  <c r="CS658" i="2" a="1"/>
  <c r="CT599" i="2" a="1"/>
  <c r="CT705" i="2" a="1"/>
  <c r="CS622" i="2" a="1"/>
  <c r="CS588" i="2" a="1"/>
  <c r="U715" i="2" a="1"/>
  <c r="CS739" i="2" a="1"/>
  <c r="CS633" i="2" a="1"/>
  <c r="CT626" i="2" a="1"/>
  <c r="U715" i="2" l="1"/>
  <c r="U717" i="2"/>
  <c r="U716" i="2"/>
  <c r="U714" i="2"/>
  <c r="U713" i="2"/>
  <c r="CR328" i="2"/>
  <c r="CR664" i="2"/>
  <c r="CT750" i="2"/>
  <c r="CS561" i="2"/>
  <c r="CS564" i="2"/>
  <c r="CS582" i="2"/>
  <c r="CS567" i="2"/>
  <c r="CS589" i="2"/>
  <c r="CS575" i="2"/>
  <c r="CS569" i="2"/>
  <c r="CS573" i="2"/>
  <c r="CS563" i="2"/>
  <c r="CS571" i="2"/>
  <c r="CS562" i="2"/>
  <c r="CS566" i="2"/>
  <c r="CS579" i="2"/>
  <c r="CS568" i="2"/>
  <c r="CS586" i="2"/>
  <c r="CS594" i="2"/>
  <c r="CS598" i="2"/>
  <c r="CS605" i="2" s="1"/>
  <c r="CS609" i="2"/>
  <c r="CS611" i="2"/>
  <c r="CS612" i="2"/>
  <c r="CS614" i="2"/>
  <c r="CS633" i="2"/>
  <c r="CS668" i="2"/>
  <c r="CS673" i="2"/>
  <c r="CS677" i="2"/>
  <c r="CS681" i="2"/>
  <c r="CS619" i="2"/>
  <c r="CS623" i="2"/>
  <c r="CS634" i="2"/>
  <c r="CS641" i="2"/>
  <c r="CS658" i="2"/>
  <c r="CS667" i="2"/>
  <c r="CS671" i="2"/>
  <c r="CS676" i="2"/>
  <c r="CS680" i="2"/>
  <c r="CS576" i="2"/>
  <c r="CS580" i="2"/>
  <c r="CS583" i="2"/>
  <c r="CS587" i="2"/>
  <c r="CS592" i="2"/>
  <c r="CS596" i="2"/>
  <c r="CS603" i="2" s="1"/>
  <c r="CS599" i="2"/>
  <c r="CS606" i="2" s="1"/>
  <c r="CS626" i="2"/>
  <c r="CS686" i="2"/>
  <c r="CS617" i="2"/>
  <c r="CS629" i="2" s="1"/>
  <c r="CS622" i="2"/>
  <c r="CS636" i="2"/>
  <c r="CS650" i="2"/>
  <c r="CS663" i="2"/>
  <c r="CS644" i="2"/>
  <c r="CS648" i="2"/>
  <c r="CS666" i="2"/>
  <c r="CS670" i="2"/>
  <c r="CS675" i="2"/>
  <c r="CS679" i="2"/>
  <c r="CS654" i="2"/>
  <c r="CS570" i="2"/>
  <c r="CS574" i="2"/>
  <c r="CS577" i="2"/>
  <c r="CS581" i="2"/>
  <c r="CS585" i="2"/>
  <c r="CS588" i="2"/>
  <c r="CS593" i="2"/>
  <c r="CS597" i="2"/>
  <c r="CS604" i="2" s="1"/>
  <c r="CS600" i="2"/>
  <c r="CS607" i="2" s="1"/>
  <c r="CS631" i="2"/>
  <c r="CS665" i="2"/>
  <c r="CS683" i="2"/>
  <c r="CS689" i="2"/>
  <c r="CS620" i="2"/>
  <c r="CS625" i="2"/>
  <c r="CS647" i="2"/>
  <c r="CS669" i="2"/>
  <c r="CS674" i="2"/>
  <c r="CS678" i="2"/>
  <c r="CS637" i="2"/>
  <c r="CS642" i="2"/>
  <c r="CS692" i="2"/>
  <c r="CS652" i="2"/>
  <c r="CS656" i="2"/>
  <c r="CS659" i="2"/>
  <c r="CS685" i="2"/>
  <c r="CS688" i="2"/>
  <c r="CS693" i="2"/>
  <c r="CS645" i="2"/>
  <c r="CS649" i="2"/>
  <c r="CS653" i="2"/>
  <c r="CS657" i="2"/>
  <c r="CS662" i="2"/>
  <c r="CS684" i="2"/>
  <c r="CS687" i="2"/>
  <c r="CS691" i="2"/>
  <c r="CS632" i="2"/>
  <c r="CS635" i="2"/>
  <c r="CS640" i="2"/>
  <c r="CS694" i="2"/>
  <c r="CS695" i="2"/>
  <c r="CS696" i="2"/>
  <c r="CS697" i="2"/>
  <c r="CS699" i="2"/>
  <c r="CS700" i="2"/>
  <c r="CS701" i="2"/>
  <c r="CS702" i="2"/>
  <c r="CS703" i="2"/>
  <c r="CS704" i="2"/>
  <c r="CS705" i="2"/>
  <c r="CS750" i="2"/>
  <c r="CT713" i="2"/>
  <c r="CT714" i="2"/>
  <c r="CT723" i="2"/>
  <c r="CT716" i="2"/>
  <c r="CT719" i="2"/>
  <c r="CT724" i="2"/>
  <c r="CT729" i="2"/>
  <c r="CT720" i="2"/>
  <c r="CT717" i="2"/>
  <c r="CT726" i="2"/>
  <c r="CT715" i="2"/>
  <c r="CT721" i="2"/>
  <c r="CT725" i="2"/>
  <c r="CT727" i="2"/>
  <c r="CT569" i="2"/>
  <c r="CT571" i="2"/>
  <c r="CT573" i="2"/>
  <c r="CT583" i="2"/>
  <c r="CT593" i="2"/>
  <c r="CT575" i="2"/>
  <c r="CT574" i="2"/>
  <c r="CT577" i="2"/>
  <c r="CT588" i="2"/>
  <c r="CT570" i="2"/>
  <c r="CT587" i="2"/>
  <c r="CT600" i="2"/>
  <c r="CT580" i="2"/>
  <c r="CT597" i="2"/>
  <c r="CT568" i="2"/>
  <c r="CT576" i="2"/>
  <c r="CT581" i="2"/>
  <c r="CT585" i="2"/>
  <c r="CT647" i="2"/>
  <c r="CT652" i="2"/>
  <c r="CT656" i="2"/>
  <c r="CT579" i="2"/>
  <c r="CT582" i="2"/>
  <c r="CT586" i="2"/>
  <c r="CT589" i="2"/>
  <c r="CT594" i="2"/>
  <c r="CT598" i="2"/>
  <c r="CT609" i="2"/>
  <c r="CT611" i="2"/>
  <c r="CT612" i="2"/>
  <c r="CT614" i="2"/>
  <c r="CT635" i="2"/>
  <c r="CT640" i="2"/>
  <c r="CT659" i="2"/>
  <c r="CT592" i="2"/>
  <c r="CT596" i="2"/>
  <c r="CT599" i="2"/>
  <c r="CT561" i="2"/>
  <c r="CT562" i="2"/>
  <c r="CT563" i="2"/>
  <c r="CT564" i="2"/>
  <c r="CT566" i="2"/>
  <c r="CT567" i="2"/>
  <c r="CT644" i="2"/>
  <c r="CT648" i="2"/>
  <c r="CT650" i="2"/>
  <c r="CT654" i="2"/>
  <c r="CT632" i="2"/>
  <c r="CT658" i="2"/>
  <c r="CT663" i="2"/>
  <c r="CT665" i="2"/>
  <c r="CT666" i="2"/>
  <c r="CT667" i="2"/>
  <c r="CT668" i="2"/>
  <c r="CT669" i="2"/>
  <c r="CT670" i="2"/>
  <c r="CT671" i="2"/>
  <c r="CT673" i="2"/>
  <c r="CT674" i="2"/>
  <c r="CT675" i="2"/>
  <c r="CT676" i="2"/>
  <c r="CT677" i="2"/>
  <c r="CT678" i="2"/>
  <c r="CT679" i="2"/>
  <c r="CT680" i="2"/>
  <c r="CT681" i="2"/>
  <c r="CT631" i="2"/>
  <c r="CT634" i="2"/>
  <c r="CT637" i="2"/>
  <c r="CT642" i="2"/>
  <c r="CT617" i="2"/>
  <c r="CT629" i="2" s="1"/>
  <c r="CT619" i="2"/>
  <c r="CT620" i="2"/>
  <c r="CT622" i="2"/>
  <c r="CT623" i="2"/>
  <c r="CT625" i="2"/>
  <c r="CT626" i="2"/>
  <c r="CT633" i="2"/>
  <c r="CT636" i="2"/>
  <c r="CT641" i="2"/>
  <c r="CT645" i="2"/>
  <c r="CT649" i="2"/>
  <c r="CT653" i="2"/>
  <c r="CT657" i="2"/>
  <c r="CT662" i="2"/>
  <c r="CT683" i="2"/>
  <c r="CT684" i="2"/>
  <c r="CT685" i="2"/>
  <c r="CT686" i="2"/>
  <c r="CT687" i="2"/>
  <c r="CT688" i="2"/>
  <c r="CT689" i="2"/>
  <c r="CT691" i="2"/>
  <c r="CT692" i="2"/>
  <c r="CT693" i="2"/>
  <c r="CT694" i="2"/>
  <c r="CT695" i="2"/>
  <c r="CT696" i="2"/>
  <c r="CT697" i="2"/>
  <c r="CT699" i="2"/>
  <c r="CT700" i="2"/>
  <c r="CT701" i="2"/>
  <c r="CT702" i="2"/>
  <c r="CT703" i="2"/>
  <c r="CT704" i="2"/>
  <c r="CT705" i="2"/>
  <c r="CT736" i="2"/>
  <c r="CT738" i="2"/>
  <c r="CT737" i="2"/>
  <c r="CT742" i="2"/>
  <c r="CT740" i="2"/>
  <c r="CT739" i="2"/>
  <c r="CS726" i="2"/>
  <c r="CS716" i="2"/>
  <c r="CS719" i="2"/>
  <c r="CS715" i="2"/>
  <c r="CS720" i="2"/>
  <c r="CS713" i="2"/>
  <c r="CS717" i="2"/>
  <c r="CS714" i="2"/>
  <c r="CS723" i="2"/>
  <c r="CS729" i="2"/>
  <c r="CS721" i="2"/>
  <c r="CS725" i="2"/>
  <c r="CS724" i="2"/>
  <c r="CS727" i="2"/>
  <c r="CS736" i="2"/>
  <c r="CS742" i="2"/>
  <c r="CS738" i="2"/>
  <c r="CS737" i="2"/>
  <c r="CS740" i="2"/>
  <c r="CS739" i="2"/>
  <c r="CR615" i="2"/>
  <c r="CR357" i="2"/>
  <c r="CR166" i="2"/>
  <c r="CR144" i="2"/>
  <c r="CR643" i="2"/>
  <c r="CR706" i="2"/>
  <c r="BX507" i="2"/>
  <c r="BY494" i="2"/>
  <c r="BY506" i="2"/>
  <c r="BX495" i="2"/>
  <c r="BY505" i="2" s="1"/>
  <c r="V733" i="2"/>
  <c r="V734" i="2" s="1"/>
  <c r="V747" i="2"/>
  <c r="V748" i="2" s="1"/>
  <c r="V558" i="2"/>
  <c r="V559" i="2" s="1"/>
  <c r="V710" i="2"/>
  <c r="V711" i="2" s="1"/>
  <c r="U750" i="2"/>
  <c r="U739" i="2"/>
  <c r="U737" i="2"/>
  <c r="U740" i="2"/>
  <c r="U738" i="2"/>
  <c r="U736" i="2"/>
  <c r="U742" i="2"/>
  <c r="Y2" i="4"/>
  <c r="BP480" i="2"/>
  <c r="BO423" i="2"/>
  <c r="BO424" i="2" s="1"/>
  <c r="BO191" i="2"/>
  <c r="BO153" i="2"/>
  <c r="BQ188" i="2"/>
  <c r="BP190" i="2"/>
  <c r="W746" i="2"/>
  <c r="W732" i="2"/>
  <c r="W709" i="2"/>
  <c r="W557" i="2"/>
  <c r="W3" i="2"/>
  <c r="X5" i="2"/>
  <c r="BX477" i="2"/>
  <c r="BX482" i="2" s="1"/>
  <c r="BY476" i="2"/>
  <c r="BX481" i="2"/>
  <c r="BC287" i="2"/>
  <c r="B25" i="11"/>
  <c r="C24" i="11"/>
  <c r="AO5" i="4"/>
  <c r="BZ269" i="2"/>
  <c r="AP5" i="4" s="1"/>
  <c r="BN246" i="2"/>
  <c r="BN155" i="2" s="1"/>
  <c r="BO247" i="2"/>
  <c r="AE191" i="2"/>
  <c r="AE182" i="2"/>
  <c r="AE183" i="2" s="1"/>
  <c r="AE153" i="2"/>
  <c r="AE158" i="2" s="1"/>
  <c r="AG188" i="2"/>
  <c r="AF190" i="2"/>
  <c r="AV289" i="2"/>
  <c r="AU286" i="2"/>
  <c r="BH154" i="2"/>
  <c r="BH209" i="2"/>
  <c r="BJ212" i="2"/>
  <c r="BI214" i="2"/>
  <c r="BI3" i="4"/>
  <c r="BF267" i="2"/>
  <c r="BE268" i="2"/>
  <c r="AW4" i="4" s="1"/>
  <c r="W733" i="2" a="1"/>
  <c r="W710" i="2" a="1"/>
  <c r="W747" i="2" a="1"/>
  <c r="W558" i="2" a="1"/>
  <c r="V750" i="2" a="1"/>
  <c r="V739" i="2" a="1"/>
  <c r="V742" i="2" a="1"/>
  <c r="V736" i="2" a="1"/>
  <c r="V738" i="2" a="1"/>
  <c r="V737" i="2" a="1"/>
  <c r="V740" i="2" a="1"/>
  <c r="CT605" i="2" l="1"/>
  <c r="CS615" i="2"/>
  <c r="CT615" i="2"/>
  <c r="CT664" i="2"/>
  <c r="CT166" i="2"/>
  <c r="CT643" i="2"/>
  <c r="CS166" i="2"/>
  <c r="CS144" i="2"/>
  <c r="CT706" i="2"/>
  <c r="CS328" i="2"/>
  <c r="CT144" i="2"/>
  <c r="CS357" i="2"/>
  <c r="CT328" i="2"/>
  <c r="CS643" i="2"/>
  <c r="CS706" i="2"/>
  <c r="CT357" i="2"/>
  <c r="CT604" i="2"/>
  <c r="BY507" i="2"/>
  <c r="CT606" i="2"/>
  <c r="CT603" i="2"/>
  <c r="CT607" i="2"/>
  <c r="CS664" i="2"/>
  <c r="BZ494" i="2"/>
  <c r="BZ495" i="2" s="1"/>
  <c r="BY495" i="2"/>
  <c r="BZ505" i="2" s="1"/>
  <c r="BZ506" i="2"/>
  <c r="W733" i="2"/>
  <c r="W734" i="2" s="1"/>
  <c r="W747" i="2"/>
  <c r="W748" i="2" s="1"/>
  <c r="W710" i="2"/>
  <c r="W711" i="2" s="1"/>
  <c r="W558" i="2"/>
  <c r="W559" i="2" s="1"/>
  <c r="V750" i="2"/>
  <c r="V737" i="2"/>
  <c r="V736" i="2"/>
  <c r="V742" i="2"/>
  <c r="V739" i="2"/>
  <c r="V740" i="2"/>
  <c r="V738" i="2"/>
  <c r="Z2" i="4"/>
  <c r="AW289" i="2"/>
  <c r="AV286" i="2"/>
  <c r="BJ3" i="4"/>
  <c r="BF268" i="2"/>
  <c r="AX4" i="4" s="1"/>
  <c r="BG267" i="2"/>
  <c r="BI154" i="2"/>
  <c r="BI159" i="2" s="1"/>
  <c r="BI209" i="2"/>
  <c r="BK212" i="2"/>
  <c r="BJ214" i="2"/>
  <c r="BH210" i="2"/>
  <c r="AF182" i="2"/>
  <c r="AF183" i="2" s="1"/>
  <c r="AF191" i="2"/>
  <c r="AF153" i="2"/>
  <c r="AF158" i="2" s="1"/>
  <c r="AH188" i="2"/>
  <c r="AG190" i="2"/>
  <c r="BP247" i="2"/>
  <c r="BO246" i="2"/>
  <c r="BO155" i="2" s="1"/>
  <c r="B26" i="11"/>
  <c r="C25" i="11"/>
  <c r="BD287" i="2"/>
  <c r="BZ476" i="2"/>
  <c r="BY477" i="2"/>
  <c r="BY482" i="2" s="1"/>
  <c r="BY481" i="2"/>
  <c r="X746" i="2"/>
  <c r="X732" i="2"/>
  <c r="X709" i="2"/>
  <c r="X557" i="2"/>
  <c r="Y5" i="2"/>
  <c r="BP182" i="2"/>
  <c r="BP183" i="2" s="1"/>
  <c r="BP191" i="2"/>
  <c r="BP153" i="2"/>
  <c r="BR188" i="2"/>
  <c r="BQ190" i="2"/>
  <c r="BP483" i="2"/>
  <c r="BP485" i="2" s="1"/>
  <c r="X710" i="2" a="1"/>
  <c r="X558" i="2" a="1"/>
  <c r="X733" i="2" a="1"/>
  <c r="X747" i="2" a="1"/>
  <c r="W736" i="2" a="1"/>
  <c r="W739" i="2" a="1"/>
  <c r="W742" i="2" a="1"/>
  <c r="W738" i="2" a="1"/>
  <c r="W750" i="2" a="1"/>
  <c r="W737" i="2" a="1"/>
  <c r="W740" i="2" a="1"/>
  <c r="AA16" i="2" l="1"/>
  <c r="AR23" i="2"/>
  <c r="AS23" i="2" s="1"/>
  <c r="AT23" i="2" s="1"/>
  <c r="AU23" i="2" s="1"/>
  <c r="AV23" i="2" s="1"/>
  <c r="AW23" i="2" s="1"/>
  <c r="AX23" i="2" s="1"/>
  <c r="AY23" i="2" s="1"/>
  <c r="AZ23" i="2" s="1"/>
  <c r="BA23" i="2" s="1"/>
  <c r="BB23" i="2" s="1"/>
  <c r="BC23" i="2" s="1"/>
  <c r="BD23" i="2" s="1"/>
  <c r="BE23" i="2" s="1"/>
  <c r="BZ507" i="2"/>
  <c r="W736" i="2"/>
  <c r="W738" i="2"/>
  <c r="W742" i="2"/>
  <c r="W739" i="2"/>
  <c r="W740" i="2"/>
  <c r="W737" i="2"/>
  <c r="X733" i="2"/>
  <c r="X734" i="2" s="1"/>
  <c r="X747" i="2"/>
  <c r="X748" i="2" s="1"/>
  <c r="X710" i="2"/>
  <c r="X711" i="2" s="1"/>
  <c r="X558" i="2"/>
  <c r="X559" i="2" s="1"/>
  <c r="W750" i="2"/>
  <c r="BI162" i="2"/>
  <c r="BI172" i="2" s="1"/>
  <c r="BI160" i="2"/>
  <c r="AX289" i="2"/>
  <c r="AW286" i="2"/>
  <c r="AA2" i="4"/>
  <c r="H13" i="4" s="1" a="1"/>
  <c r="H13" i="4" s="1"/>
  <c r="BQ480" i="2"/>
  <c r="BP423" i="2"/>
  <c r="BP424" i="2" s="1"/>
  <c r="BQ153" i="2"/>
  <c r="BQ182" i="2"/>
  <c r="BQ183" i="2" s="1"/>
  <c r="BQ191" i="2"/>
  <c r="BS188" i="2"/>
  <c r="BR190" i="2"/>
  <c r="Y746" i="2"/>
  <c r="Y732" i="2"/>
  <c r="Y709" i="2"/>
  <c r="Y557" i="2"/>
  <c r="Z5" i="2"/>
  <c r="BZ477" i="2"/>
  <c r="BZ482" i="2" s="1"/>
  <c r="BZ481" i="2"/>
  <c r="BE287" i="2"/>
  <c r="C26" i="11"/>
  <c r="B27" i="11"/>
  <c r="BQ247" i="2"/>
  <c r="BP246" i="2"/>
  <c r="BP155" i="2" s="1"/>
  <c r="AG191" i="2"/>
  <c r="AG182" i="2"/>
  <c r="AG183" i="2" s="1"/>
  <c r="AG153" i="2"/>
  <c r="AG158" i="2" s="1"/>
  <c r="AI188" i="2"/>
  <c r="AH190" i="2"/>
  <c r="BJ154" i="2"/>
  <c r="BJ209" i="2"/>
  <c r="BL212" i="2"/>
  <c r="BL214" i="2" s="1"/>
  <c r="BK214" i="2"/>
  <c r="BM210" i="2"/>
  <c r="BI210" i="2"/>
  <c r="BK3" i="4"/>
  <c r="BH267" i="2"/>
  <c r="Y710" i="2" a="1"/>
  <c r="Y747" i="2" a="1"/>
  <c r="Y733" i="2" a="1"/>
  <c r="Y558" i="2" a="1"/>
  <c r="X738" i="2" a="1"/>
  <c r="X737" i="2" a="1"/>
  <c r="X750" i="2" a="1"/>
  <c r="X742" i="2" a="1"/>
  <c r="X740" i="2" a="1"/>
  <c r="X739" i="2" a="1"/>
  <c r="X736" i="2" a="1"/>
  <c r="H14" i="4" l="1" a="1"/>
  <c r="H14" i="4" s="1"/>
  <c r="BI174" i="2"/>
  <c r="BI173" i="2"/>
  <c r="W18" i="2"/>
  <c r="AX27" i="2" s="1"/>
  <c r="Y733" i="2"/>
  <c r="Y734" i="2" s="1"/>
  <c r="Y747" i="2"/>
  <c r="Y748" i="2" s="1"/>
  <c r="Y558" i="2"/>
  <c r="Y559" i="2" s="1"/>
  <c r="Y710" i="2"/>
  <c r="Y711" i="2" s="1"/>
  <c r="X750" i="2"/>
  <c r="X736" i="2"/>
  <c r="X738" i="2"/>
  <c r="X742" i="2"/>
  <c r="X739" i="2"/>
  <c r="X737" i="2"/>
  <c r="X740" i="2"/>
  <c r="H12" i="4" a="1"/>
  <c r="H12" i="4" s="1"/>
  <c r="AB2" i="4"/>
  <c r="H15" i="4" a="1"/>
  <c r="H15" i="4" s="1"/>
  <c r="H16" i="4" a="1"/>
  <c r="H16" i="4" s="1"/>
  <c r="AY289" i="2"/>
  <c r="AX286" i="2"/>
  <c r="BI308" i="2"/>
  <c r="BI163" i="2"/>
  <c r="BI164" i="2"/>
  <c r="BL3" i="4"/>
  <c r="BI267" i="2"/>
  <c r="BH268" i="2"/>
  <c r="AZ4" i="4" s="1"/>
  <c r="BK154" i="2"/>
  <c r="BK209" i="2"/>
  <c r="BL154" i="2"/>
  <c r="BL209" i="2"/>
  <c r="BJ210" i="2"/>
  <c r="BN210" i="2"/>
  <c r="AH182" i="2"/>
  <c r="AH183" i="2" s="1"/>
  <c r="AH191" i="2"/>
  <c r="AH153" i="2"/>
  <c r="AH158" i="2" s="1"/>
  <c r="AJ188" i="2"/>
  <c r="AI190" i="2"/>
  <c r="BR247" i="2"/>
  <c r="BQ246" i="2"/>
  <c r="BQ155" i="2" s="1"/>
  <c r="B28" i="11"/>
  <c r="C27" i="11"/>
  <c r="BF287" i="2"/>
  <c r="Z732" i="2"/>
  <c r="Z746" i="2"/>
  <c r="Z709" i="2"/>
  <c r="Z557" i="2"/>
  <c r="AA5" i="2"/>
  <c r="BR153" i="2"/>
  <c r="BR191" i="2"/>
  <c r="BT188" i="2"/>
  <c r="BS190" i="2"/>
  <c r="BQ483" i="2"/>
  <c r="BQ485" i="2" s="1"/>
  <c r="Z558" i="2" a="1"/>
  <c r="Z710" i="2" a="1"/>
  <c r="Z733" i="2" a="1"/>
  <c r="Z747" i="2" a="1"/>
  <c r="Y736" i="2" a="1"/>
  <c r="Y750" i="2" a="1"/>
  <c r="Y738" i="2" a="1"/>
  <c r="Y739" i="2" a="1"/>
  <c r="Y742" i="2" a="1"/>
  <c r="Y740" i="2" a="1"/>
  <c r="Y737" i="2" a="1"/>
  <c r="W19" i="2" l="1"/>
  <c r="W225" i="2"/>
  <c r="Z747" i="2"/>
  <c r="Z748" i="2" s="1"/>
  <c r="Z733" i="2"/>
  <c r="Z734" i="2" s="1"/>
  <c r="Z558" i="2"/>
  <c r="Z559" i="2" s="1"/>
  <c r="Z710" i="2"/>
  <c r="Z711" i="2" s="1"/>
  <c r="Y750" i="2"/>
  <c r="Y736" i="2"/>
  <c r="Y738" i="2"/>
  <c r="Y737" i="2"/>
  <c r="Y742" i="2"/>
  <c r="Y740" i="2"/>
  <c r="Y739" i="2"/>
  <c r="AC2" i="4"/>
  <c r="BI310" i="2"/>
  <c r="BI327" i="2"/>
  <c r="BI323" i="2"/>
  <c r="BI313" i="2"/>
  <c r="BI309" i="2"/>
  <c r="BI317" i="2"/>
  <c r="BI361" i="2"/>
  <c r="BI373" i="2"/>
  <c r="BI450" i="2"/>
  <c r="BI453" i="2"/>
  <c r="BI402" i="2"/>
  <c r="BI367" i="2"/>
  <c r="BI452" i="2"/>
  <c r="BI379" i="2"/>
  <c r="AZ289" i="2"/>
  <c r="AY286" i="2"/>
  <c r="BR480" i="2"/>
  <c r="BQ423" i="2"/>
  <c r="BQ424" i="2" s="1"/>
  <c r="BS153" i="2"/>
  <c r="BS191" i="2"/>
  <c r="BU188" i="2"/>
  <c r="BT190" i="2"/>
  <c r="AA746" i="2"/>
  <c r="AA732" i="2"/>
  <c r="AA709" i="2"/>
  <c r="AA557" i="2"/>
  <c r="AA3" i="2"/>
  <c r="AB5" i="2"/>
  <c r="BG287" i="2"/>
  <c r="B29" i="11"/>
  <c r="C28" i="11"/>
  <c r="BS247" i="2"/>
  <c r="BR246" i="2"/>
  <c r="BR155" i="2" s="1"/>
  <c r="AI191" i="2"/>
  <c r="AI153" i="2"/>
  <c r="AI158" i="2" s="1"/>
  <c r="AK188" i="2"/>
  <c r="AJ190" i="2"/>
  <c r="BL210" i="2"/>
  <c r="BP210" i="2"/>
  <c r="BK210" i="2"/>
  <c r="BO210" i="2"/>
  <c r="BM3" i="4"/>
  <c r="BJ267" i="2"/>
  <c r="BI268" i="2"/>
  <c r="BA4" i="4" s="1"/>
  <c r="AA733" i="2" a="1"/>
  <c r="AA710" i="2" a="1"/>
  <c r="AA558" i="2" a="1"/>
  <c r="AA747" i="2" a="1"/>
  <c r="Z750" i="2" a="1"/>
  <c r="Z737" i="2" a="1"/>
  <c r="Z740" i="2" a="1"/>
  <c r="Z739" i="2" a="1"/>
  <c r="Z742" i="2" a="1"/>
  <c r="Z736" i="2" a="1"/>
  <c r="Z738" i="2" a="1"/>
  <c r="X18" i="2" l="1"/>
  <c r="AY27" i="2" s="1"/>
  <c r="AA733" i="2"/>
  <c r="AA734" i="2" s="1"/>
  <c r="AA747" i="2"/>
  <c r="AA748" i="2" s="1"/>
  <c r="AA710" i="2"/>
  <c r="AA711" i="2" s="1"/>
  <c r="AA558" i="2"/>
  <c r="AA559" i="2" s="1"/>
  <c r="Z736" i="2"/>
  <c r="Z738" i="2"/>
  <c r="Z739" i="2"/>
  <c r="Z737" i="2"/>
  <c r="Z742" i="2"/>
  <c r="Z740" i="2"/>
  <c r="Z750" i="2"/>
  <c r="AD2" i="4"/>
  <c r="BA289" i="2"/>
  <c r="AZ286" i="2"/>
  <c r="BI318" i="2"/>
  <c r="BI336" i="2"/>
  <c r="BM318" i="2"/>
  <c r="BI314" i="2"/>
  <c r="BN3" i="4"/>
  <c r="BK267" i="2"/>
  <c r="BJ268" i="2"/>
  <c r="BB4" i="4" s="1"/>
  <c r="AJ182" i="2"/>
  <c r="AJ183" i="2" s="1"/>
  <c r="AJ153" i="2"/>
  <c r="AJ158" i="2" s="1"/>
  <c r="AJ191" i="2"/>
  <c r="AL188" i="2"/>
  <c r="AK190" i="2"/>
  <c r="BS246" i="2"/>
  <c r="BS155" i="2" s="1"/>
  <c r="BT247" i="2"/>
  <c r="B30" i="11"/>
  <c r="C29" i="11"/>
  <c r="BH287" i="2"/>
  <c r="BI287" i="2" s="1"/>
  <c r="BJ287" i="2" s="1"/>
  <c r="BK287" i="2" s="1"/>
  <c r="BL287" i="2" s="1"/>
  <c r="BM287" i="2" s="1"/>
  <c r="BN287" i="2" s="1"/>
  <c r="BO287" i="2" s="1"/>
  <c r="BP287" i="2" s="1"/>
  <c r="BQ287" i="2" s="1"/>
  <c r="BR287" i="2" s="1"/>
  <c r="BS287" i="2" s="1"/>
  <c r="BT287" i="2" s="1"/>
  <c r="BU287" i="2" s="1"/>
  <c r="BV287" i="2" s="1"/>
  <c r="BW287" i="2" s="1"/>
  <c r="BX287" i="2" s="1"/>
  <c r="BY287" i="2" s="1"/>
  <c r="BZ287" i="2" s="1"/>
  <c r="AB732" i="2"/>
  <c r="AB746" i="2"/>
  <c r="AB709" i="2"/>
  <c r="AB557" i="2"/>
  <c r="AC5" i="2"/>
  <c r="BT153" i="2"/>
  <c r="BT182" i="2"/>
  <c r="BT183" i="2" s="1"/>
  <c r="BT191" i="2"/>
  <c r="BV188" i="2"/>
  <c r="BU190" i="2"/>
  <c r="BR483" i="2"/>
  <c r="BR485" i="2" s="1"/>
  <c r="AB747" i="2" a="1"/>
  <c r="AB733" i="2" a="1"/>
  <c r="AB558" i="2" a="1"/>
  <c r="AB710" i="2" a="1"/>
  <c r="AA739" i="2" a="1"/>
  <c r="AA740" i="2" a="1"/>
  <c r="AA736" i="2" a="1"/>
  <c r="AA750" i="2" a="1"/>
  <c r="AA737" i="2" a="1"/>
  <c r="AA738" i="2" a="1"/>
  <c r="AA742" i="2" a="1"/>
  <c r="BI333" i="2" l="1"/>
  <c r="BI334" i="2" s="1"/>
  <c r="BI345" i="2"/>
  <c r="X19" i="2"/>
  <c r="X225" i="2"/>
  <c r="Y18" i="2"/>
  <c r="AZ27" i="2" s="1"/>
  <c r="AB747" i="2"/>
  <c r="AB748" i="2" s="1"/>
  <c r="AB733" i="2"/>
  <c r="AB734" i="2" s="1"/>
  <c r="AB710" i="2"/>
  <c r="AB711" i="2" s="1"/>
  <c r="AA750" i="2"/>
  <c r="AB558" i="2"/>
  <c r="AB559" i="2" s="1"/>
  <c r="AA736" i="2"/>
  <c r="AA738" i="2"/>
  <c r="AA739" i="2"/>
  <c r="AA740" i="2"/>
  <c r="AA737" i="2"/>
  <c r="AA742" i="2"/>
  <c r="AE2" i="4"/>
  <c r="I14" i="4" s="1" a="1"/>
  <c r="I14" i="4" s="1"/>
  <c r="BI338" i="2"/>
  <c r="BI339" i="2"/>
  <c r="BI337" i="2"/>
  <c r="BI349" i="2"/>
  <c r="BB289" i="2"/>
  <c r="BA286" i="2"/>
  <c r="BS480" i="2"/>
  <c r="BR423" i="2"/>
  <c r="BR424" i="2" s="1"/>
  <c r="BU153" i="2"/>
  <c r="BU182" i="2"/>
  <c r="BU183" i="2" s="1"/>
  <c r="BU191" i="2"/>
  <c r="BW188" i="2"/>
  <c r="BV190" i="2"/>
  <c r="AC746" i="2"/>
  <c r="AC732" i="2"/>
  <c r="AC709" i="2"/>
  <c r="AC557" i="2"/>
  <c r="AD5" i="2"/>
  <c r="B31" i="11"/>
  <c r="C30" i="11"/>
  <c r="BU247" i="2"/>
  <c r="BT246" i="2"/>
  <c r="BT155" i="2" s="1"/>
  <c r="AK182" i="2"/>
  <c r="AK183" i="2" s="1"/>
  <c r="AK153" i="2"/>
  <c r="AK158" i="2" s="1"/>
  <c r="AK191" i="2"/>
  <c r="AM188" i="2"/>
  <c r="AL190" i="2"/>
  <c r="BO3" i="4"/>
  <c r="BL267" i="2"/>
  <c r="BK268" i="2"/>
  <c r="BC4" i="4" s="1"/>
  <c r="AC558" i="2" a="1"/>
  <c r="AC733" i="2" a="1"/>
  <c r="AC747" i="2" a="1"/>
  <c r="AC710" i="2" a="1"/>
  <c r="AB750" i="2" a="1"/>
  <c r="AB742" i="2" a="1"/>
  <c r="AB740" i="2" a="1"/>
  <c r="AB737" i="2" a="1"/>
  <c r="AB738" i="2" a="1"/>
  <c r="AB736" i="2" a="1"/>
  <c r="AB739" i="2" a="1"/>
  <c r="BI347" i="2" l="1"/>
  <c r="BI346" i="2"/>
  <c r="Y19" i="2"/>
  <c r="Y225" i="2"/>
  <c r="AA15" i="2"/>
  <c r="AA14" i="2" s="1"/>
  <c r="Z18" i="2"/>
  <c r="BA27" i="2" s="1"/>
  <c r="AC733" i="2"/>
  <c r="AC734" i="2" s="1"/>
  <c r="AC747" i="2"/>
  <c r="AC748" i="2" s="1"/>
  <c r="AC558" i="2"/>
  <c r="AC559" i="2" s="1"/>
  <c r="AB737" i="2"/>
  <c r="AB742" i="2"/>
  <c r="AB738" i="2"/>
  <c r="AB736" i="2"/>
  <c r="AB739" i="2"/>
  <c r="AB740" i="2"/>
  <c r="AC710" i="2"/>
  <c r="AC711" i="2" s="1"/>
  <c r="AB750" i="2"/>
  <c r="AB15" i="2" s="1"/>
  <c r="I16" i="4" a="1"/>
  <c r="I16" i="4" s="1"/>
  <c r="I15" i="4" a="1"/>
  <c r="I15" i="4" s="1"/>
  <c r="I13" i="4" a="1"/>
  <c r="I13" i="4" s="1"/>
  <c r="AF2" i="4"/>
  <c r="I12" i="4" a="1"/>
  <c r="I12" i="4" s="1"/>
  <c r="BC289" i="2"/>
  <c r="BB286" i="2"/>
  <c r="BI351" i="2"/>
  <c r="BI394" i="2"/>
  <c r="BI354" i="2"/>
  <c r="BI350" i="2"/>
  <c r="BI353" i="2"/>
  <c r="BP3" i="4"/>
  <c r="BM267" i="2"/>
  <c r="BL268" i="2"/>
  <c r="BD4" i="4" s="1"/>
  <c r="AL191" i="2"/>
  <c r="AL153" i="2"/>
  <c r="AL158" i="2" s="1"/>
  <c r="AL182" i="2"/>
  <c r="AL183" i="2" s="1"/>
  <c r="AN188" i="2"/>
  <c r="AM190" i="2"/>
  <c r="BU246" i="2"/>
  <c r="BU155" i="2" s="1"/>
  <c r="BV247" i="2"/>
  <c r="B32" i="11"/>
  <c r="C31" i="11"/>
  <c r="AD746" i="2"/>
  <c r="AD732" i="2"/>
  <c r="AD709" i="2"/>
  <c r="AD557" i="2"/>
  <c r="AE5" i="2"/>
  <c r="BV153" i="2"/>
  <c r="BV191" i="2"/>
  <c r="BX188" i="2"/>
  <c r="BW190" i="2"/>
  <c r="BS483" i="2"/>
  <c r="BS485" i="2" s="1"/>
  <c r="AD747" i="2" a="1"/>
  <c r="AD710" i="2" a="1"/>
  <c r="AD733" i="2" a="1"/>
  <c r="AD558" i="2" a="1"/>
  <c r="AC737" i="2" a="1"/>
  <c r="AC736" i="2" a="1"/>
  <c r="AC742" i="2" a="1"/>
  <c r="AC738" i="2" a="1"/>
  <c r="AC750" i="2" a="1"/>
  <c r="AC739" i="2" a="1"/>
  <c r="AC740" i="2" a="1"/>
  <c r="Z19" i="2" l="1"/>
  <c r="Z225" i="2"/>
  <c r="AB14" i="2"/>
  <c r="AD733" i="2"/>
  <c r="AD734" i="2" s="1"/>
  <c r="AD747" i="2"/>
  <c r="AD748" i="2" s="1"/>
  <c r="AD558" i="2"/>
  <c r="AD559" i="2" s="1"/>
  <c r="AD710" i="2"/>
  <c r="AD711" i="2" s="1"/>
  <c r="AC750" i="2"/>
  <c r="AC737" i="2"/>
  <c r="AC742" i="2"/>
  <c r="AC738" i="2"/>
  <c r="AC736" i="2"/>
  <c r="AC740" i="2"/>
  <c r="AC739" i="2"/>
  <c r="AG2" i="4"/>
  <c r="BI499" i="2"/>
  <c r="BI398" i="2"/>
  <c r="BI397" i="2"/>
  <c r="BI404" i="2"/>
  <c r="BI395" i="2"/>
  <c r="BI396" i="2" s="1"/>
  <c r="BI352" i="2"/>
  <c r="BD289" i="2"/>
  <c r="BC286" i="2"/>
  <c r="BT480" i="2"/>
  <c r="BS423" i="2"/>
  <c r="BS424" i="2" s="1"/>
  <c r="BW191" i="2"/>
  <c r="BW153" i="2"/>
  <c r="BY188" i="2"/>
  <c r="BX190" i="2"/>
  <c r="AE746" i="2"/>
  <c r="AE732" i="2"/>
  <c r="AE709" i="2"/>
  <c r="AE557" i="2"/>
  <c r="AE3" i="2"/>
  <c r="AF5" i="2"/>
  <c r="B33" i="11"/>
  <c r="C32" i="11"/>
  <c r="BV246" i="2"/>
  <c r="BV155" i="2" s="1"/>
  <c r="BW247" i="2"/>
  <c r="AM191" i="2"/>
  <c r="AM153" i="2"/>
  <c r="AM158" i="2" s="1"/>
  <c r="AO188" i="2"/>
  <c r="AN190" i="2"/>
  <c r="BQ3" i="4"/>
  <c r="BN267" i="2"/>
  <c r="BM268" i="2"/>
  <c r="BE4" i="4" s="1"/>
  <c r="AE558" i="2" a="1"/>
  <c r="AE733" i="2" a="1"/>
  <c r="AE747" i="2" a="1"/>
  <c r="AE710" i="2" a="1"/>
  <c r="AD738" i="2" a="1"/>
  <c r="AD742" i="2" a="1"/>
  <c r="AD750" i="2" a="1"/>
  <c r="AD737" i="2" a="1"/>
  <c r="AD739" i="2" a="1"/>
  <c r="AD736" i="2" a="1"/>
  <c r="AD740" i="2" a="1"/>
  <c r="AC15" i="2" l="1"/>
  <c r="AC14" i="2" s="1"/>
  <c r="AE733" i="2"/>
  <c r="AE734" i="2" s="1"/>
  <c r="AE747" i="2"/>
  <c r="AE748" i="2" s="1"/>
  <c r="AE710" i="2"/>
  <c r="AE711" i="2" s="1"/>
  <c r="AE558" i="2"/>
  <c r="AE559" i="2" s="1"/>
  <c r="AD750" i="2"/>
  <c r="AD739" i="2"/>
  <c r="AD737" i="2"/>
  <c r="AD742" i="2"/>
  <c r="AD738" i="2"/>
  <c r="AD736" i="2"/>
  <c r="AD740" i="2"/>
  <c r="BI405" i="2"/>
  <c r="BI406" i="2" s="1"/>
  <c r="BI407" i="2"/>
  <c r="AB18" i="2"/>
  <c r="AH2" i="4"/>
  <c r="BE289" i="2"/>
  <c r="BD286" i="2"/>
  <c r="BR3" i="4"/>
  <c r="BO267" i="2"/>
  <c r="BN268" i="2"/>
  <c r="BF4" i="4" s="1"/>
  <c r="AN191" i="2"/>
  <c r="AN182" i="2"/>
  <c r="AN153" i="2"/>
  <c r="AN158" i="2" s="1"/>
  <c r="AP188" i="2"/>
  <c r="AO190" i="2"/>
  <c r="BW246" i="2"/>
  <c r="BW155" i="2" s="1"/>
  <c r="BX247" i="2"/>
  <c r="B34" i="11"/>
  <c r="C33" i="11"/>
  <c r="AF746" i="2"/>
  <c r="AF732" i="2"/>
  <c r="AF709" i="2"/>
  <c r="AF557" i="2"/>
  <c r="AG5" i="2"/>
  <c r="BX182" i="2"/>
  <c r="BX183" i="2" s="1"/>
  <c r="BX191" i="2"/>
  <c r="BX153" i="2"/>
  <c r="BZ188" i="2"/>
  <c r="BZ190" i="2" s="1"/>
  <c r="BY190" i="2"/>
  <c r="BT483" i="2"/>
  <c r="BT485" i="2" s="1"/>
  <c r="AF747" i="2" a="1"/>
  <c r="AF733" i="2" a="1"/>
  <c r="AF558" i="2" a="1"/>
  <c r="AF710" i="2" a="1"/>
  <c r="AE742" i="2" a="1"/>
  <c r="AE740" i="2" a="1"/>
  <c r="AE738" i="2" a="1"/>
  <c r="AE739" i="2" a="1"/>
  <c r="AE737" i="2" a="1"/>
  <c r="AE736" i="2" a="1"/>
  <c r="AE750" i="2" a="1"/>
  <c r="AB225" i="2" l="1"/>
  <c r="BC27" i="2"/>
  <c r="AC18" i="2"/>
  <c r="AD15" i="2"/>
  <c r="AD14" i="2" s="1"/>
  <c r="AF733" i="2"/>
  <c r="AF734" i="2" s="1"/>
  <c r="AF747" i="2"/>
  <c r="AF748" i="2" s="1"/>
  <c r="AF710" i="2"/>
  <c r="AF711" i="2" s="1"/>
  <c r="AF558" i="2"/>
  <c r="AF559" i="2" s="1"/>
  <c r="AE750" i="2"/>
  <c r="AE15" i="2" s="1"/>
  <c r="AE736" i="2"/>
  <c r="AE737" i="2"/>
  <c r="AE738" i="2"/>
  <c r="AE742" i="2"/>
  <c r="AE740" i="2"/>
  <c r="AE739" i="2"/>
  <c r="BF289" i="2"/>
  <c r="BE286" i="2"/>
  <c r="AI2" i="4"/>
  <c r="J16" i="4" s="1" a="1"/>
  <c r="J16" i="4" s="1"/>
  <c r="BU480" i="2"/>
  <c r="BT423" i="2"/>
  <c r="BT424" i="2" s="1"/>
  <c r="BY191" i="2"/>
  <c r="BY182" i="2"/>
  <c r="BY183" i="2" s="1"/>
  <c r="BY153" i="2"/>
  <c r="BZ191" i="2"/>
  <c r="BZ153" i="2"/>
  <c r="AG746" i="2"/>
  <c r="AG732" i="2"/>
  <c r="AG709" i="2"/>
  <c r="AG557" i="2"/>
  <c r="AH5" i="2"/>
  <c r="B35" i="11"/>
  <c r="C34" i="11"/>
  <c r="BX246" i="2"/>
  <c r="BX155" i="2" s="1"/>
  <c r="BY247" i="2"/>
  <c r="AO191" i="2"/>
  <c r="AO182" i="2"/>
  <c r="AO153" i="2"/>
  <c r="AO158" i="2" s="1"/>
  <c r="AQ188" i="2"/>
  <c r="AP190" i="2"/>
  <c r="AR182" i="2"/>
  <c r="AN183" i="2"/>
  <c r="BS3" i="4"/>
  <c r="BP267" i="2"/>
  <c r="BO268" i="2"/>
  <c r="BG4" i="4" s="1"/>
  <c r="AG558" i="2" a="1"/>
  <c r="AG747" i="2" a="1"/>
  <c r="AG733" i="2" a="1"/>
  <c r="AG710" i="2" a="1"/>
  <c r="AF740" i="2" a="1"/>
  <c r="AF736" i="2" a="1"/>
  <c r="AF742" i="2" a="1"/>
  <c r="AF738" i="2" a="1"/>
  <c r="AF739" i="2" a="1"/>
  <c r="AF737" i="2" a="1"/>
  <c r="AF750" i="2" a="1"/>
  <c r="AC225" i="2" l="1"/>
  <c r="BD27" i="2"/>
  <c r="AC19" i="2"/>
  <c r="AE14" i="2"/>
  <c r="AD18" i="2"/>
  <c r="AG733" i="2"/>
  <c r="AG734" i="2" s="1"/>
  <c r="AG747" i="2"/>
  <c r="AG748" i="2" s="1"/>
  <c r="AG558" i="2"/>
  <c r="AG559" i="2" s="1"/>
  <c r="AG710" i="2"/>
  <c r="AG711" i="2" s="1"/>
  <c r="AF750" i="2"/>
  <c r="AF737" i="2"/>
  <c r="AF738" i="2"/>
  <c r="AF736" i="2"/>
  <c r="AF739" i="2"/>
  <c r="AF742" i="2"/>
  <c r="AF740" i="2"/>
  <c r="BG289" i="2"/>
  <c r="BF286" i="2"/>
  <c r="AJ2" i="4"/>
  <c r="BT3" i="4"/>
  <c r="BQ267" i="2"/>
  <c r="BP268" i="2"/>
  <c r="BH4" i="4" s="1"/>
  <c r="AR190" i="2"/>
  <c r="AV183" i="2"/>
  <c r="AP191" i="2"/>
  <c r="AP182" i="2"/>
  <c r="AP183" i="2" s="1"/>
  <c r="AP153" i="2"/>
  <c r="AP158" i="2" s="1"/>
  <c r="AR188" i="2"/>
  <c r="AQ190" i="2"/>
  <c r="AO183" i="2"/>
  <c r="AS182" i="2"/>
  <c r="BY246" i="2"/>
  <c r="BY155" i="2" s="1"/>
  <c r="BZ247" i="2"/>
  <c r="BZ246" i="2" s="1"/>
  <c r="BZ155" i="2" s="1"/>
  <c r="B36" i="11"/>
  <c r="C35" i="11"/>
  <c r="AH732" i="2"/>
  <c r="AH746" i="2"/>
  <c r="AH709" i="2"/>
  <c r="AH557" i="2"/>
  <c r="AI5" i="2"/>
  <c r="BU483" i="2"/>
  <c r="BU485" i="2" s="1"/>
  <c r="AH710" i="2" a="1"/>
  <c r="AH747" i="2" a="1"/>
  <c r="AH558" i="2" a="1"/>
  <c r="AH733" i="2" a="1"/>
  <c r="AG739" i="2" a="1"/>
  <c r="AG738" i="2" a="1"/>
  <c r="AG737" i="2" a="1"/>
  <c r="AG742" i="2" a="1"/>
  <c r="AG736" i="2" a="1"/>
  <c r="AG750" i="2" a="1"/>
  <c r="AG740" i="2" a="1"/>
  <c r="AD225" i="2" l="1"/>
  <c r="BE27" i="2"/>
  <c r="AD19" i="2"/>
  <c r="AF15" i="2"/>
  <c r="AF14" i="2" s="1"/>
  <c r="AH747" i="2"/>
  <c r="AH748" i="2" s="1"/>
  <c r="AH733" i="2"/>
  <c r="AH734" i="2" s="1"/>
  <c r="AH558" i="2"/>
  <c r="AH559" i="2" s="1"/>
  <c r="AH710" i="2"/>
  <c r="AH711" i="2" s="1"/>
  <c r="AG750" i="2"/>
  <c r="AG738" i="2"/>
  <c r="AG740" i="2"/>
  <c r="AG739" i="2"/>
  <c r="AG736" i="2"/>
  <c r="AG737" i="2"/>
  <c r="AG742" i="2"/>
  <c r="BH289" i="2"/>
  <c r="BI289" i="2" s="1"/>
  <c r="BJ289" i="2" s="1"/>
  <c r="BK289" i="2" s="1"/>
  <c r="BL289" i="2" s="1"/>
  <c r="BM289" i="2" s="1"/>
  <c r="BN289" i="2" s="1"/>
  <c r="BO289" i="2" s="1"/>
  <c r="BP289" i="2" s="1"/>
  <c r="BQ289" i="2" s="1"/>
  <c r="BR289" i="2" s="1"/>
  <c r="BS289" i="2" s="1"/>
  <c r="BT289" i="2" s="1"/>
  <c r="BU289" i="2" s="1"/>
  <c r="BV289" i="2" s="1"/>
  <c r="BW289" i="2" s="1"/>
  <c r="BX289" i="2" s="1"/>
  <c r="BY289" i="2" s="1"/>
  <c r="BZ289" i="2" s="1"/>
  <c r="BG286" i="2"/>
  <c r="BH286" i="2" s="1"/>
  <c r="AK2" i="4"/>
  <c r="AL2" i="4" s="1"/>
  <c r="AM2" i="4" s="1"/>
  <c r="AN2" i="4" s="1"/>
  <c r="AO2" i="4" s="1"/>
  <c r="AP2" i="4" s="1"/>
  <c r="AQ2" i="4" s="1"/>
  <c r="AR2" i="4" s="1"/>
  <c r="AS2" i="4" s="1"/>
  <c r="AT2" i="4" s="1"/>
  <c r="AU2" i="4" s="1"/>
  <c r="AV2" i="4" s="1"/>
  <c r="AW2" i="4" s="1"/>
  <c r="AX2" i="4" s="1"/>
  <c r="AY2" i="4" s="1"/>
  <c r="AZ2" i="4" s="1"/>
  <c r="BA2" i="4" s="1"/>
  <c r="BB2" i="4" s="1"/>
  <c r="BC2" i="4" s="1"/>
  <c r="BD2" i="4" s="1"/>
  <c r="BE2" i="4" s="1"/>
  <c r="BF2" i="4" s="1"/>
  <c r="BG2" i="4" s="1"/>
  <c r="BH2" i="4" s="1"/>
  <c r="BI2" i="4" s="1"/>
  <c r="BJ2" i="4" s="1"/>
  <c r="BK2" i="4" s="1"/>
  <c r="BL2" i="4" s="1"/>
  <c r="BM2" i="4" s="1"/>
  <c r="BN2" i="4" s="1"/>
  <c r="BO2" i="4" s="1"/>
  <c r="BP2" i="4" s="1"/>
  <c r="BQ2" i="4" s="1"/>
  <c r="BR2" i="4" s="1"/>
  <c r="BS2" i="4" s="1"/>
  <c r="BT2" i="4" s="1"/>
  <c r="BU2" i="4" s="1"/>
  <c r="BV2" i="4" s="1"/>
  <c r="BW2" i="4" s="1"/>
  <c r="BX2" i="4" s="1"/>
  <c r="BY2" i="4" s="1"/>
  <c r="BZ2" i="4" s="1"/>
  <c r="CA2" i="4" s="1"/>
  <c r="CB2" i="4" s="1"/>
  <c r="CC2" i="4" s="1"/>
  <c r="CD2" i="4" s="1"/>
  <c r="CE2" i="4" s="1"/>
  <c r="AE18" i="2"/>
  <c r="BV480" i="2"/>
  <c r="BU423" i="2"/>
  <c r="BU424" i="2" s="1"/>
  <c r="AI746" i="2"/>
  <c r="AI732" i="2"/>
  <c r="AI709" i="2"/>
  <c r="AI557" i="2"/>
  <c r="AJ5" i="2"/>
  <c r="AI3" i="2"/>
  <c r="B37" i="11"/>
  <c r="C36" i="11"/>
  <c r="AS190" i="2"/>
  <c r="AW183" i="2"/>
  <c r="AQ191" i="2"/>
  <c r="AQ153" i="2"/>
  <c r="AQ158" i="2" s="1"/>
  <c r="AU191" i="2"/>
  <c r="AR153" i="2"/>
  <c r="AR158" i="2" s="1"/>
  <c r="AV191" i="2"/>
  <c r="BU3" i="4"/>
  <c r="BR267" i="2"/>
  <c r="BQ268" i="2"/>
  <c r="BI4" i="4" s="1"/>
  <c r="AI733" i="2" a="1"/>
  <c r="AI558" i="2" a="1"/>
  <c r="AI747" i="2" a="1"/>
  <c r="AI710" i="2" a="1"/>
  <c r="AH737" i="2" a="1"/>
  <c r="AH742" i="2" a="1"/>
  <c r="AH736" i="2" a="1"/>
  <c r="AH739" i="2" a="1"/>
  <c r="AH740" i="2" a="1"/>
  <c r="AH750" i="2" a="1"/>
  <c r="AH738" i="2" a="1"/>
  <c r="AE225" i="2" l="1"/>
  <c r="BF27" i="2"/>
  <c r="AE19" i="2"/>
  <c r="AF18" i="2"/>
  <c r="AG15" i="2"/>
  <c r="AG14" i="2" s="1"/>
  <c r="N13" i="4" a="1"/>
  <c r="N13" i="4" s="1"/>
  <c r="R16" i="4" a="1"/>
  <c r="R16" i="4" s="1"/>
  <c r="K16" i="4" a="1"/>
  <c r="K16" i="4" s="1"/>
  <c r="Q16" i="4" a="1"/>
  <c r="Q16" i="4" s="1"/>
  <c r="O12" i="4" a="1"/>
  <c r="O12" i="4" s="1"/>
  <c r="N14" i="4" a="1"/>
  <c r="N14" i="4" s="1"/>
  <c r="AI733" i="2"/>
  <c r="AI734" i="2" s="1"/>
  <c r="AI747" i="2"/>
  <c r="AI748" i="2" s="1"/>
  <c r="AI558" i="2"/>
  <c r="AI559" i="2" s="1"/>
  <c r="AI710" i="2"/>
  <c r="AI711" i="2" s="1"/>
  <c r="AH740" i="2"/>
  <c r="AH738" i="2"/>
  <c r="AH739" i="2"/>
  <c r="AH736" i="2"/>
  <c r="AH742" i="2"/>
  <c r="AH737" i="2"/>
  <c r="AH750" i="2"/>
  <c r="BH283" i="2"/>
  <c r="BI286" i="2"/>
  <c r="K15" i="4" a="1"/>
  <c r="K15" i="4" s="1"/>
  <c r="U13" i="4" a="1"/>
  <c r="U13" i="4" s="1"/>
  <c r="M14" i="4" a="1"/>
  <c r="M14" i="4" s="1"/>
  <c r="M12" i="4" a="1"/>
  <c r="M12" i="4" s="1"/>
  <c r="N12" i="4" a="1"/>
  <c r="N12" i="4" s="1"/>
  <c r="L16" i="4" a="1"/>
  <c r="L16" i="4" s="1"/>
  <c r="M13" i="4" a="1"/>
  <c r="M13" i="4" s="1"/>
  <c r="L14" i="4" a="1"/>
  <c r="L14" i="4" s="1"/>
  <c r="P15" i="4" a="1"/>
  <c r="P15" i="4" s="1"/>
  <c r="O15" i="4" a="1"/>
  <c r="O15" i="4" s="1"/>
  <c r="S16" i="4" a="1"/>
  <c r="S16" i="4" s="1"/>
  <c r="O16" i="4" a="1"/>
  <c r="O16" i="4" s="1"/>
  <c r="O14" i="4" a="1"/>
  <c r="O14" i="4" s="1"/>
  <c r="T13" i="4" a="1"/>
  <c r="T13" i="4" s="1"/>
  <c r="P13" i="4" a="1"/>
  <c r="P13" i="4" s="1"/>
  <c r="O13" i="4" a="1"/>
  <c r="O13" i="4" s="1"/>
  <c r="T16" i="4" a="1"/>
  <c r="T16" i="4" s="1"/>
  <c r="R14" i="4" a="1"/>
  <c r="R14" i="4" s="1"/>
  <c r="K14" i="4" a="1"/>
  <c r="K14" i="4" s="1"/>
  <c r="N16" i="4" a="1"/>
  <c r="N16" i="4" s="1"/>
  <c r="L15" i="4" a="1"/>
  <c r="L15" i="4" s="1"/>
  <c r="P12" i="4" a="1"/>
  <c r="P12" i="4" s="1"/>
  <c r="Q15" i="4" a="1"/>
  <c r="Q15" i="4" s="1"/>
  <c r="K12" i="4" a="1"/>
  <c r="K12" i="4" s="1"/>
  <c r="S14" i="4" a="1"/>
  <c r="S14" i="4" s="1"/>
  <c r="L13" i="4" a="1"/>
  <c r="L13" i="4" s="1"/>
  <c r="J15" i="4" a="1"/>
  <c r="J15" i="4" s="1"/>
  <c r="U15" i="4" a="1"/>
  <c r="U15" i="4" s="1"/>
  <c r="U14" i="4" a="1"/>
  <c r="U14" i="4" s="1"/>
  <c r="P14" i="4" a="1"/>
  <c r="P14" i="4" s="1"/>
  <c r="R15" i="4" a="1"/>
  <c r="R15" i="4" s="1"/>
  <c r="J13" i="4" a="1"/>
  <c r="J13" i="4" s="1"/>
  <c r="S13" i="4" a="1"/>
  <c r="S13" i="4" s="1"/>
  <c r="J14" i="4" a="1"/>
  <c r="J14" i="4" s="1"/>
  <c r="J12" i="4" a="1"/>
  <c r="J12" i="4" s="1"/>
  <c r="U16" i="4" a="1"/>
  <c r="U16" i="4" s="1"/>
  <c r="P16" i="4" a="1"/>
  <c r="P16" i="4" s="1"/>
  <c r="L12" i="4" a="1"/>
  <c r="L12" i="4" s="1"/>
  <c r="K13" i="4" a="1"/>
  <c r="K13" i="4" s="1"/>
  <c r="S15" i="4" a="1"/>
  <c r="S15" i="4" s="1"/>
  <c r="R12" i="4" a="1"/>
  <c r="R12" i="4" s="1"/>
  <c r="S12" i="4" a="1"/>
  <c r="S12" i="4" s="1"/>
  <c r="N15" i="4" a="1"/>
  <c r="N15" i="4" s="1"/>
  <c r="T14" i="4" a="1"/>
  <c r="T14" i="4" s="1"/>
  <c r="T15" i="4" a="1"/>
  <c r="T15" i="4" s="1"/>
  <c r="Q12" i="4" a="1"/>
  <c r="Q12" i="4" s="1"/>
  <c r="M16" i="4" a="1"/>
  <c r="M16" i="4" s="1"/>
  <c r="M15" i="4" a="1"/>
  <c r="M15" i="4" s="1"/>
  <c r="Q14" i="4" a="1"/>
  <c r="Q14" i="4" s="1"/>
  <c r="BV3" i="4"/>
  <c r="BS267" i="2"/>
  <c r="BR268" i="2"/>
  <c r="BJ4" i="4" s="1"/>
  <c r="AS153" i="2"/>
  <c r="AS158" i="2" s="1"/>
  <c r="AW191" i="2"/>
  <c r="B38" i="11"/>
  <c r="C37" i="11"/>
  <c r="AJ746" i="2"/>
  <c r="AJ732" i="2"/>
  <c r="AJ709" i="2"/>
  <c r="AJ557" i="2"/>
  <c r="AK5" i="2"/>
  <c r="BV483" i="2"/>
  <c r="BV485" i="2" s="1"/>
  <c r="AJ710" i="2" a="1"/>
  <c r="AJ733" i="2" a="1"/>
  <c r="AJ558" i="2" a="1"/>
  <c r="AJ747" i="2" a="1"/>
  <c r="AI739" i="2" a="1"/>
  <c r="AI738" i="2" a="1"/>
  <c r="AI750" i="2" a="1"/>
  <c r="AI737" i="2" a="1"/>
  <c r="AI742" i="2" a="1"/>
  <c r="AI736" i="2" a="1"/>
  <c r="AI740" i="2" a="1"/>
  <c r="AF225" i="2" l="1"/>
  <c r="BG27" i="2"/>
  <c r="AF19" i="2"/>
  <c r="AG18" i="2"/>
  <c r="AH15" i="2"/>
  <c r="AH14" i="2" s="1"/>
  <c r="AJ733" i="2"/>
  <c r="AJ734" i="2" s="1"/>
  <c r="AJ747" i="2"/>
  <c r="AJ748" i="2" s="1"/>
  <c r="AJ558" i="2"/>
  <c r="AJ559" i="2" s="1"/>
  <c r="AI750" i="2"/>
  <c r="AI736" i="2"/>
  <c r="AI740" i="2"/>
  <c r="AI738" i="2"/>
  <c r="AI739" i="2"/>
  <c r="AI742" i="2"/>
  <c r="AI737" i="2"/>
  <c r="AJ710" i="2"/>
  <c r="AJ711" i="2" s="1"/>
  <c r="BI285" i="2"/>
  <c r="BI283" i="2" s="1"/>
  <c r="BJ286" i="2"/>
  <c r="BW480" i="2"/>
  <c r="BV423" i="2"/>
  <c r="BV424" i="2" s="1"/>
  <c r="AK746" i="2"/>
  <c r="AK732" i="2"/>
  <c r="AK709" i="2"/>
  <c r="AK557" i="2"/>
  <c r="AL5" i="2"/>
  <c r="B39" i="11"/>
  <c r="C38" i="11"/>
  <c r="BW3" i="4"/>
  <c r="T12" i="4" s="1" a="1"/>
  <c r="T12" i="4" s="1"/>
  <c r="BT267" i="2"/>
  <c r="BS268" i="2"/>
  <c r="BK4" i="4" s="1"/>
  <c r="Q13" i="4" s="1" a="1"/>
  <c r="Q13" i="4" s="1"/>
  <c r="AK558" i="2" a="1"/>
  <c r="AK747" i="2" a="1"/>
  <c r="AK733" i="2" a="1"/>
  <c r="AK710" i="2" a="1"/>
  <c r="AJ739" i="2" a="1"/>
  <c r="AJ742" i="2" a="1"/>
  <c r="AJ740" i="2" a="1"/>
  <c r="AJ750" i="2" a="1"/>
  <c r="AJ737" i="2" a="1"/>
  <c r="AJ738" i="2" a="1"/>
  <c r="AJ736" i="2" a="1"/>
  <c r="AG225" i="2" l="1"/>
  <c r="BH27" i="2"/>
  <c r="AG19" i="2"/>
  <c r="AH18" i="2"/>
  <c r="AI15" i="2"/>
  <c r="AI14" i="2" s="1"/>
  <c r="AK733" i="2"/>
  <c r="AK734" i="2" s="1"/>
  <c r="AK747" i="2"/>
  <c r="AK748" i="2" s="1"/>
  <c r="AK558" i="2"/>
  <c r="AK559" i="2" s="1"/>
  <c r="AK710" i="2"/>
  <c r="AK711" i="2" s="1"/>
  <c r="AJ750" i="2"/>
  <c r="AJ738" i="2"/>
  <c r="AJ736" i="2"/>
  <c r="AJ739" i="2"/>
  <c r="AJ742" i="2"/>
  <c r="AJ737" i="2"/>
  <c r="AJ740" i="2"/>
  <c r="BJ285" i="2"/>
  <c r="BJ283" i="2" s="1"/>
  <c r="BJ157" i="2" s="1"/>
  <c r="BJ159" i="2" s="1"/>
  <c r="BK286" i="2"/>
  <c r="BX3" i="4"/>
  <c r="BU267" i="2"/>
  <c r="BU268" i="2" s="1"/>
  <c r="BM4" i="4" s="1"/>
  <c r="BT268" i="2"/>
  <c r="BL4" i="4" s="1"/>
  <c r="B40" i="11"/>
  <c r="C39" i="11"/>
  <c r="AL732" i="2"/>
  <c r="AL746" i="2"/>
  <c r="AL709" i="2"/>
  <c r="AL557" i="2"/>
  <c r="AM5" i="2"/>
  <c r="BW483" i="2"/>
  <c r="BW485" i="2" s="1"/>
  <c r="AL733" i="2" a="1"/>
  <c r="AL558" i="2" a="1"/>
  <c r="AL747" i="2" a="1"/>
  <c r="AL710" i="2" a="1"/>
  <c r="AK739" i="2" a="1"/>
  <c r="AK738" i="2" a="1"/>
  <c r="AK750" i="2" a="1"/>
  <c r="AK740" i="2" a="1"/>
  <c r="AK736" i="2" a="1"/>
  <c r="AK742" i="2" a="1"/>
  <c r="AK737" i="2" a="1"/>
  <c r="AH225" i="2" l="1"/>
  <c r="BI27" i="2"/>
  <c r="AH19" i="2"/>
  <c r="AI18" i="2"/>
  <c r="AJ15" i="2"/>
  <c r="AJ14" i="2" s="1"/>
  <c r="AL747" i="2"/>
  <c r="AL748" i="2" s="1"/>
  <c r="AL733" i="2"/>
  <c r="AL734" i="2" s="1"/>
  <c r="AL558" i="2"/>
  <c r="AL559" i="2" s="1"/>
  <c r="AK750" i="2"/>
  <c r="AK737" i="2"/>
  <c r="AK738" i="2"/>
  <c r="AK736" i="2"/>
  <c r="AK742" i="2"/>
  <c r="AK740" i="2"/>
  <c r="AK739" i="2"/>
  <c r="AL710" i="2"/>
  <c r="AL711" i="2" s="1"/>
  <c r="BK285" i="2"/>
  <c r="BK283" i="2" s="1"/>
  <c r="BK157" i="2" s="1"/>
  <c r="BK159" i="2" s="1"/>
  <c r="BL286" i="2"/>
  <c r="BJ160" i="2"/>
  <c r="BX480" i="2"/>
  <c r="BW423" i="2"/>
  <c r="BW424" i="2" s="1"/>
  <c r="AM746" i="2"/>
  <c r="AM732" i="2"/>
  <c r="AM709" i="2"/>
  <c r="AM557" i="2"/>
  <c r="AN5" i="2"/>
  <c r="AM3" i="2"/>
  <c r="B41" i="11"/>
  <c r="C40" i="11"/>
  <c r="BY3" i="4"/>
  <c r="BV267" i="2"/>
  <c r="BV268" i="2" s="1"/>
  <c r="BN4" i="4" s="1"/>
  <c r="AM710" i="2" a="1"/>
  <c r="AM558" i="2" a="1"/>
  <c r="AM747" i="2" a="1"/>
  <c r="AM733" i="2" a="1"/>
  <c r="AL737" i="2" a="1"/>
  <c r="AL738" i="2" a="1"/>
  <c r="AL736" i="2" a="1"/>
  <c r="AL742" i="2" a="1"/>
  <c r="AL740" i="2" a="1"/>
  <c r="AL750" i="2" a="1"/>
  <c r="AL739" i="2" a="1"/>
  <c r="AI225" i="2" l="1"/>
  <c r="BJ27" i="2"/>
  <c r="AI19" i="2"/>
  <c r="AJ18" i="2"/>
  <c r="AK15" i="2"/>
  <c r="AK14" i="2" s="1"/>
  <c r="AM733" i="2"/>
  <c r="AM734" i="2" s="1"/>
  <c r="AM747" i="2"/>
  <c r="AM748" i="2" s="1"/>
  <c r="AM710" i="2"/>
  <c r="AM711" i="2" s="1"/>
  <c r="AM558" i="2"/>
  <c r="AM559" i="2" s="1"/>
  <c r="AL737" i="2"/>
  <c r="AL738" i="2"/>
  <c r="AL739" i="2"/>
  <c r="AL736" i="2"/>
  <c r="AL742" i="2"/>
  <c r="AL740" i="2"/>
  <c r="AL750" i="2"/>
  <c r="BM286" i="2"/>
  <c r="BL285" i="2"/>
  <c r="BL283" i="2" s="1"/>
  <c r="BL157" i="2" s="1"/>
  <c r="BK160" i="2"/>
  <c r="BZ3" i="4"/>
  <c r="BW267" i="2"/>
  <c r="BW268" i="2" s="1"/>
  <c r="BO4" i="4" s="1"/>
  <c r="R13" i="4" s="1" a="1"/>
  <c r="R13" i="4" s="1"/>
  <c r="B42" i="11"/>
  <c r="C41" i="11"/>
  <c r="AN732" i="2"/>
  <c r="AN746" i="2"/>
  <c r="AN709" i="2"/>
  <c r="AN557" i="2"/>
  <c r="AO5" i="2"/>
  <c r="BX483" i="2"/>
  <c r="BX485" i="2" s="1"/>
  <c r="AN747" i="2" a="1"/>
  <c r="AN558" i="2" a="1"/>
  <c r="AN733" i="2" a="1"/>
  <c r="AN710" i="2" a="1"/>
  <c r="AM736" i="2" a="1"/>
  <c r="AM740" i="2" a="1"/>
  <c r="AM739" i="2" a="1"/>
  <c r="AM737" i="2" a="1"/>
  <c r="AM742" i="2" a="1"/>
  <c r="AM750" i="2" a="1"/>
  <c r="AM738" i="2" a="1"/>
  <c r="AJ225" i="2" l="1"/>
  <c r="BK27" i="2"/>
  <c r="AJ19" i="2"/>
  <c r="AK18" i="2"/>
  <c r="AL15" i="2"/>
  <c r="AL14" i="2" s="1"/>
  <c r="AN747" i="2"/>
  <c r="AN748" i="2" s="1"/>
  <c r="AN733" i="2"/>
  <c r="AN734" i="2" s="1"/>
  <c r="AN558" i="2"/>
  <c r="AN559" i="2" s="1"/>
  <c r="AN710" i="2"/>
  <c r="AN711" i="2" s="1"/>
  <c r="AM750" i="2"/>
  <c r="AM736" i="2"/>
  <c r="AM737" i="2"/>
  <c r="AM740" i="2"/>
  <c r="AM738" i="2"/>
  <c r="AM739" i="2"/>
  <c r="AM742" i="2"/>
  <c r="BN286" i="2"/>
  <c r="BM285" i="2"/>
  <c r="BM283" i="2" s="1"/>
  <c r="BM157" i="2" s="1"/>
  <c r="BM159" i="2" s="1"/>
  <c r="BY480" i="2"/>
  <c r="BX423" i="2"/>
  <c r="BX424" i="2" s="1"/>
  <c r="AO746" i="2"/>
  <c r="AO732" i="2"/>
  <c r="AO709" i="2"/>
  <c r="AO557" i="2"/>
  <c r="AP5" i="2"/>
  <c r="B43" i="11"/>
  <c r="C42" i="11"/>
  <c r="CA3" i="4"/>
  <c r="U12" i="4" s="1" a="1"/>
  <c r="U12" i="4" s="1"/>
  <c r="BX267" i="2"/>
  <c r="BX268" i="2" s="1"/>
  <c r="BP4" i="4" s="1"/>
  <c r="AO558" i="2" a="1"/>
  <c r="AO733" i="2" a="1"/>
  <c r="AO747" i="2" a="1"/>
  <c r="AO710" i="2" a="1"/>
  <c r="AN736" i="2" a="1"/>
  <c r="AN740" i="2" a="1"/>
  <c r="AN742" i="2" a="1"/>
  <c r="AN739" i="2" a="1"/>
  <c r="AN737" i="2" a="1"/>
  <c r="AN738" i="2" a="1"/>
  <c r="AN750" i="2" a="1"/>
  <c r="AK225" i="2" l="1"/>
  <c r="BL27" i="2"/>
  <c r="AK257" i="2"/>
  <c r="AK19" i="2"/>
  <c r="AL18" i="2"/>
  <c r="AM15" i="2"/>
  <c r="AM14" i="2" s="1"/>
  <c r="AO733" i="2"/>
  <c r="AO734" i="2" s="1"/>
  <c r="AO747" i="2"/>
  <c r="AO748" i="2" s="1"/>
  <c r="AO558" i="2"/>
  <c r="AO559" i="2" s="1"/>
  <c r="AO710" i="2"/>
  <c r="AO711" i="2" s="1"/>
  <c r="AN737" i="2"/>
  <c r="AN742" i="2"/>
  <c r="AN736" i="2"/>
  <c r="AN740" i="2"/>
  <c r="AN738" i="2"/>
  <c r="AN739" i="2"/>
  <c r="AN750" i="2"/>
  <c r="BO286" i="2"/>
  <c r="BN285" i="2"/>
  <c r="BN283" i="2" s="1"/>
  <c r="BN157" i="2" s="1"/>
  <c r="BN159" i="2" s="1"/>
  <c r="BM162" i="2"/>
  <c r="BM160" i="2"/>
  <c r="CB3" i="4"/>
  <c r="BY267" i="2"/>
  <c r="BY268" i="2" s="1"/>
  <c r="BQ4" i="4" s="1"/>
  <c r="B44" i="11"/>
  <c r="C43" i="11"/>
  <c r="AP746" i="2"/>
  <c r="AP732" i="2"/>
  <c r="AP709" i="2"/>
  <c r="AP557" i="2"/>
  <c r="AQ5" i="2"/>
  <c r="BY483" i="2"/>
  <c r="BY485" i="2" s="1"/>
  <c r="AP558" i="2" a="1"/>
  <c r="AP710" i="2" a="1"/>
  <c r="AP747" i="2" a="1"/>
  <c r="AP733" i="2" a="1"/>
  <c r="AO740" i="2" a="1"/>
  <c r="AO750" i="2" a="1"/>
  <c r="AO738" i="2" a="1"/>
  <c r="AO739" i="2" a="1"/>
  <c r="AO737" i="2" a="1"/>
  <c r="AO742" i="2" a="1"/>
  <c r="AO736" i="2" a="1"/>
  <c r="AL225" i="2" l="1"/>
  <c r="BM27" i="2"/>
  <c r="AL257" i="2"/>
  <c r="AL19" i="2"/>
  <c r="AM18" i="2"/>
  <c r="AN15" i="2"/>
  <c r="AN14" i="2" s="1"/>
  <c r="AP733" i="2"/>
  <c r="AP734" i="2" s="1"/>
  <c r="AP747" i="2"/>
  <c r="AP748" i="2" s="1"/>
  <c r="AO750" i="2"/>
  <c r="AO738" i="2"/>
  <c r="AO739" i="2"/>
  <c r="AO742" i="2"/>
  <c r="AO736" i="2"/>
  <c r="AO737" i="2"/>
  <c r="AO740" i="2"/>
  <c r="AP710" i="2"/>
  <c r="AP711" i="2" s="1"/>
  <c r="AP558" i="2"/>
  <c r="AP559" i="2" s="1"/>
  <c r="BN160" i="2"/>
  <c r="BM164" i="2"/>
  <c r="BM308" i="2"/>
  <c r="BM163" i="2"/>
  <c r="BP286" i="2"/>
  <c r="BO285" i="2"/>
  <c r="BO283" i="2" s="1"/>
  <c r="BO157" i="2" s="1"/>
  <c r="BO159" i="2" s="1"/>
  <c r="BZ480" i="2"/>
  <c r="BY423" i="2"/>
  <c r="BY424" i="2" s="1"/>
  <c r="AQ746" i="2"/>
  <c r="AQ709" i="2"/>
  <c r="AQ732" i="2"/>
  <c r="AQ557" i="2"/>
  <c r="AR5" i="2"/>
  <c r="AQ3" i="2"/>
  <c r="B45" i="11"/>
  <c r="C44" i="11"/>
  <c r="CC3" i="4"/>
  <c r="BZ267" i="2"/>
  <c r="AQ558" i="2" a="1"/>
  <c r="AQ710" i="2" a="1"/>
  <c r="AQ733" i="2" a="1"/>
  <c r="AQ747" i="2" a="1"/>
  <c r="AP740" i="2" a="1"/>
  <c r="AP739" i="2" a="1"/>
  <c r="AP737" i="2" a="1"/>
  <c r="AP736" i="2" a="1"/>
  <c r="AP742" i="2" a="1"/>
  <c r="AP750" i="2" a="1"/>
  <c r="AP738" i="2" a="1"/>
  <c r="AM225" i="2" l="1"/>
  <c r="BN27" i="2"/>
  <c r="AM257" i="2"/>
  <c r="AM19" i="2"/>
  <c r="AN18" i="2"/>
  <c r="AO15" i="2"/>
  <c r="AO14" i="2" s="1"/>
  <c r="AQ733" i="2"/>
  <c r="AQ734" i="2" s="1"/>
  <c r="AQ747" i="2"/>
  <c r="AQ748" i="2" s="1"/>
  <c r="AQ558" i="2"/>
  <c r="AQ559" i="2" s="1"/>
  <c r="AP750" i="2"/>
  <c r="AQ710" i="2"/>
  <c r="AQ711" i="2" s="1"/>
  <c r="AP736" i="2"/>
  <c r="AP738" i="2"/>
  <c r="AP742" i="2"/>
  <c r="AP739" i="2"/>
  <c r="AP737" i="2"/>
  <c r="AP740" i="2"/>
  <c r="BO160" i="2"/>
  <c r="BQ286" i="2"/>
  <c r="BP285" i="2"/>
  <c r="BP283" i="2" s="1"/>
  <c r="BP157" i="2" s="1"/>
  <c r="BM327" i="2"/>
  <c r="BM453" i="2"/>
  <c r="BM361" i="2"/>
  <c r="BM379" i="2"/>
  <c r="BM313" i="2"/>
  <c r="BM319" i="2"/>
  <c r="BM373" i="2"/>
  <c r="BM367" i="2"/>
  <c r="BM309" i="2"/>
  <c r="BM450" i="2"/>
  <c r="BM452" i="2"/>
  <c r="BM310" i="2"/>
  <c r="BM323" i="2"/>
  <c r="BM402" i="2"/>
  <c r="CD3" i="4"/>
  <c r="BZ268" i="2"/>
  <c r="BR4" i="4" s="1"/>
  <c r="B46" i="11"/>
  <c r="C46" i="11" s="1"/>
  <c r="C45" i="11"/>
  <c r="AR746" i="2"/>
  <c r="AR709" i="2"/>
  <c r="AR732" i="2"/>
  <c r="AR557" i="2"/>
  <c r="AS5" i="2"/>
  <c r="BZ483" i="2"/>
  <c r="BZ423" i="2" s="1"/>
  <c r="BZ424" i="2" s="1"/>
  <c r="AR558" i="2" a="1"/>
  <c r="AR747" i="2" a="1"/>
  <c r="AR710" i="2" a="1"/>
  <c r="AR733" i="2" a="1"/>
  <c r="AQ739" i="2" a="1"/>
  <c r="AQ738" i="2" a="1"/>
  <c r="AQ742" i="2" a="1"/>
  <c r="AQ736" i="2" a="1"/>
  <c r="AQ740" i="2" a="1"/>
  <c r="AQ737" i="2" a="1"/>
  <c r="AQ750" i="2" a="1"/>
  <c r="AN225" i="2" l="1"/>
  <c r="BO27" i="2"/>
  <c r="AN257" i="2"/>
  <c r="AN19" i="2"/>
  <c r="AO18" i="2"/>
  <c r="AP15" i="2"/>
  <c r="AP14" i="2" s="1"/>
  <c r="BZ485" i="2"/>
  <c r="AR733" i="2"/>
  <c r="AR734" i="2" s="1"/>
  <c r="AR747" i="2"/>
  <c r="AR748" i="2" s="1"/>
  <c r="AR558" i="2"/>
  <c r="AR559" i="2" s="1"/>
  <c r="AR710" i="2"/>
  <c r="AR711" i="2" s="1"/>
  <c r="AQ750" i="2"/>
  <c r="AQ738" i="2"/>
  <c r="AQ736" i="2"/>
  <c r="AQ737" i="2"/>
  <c r="AQ742" i="2"/>
  <c r="AQ740" i="2"/>
  <c r="AQ739" i="2"/>
  <c r="BQ285" i="2"/>
  <c r="BQ283" i="2" s="1"/>
  <c r="BQ157" i="2" s="1"/>
  <c r="BQ159" i="2" s="1"/>
  <c r="BR286" i="2"/>
  <c r="BM314" i="2"/>
  <c r="BM336" i="2"/>
  <c r="BM333" i="2" s="1"/>
  <c r="BM334" i="2" s="1"/>
  <c r="AS746" i="2"/>
  <c r="AS732" i="2"/>
  <c r="AS709" i="2"/>
  <c r="AS557" i="2"/>
  <c r="AT5" i="2"/>
  <c r="AS733" i="2" a="1"/>
  <c r="AS558" i="2" a="1"/>
  <c r="AS710" i="2" a="1"/>
  <c r="AS747" i="2" a="1"/>
  <c r="AR737" i="2" a="1"/>
  <c r="AR750" i="2" a="1"/>
  <c r="AR738" i="2" a="1"/>
  <c r="AR739" i="2" a="1"/>
  <c r="AR736" i="2" a="1"/>
  <c r="AR742" i="2" a="1"/>
  <c r="AR740" i="2" a="1"/>
  <c r="AO225" i="2" l="1"/>
  <c r="BP27" i="2"/>
  <c r="AO257" i="2"/>
  <c r="AO19" i="2"/>
  <c r="AP18" i="2"/>
  <c r="AQ15" i="2"/>
  <c r="AQ14" i="2" s="1"/>
  <c r="AS733" i="2"/>
  <c r="AS734" i="2" s="1"/>
  <c r="AS747" i="2"/>
  <c r="AS748" i="2" s="1"/>
  <c r="AS558" i="2"/>
  <c r="AS559" i="2" s="1"/>
  <c r="AS710" i="2"/>
  <c r="AS711" i="2" s="1"/>
  <c r="AR750" i="2"/>
  <c r="AR738" i="2"/>
  <c r="AR739" i="2"/>
  <c r="AR736" i="2"/>
  <c r="AR737" i="2"/>
  <c r="AR742" i="2"/>
  <c r="AR740" i="2"/>
  <c r="BM337" i="2"/>
  <c r="BM338" i="2"/>
  <c r="BM339" i="2"/>
  <c r="BM349" i="2"/>
  <c r="BR285" i="2"/>
  <c r="BR283" i="2" s="1"/>
  <c r="BR157" i="2" s="1"/>
  <c r="BR159" i="2" s="1"/>
  <c r="BS286" i="2"/>
  <c r="BQ160" i="2"/>
  <c r="BQ162" i="2"/>
  <c r="AT746" i="2"/>
  <c r="AT732" i="2"/>
  <c r="AT709" i="2"/>
  <c r="AT557" i="2"/>
  <c r="AU5" i="2"/>
  <c r="AT733" i="2" a="1"/>
  <c r="AT747" i="2" a="1"/>
  <c r="AT710" i="2" a="1"/>
  <c r="AT558" i="2" a="1"/>
  <c r="AS740" i="2" a="1"/>
  <c r="AS737" i="2" a="1"/>
  <c r="AS739" i="2" a="1"/>
  <c r="AS736" i="2" a="1"/>
  <c r="AS742" i="2" a="1"/>
  <c r="AS750" i="2" a="1"/>
  <c r="AS738" i="2" a="1"/>
  <c r="AP225" i="2" l="1"/>
  <c r="BQ27" i="2"/>
  <c r="AR15" i="2"/>
  <c r="AR14" i="2" s="1"/>
  <c r="AR22" i="2"/>
  <c r="AR21" i="2" s="1"/>
  <c r="AR25" i="2" s="1"/>
  <c r="AR26" i="2" s="1"/>
  <c r="AP257" i="2"/>
  <c r="AP19" i="2"/>
  <c r="AQ18" i="2"/>
  <c r="AT733" i="2"/>
  <c r="AT734" i="2" s="1"/>
  <c r="AT747" i="2"/>
  <c r="AT748" i="2" s="1"/>
  <c r="AT710" i="2"/>
  <c r="AT711" i="2" s="1"/>
  <c r="AT558" i="2"/>
  <c r="AT559" i="2" s="1"/>
  <c r="AS750" i="2"/>
  <c r="AS22" i="2" s="1"/>
  <c r="AS738" i="2"/>
  <c r="AS739" i="2"/>
  <c r="AS736" i="2"/>
  <c r="AS737" i="2"/>
  <c r="AS740" i="2"/>
  <c r="AS742" i="2"/>
  <c r="BM394" i="2"/>
  <c r="BM354" i="2"/>
  <c r="BM351" i="2"/>
  <c r="BM350" i="2"/>
  <c r="BM353" i="2"/>
  <c r="BQ308" i="2"/>
  <c r="BQ163" i="2"/>
  <c r="BQ164" i="2"/>
  <c r="BT286" i="2"/>
  <c r="BS285" i="2"/>
  <c r="BS283" i="2" s="1"/>
  <c r="BS157" i="2" s="1"/>
  <c r="BS159" i="2" s="1"/>
  <c r="BR160" i="2"/>
  <c r="AU746" i="2"/>
  <c r="AU732" i="2"/>
  <c r="AU709" i="2"/>
  <c r="AU557" i="2"/>
  <c r="AU3" i="2"/>
  <c r="AV5" i="2"/>
  <c r="AU747" i="2" a="1"/>
  <c r="AU558" i="2" a="1"/>
  <c r="AU710" i="2" a="1"/>
  <c r="AU733" i="2" a="1"/>
  <c r="AT738" i="2" a="1"/>
  <c r="AT742" i="2" a="1"/>
  <c r="AT750" i="2" a="1"/>
  <c r="AT740" i="2" a="1"/>
  <c r="AT737" i="2" a="1"/>
  <c r="AT736" i="2" a="1"/>
  <c r="AT739" i="2" a="1"/>
  <c r="AQ225" i="2" l="1"/>
  <c r="BR27" i="2"/>
  <c r="AS21" i="2"/>
  <c r="AS25" i="2" s="1"/>
  <c r="AQ257" i="2"/>
  <c r="AQ19" i="2"/>
  <c r="AU733" i="2"/>
  <c r="AU734" i="2" s="1"/>
  <c r="AU747" i="2"/>
  <c r="AU748" i="2" s="1"/>
  <c r="AU558" i="2"/>
  <c r="AU559" i="2" s="1"/>
  <c r="AU710" i="2"/>
  <c r="AU711" i="2" s="1"/>
  <c r="AT750" i="2"/>
  <c r="AT22" i="2" s="1"/>
  <c r="AT736" i="2"/>
  <c r="AT740" i="2"/>
  <c r="AT737" i="2"/>
  <c r="AT742" i="2"/>
  <c r="AT739" i="2"/>
  <c r="AT738" i="2"/>
  <c r="BM352" i="2"/>
  <c r="BM395" i="2"/>
  <c r="BM396" i="2" s="1"/>
  <c r="BM404" i="2"/>
  <c r="BM397" i="2"/>
  <c r="BM398" i="2"/>
  <c r="BM499" i="2"/>
  <c r="BS160" i="2"/>
  <c r="BT285" i="2"/>
  <c r="BT283" i="2" s="1"/>
  <c r="BT157" i="2" s="1"/>
  <c r="BT159" i="2" s="1"/>
  <c r="BU286" i="2"/>
  <c r="BQ310" i="2"/>
  <c r="BQ450" i="2"/>
  <c r="BQ319" i="2"/>
  <c r="BU319" i="2" s="1"/>
  <c r="BQ402" i="2"/>
  <c r="BQ452" i="2"/>
  <c r="BQ313" i="2"/>
  <c r="BQ309" i="2"/>
  <c r="BQ323" i="2"/>
  <c r="BU323" i="2" s="1"/>
  <c r="BY323" i="2" s="1"/>
  <c r="BQ327" i="2"/>
  <c r="BQ453" i="2"/>
  <c r="BQ361" i="2"/>
  <c r="BQ373" i="2"/>
  <c r="BQ367" i="2"/>
  <c r="BQ379" i="2"/>
  <c r="AS14" i="2"/>
  <c r="AS15" i="2" s="1"/>
  <c r="AR18" i="2"/>
  <c r="AV746" i="2"/>
  <c r="AV709" i="2"/>
  <c r="AV732" i="2"/>
  <c r="AV557" i="2"/>
  <c r="AW5" i="2"/>
  <c r="AV710" i="2" a="1"/>
  <c r="AV558" i="2" a="1"/>
  <c r="AV733" i="2" a="1"/>
  <c r="AV747" i="2" a="1"/>
  <c r="AU737" i="2" a="1"/>
  <c r="AU742" i="2" a="1"/>
  <c r="AU750" i="2" a="1"/>
  <c r="AU738" i="2" a="1"/>
  <c r="AU739" i="2" a="1"/>
  <c r="AU740" i="2" a="1"/>
  <c r="AU736" i="2" a="1"/>
  <c r="AS225" i="2" l="1"/>
  <c r="AS26" i="2"/>
  <c r="AR225" i="2"/>
  <c r="AT21" i="2"/>
  <c r="AR257" i="2"/>
  <c r="AR19" i="2"/>
  <c r="AV733" i="2"/>
  <c r="AV734" i="2" s="1"/>
  <c r="AV747" i="2"/>
  <c r="AV748" i="2" s="1"/>
  <c r="AU750" i="2"/>
  <c r="AU22" i="2" s="1"/>
  <c r="AU736" i="2"/>
  <c r="AU740" i="2"/>
  <c r="AU737" i="2"/>
  <c r="AU742" i="2"/>
  <c r="AU739" i="2"/>
  <c r="AU738" i="2"/>
  <c r="AV558" i="2"/>
  <c r="AV559" i="2" s="1"/>
  <c r="AV710" i="2"/>
  <c r="AV711" i="2" s="1"/>
  <c r="BY319" i="2"/>
  <c r="BT162" i="2"/>
  <c r="AT14" i="2"/>
  <c r="AT15" i="2" s="1"/>
  <c r="AS18" i="2"/>
  <c r="AS224" i="2" s="1"/>
  <c r="BU285" i="2"/>
  <c r="BU283" i="2" s="1"/>
  <c r="BU157" i="2" s="1"/>
  <c r="BU159" i="2" s="1"/>
  <c r="BV286" i="2"/>
  <c r="BM405" i="2"/>
  <c r="BM406" i="2" s="1"/>
  <c r="BM407" i="2"/>
  <c r="BQ314" i="2"/>
  <c r="BQ336" i="2"/>
  <c r="BQ333" i="2" s="1"/>
  <c r="BQ334" i="2" s="1"/>
  <c r="AW746" i="2"/>
  <c r="AW732" i="2"/>
  <c r="AW709" i="2"/>
  <c r="AW557" i="2"/>
  <c r="AX5" i="2"/>
  <c r="AW558" i="2" a="1"/>
  <c r="AW733" i="2" a="1"/>
  <c r="AW710" i="2" a="1"/>
  <c r="AW747" i="2" a="1"/>
  <c r="AV750" i="2" a="1"/>
  <c r="AV740" i="2" a="1"/>
  <c r="AV737" i="2" a="1"/>
  <c r="AV739" i="2" a="1"/>
  <c r="AV736" i="2" a="1"/>
  <c r="AV742" i="2" a="1"/>
  <c r="AV738" i="2" a="1"/>
  <c r="AU21" i="2" l="1"/>
  <c r="AU25" i="2" s="1"/>
  <c r="AS257" i="2"/>
  <c r="AS19" i="2"/>
  <c r="AT25" i="2"/>
  <c r="AW733" i="2"/>
  <c r="AW734" i="2" s="1"/>
  <c r="AW747" i="2"/>
  <c r="AW748" i="2" s="1"/>
  <c r="AW558" i="2"/>
  <c r="AW559" i="2" s="1"/>
  <c r="AW710" i="2"/>
  <c r="AW711" i="2" s="1"/>
  <c r="AV750" i="2"/>
  <c r="AV22" i="2" s="1"/>
  <c r="AV736" i="2"/>
  <c r="AV737" i="2"/>
  <c r="AV742" i="2"/>
  <c r="AV738" i="2"/>
  <c r="AV739" i="2"/>
  <c r="AV740" i="2"/>
  <c r="BT164" i="2"/>
  <c r="BT308" i="2"/>
  <c r="BV285" i="2"/>
  <c r="BV283" i="2" s="1"/>
  <c r="BV157" i="2" s="1"/>
  <c r="BV159" i="2" s="1"/>
  <c r="BW286" i="2"/>
  <c r="BQ349" i="2"/>
  <c r="BQ339" i="2"/>
  <c r="BQ337" i="2"/>
  <c r="BQ338" i="2"/>
  <c r="BU162" i="2"/>
  <c r="BU160" i="2"/>
  <c r="AU14" i="2"/>
  <c r="AU15" i="2" s="1"/>
  <c r="AT18" i="2"/>
  <c r="AT224" i="2" s="1"/>
  <c r="AX732" i="2"/>
  <c r="AX746" i="2"/>
  <c r="AX709" i="2"/>
  <c r="AX557" i="2"/>
  <c r="AY5" i="2"/>
  <c r="AX747" i="2" a="1"/>
  <c r="AX558" i="2" a="1"/>
  <c r="AX733" i="2" a="1"/>
  <c r="AX710" i="2" a="1"/>
  <c r="AW736" i="2" a="1"/>
  <c r="AW742" i="2" a="1"/>
  <c r="AW738" i="2" a="1"/>
  <c r="AW750" i="2" a="1"/>
  <c r="AW740" i="2" a="1"/>
  <c r="AW739" i="2" a="1"/>
  <c r="AW737" i="2" a="1"/>
  <c r="AT225" i="2" l="1"/>
  <c r="AT26" i="2"/>
  <c r="AU225" i="2"/>
  <c r="AU26" i="2"/>
  <c r="AV21" i="2"/>
  <c r="AT257" i="2"/>
  <c r="AT19" i="2"/>
  <c r="AX747" i="2"/>
  <c r="AX748" i="2" s="1"/>
  <c r="AX733" i="2"/>
  <c r="AX734" i="2" s="1"/>
  <c r="AW736" i="2"/>
  <c r="AW737" i="2"/>
  <c r="AW738" i="2"/>
  <c r="AW742" i="2"/>
  <c r="AW740" i="2"/>
  <c r="AW739" i="2"/>
  <c r="AX558" i="2"/>
  <c r="AX559" i="2" s="1"/>
  <c r="AX710" i="2"/>
  <c r="AX711" i="2" s="1"/>
  <c r="AW750" i="2"/>
  <c r="AW22" i="2" s="1"/>
  <c r="BV160" i="2"/>
  <c r="BT327" i="2"/>
  <c r="BT379" i="2"/>
  <c r="BT313" i="2"/>
  <c r="BT452" i="2"/>
  <c r="BT402" i="2"/>
  <c r="BT361" i="2"/>
  <c r="BT373" i="2"/>
  <c r="BT367" i="2"/>
  <c r="BT450" i="2"/>
  <c r="BT453" i="2"/>
  <c r="AU18" i="2"/>
  <c r="AU224" i="2" s="1"/>
  <c r="AV14" i="2"/>
  <c r="AV15" i="2" s="1"/>
  <c r="BQ350" i="2"/>
  <c r="BQ394" i="2"/>
  <c r="BQ353" i="2"/>
  <c r="BQ354" i="2"/>
  <c r="BQ351" i="2"/>
  <c r="BU308" i="2"/>
  <c r="BU164" i="2"/>
  <c r="BU163" i="2"/>
  <c r="BW285" i="2"/>
  <c r="BW283" i="2" s="1"/>
  <c r="BW157" i="2" s="1"/>
  <c r="BW159" i="2" s="1"/>
  <c r="BX286" i="2"/>
  <c r="AY746" i="2"/>
  <c r="AY732" i="2"/>
  <c r="AY709" i="2"/>
  <c r="AY557" i="2"/>
  <c r="AY3" i="2"/>
  <c r="AZ5" i="2"/>
  <c r="AY710" i="2" a="1"/>
  <c r="AY558" i="2" a="1"/>
  <c r="AY747" i="2" a="1"/>
  <c r="AY733" i="2" a="1"/>
  <c r="AX740" i="2" a="1"/>
  <c r="AX739" i="2" a="1"/>
  <c r="AX742" i="2" a="1"/>
  <c r="AX736" i="2" a="1"/>
  <c r="AX737" i="2" a="1"/>
  <c r="AX750" i="2" a="1"/>
  <c r="AX738" i="2" a="1"/>
  <c r="AU19" i="2" l="1"/>
  <c r="AW21" i="2"/>
  <c r="AY733" i="2"/>
  <c r="AY734" i="2" s="1"/>
  <c r="AY747" i="2"/>
  <c r="AY748" i="2" s="1"/>
  <c r="AX737" i="2"/>
  <c r="AX736" i="2"/>
  <c r="AX738" i="2"/>
  <c r="AX739" i="2"/>
  <c r="AX742" i="2"/>
  <c r="AX740" i="2"/>
  <c r="AY558" i="2"/>
  <c r="AY559" i="2" s="1"/>
  <c r="AY710" i="2"/>
  <c r="AY711" i="2" s="1"/>
  <c r="AX750" i="2"/>
  <c r="AX22" i="2" s="1"/>
  <c r="BY286" i="2"/>
  <c r="BX285" i="2"/>
  <c r="BX283" i="2" s="1"/>
  <c r="BX157" i="2" s="1"/>
  <c r="BX159" i="2" s="1"/>
  <c r="BQ404" i="2"/>
  <c r="BQ395" i="2"/>
  <c r="BQ396" i="2" s="1"/>
  <c r="BQ397" i="2"/>
  <c r="BQ398" i="2"/>
  <c r="BQ499" i="2"/>
  <c r="BU327" i="2"/>
  <c r="BU311" i="2"/>
  <c r="BU309" i="2"/>
  <c r="BU313" i="2"/>
  <c r="BU314" i="2" s="1"/>
  <c r="BU402" i="2"/>
  <c r="BU452" i="2"/>
  <c r="BU361" i="2"/>
  <c r="BU450" i="2"/>
  <c r="BU453" i="2"/>
  <c r="BU310" i="2"/>
  <c r="BU367" i="2"/>
  <c r="BU379" i="2"/>
  <c r="BU373" i="2"/>
  <c r="BU317" i="2"/>
  <c r="AV25" i="2"/>
  <c r="BW160" i="2"/>
  <c r="BQ352" i="2"/>
  <c r="AW14" i="2"/>
  <c r="AW15" i="2" s="1"/>
  <c r="AV18" i="2"/>
  <c r="AV224" i="2" s="1"/>
  <c r="AZ732" i="2"/>
  <c r="AZ746" i="2"/>
  <c r="AZ709" i="2"/>
  <c r="AZ557" i="2"/>
  <c r="BA5" i="2"/>
  <c r="AZ710" i="2" a="1"/>
  <c r="AZ733" i="2" a="1"/>
  <c r="AZ558" i="2" a="1"/>
  <c r="AZ747" i="2" a="1"/>
  <c r="AY742" i="2" a="1"/>
  <c r="AY736" i="2" a="1"/>
  <c r="AY738" i="2" a="1"/>
  <c r="AY750" i="2" a="1"/>
  <c r="AY737" i="2" a="1"/>
  <c r="AY739" i="2" a="1"/>
  <c r="AY740" i="2" a="1"/>
  <c r="AV225" i="2" l="1"/>
  <c r="AV26" i="2"/>
  <c r="AV19" i="2"/>
  <c r="AX21" i="2"/>
  <c r="AZ747" i="2"/>
  <c r="AZ748" i="2" s="1"/>
  <c r="AZ733" i="2"/>
  <c r="AZ734" i="2" s="1"/>
  <c r="AZ710" i="2"/>
  <c r="AZ711" i="2" s="1"/>
  <c r="AY736" i="2"/>
  <c r="AY739" i="2"/>
  <c r="AY738" i="2"/>
  <c r="AY740" i="2"/>
  <c r="AY737" i="2"/>
  <c r="AY742" i="2"/>
  <c r="AZ558" i="2"/>
  <c r="AZ559" i="2" s="1"/>
  <c r="AY750" i="2"/>
  <c r="BY285" i="2"/>
  <c r="BY283" i="2" s="1"/>
  <c r="BY157" i="2" s="1"/>
  <c r="BY159" i="2" s="1"/>
  <c r="BZ286" i="2"/>
  <c r="BZ285" i="2" s="1"/>
  <c r="BQ407" i="2"/>
  <c r="BQ405" i="2"/>
  <c r="BQ406" i="2" s="1"/>
  <c r="AX14" i="2"/>
  <c r="AX15" i="2" s="1"/>
  <c r="AW18" i="2"/>
  <c r="AW224" i="2" s="1"/>
  <c r="BU318" i="2"/>
  <c r="BU336" i="2"/>
  <c r="BU333" i="2" s="1"/>
  <c r="BU334" i="2" s="1"/>
  <c r="BX160" i="2"/>
  <c r="BX162" i="2"/>
  <c r="AW25" i="2"/>
  <c r="BA746" i="2"/>
  <c r="BA732" i="2"/>
  <c r="BA709" i="2"/>
  <c r="BA557" i="2"/>
  <c r="BB5" i="2"/>
  <c r="BA558" i="2" a="1"/>
  <c r="BA747" i="2" a="1"/>
  <c r="BA710" i="2" a="1"/>
  <c r="BA733" i="2" a="1"/>
  <c r="AZ739" i="2" a="1"/>
  <c r="AZ740" i="2" a="1"/>
  <c r="AZ736" i="2" a="1"/>
  <c r="AZ738" i="2" a="1"/>
  <c r="AZ737" i="2" a="1"/>
  <c r="AZ742" i="2" a="1"/>
  <c r="AZ750" i="2" a="1"/>
  <c r="AW225" i="2" l="1"/>
  <c r="AW26" i="2"/>
  <c r="AW19" i="2"/>
  <c r="AY22" i="2"/>
  <c r="AY21" i="2" s="1"/>
  <c r="AY25" i="2" s="1"/>
  <c r="BZ283" i="2"/>
  <c r="BZ157" i="2" s="1"/>
  <c r="BZ159" i="2" s="1"/>
  <c r="BZ160" i="2" s="1"/>
  <c r="BA733" i="2"/>
  <c r="BA734" i="2" s="1"/>
  <c r="BA747" i="2"/>
  <c r="BA748" i="2" s="1"/>
  <c r="BA710" i="2"/>
  <c r="BA711" i="2" s="1"/>
  <c r="AZ739" i="2"/>
  <c r="AZ738" i="2"/>
  <c r="AZ740" i="2"/>
  <c r="AZ742" i="2"/>
  <c r="AZ736" i="2"/>
  <c r="AZ737" i="2"/>
  <c r="BA558" i="2"/>
  <c r="BA559" i="2" s="1"/>
  <c r="AZ750" i="2"/>
  <c r="BU349" i="2"/>
  <c r="BU339" i="2"/>
  <c r="BU338" i="2"/>
  <c r="BU337" i="2"/>
  <c r="BX164" i="2"/>
  <c r="BX308" i="2"/>
  <c r="BX163" i="2"/>
  <c r="AX18" i="2"/>
  <c r="AX224" i="2" s="1"/>
  <c r="AY14" i="2"/>
  <c r="AY15" i="2" s="1"/>
  <c r="BY160" i="2"/>
  <c r="BY162" i="2"/>
  <c r="AX25" i="2"/>
  <c r="BB746" i="2"/>
  <c r="BB732" i="2"/>
  <c r="BB709" i="2"/>
  <c r="BB557" i="2"/>
  <c r="BC5" i="2"/>
  <c r="BB747" i="2" a="1"/>
  <c r="BB710" i="2" a="1"/>
  <c r="BB733" i="2" a="1"/>
  <c r="BB558" i="2" a="1"/>
  <c r="BA738" i="2" a="1"/>
  <c r="BA739" i="2" a="1"/>
  <c r="BA736" i="2" a="1"/>
  <c r="BA742" i="2" a="1"/>
  <c r="BA737" i="2" a="1"/>
  <c r="BA740" i="2" a="1"/>
  <c r="BA750" i="2" a="1"/>
  <c r="AX225" i="2" l="1"/>
  <c r="AX26" i="2"/>
  <c r="AY225" i="2"/>
  <c r="AY26" i="2"/>
  <c r="AX19" i="2"/>
  <c r="AZ22" i="2"/>
  <c r="AZ21" i="2" s="1"/>
  <c r="AZ25" i="2" s="1"/>
  <c r="BB733" i="2"/>
  <c r="BB734" i="2" s="1"/>
  <c r="BB747" i="2"/>
  <c r="BB748" i="2" s="1"/>
  <c r="BB558" i="2"/>
  <c r="BB559" i="2" s="1"/>
  <c r="BB710" i="2"/>
  <c r="BB711" i="2" s="1"/>
  <c r="BA750" i="2"/>
  <c r="BA739" i="2"/>
  <c r="BA738" i="2"/>
  <c r="BA740" i="2"/>
  <c r="BA742" i="2"/>
  <c r="BA736" i="2"/>
  <c r="BA737" i="2"/>
  <c r="BU354" i="2"/>
  <c r="BU350" i="2"/>
  <c r="BU353" i="2"/>
  <c r="BU351" i="2"/>
  <c r="BU394" i="2"/>
  <c r="BX402" i="2"/>
  <c r="BX450" i="2"/>
  <c r="BX453" i="2"/>
  <c r="BX309" i="2"/>
  <c r="BX367" i="2"/>
  <c r="BX373" i="2"/>
  <c r="BX361" i="2"/>
  <c r="BX310" i="2"/>
  <c r="BX379" i="2"/>
  <c r="BX327" i="2"/>
  <c r="BX313" i="2"/>
  <c r="BX314" i="2" s="1"/>
  <c r="BX452" i="2"/>
  <c r="BY308" i="2"/>
  <c r="BY163" i="2"/>
  <c r="BY164" i="2"/>
  <c r="AY18" i="2"/>
  <c r="AY224" i="2" s="1"/>
  <c r="AZ14" i="2"/>
  <c r="AZ15" i="2" s="1"/>
  <c r="BC746" i="2"/>
  <c r="BC732" i="2"/>
  <c r="BC709" i="2"/>
  <c r="BC557" i="2"/>
  <c r="BC3" i="2"/>
  <c r="BD5" i="2"/>
  <c r="BC558" i="2" a="1"/>
  <c r="BC710" i="2" a="1"/>
  <c r="BC747" i="2" a="1"/>
  <c r="BC733" i="2" a="1"/>
  <c r="BB742" i="2" a="1"/>
  <c r="BB738" i="2" a="1"/>
  <c r="BB739" i="2" a="1"/>
  <c r="BB750" i="2" a="1"/>
  <c r="BB737" i="2" a="1"/>
  <c r="BB740" i="2" a="1"/>
  <c r="BB736" i="2" a="1"/>
  <c r="AZ225" i="2" l="1"/>
  <c r="AZ26" i="2"/>
  <c r="AY19" i="2"/>
  <c r="BA22" i="2"/>
  <c r="BA21" i="2" s="1"/>
  <c r="BA25" i="2" s="1"/>
  <c r="BC733" i="2"/>
  <c r="BC734" i="2" s="1"/>
  <c r="BC747" i="2"/>
  <c r="BC748" i="2" s="1"/>
  <c r="BB750" i="2"/>
  <c r="BB739" i="2"/>
  <c r="BB738" i="2"/>
  <c r="BB742" i="2"/>
  <c r="BB736" i="2"/>
  <c r="BB737" i="2"/>
  <c r="BB740" i="2"/>
  <c r="BC558" i="2"/>
  <c r="BC559" i="2" s="1"/>
  <c r="BC710" i="2"/>
  <c r="BC711" i="2" s="1"/>
  <c r="BY453" i="2"/>
  <c r="BY373" i="2"/>
  <c r="BY311" i="2"/>
  <c r="BY379" i="2"/>
  <c r="BY309" i="2"/>
  <c r="BY310" i="2"/>
  <c r="BY313" i="2"/>
  <c r="BY314" i="2" s="1"/>
  <c r="BY402" i="2"/>
  <c r="BY367" i="2"/>
  <c r="BY327" i="2"/>
  <c r="BY450" i="2"/>
  <c r="BY452" i="2"/>
  <c r="BY361" i="2"/>
  <c r="BY317" i="2"/>
  <c r="BA14" i="2"/>
  <c r="BA15" i="2" s="1"/>
  <c r="AZ18" i="2"/>
  <c r="AZ224" i="2" s="1"/>
  <c r="BU499" i="2"/>
  <c r="BU404" i="2"/>
  <c r="BU398" i="2"/>
  <c r="BU397" i="2"/>
  <c r="BU395" i="2"/>
  <c r="BU396" i="2" s="1"/>
  <c r="BU352" i="2"/>
  <c r="BD732" i="2"/>
  <c r="BD746" i="2"/>
  <c r="BD709" i="2"/>
  <c r="BD557" i="2"/>
  <c r="BE5" i="2"/>
  <c r="BD710" i="2" a="1"/>
  <c r="BD733" i="2" a="1"/>
  <c r="BD558" i="2" a="1"/>
  <c r="BD747" i="2" a="1"/>
  <c r="BC736" i="2" a="1"/>
  <c r="BC750" i="2" a="1"/>
  <c r="BC739" i="2" a="1"/>
  <c r="BC740" i="2" a="1"/>
  <c r="BC738" i="2" a="1"/>
  <c r="BC742" i="2" a="1"/>
  <c r="BC737" i="2" a="1"/>
  <c r="BA225" i="2" l="1"/>
  <c r="BA26" i="2"/>
  <c r="AZ19" i="2"/>
  <c r="BB22" i="2"/>
  <c r="BB21" i="2" s="1"/>
  <c r="BB25" i="2" s="1"/>
  <c r="BD747" i="2"/>
  <c r="BD748" i="2" s="1"/>
  <c r="BD733" i="2"/>
  <c r="BD734" i="2" s="1"/>
  <c r="BC750" i="2"/>
  <c r="BD558" i="2"/>
  <c r="BD559" i="2" s="1"/>
  <c r="BC736" i="2"/>
  <c r="BC737" i="2"/>
  <c r="BC738" i="2"/>
  <c r="BC742" i="2"/>
  <c r="BC740" i="2"/>
  <c r="BC739" i="2"/>
  <c r="BD710" i="2"/>
  <c r="BD711" i="2" s="1"/>
  <c r="BU407" i="2"/>
  <c r="BU405" i="2"/>
  <c r="BU406" i="2" s="1"/>
  <c r="BA18" i="2"/>
  <c r="BA224" i="2" s="1"/>
  <c r="BB14" i="2"/>
  <c r="BB15" i="2" s="1"/>
  <c r="BY318" i="2"/>
  <c r="BY336" i="2"/>
  <c r="BY333" i="2" s="1"/>
  <c r="BY334" i="2" s="1"/>
  <c r="BE746" i="2"/>
  <c r="BE732" i="2"/>
  <c r="BE709" i="2"/>
  <c r="BE557" i="2"/>
  <c r="BF5" i="2"/>
  <c r="BE710" i="2" a="1"/>
  <c r="BE558" i="2" a="1"/>
  <c r="BE747" i="2" a="1"/>
  <c r="BE733" i="2" a="1"/>
  <c r="BD742" i="2" a="1"/>
  <c r="BD737" i="2" a="1"/>
  <c r="BD750" i="2" a="1"/>
  <c r="BD738" i="2" a="1"/>
  <c r="BD739" i="2" a="1"/>
  <c r="BD740" i="2" a="1"/>
  <c r="BD736" i="2" a="1"/>
  <c r="BB225" i="2" l="1"/>
  <c r="BB26" i="2"/>
  <c r="BA19" i="2"/>
  <c r="BC22" i="2"/>
  <c r="BC21" i="2" s="1"/>
  <c r="BC25" i="2" s="1"/>
  <c r="BE733" i="2"/>
  <c r="BE734" i="2" s="1"/>
  <c r="BE747" i="2"/>
  <c r="BE748" i="2" s="1"/>
  <c r="BD737" i="2"/>
  <c r="BD736" i="2"/>
  <c r="BD739" i="2"/>
  <c r="BD738" i="2"/>
  <c r="BD742" i="2"/>
  <c r="BD740" i="2"/>
  <c r="BE710" i="2"/>
  <c r="BE711" i="2" s="1"/>
  <c r="BE558" i="2"/>
  <c r="BE559" i="2" s="1"/>
  <c r="BD750" i="2"/>
  <c r="BC14" i="2"/>
  <c r="BC15" i="2" s="1"/>
  <c r="BB18" i="2"/>
  <c r="BB224" i="2" s="1"/>
  <c r="BY339" i="2"/>
  <c r="BY337" i="2"/>
  <c r="BY349" i="2"/>
  <c r="BY338" i="2"/>
  <c r="BF746" i="2"/>
  <c r="BF709" i="2"/>
  <c r="BF732" i="2"/>
  <c r="BF557" i="2"/>
  <c r="BG5" i="2"/>
  <c r="BF710" i="2" a="1"/>
  <c r="BF558" i="2" a="1"/>
  <c r="BF747" i="2" a="1"/>
  <c r="BF733" i="2" a="1"/>
  <c r="BE737" i="2" a="1"/>
  <c r="BE739" i="2" a="1"/>
  <c r="BE742" i="2" a="1"/>
  <c r="BE740" i="2" a="1"/>
  <c r="BE736" i="2" a="1"/>
  <c r="BE750" i="2" a="1"/>
  <c r="BE738" i="2" a="1"/>
  <c r="BC225" i="2" l="1"/>
  <c r="BC26" i="2"/>
  <c r="BB19" i="2"/>
  <c r="BD22" i="2"/>
  <c r="BD21" i="2" s="1"/>
  <c r="BD25" i="2" s="1"/>
  <c r="BF733" i="2"/>
  <c r="BF734" i="2" s="1"/>
  <c r="BF710" i="2"/>
  <c r="BF711" i="2" s="1"/>
  <c r="BF747" i="2"/>
  <c r="BF748" i="2" s="1"/>
  <c r="BF558" i="2"/>
  <c r="BF559" i="2" s="1"/>
  <c r="BE750" i="2"/>
  <c r="BE737" i="2"/>
  <c r="BE736" i="2"/>
  <c r="BE739" i="2"/>
  <c r="BE740" i="2"/>
  <c r="BE738" i="2"/>
  <c r="BE742" i="2"/>
  <c r="BC18" i="2"/>
  <c r="BC224" i="2" s="1"/>
  <c r="BD14" i="2"/>
  <c r="BD15" i="2" s="1"/>
  <c r="BY394" i="2"/>
  <c r="BY353" i="2"/>
  <c r="BY354" i="2"/>
  <c r="BY351" i="2"/>
  <c r="BY350" i="2"/>
  <c r="BG746" i="2"/>
  <c r="BG732" i="2"/>
  <c r="BG709" i="2"/>
  <c r="BG557" i="2"/>
  <c r="BH5" i="2"/>
  <c r="BG3" i="2"/>
  <c r="BG747" i="2" a="1"/>
  <c r="BG733" i="2" a="1"/>
  <c r="BG710" i="2" a="1"/>
  <c r="BF739" i="2" a="1"/>
  <c r="BF713" i="2" a="1"/>
  <c r="BF727" i="2" a="1"/>
  <c r="BF737" i="2" a="1"/>
  <c r="BF726" i="2" a="1"/>
  <c r="BF742" i="2" a="1"/>
  <c r="BF714" i="2" a="1"/>
  <c r="BF736" i="2" a="1"/>
  <c r="BF723" i="2" a="1"/>
  <c r="BF720" i="2" a="1"/>
  <c r="BF725" i="2" a="1"/>
  <c r="BF721" i="2" a="1"/>
  <c r="BF717" i="2" a="1"/>
  <c r="BF750" i="2" a="1"/>
  <c r="BF724" i="2" a="1"/>
  <c r="BF738" i="2" a="1"/>
  <c r="BF719" i="2" a="1"/>
  <c r="BF715" i="2" a="1"/>
  <c r="BF716" i="2" a="1"/>
  <c r="BF740" i="2" a="1"/>
  <c r="BF729" i="2" a="1"/>
  <c r="BD225" i="2" l="1"/>
  <c r="BD26" i="2"/>
  <c r="BC19" i="2"/>
  <c r="BE22" i="2"/>
  <c r="BE21" i="2" s="1"/>
  <c r="BE25" i="2" s="1"/>
  <c r="BG710" i="2"/>
  <c r="BG711" i="2" s="1"/>
  <c r="BG733" i="2"/>
  <c r="BG734" i="2" s="1"/>
  <c r="BG747" i="2"/>
  <c r="BG748" i="2" s="1"/>
  <c r="BF714" i="2"/>
  <c r="BF716" i="2"/>
  <c r="BF719" i="2"/>
  <c r="BF715" i="2"/>
  <c r="BF727" i="2"/>
  <c r="BF717" i="2"/>
  <c r="BF24" i="2" s="1"/>
  <c r="BF23" i="2" s="1"/>
  <c r="BF723" i="2"/>
  <c r="BF720" i="2"/>
  <c r="BF713" i="2"/>
  <c r="BF721" i="2"/>
  <c r="BF725" i="2"/>
  <c r="BF729" i="2"/>
  <c r="BF724" i="2"/>
  <c r="BF726" i="2"/>
  <c r="BF737" i="2"/>
  <c r="BF742" i="2"/>
  <c r="BF736" i="2"/>
  <c r="BF739" i="2"/>
  <c r="BF740" i="2"/>
  <c r="BF738" i="2"/>
  <c r="BF750" i="2"/>
  <c r="BY395" i="2"/>
  <c r="BY396" i="2" s="1"/>
  <c r="BY398" i="2"/>
  <c r="BY499" i="2"/>
  <c r="BY397" i="2"/>
  <c r="BY404" i="2"/>
  <c r="BY352" i="2"/>
  <c r="BE14" i="2"/>
  <c r="BE15" i="2" s="1"/>
  <c r="BD18" i="2"/>
  <c r="BD224" i="2" s="1"/>
  <c r="BH746" i="2"/>
  <c r="BH732" i="2"/>
  <c r="BH709" i="2"/>
  <c r="BH557" i="2"/>
  <c r="BI5" i="2"/>
  <c r="BH733" i="2" a="1"/>
  <c r="BH558" i="2" a="1"/>
  <c r="BH747" i="2" a="1"/>
  <c r="BH710" i="2" a="1"/>
  <c r="BG714" i="2" a="1"/>
  <c r="BG742" i="2" a="1"/>
  <c r="BG739" i="2" a="1"/>
  <c r="BG715" i="2" a="1"/>
  <c r="BG713" i="2" a="1"/>
  <c r="BG736" i="2" a="1"/>
  <c r="BG729" i="2" a="1"/>
  <c r="BG727" i="2" a="1"/>
  <c r="BG750" i="2" a="1"/>
  <c r="BG737" i="2" a="1"/>
  <c r="BG723" i="2" a="1"/>
  <c r="BG719" i="2" a="1"/>
  <c r="BG725" i="2" a="1"/>
  <c r="BG726" i="2" a="1"/>
  <c r="BG738" i="2" a="1"/>
  <c r="BG716" i="2" a="1"/>
  <c r="BG720" i="2" a="1"/>
  <c r="BG721" i="2" a="1"/>
  <c r="BG724" i="2" a="1"/>
  <c r="BG717" i="2" a="1"/>
  <c r="BG740" i="2" a="1"/>
  <c r="BE225" i="2" l="1"/>
  <c r="BE26" i="2"/>
  <c r="BD19" i="2"/>
  <c r="BF22" i="2"/>
  <c r="BF21" i="2" s="1"/>
  <c r="BH558" i="2"/>
  <c r="BH559" i="2" s="1"/>
  <c r="BH710" i="2"/>
  <c r="BH711" i="2" s="1"/>
  <c r="BH733" i="2"/>
  <c r="BH734" i="2" s="1"/>
  <c r="BH747" i="2"/>
  <c r="BH748" i="2" s="1"/>
  <c r="BG750" i="2"/>
  <c r="BG736" i="2"/>
  <c r="BG738" i="2"/>
  <c r="BG742" i="2"/>
  <c r="BG737" i="2"/>
  <c r="BG739" i="2"/>
  <c r="BG740" i="2"/>
  <c r="BG716" i="2"/>
  <c r="BG713" i="2"/>
  <c r="BG719" i="2"/>
  <c r="BG721" i="2"/>
  <c r="BG726" i="2"/>
  <c r="BG729" i="2"/>
  <c r="BG715" i="2"/>
  <c r="BG717" i="2"/>
  <c r="BG723" i="2"/>
  <c r="BG725" i="2"/>
  <c r="BG720" i="2"/>
  <c r="BG714" i="2"/>
  <c r="BG727" i="2"/>
  <c r="BG724" i="2"/>
  <c r="BF14" i="2"/>
  <c r="BF15" i="2" s="1"/>
  <c r="BE18" i="2"/>
  <c r="BE224" i="2" s="1"/>
  <c r="BY405" i="2"/>
  <c r="BY406" i="2" s="1"/>
  <c r="BY407" i="2"/>
  <c r="BI746" i="2"/>
  <c r="BI732" i="2"/>
  <c r="BI709" i="2"/>
  <c r="BI557" i="2"/>
  <c r="BJ5" i="2"/>
  <c r="BI558" i="2" a="1"/>
  <c r="BI710" i="2" a="1"/>
  <c r="BI733" i="2" a="1"/>
  <c r="BI747" i="2" a="1"/>
  <c r="BH729" i="2" a="1"/>
  <c r="BH717" i="2" a="1"/>
  <c r="BH716" i="2" a="1"/>
  <c r="BH724" i="2" a="1"/>
  <c r="BH736" i="2" a="1"/>
  <c r="BH750" i="2" a="1"/>
  <c r="BH721" i="2" a="1"/>
  <c r="BH723" i="2" a="1"/>
  <c r="BH738" i="2" a="1"/>
  <c r="BH740" i="2" a="1"/>
  <c r="BH725" i="2" a="1"/>
  <c r="BH720" i="2" a="1"/>
  <c r="BH713" i="2" a="1"/>
  <c r="BH739" i="2" a="1"/>
  <c r="BH737" i="2" a="1"/>
  <c r="BH726" i="2" a="1"/>
  <c r="BH719" i="2" a="1"/>
  <c r="BH714" i="2" a="1"/>
  <c r="BH715" i="2" a="1"/>
  <c r="BH727" i="2" a="1"/>
  <c r="BH742" i="2" a="1"/>
  <c r="BE19" i="2" l="1"/>
  <c r="BG24" i="2"/>
  <c r="BG23" i="2" s="1"/>
  <c r="BG22" i="2"/>
  <c r="BG21" i="2" s="1"/>
  <c r="BI558" i="2"/>
  <c r="BI559" i="2" s="1"/>
  <c r="BI710" i="2"/>
  <c r="BI711" i="2" s="1"/>
  <c r="BI733" i="2"/>
  <c r="BI734" i="2" s="1"/>
  <c r="BI747" i="2"/>
  <c r="BI748" i="2" s="1"/>
  <c r="BH750" i="2"/>
  <c r="BH739" i="2"/>
  <c r="BH738" i="2"/>
  <c r="BH742" i="2"/>
  <c r="BH737" i="2"/>
  <c r="BH736" i="2"/>
  <c r="BH740" i="2"/>
  <c r="BH721" i="2"/>
  <c r="BH713" i="2"/>
  <c r="BH716" i="2"/>
  <c r="BH714" i="2"/>
  <c r="BH719" i="2"/>
  <c r="BH729" i="2"/>
  <c r="BH715" i="2"/>
  <c r="BH717" i="2"/>
  <c r="BH24" i="2" s="1"/>
  <c r="BH720" i="2"/>
  <c r="BH723" i="2"/>
  <c r="BH726" i="2"/>
  <c r="BH725" i="2"/>
  <c r="BH724" i="2"/>
  <c r="BH727" i="2"/>
  <c r="BG14" i="2"/>
  <c r="BG15" i="2" s="1"/>
  <c r="BF25" i="2"/>
  <c r="BF18" i="2"/>
  <c r="BF224" i="2" s="1"/>
  <c r="BJ732" i="2"/>
  <c r="BJ746" i="2"/>
  <c r="BJ709" i="2"/>
  <c r="BJ557" i="2"/>
  <c r="BK5" i="2"/>
  <c r="BJ710" i="2" a="1"/>
  <c r="BJ747" i="2" a="1"/>
  <c r="BJ733" i="2" a="1"/>
  <c r="BJ558" i="2" a="1"/>
  <c r="BI720" i="2" a="1"/>
  <c r="BI725" i="2" a="1"/>
  <c r="BI686" i="2" a="1"/>
  <c r="BI645" i="2" a="1"/>
  <c r="BI673" i="2" a="1"/>
  <c r="BI717" i="2" a="1"/>
  <c r="BI600" i="2" a="1"/>
  <c r="BI693" i="2" a="1"/>
  <c r="BI702" i="2" a="1"/>
  <c r="BI581" i="2" a="1"/>
  <c r="BI568" i="2" a="1"/>
  <c r="BI695" i="2" a="1"/>
  <c r="BI577" i="2" a="1"/>
  <c r="BI650" i="2" a="1"/>
  <c r="BI579" i="2" a="1"/>
  <c r="BI633" i="2" a="1"/>
  <c r="BI652" i="2" a="1"/>
  <c r="BI580" i="2" a="1"/>
  <c r="BI593" i="2" a="1"/>
  <c r="BI562" i="2" a="1"/>
  <c r="BI570" i="2" a="1"/>
  <c r="BI668" i="2" a="1"/>
  <c r="BI626" i="2" a="1"/>
  <c r="BI694" i="2" a="1"/>
  <c r="BI649" i="2" a="1"/>
  <c r="BI724" i="2" a="1"/>
  <c r="BI677" i="2" a="1"/>
  <c r="BI634" i="2" a="1"/>
  <c r="BI713" i="2" a="1"/>
  <c r="BI683" i="2" a="1"/>
  <c r="BI665" i="2" a="1"/>
  <c r="BI684" i="2" a="1"/>
  <c r="BI689" i="2" a="1"/>
  <c r="BI656" i="2" a="1"/>
  <c r="BI657" i="2" a="1"/>
  <c r="BI611" i="2" a="1"/>
  <c r="BI576" i="2" a="1"/>
  <c r="BI573" i="2" a="1"/>
  <c r="BI653" i="2" a="1"/>
  <c r="BI585" i="2" a="1"/>
  <c r="BI642" i="2" a="1"/>
  <c r="BI586" i="2" a="1"/>
  <c r="BI641" i="2" a="1"/>
  <c r="BI625" i="2" a="1"/>
  <c r="BI658" i="2" a="1"/>
  <c r="BI750" i="2" a="1"/>
  <c r="BI739" i="2" a="1"/>
  <c r="BI670" i="2" a="1"/>
  <c r="BI648" i="2" a="1"/>
  <c r="BI704" i="2" a="1"/>
  <c r="BI589" i="2" a="1"/>
  <c r="BI619" i="2" a="1"/>
  <c r="BI738" i="2" a="1"/>
  <c r="BI566" i="2" a="1"/>
  <c r="BI727" i="2" a="1"/>
  <c r="BI723" i="2" a="1"/>
  <c r="BI598" i="2" a="1"/>
  <c r="BI662" i="2" a="1"/>
  <c r="BI637" i="2" a="1"/>
  <c r="BI737" i="2" a="1"/>
  <c r="BI663" i="2" a="1"/>
  <c r="BI681" i="2" a="1"/>
  <c r="BI614" i="2" a="1"/>
  <c r="BI620" i="2" a="1"/>
  <c r="BI574" i="2" a="1"/>
  <c r="BI588" i="2" a="1"/>
  <c r="BI726" i="2" a="1"/>
  <c r="BI612" i="2" a="1"/>
  <c r="BI569" i="2" a="1"/>
  <c r="BI667" i="2" a="1"/>
  <c r="BI700" i="2" a="1"/>
  <c r="BI563" i="2" a="1"/>
  <c r="BI669" i="2" a="1"/>
  <c r="BI705" i="2" a="1"/>
  <c r="BI687" i="2" a="1"/>
  <c r="BI622" i="2" a="1"/>
  <c r="BI736" i="2" a="1"/>
  <c r="BI691" i="2" a="1"/>
  <c r="BI594" i="2" a="1"/>
  <c r="BI703" i="2" a="1"/>
  <c r="BI671" i="2" a="1"/>
  <c r="BI654" i="2" a="1"/>
  <c r="BI623" i="2" a="1"/>
  <c r="BI561" i="2" a="1"/>
  <c r="BI631" i="2" a="1"/>
  <c r="BI597" i="2" a="1"/>
  <c r="BI596" i="2" a="1"/>
  <c r="BI567" i="2" a="1"/>
  <c r="BI583" i="2" a="1"/>
  <c r="BI721" i="2" a="1"/>
  <c r="BI635" i="2" a="1"/>
  <c r="BI575" i="2" a="1"/>
  <c r="BI647" i="2" a="1"/>
  <c r="BI587" i="2" a="1"/>
  <c r="BI697" i="2" a="1"/>
  <c r="BI676" i="2" a="1"/>
  <c r="BI599" i="2" a="1"/>
  <c r="BI617" i="2" a="1"/>
  <c r="BI666" i="2" a="1"/>
  <c r="BI640" i="2" a="1"/>
  <c r="BI685" i="2" a="1"/>
  <c r="BI729" i="2" a="1"/>
  <c r="BI742" i="2" a="1"/>
  <c r="BI564" i="2" a="1"/>
  <c r="BI636" i="2" a="1"/>
  <c r="BI680" i="2" a="1"/>
  <c r="BI675" i="2" a="1"/>
  <c r="BI719" i="2" a="1"/>
  <c r="BI571" i="2" a="1"/>
  <c r="BI679" i="2" a="1"/>
  <c r="BI659" i="2" a="1"/>
  <c r="BI692" i="2" a="1"/>
  <c r="BI609" i="2" a="1"/>
  <c r="BI592" i="2" a="1"/>
  <c r="BI582" i="2" a="1"/>
  <c r="BI678" i="2" a="1"/>
  <c r="BI701" i="2" a="1"/>
  <c r="BI644" i="2" a="1"/>
  <c r="BI699" i="2" a="1"/>
  <c r="BI740" i="2" a="1"/>
  <c r="BI715" i="2" a="1"/>
  <c r="BI688" i="2" a="1"/>
  <c r="BI696" i="2" a="1"/>
  <c r="BI674" i="2" a="1"/>
  <c r="BI632" i="2" a="1"/>
  <c r="BI714" i="2" a="1"/>
  <c r="BI716" i="2" a="1"/>
  <c r="BF225" i="2" l="1"/>
  <c r="BF26" i="2"/>
  <c r="BF19" i="2"/>
  <c r="BH23" i="2"/>
  <c r="BG25" i="2"/>
  <c r="BH22" i="2"/>
  <c r="BH21" i="2" s="1"/>
  <c r="BG18" i="2"/>
  <c r="BG224" i="2" s="1"/>
  <c r="BJ558" i="2"/>
  <c r="BJ559" i="2" s="1"/>
  <c r="BJ710" i="2"/>
  <c r="BJ711" i="2" s="1"/>
  <c r="BJ747" i="2"/>
  <c r="BJ748" i="2" s="1"/>
  <c r="BJ733" i="2"/>
  <c r="BJ734" i="2" s="1"/>
  <c r="BI717" i="2"/>
  <c r="BI24" i="2" s="1"/>
  <c r="BI720" i="2"/>
  <c r="BI726" i="2"/>
  <c r="BI713" i="2"/>
  <c r="BI716" i="2"/>
  <c r="BI719" i="2"/>
  <c r="BI727" i="2"/>
  <c r="BI729" i="2"/>
  <c r="BI714" i="2"/>
  <c r="BI724" i="2"/>
  <c r="BI723" i="2"/>
  <c r="BI715" i="2"/>
  <c r="BI721" i="2"/>
  <c r="BI725" i="2"/>
  <c r="BI750" i="2"/>
  <c r="BI738" i="2"/>
  <c r="BI737" i="2"/>
  <c r="BI736" i="2"/>
  <c r="BI742" i="2"/>
  <c r="BI740" i="2"/>
  <c r="BI739" i="2"/>
  <c r="BI566" i="2"/>
  <c r="BI562" i="2"/>
  <c r="BI577" i="2"/>
  <c r="BI563" i="2"/>
  <c r="BI144" i="2" s="1"/>
  <c r="BI145" i="2" s="1"/>
  <c r="BI567" i="2"/>
  <c r="BI569" i="2"/>
  <c r="BI576" i="2"/>
  <c r="BI574" i="2"/>
  <c r="BI570" i="2"/>
  <c r="BI166" i="2" s="1"/>
  <c r="BI167" i="2" s="1"/>
  <c r="BI573" i="2"/>
  <c r="BI561" i="2"/>
  <c r="BI564" i="2"/>
  <c r="BI581" i="2"/>
  <c r="BI568" i="2"/>
  <c r="BI688" i="2"/>
  <c r="BI622" i="2"/>
  <c r="BI626" i="2"/>
  <c r="BI694" i="2"/>
  <c r="BI697" i="2"/>
  <c r="BI571" i="2"/>
  <c r="BI575" i="2"/>
  <c r="BI579" i="2"/>
  <c r="BI582" i="2"/>
  <c r="BI586" i="2"/>
  <c r="BI589" i="2"/>
  <c r="BI594" i="2"/>
  <c r="BI598" i="2"/>
  <c r="BI605" i="2" s="1"/>
  <c r="BI644" i="2"/>
  <c r="BI648" i="2"/>
  <c r="BI669" i="2"/>
  <c r="BI674" i="2"/>
  <c r="BI678" i="2"/>
  <c r="BI683" i="2"/>
  <c r="BI634" i="2"/>
  <c r="BI692" i="2"/>
  <c r="BI609" i="2"/>
  <c r="BI611" i="2"/>
  <c r="BI612" i="2"/>
  <c r="BI614" i="2"/>
  <c r="BI620" i="2"/>
  <c r="BI625" i="2"/>
  <c r="BI642" i="2"/>
  <c r="BI650" i="2"/>
  <c r="BI668" i="2"/>
  <c r="BI673" i="2"/>
  <c r="BI677" i="2"/>
  <c r="BI681" i="2"/>
  <c r="BI695" i="2"/>
  <c r="BI580" i="2"/>
  <c r="BI583" i="2"/>
  <c r="BI587" i="2"/>
  <c r="BI592" i="2"/>
  <c r="BI596" i="2"/>
  <c r="BI603" i="2" s="1"/>
  <c r="BI599" i="2"/>
  <c r="BI606" i="2" s="1"/>
  <c r="BI647" i="2"/>
  <c r="BI659" i="2"/>
  <c r="BI654" i="2"/>
  <c r="BI685" i="2"/>
  <c r="BI637" i="2"/>
  <c r="BI667" i="2"/>
  <c r="BI671" i="2"/>
  <c r="BI676" i="2"/>
  <c r="BI680" i="2"/>
  <c r="BI619" i="2"/>
  <c r="BI623" i="2"/>
  <c r="BI631" i="2"/>
  <c r="BI652" i="2"/>
  <c r="BI696" i="2"/>
  <c r="BI585" i="2"/>
  <c r="BI588" i="2"/>
  <c r="BI593" i="2"/>
  <c r="BI597" i="2"/>
  <c r="BI604" i="2" s="1"/>
  <c r="BI600" i="2"/>
  <c r="BI607" i="2" s="1"/>
  <c r="BI617" i="2"/>
  <c r="BI629" i="2" s="1"/>
  <c r="BI656" i="2"/>
  <c r="BI670" i="2"/>
  <c r="BI675" i="2"/>
  <c r="BI679" i="2"/>
  <c r="BI699" i="2"/>
  <c r="BI700" i="2"/>
  <c r="BI658" i="2"/>
  <c r="BI663" i="2"/>
  <c r="BI665" i="2"/>
  <c r="BI703" i="2"/>
  <c r="BI633" i="2"/>
  <c r="BI636" i="2"/>
  <c r="BI641" i="2"/>
  <c r="BI684" i="2"/>
  <c r="BI687" i="2"/>
  <c r="BI691" i="2"/>
  <c r="BI705" i="2"/>
  <c r="BI666" i="2"/>
  <c r="BI702" i="2"/>
  <c r="BI693" i="2"/>
  <c r="BI632" i="2"/>
  <c r="BI635" i="2"/>
  <c r="BI640" i="2"/>
  <c r="BI686" i="2"/>
  <c r="BI689" i="2"/>
  <c r="BI645" i="2"/>
  <c r="BI649" i="2"/>
  <c r="BI653" i="2"/>
  <c r="BI657" i="2"/>
  <c r="BI662" i="2"/>
  <c r="BI701" i="2"/>
  <c r="BI704" i="2"/>
  <c r="BH14" i="2"/>
  <c r="BH15" i="2" s="1"/>
  <c r="BK746" i="2"/>
  <c r="BK732" i="2"/>
  <c r="BK709" i="2"/>
  <c r="BK557" i="2"/>
  <c r="BK3" i="2"/>
  <c r="BL5" i="2"/>
  <c r="BK747" i="2" a="1"/>
  <c r="BK733" i="2" a="1"/>
  <c r="BK558" i="2" a="1"/>
  <c r="BK710" i="2" a="1"/>
  <c r="BJ623" i="2" a="1"/>
  <c r="BJ694" i="2" a="1"/>
  <c r="BJ626" i="2" a="1"/>
  <c r="BJ631" i="2" a="1"/>
  <c r="BJ585" i="2" a="1"/>
  <c r="BJ737" i="2" a="1"/>
  <c r="BJ681" i="2" a="1"/>
  <c r="BJ662" i="2" a="1"/>
  <c r="BJ687" i="2" a="1"/>
  <c r="BJ614" i="2" a="1"/>
  <c r="BJ636" i="2" a="1"/>
  <c r="BJ620" i="2" a="1"/>
  <c r="BJ570" i="2" a="1"/>
  <c r="BJ742" i="2" a="1"/>
  <c r="BJ574" i="2" a="1"/>
  <c r="BJ725" i="2" a="1"/>
  <c r="BJ583" i="2" a="1"/>
  <c r="BJ654" i="2" a="1"/>
  <c r="BJ587" i="2" a="1"/>
  <c r="BJ600" i="2" a="1"/>
  <c r="BJ625" i="2" a="1"/>
  <c r="BJ657" i="2" a="1"/>
  <c r="BJ697" i="2" a="1"/>
  <c r="BJ704" i="2" a="1"/>
  <c r="BJ622" i="2" a="1"/>
  <c r="BJ750" i="2" a="1"/>
  <c r="BJ634" i="2" a="1"/>
  <c r="BJ740" i="2" a="1"/>
  <c r="BJ685" i="2" a="1"/>
  <c r="BJ637" i="2" a="1"/>
  <c r="BJ683" i="2" a="1"/>
  <c r="BJ719" i="2" a="1"/>
  <c r="BJ612" i="2" a="1"/>
  <c r="BJ576" i="2" a="1"/>
  <c r="BJ598" i="2" a="1"/>
  <c r="BJ665" i="2" a="1"/>
  <c r="BJ641" i="2" a="1"/>
  <c r="BJ567" i="2" a="1"/>
  <c r="BJ701" i="2" a="1"/>
  <c r="BJ716" i="2" a="1"/>
  <c r="BJ648" i="2" a="1"/>
  <c r="BJ642" i="2" a="1"/>
  <c r="BJ700" i="2" a="1"/>
  <c r="BJ675" i="2" a="1"/>
  <c r="BJ652" i="2" a="1"/>
  <c r="BJ663" i="2" a="1"/>
  <c r="BJ568" i="2" a="1"/>
  <c r="BJ596" i="2" a="1"/>
  <c r="BJ715" i="2" a="1"/>
  <c r="BJ738" i="2" a="1"/>
  <c r="BJ689" i="2" a="1"/>
  <c r="BJ649" i="2" a="1"/>
  <c r="BJ609" i="2" a="1"/>
  <c r="BJ581" i="2" a="1"/>
  <c r="BJ726" i="2" a="1"/>
  <c r="BJ717" i="2" a="1"/>
  <c r="BJ671" i="2" a="1"/>
  <c r="BJ586" i="2" a="1"/>
  <c r="BJ656" i="2" a="1"/>
  <c r="BJ577" i="2" a="1"/>
  <c r="BJ597" i="2" a="1"/>
  <c r="BJ647" i="2" a="1"/>
  <c r="BJ688" i="2" a="1"/>
  <c r="BJ563" i="2" a="1"/>
  <c r="BJ666" i="2" a="1"/>
  <c r="BJ699" i="2" a="1"/>
  <c r="BJ702" i="2" a="1"/>
  <c r="BJ667" i="2" a="1"/>
  <c r="BJ573" i="2" a="1"/>
  <c r="BJ645" i="2" a="1"/>
  <c r="BJ686" i="2" a="1"/>
  <c r="BJ705" i="2" a="1"/>
  <c r="BJ588" i="2" a="1"/>
  <c r="BJ677" i="2" a="1"/>
  <c r="BJ713" i="2" a="1"/>
  <c r="BJ691" i="2" a="1"/>
  <c r="BJ653" i="2" a="1"/>
  <c r="BJ739" i="2" a="1"/>
  <c r="BJ723" i="2" a="1"/>
  <c r="BJ721" i="2" a="1"/>
  <c r="BJ569" i="2" a="1"/>
  <c r="BJ650" i="2" a="1"/>
  <c r="BJ571" i="2" a="1"/>
  <c r="BJ692" i="2" a="1"/>
  <c r="BJ669" i="2" a="1"/>
  <c r="BJ720" i="2" a="1"/>
  <c r="BJ668" i="2" a="1"/>
  <c r="BJ579" i="2" a="1"/>
  <c r="BJ727" i="2" a="1"/>
  <c r="BJ679" i="2" a="1"/>
  <c r="BJ693" i="2" a="1"/>
  <c r="BJ644" i="2" a="1"/>
  <c r="BJ589" i="2" a="1"/>
  <c r="BJ633" i="2" a="1"/>
  <c r="BJ582" i="2" a="1"/>
  <c r="BJ564" i="2" a="1"/>
  <c r="BJ561" i="2" a="1"/>
  <c r="BJ562" i="2" a="1"/>
  <c r="BJ611" i="2" a="1"/>
  <c r="BJ673" i="2" a="1"/>
  <c r="BJ680" i="2" a="1"/>
  <c r="BJ592" i="2" a="1"/>
  <c r="BJ670" i="2" a="1"/>
  <c r="BJ658" i="2" a="1"/>
  <c r="BJ566" i="2" a="1"/>
  <c r="BJ632" i="2" a="1"/>
  <c r="BJ695" i="2" a="1"/>
  <c r="BJ659" i="2" a="1"/>
  <c r="BJ580" i="2" a="1"/>
  <c r="BJ575" i="2" a="1"/>
  <c r="BJ736" i="2" a="1"/>
  <c r="BJ696" i="2" a="1"/>
  <c r="BJ678" i="2" a="1"/>
  <c r="BJ674" i="2" a="1"/>
  <c r="BJ594" i="2" a="1"/>
  <c r="BJ684" i="2" a="1"/>
  <c r="BJ617" i="2" a="1"/>
  <c r="BJ635" i="2" a="1"/>
  <c r="BJ619" i="2" a="1"/>
  <c r="BJ724" i="2" a="1"/>
  <c r="BJ593" i="2" a="1"/>
  <c r="BJ714" i="2" a="1"/>
  <c r="BJ640" i="2" a="1"/>
  <c r="BJ676" i="2" a="1"/>
  <c r="BJ599" i="2" a="1"/>
  <c r="BJ729" i="2" a="1"/>
  <c r="BJ703" i="2" a="1"/>
  <c r="BG225" i="2" l="1"/>
  <c r="BG26" i="2"/>
  <c r="BG19" i="2"/>
  <c r="BI23" i="2"/>
  <c r="BI22" i="2"/>
  <c r="BI21" i="2" s="1"/>
  <c r="BI706" i="2"/>
  <c r="BI664" i="2"/>
  <c r="BI357" i="2"/>
  <c r="BI358" i="2" s="1"/>
  <c r="BK558" i="2"/>
  <c r="BK559" i="2" s="1"/>
  <c r="BK710" i="2"/>
  <c r="BK711" i="2" s="1"/>
  <c r="BK733" i="2"/>
  <c r="BK734" i="2" s="1"/>
  <c r="BK747" i="2"/>
  <c r="BK748" i="2" s="1"/>
  <c r="BJ739" i="2"/>
  <c r="BJ738" i="2"/>
  <c r="BJ737" i="2"/>
  <c r="BJ736" i="2"/>
  <c r="BJ742" i="2"/>
  <c r="BJ740" i="2"/>
  <c r="BJ750" i="2"/>
  <c r="BJ720" i="2"/>
  <c r="BJ717" i="2"/>
  <c r="BJ713" i="2"/>
  <c r="BJ721" i="2"/>
  <c r="BJ716" i="2"/>
  <c r="BJ719" i="2"/>
  <c r="BJ714" i="2"/>
  <c r="BJ715" i="2"/>
  <c r="BJ724" i="2"/>
  <c r="BJ723" i="2"/>
  <c r="BJ726" i="2"/>
  <c r="BJ725" i="2"/>
  <c r="BJ727" i="2"/>
  <c r="BJ729" i="2"/>
  <c r="BJ576" i="2"/>
  <c r="BJ577" i="2"/>
  <c r="BJ583" i="2"/>
  <c r="BJ569" i="2"/>
  <c r="BJ585" i="2"/>
  <c r="BJ563" i="2"/>
  <c r="BJ144" i="2" s="1"/>
  <c r="BJ145" i="2" s="1"/>
  <c r="BJ567" i="2"/>
  <c r="BJ597" i="2"/>
  <c r="BJ604" i="2" s="1"/>
  <c r="BJ600" i="2"/>
  <c r="BJ607" i="2" s="1"/>
  <c r="BJ575" i="2"/>
  <c r="BJ562" i="2"/>
  <c r="BJ566" i="2"/>
  <c r="BJ568" i="2"/>
  <c r="BJ574" i="2"/>
  <c r="BJ570" i="2"/>
  <c r="BJ166" i="2" s="1"/>
  <c r="BJ571" i="2"/>
  <c r="BJ573" i="2"/>
  <c r="BJ588" i="2"/>
  <c r="BJ593" i="2"/>
  <c r="BJ580" i="2"/>
  <c r="BJ587" i="2"/>
  <c r="BJ561" i="2"/>
  <c r="BJ564" i="2"/>
  <c r="BJ581" i="2"/>
  <c r="BJ617" i="2"/>
  <c r="BJ629" i="2" s="1"/>
  <c r="BJ653" i="2"/>
  <c r="BJ579" i="2"/>
  <c r="BJ582" i="2"/>
  <c r="BJ586" i="2"/>
  <c r="BJ589" i="2"/>
  <c r="BJ594" i="2"/>
  <c r="BJ598" i="2"/>
  <c r="BJ605" i="2" s="1"/>
  <c r="BJ622" i="2"/>
  <c r="BJ626" i="2"/>
  <c r="BJ633" i="2"/>
  <c r="BJ657" i="2"/>
  <c r="BJ634" i="2"/>
  <c r="BJ592" i="2"/>
  <c r="BJ596" i="2"/>
  <c r="BJ603" i="2" s="1"/>
  <c r="BJ599" i="2"/>
  <c r="BJ606" i="2" s="1"/>
  <c r="BJ609" i="2"/>
  <c r="BJ611" i="2"/>
  <c r="BJ612" i="2"/>
  <c r="BJ614" i="2"/>
  <c r="BJ620" i="2"/>
  <c r="BJ625" i="2"/>
  <c r="BJ647" i="2"/>
  <c r="BJ662" i="2"/>
  <c r="BJ636" i="2"/>
  <c r="BJ641" i="2"/>
  <c r="BJ637" i="2"/>
  <c r="BJ645" i="2"/>
  <c r="BJ649" i="2"/>
  <c r="BJ619" i="2"/>
  <c r="BJ623" i="2"/>
  <c r="BJ631" i="2"/>
  <c r="BJ685" i="2"/>
  <c r="BJ688" i="2"/>
  <c r="BJ692" i="2"/>
  <c r="BJ642" i="2"/>
  <c r="BJ650" i="2"/>
  <c r="BJ654" i="2"/>
  <c r="BJ658" i="2"/>
  <c r="BJ663" i="2"/>
  <c r="BJ665" i="2"/>
  <c r="BJ684" i="2"/>
  <c r="BJ687" i="2"/>
  <c r="BJ691" i="2"/>
  <c r="BJ644" i="2"/>
  <c r="BJ648" i="2"/>
  <c r="BJ652" i="2"/>
  <c r="BJ656" i="2"/>
  <c r="BJ659" i="2"/>
  <c r="BJ666" i="2"/>
  <c r="BJ667" i="2"/>
  <c r="BI615" i="2"/>
  <c r="BJ668" i="2"/>
  <c r="BJ669" i="2"/>
  <c r="BJ670" i="2"/>
  <c r="BJ671" i="2"/>
  <c r="BJ673" i="2"/>
  <c r="BJ674" i="2"/>
  <c r="BJ675" i="2"/>
  <c r="BJ676" i="2"/>
  <c r="BJ677" i="2"/>
  <c r="BJ678" i="2"/>
  <c r="BJ679" i="2"/>
  <c r="BJ680" i="2"/>
  <c r="BJ681" i="2"/>
  <c r="BJ683" i="2"/>
  <c r="BJ686" i="2"/>
  <c r="BJ689" i="2"/>
  <c r="BJ632" i="2"/>
  <c r="BJ635" i="2"/>
  <c r="BJ640" i="2"/>
  <c r="BJ693" i="2"/>
  <c r="BJ694" i="2"/>
  <c r="BJ695" i="2"/>
  <c r="BJ696" i="2"/>
  <c r="BJ697" i="2"/>
  <c r="BJ699" i="2"/>
  <c r="BJ700" i="2"/>
  <c r="BJ701" i="2"/>
  <c r="BJ702" i="2"/>
  <c r="BJ703" i="2"/>
  <c r="BJ704" i="2"/>
  <c r="BJ705" i="2"/>
  <c r="BI643" i="2"/>
  <c r="BI14" i="2"/>
  <c r="BI15" i="2" s="1"/>
  <c r="BH25" i="2"/>
  <c r="BH18" i="2"/>
  <c r="BH224" i="2" s="1"/>
  <c r="BL732" i="2"/>
  <c r="BL746" i="2"/>
  <c r="BL709" i="2"/>
  <c r="BL557" i="2"/>
  <c r="BM5" i="2"/>
  <c r="BL747" i="2" a="1"/>
  <c r="BL733" i="2" a="1"/>
  <c r="BL558" i="2" a="1"/>
  <c r="BL710" i="2" a="1"/>
  <c r="BK713" i="2" a="1"/>
  <c r="BK667" i="2" a="1"/>
  <c r="BK583" i="2" a="1"/>
  <c r="BK580" i="2" a="1"/>
  <c r="BK669" i="2" a="1"/>
  <c r="BK563" i="2" a="1"/>
  <c r="BK719" i="2" a="1"/>
  <c r="BK635" i="2" a="1"/>
  <c r="BK589" i="2" a="1"/>
  <c r="BK740" i="2" a="1"/>
  <c r="BK574" i="2" a="1"/>
  <c r="BK715" i="2" a="1"/>
  <c r="BK642" i="2" a="1"/>
  <c r="BK582" i="2" a="1"/>
  <c r="BK656" i="2" a="1"/>
  <c r="BK569" i="2" a="1"/>
  <c r="BK561" i="2" a="1"/>
  <c r="BK632" i="2" a="1"/>
  <c r="BK564" i="2" a="1"/>
  <c r="BK714" i="2" a="1"/>
  <c r="BK720" i="2" a="1"/>
  <c r="BK659" i="2" a="1"/>
  <c r="BK724" i="2" a="1"/>
  <c r="BK668" i="2" a="1"/>
  <c r="BK576" i="2" a="1"/>
  <c r="BK727" i="2" a="1"/>
  <c r="BK716" i="2" a="1"/>
  <c r="BK567" i="2" a="1"/>
  <c r="BK581" i="2" a="1"/>
  <c r="BK685" i="2" a="1"/>
  <c r="BK673" i="2" a="1"/>
  <c r="BK611" i="2" a="1"/>
  <c r="BK649" i="2" a="1"/>
  <c r="BK739" i="2" a="1"/>
  <c r="BK645" i="2" a="1"/>
  <c r="BK600" i="2" a="1"/>
  <c r="BK750" i="2" a="1"/>
  <c r="BK593" i="2" a="1"/>
  <c r="BK634" i="2" a="1"/>
  <c r="BK598" i="2" a="1"/>
  <c r="BK592" i="2" a="1"/>
  <c r="BK586" i="2" a="1"/>
  <c r="BK725" i="2" a="1"/>
  <c r="BK701" i="2" a="1"/>
  <c r="BK637" i="2" a="1"/>
  <c r="BK619" i="2" a="1"/>
  <c r="BK663" i="2" a="1"/>
  <c r="BK726" i="2" a="1"/>
  <c r="BK674" i="2" a="1"/>
  <c r="BK688" i="2" a="1"/>
  <c r="BK585" i="2" a="1"/>
  <c r="BK636" i="2" a="1"/>
  <c r="BK573" i="2" a="1"/>
  <c r="BK647" i="2" a="1"/>
  <c r="BK721" i="2" a="1"/>
  <c r="BK694" i="2" a="1"/>
  <c r="BK662" i="2" a="1"/>
  <c r="BK684" i="2" a="1"/>
  <c r="BK717" i="2" a="1"/>
  <c r="BK633" i="2" a="1"/>
  <c r="BK683" i="2" a="1"/>
  <c r="BK670" i="2" a="1"/>
  <c r="BK679" i="2" a="1"/>
  <c r="BK609" i="2" a="1"/>
  <c r="BK640" i="2" a="1"/>
  <c r="BK666" i="2" a="1"/>
  <c r="BK623" i="2" a="1"/>
  <c r="BK597" i="2" a="1"/>
  <c r="BK650" i="2" a="1"/>
  <c r="BK691" i="2" a="1"/>
  <c r="BK680" i="2" a="1"/>
  <c r="BK692" i="2" a="1"/>
  <c r="BK571" i="2" a="1"/>
  <c r="BK566" i="2" a="1"/>
  <c r="BK577" i="2" a="1"/>
  <c r="BK697" i="2" a="1"/>
  <c r="BK704" i="2" a="1"/>
  <c r="BK599" i="2" a="1"/>
  <c r="BK696" i="2" a="1"/>
  <c r="BK620" i="2" a="1"/>
  <c r="BK622" i="2" a="1"/>
  <c r="BK625" i="2" a="1"/>
  <c r="BK705" i="2" a="1"/>
  <c r="BK654" i="2" a="1"/>
  <c r="BK686" i="2" a="1"/>
  <c r="BK700" i="2" a="1"/>
  <c r="BK596" i="2" a="1"/>
  <c r="BK681" i="2" a="1"/>
  <c r="BK594" i="2" a="1"/>
  <c r="BK693" i="2" a="1"/>
  <c r="BK678" i="2" a="1"/>
  <c r="BK737" i="2" a="1"/>
  <c r="BK570" i="2" a="1"/>
  <c r="BK652" i="2" a="1"/>
  <c r="BK562" i="2" a="1"/>
  <c r="BK665" i="2" a="1"/>
  <c r="BK631" i="2" a="1"/>
  <c r="BK617" i="2" a="1"/>
  <c r="BK675" i="2" a="1"/>
  <c r="BK729" i="2" a="1"/>
  <c r="BK695" i="2" a="1"/>
  <c r="BK644" i="2" a="1"/>
  <c r="BK658" i="2" a="1"/>
  <c r="BK699" i="2" a="1"/>
  <c r="BK738" i="2" a="1"/>
  <c r="BK687" i="2" a="1"/>
  <c r="BK588" i="2" a="1"/>
  <c r="BK648" i="2" a="1"/>
  <c r="BK702" i="2" a="1"/>
  <c r="BK723" i="2" a="1"/>
  <c r="BK689" i="2" a="1"/>
  <c r="BK579" i="2" a="1"/>
  <c r="BK657" i="2" a="1"/>
  <c r="BK614" i="2" a="1"/>
  <c r="BK568" i="2" a="1"/>
  <c r="BK587" i="2" a="1"/>
  <c r="BK671" i="2" a="1"/>
  <c r="BK736" i="2" a="1"/>
  <c r="BK676" i="2" a="1"/>
  <c r="BK653" i="2" a="1"/>
  <c r="BK703" i="2" a="1"/>
  <c r="BK742" i="2" a="1"/>
  <c r="BK626" i="2" a="1"/>
  <c r="BK677" i="2" a="1"/>
  <c r="BK612" i="2" a="1"/>
  <c r="BK575" i="2" a="1"/>
  <c r="BK641" i="2" a="1"/>
  <c r="BH225" i="2" l="1"/>
  <c r="BH26" i="2"/>
  <c r="BH19" i="2"/>
  <c r="BJ24" i="2"/>
  <c r="BJ23" i="2" s="1"/>
  <c r="BJ22" i="2"/>
  <c r="BJ21" i="2" s="1"/>
  <c r="BI18" i="2"/>
  <c r="BI224" i="2" s="1"/>
  <c r="BJ615" i="2"/>
  <c r="BJ664" i="2"/>
  <c r="BJ706" i="2"/>
  <c r="BL558" i="2"/>
  <c r="BL559" i="2" s="1"/>
  <c r="BL710" i="2"/>
  <c r="BL711" i="2" s="1"/>
  <c r="BL747" i="2"/>
  <c r="BL748" i="2" s="1"/>
  <c r="BL733" i="2"/>
  <c r="BL734" i="2" s="1"/>
  <c r="BK567" i="2"/>
  <c r="BK563" i="2"/>
  <c r="BK144" i="2" s="1"/>
  <c r="BK145" i="2" s="1"/>
  <c r="BK581" i="2"/>
  <c r="BK561" i="2"/>
  <c r="BK564" i="2"/>
  <c r="BK577" i="2"/>
  <c r="BK569" i="2"/>
  <c r="BK585" i="2"/>
  <c r="BK597" i="2"/>
  <c r="BK604" i="2" s="1"/>
  <c r="BK575" i="2"/>
  <c r="BK574" i="2"/>
  <c r="BK562" i="2"/>
  <c r="BK566" i="2"/>
  <c r="BK570" i="2"/>
  <c r="BK166" i="2" s="1"/>
  <c r="BK571" i="2"/>
  <c r="BK588" i="2"/>
  <c r="BK593" i="2"/>
  <c r="BK600" i="2"/>
  <c r="BK607" i="2" s="1"/>
  <c r="BK619" i="2"/>
  <c r="BK623" i="2"/>
  <c r="BK631" i="2"/>
  <c r="BK632" i="2"/>
  <c r="BK694" i="2"/>
  <c r="BK697" i="2"/>
  <c r="BK617" i="2"/>
  <c r="BK629" i="2" s="1"/>
  <c r="BK653" i="2"/>
  <c r="BK568" i="2"/>
  <c r="BK699" i="2"/>
  <c r="BK579" i="2"/>
  <c r="BK582" i="2"/>
  <c r="BK586" i="2"/>
  <c r="BK589" i="2"/>
  <c r="BK594" i="2"/>
  <c r="BK598" i="2"/>
  <c r="BK605" i="2" s="1"/>
  <c r="BK622" i="2"/>
  <c r="BK626" i="2"/>
  <c r="BK657" i="2"/>
  <c r="BK634" i="2"/>
  <c r="BK635" i="2"/>
  <c r="BK695" i="2"/>
  <c r="BK700" i="2"/>
  <c r="BK642" i="2"/>
  <c r="BK573" i="2"/>
  <c r="BK576" i="2"/>
  <c r="BK580" i="2"/>
  <c r="BK583" i="2"/>
  <c r="BK587" i="2"/>
  <c r="BK592" i="2"/>
  <c r="BK596" i="2"/>
  <c r="BK603" i="2" s="1"/>
  <c r="BK599" i="2"/>
  <c r="BK606" i="2" s="1"/>
  <c r="BK609" i="2"/>
  <c r="BK611" i="2"/>
  <c r="BK612" i="2"/>
  <c r="BK614" i="2"/>
  <c r="BK620" i="2"/>
  <c r="BK625" i="2"/>
  <c r="BK662" i="2"/>
  <c r="BK640" i="2"/>
  <c r="BK696" i="2"/>
  <c r="BK637" i="2"/>
  <c r="BK645" i="2"/>
  <c r="BK649" i="2"/>
  <c r="BK684" i="2"/>
  <c r="BK685" i="2"/>
  <c r="BK688" i="2"/>
  <c r="BK692" i="2"/>
  <c r="BK647" i="2"/>
  <c r="BK650" i="2"/>
  <c r="BK654" i="2"/>
  <c r="BK658" i="2"/>
  <c r="BK663" i="2"/>
  <c r="BK665" i="2"/>
  <c r="BK687" i="2"/>
  <c r="BK691" i="2"/>
  <c r="BK633" i="2"/>
  <c r="BK636" i="2"/>
  <c r="BK641" i="2"/>
  <c r="BK644" i="2"/>
  <c r="BK648" i="2"/>
  <c r="BK652" i="2"/>
  <c r="BK656" i="2"/>
  <c r="BK659" i="2"/>
  <c r="BK666" i="2"/>
  <c r="BK667" i="2"/>
  <c r="BK668" i="2"/>
  <c r="BK669" i="2"/>
  <c r="BK670" i="2"/>
  <c r="BK671" i="2"/>
  <c r="BK673" i="2"/>
  <c r="BK674" i="2"/>
  <c r="BK675" i="2"/>
  <c r="BK676" i="2"/>
  <c r="BK677" i="2"/>
  <c r="BK678" i="2"/>
  <c r="BK679" i="2"/>
  <c r="BK680" i="2"/>
  <c r="BK681" i="2"/>
  <c r="BK683" i="2"/>
  <c r="BK693" i="2"/>
  <c r="BK686" i="2"/>
  <c r="BK689" i="2"/>
  <c r="BK701" i="2"/>
  <c r="BK702" i="2"/>
  <c r="BK703" i="2"/>
  <c r="BK704" i="2"/>
  <c r="BK705" i="2"/>
  <c r="BK750" i="2"/>
  <c r="BK715" i="2"/>
  <c r="BK717" i="2"/>
  <c r="BK24" i="2" s="1"/>
  <c r="BK725" i="2"/>
  <c r="BK720" i="2"/>
  <c r="BK721" i="2"/>
  <c r="BK713" i="2"/>
  <c r="BK716" i="2"/>
  <c r="BK727" i="2"/>
  <c r="BK724" i="2"/>
  <c r="BK719" i="2"/>
  <c r="BK714" i="2"/>
  <c r="BK723" i="2"/>
  <c r="BK726" i="2"/>
  <c r="BK729" i="2"/>
  <c r="BK736" i="2"/>
  <c r="BK740" i="2"/>
  <c r="BK739" i="2"/>
  <c r="BK738" i="2"/>
  <c r="BK737" i="2"/>
  <c r="BK742" i="2"/>
  <c r="BJ643" i="2"/>
  <c r="BJ357" i="2"/>
  <c r="BJ14" i="2"/>
  <c r="BJ15" i="2" s="1"/>
  <c r="BI25" i="2"/>
  <c r="BM746" i="2"/>
  <c r="BM732" i="2"/>
  <c r="BM709" i="2"/>
  <c r="BM557" i="2"/>
  <c r="BN5" i="2"/>
  <c r="BM710" i="2" a="1"/>
  <c r="BM733" i="2" a="1"/>
  <c r="BM558" i="2" a="1"/>
  <c r="BM747" i="2" a="1"/>
  <c r="BL656" i="2" a="1"/>
  <c r="BL691" i="2" a="1"/>
  <c r="BL652" i="2" a="1"/>
  <c r="BL563" i="2" a="1"/>
  <c r="BL566" i="2" a="1"/>
  <c r="BL677" i="2" a="1"/>
  <c r="BL717" i="2" a="1"/>
  <c r="BL592" i="2" a="1"/>
  <c r="BL678" i="2" a="1"/>
  <c r="BL670" i="2" a="1"/>
  <c r="BL625" i="2" a="1"/>
  <c r="BL742" i="2" a="1"/>
  <c r="BL597" i="2" a="1"/>
  <c r="BL641" i="2" a="1"/>
  <c r="BL574" i="2" a="1"/>
  <c r="BL585" i="2" a="1"/>
  <c r="BL719" i="2" a="1"/>
  <c r="BL697" i="2" a="1"/>
  <c r="BL609" i="2" a="1"/>
  <c r="BL667" i="2" a="1"/>
  <c r="BL631" i="2" a="1"/>
  <c r="BL725" i="2" a="1"/>
  <c r="BL683" i="2" a="1"/>
  <c r="BL577" i="2" a="1"/>
  <c r="BL645" i="2" a="1"/>
  <c r="BL649" i="2" a="1"/>
  <c r="BL715" i="2" a="1"/>
  <c r="BL579" i="2" a="1"/>
  <c r="BL686" i="2" a="1"/>
  <c r="BL600" i="2" a="1"/>
  <c r="BL693" i="2" a="1"/>
  <c r="BL679" i="2" a="1"/>
  <c r="BL687" i="2" a="1"/>
  <c r="BL680" i="2" a="1"/>
  <c r="BL699" i="2" a="1"/>
  <c r="BL648" i="2" a="1"/>
  <c r="BL632" i="2" a="1"/>
  <c r="BL657" i="2" a="1"/>
  <c r="BL612" i="2" a="1"/>
  <c r="BL614" i="2" a="1"/>
  <c r="BL676" i="2" a="1"/>
  <c r="BL599" i="2" a="1"/>
  <c r="BL700" i="2" a="1"/>
  <c r="BL636" i="2" a="1"/>
  <c r="BL583" i="2" a="1"/>
  <c r="BL620" i="2" a="1"/>
  <c r="BL587" i="2" a="1"/>
  <c r="BL724" i="2" a="1"/>
  <c r="BL689" i="2" a="1"/>
  <c r="BL637" i="2" a="1"/>
  <c r="BL714" i="2" a="1"/>
  <c r="BL561" i="2" a="1"/>
  <c r="BL729" i="2" a="1"/>
  <c r="BL617" i="2" a="1"/>
  <c r="BL701" i="2" a="1"/>
  <c r="BL688" i="2" a="1"/>
  <c r="BL659" i="2" a="1"/>
  <c r="BL619" i="2" a="1"/>
  <c r="BL654" i="2" a="1"/>
  <c r="BL588" i="2" a="1"/>
  <c r="BL666" i="2" a="1"/>
  <c r="BL586" i="2" a="1"/>
  <c r="BL576" i="2" a="1"/>
  <c r="BL644" i="2" a="1"/>
  <c r="BL695" i="2" a="1"/>
  <c r="BL650" i="2" a="1"/>
  <c r="BL640" i="2" a="1"/>
  <c r="BL704" i="2" a="1"/>
  <c r="BL665" i="2" a="1"/>
  <c r="BL647" i="2" a="1"/>
  <c r="BL750" i="2" a="1"/>
  <c r="BL674" i="2" a="1"/>
  <c r="BL634" i="2" a="1"/>
  <c r="BL633" i="2" a="1"/>
  <c r="BL675" i="2" a="1"/>
  <c r="BL684" i="2" a="1"/>
  <c r="BL723" i="2" a="1"/>
  <c r="BL736" i="2" a="1"/>
  <c r="BL720" i="2" a="1"/>
  <c r="BL581" i="2" a="1"/>
  <c r="BL705" i="2" a="1"/>
  <c r="BL653" i="2" a="1"/>
  <c r="BL726" i="2" a="1"/>
  <c r="BL593" i="2" a="1"/>
  <c r="BL575" i="2" a="1"/>
  <c r="BL569" i="2" a="1"/>
  <c r="BL738" i="2" a="1"/>
  <c r="BL673" i="2" a="1"/>
  <c r="BL739" i="2" a="1"/>
  <c r="BL596" i="2" a="1"/>
  <c r="BL567" i="2" a="1"/>
  <c r="BL740" i="2" a="1"/>
  <c r="BL737" i="2" a="1"/>
  <c r="BL696" i="2" a="1"/>
  <c r="BL642" i="2" a="1"/>
  <c r="BL662" i="2" a="1"/>
  <c r="BL580" i="2" a="1"/>
  <c r="BL681" i="2" a="1"/>
  <c r="BL721" i="2" a="1"/>
  <c r="BL622" i="2" a="1"/>
  <c r="BL611" i="2" a="1"/>
  <c r="BL589" i="2" a="1"/>
  <c r="BL573" i="2" a="1"/>
  <c r="BL626" i="2" a="1"/>
  <c r="BL570" i="2" a="1"/>
  <c r="BL562" i="2" a="1"/>
  <c r="BL685" i="2" a="1"/>
  <c r="BL663" i="2" a="1"/>
  <c r="BL702" i="2" a="1"/>
  <c r="BL568" i="2" a="1"/>
  <c r="BL668" i="2" a="1"/>
  <c r="BL703" i="2" a="1"/>
  <c r="BL669" i="2" a="1"/>
  <c r="BL564" i="2" a="1"/>
  <c r="BL571" i="2" a="1"/>
  <c r="BL692" i="2" a="1"/>
  <c r="BL716" i="2" a="1"/>
  <c r="BL671" i="2" a="1"/>
  <c r="BL694" i="2" a="1"/>
  <c r="BL598" i="2" a="1"/>
  <c r="BL594" i="2" a="1"/>
  <c r="BL623" i="2" a="1"/>
  <c r="BL727" i="2" a="1"/>
  <c r="BL582" i="2" a="1"/>
  <c r="BL658" i="2" a="1"/>
  <c r="BL635" i="2" a="1"/>
  <c r="BL713" i="2" a="1"/>
  <c r="BI225" i="2" l="1"/>
  <c r="BI26" i="2"/>
  <c r="BI19" i="2"/>
  <c r="BK23" i="2"/>
  <c r="BJ25" i="2"/>
  <c r="BK22" i="2"/>
  <c r="BK21" i="2" s="1"/>
  <c r="BK615" i="2"/>
  <c r="BK664" i="2"/>
  <c r="BK706" i="2"/>
  <c r="BK643" i="2"/>
  <c r="BM558" i="2"/>
  <c r="BM559" i="2" s="1"/>
  <c r="BM710" i="2"/>
  <c r="BM711" i="2" s="1"/>
  <c r="BM733" i="2"/>
  <c r="BM734" i="2" s="1"/>
  <c r="BM747" i="2"/>
  <c r="BM748" i="2" s="1"/>
  <c r="BL750" i="2"/>
  <c r="BL715" i="2"/>
  <c r="BL723" i="2"/>
  <c r="BL714" i="2"/>
  <c r="BL717" i="2"/>
  <c r="BL720" i="2"/>
  <c r="BL729" i="2"/>
  <c r="BL721" i="2"/>
  <c r="BL713" i="2"/>
  <c r="BL716" i="2"/>
  <c r="BL719" i="2"/>
  <c r="BL725" i="2"/>
  <c r="BL727" i="2"/>
  <c r="BL724" i="2"/>
  <c r="BL726" i="2"/>
  <c r="BL737" i="2"/>
  <c r="BL740" i="2"/>
  <c r="BL736" i="2"/>
  <c r="BL739" i="2"/>
  <c r="BL742" i="2"/>
  <c r="BL738" i="2"/>
  <c r="BL569" i="2"/>
  <c r="BL582" i="2"/>
  <c r="BL586" i="2"/>
  <c r="BL599" i="2"/>
  <c r="BL606" i="2" s="1"/>
  <c r="BL592" i="2"/>
  <c r="BL561" i="2"/>
  <c r="BL564" i="2"/>
  <c r="BL583" i="2"/>
  <c r="BL563" i="2"/>
  <c r="BL144" i="2" s="1"/>
  <c r="BL145" i="2" s="1"/>
  <c r="BL567" i="2"/>
  <c r="BL576" i="2"/>
  <c r="BL579" i="2"/>
  <c r="BL589" i="2"/>
  <c r="BL574" i="2"/>
  <c r="BL575" i="2"/>
  <c r="BL568" i="2"/>
  <c r="BL573" i="2"/>
  <c r="BL596" i="2"/>
  <c r="BL603" i="2" s="1"/>
  <c r="BL562" i="2"/>
  <c r="BL566" i="2"/>
  <c r="BL570" i="2"/>
  <c r="BL166" i="2" s="1"/>
  <c r="BL571" i="2"/>
  <c r="BL580" i="2"/>
  <c r="BL587" i="2"/>
  <c r="BL637" i="2"/>
  <c r="BL640" i="2"/>
  <c r="BL645" i="2"/>
  <c r="BL649" i="2"/>
  <c r="BL686" i="2"/>
  <c r="BL619" i="2"/>
  <c r="BL623" i="2"/>
  <c r="BL631" i="2"/>
  <c r="BL577" i="2"/>
  <c r="BL581" i="2"/>
  <c r="BL585" i="2"/>
  <c r="BL588" i="2"/>
  <c r="BL593" i="2"/>
  <c r="BL597" i="2"/>
  <c r="BL604" i="2" s="1"/>
  <c r="BL600" i="2"/>
  <c r="BL607" i="2" s="1"/>
  <c r="BL632" i="2"/>
  <c r="BL617" i="2"/>
  <c r="BL629" i="2" s="1"/>
  <c r="BL653" i="2"/>
  <c r="BL689" i="2"/>
  <c r="BL622" i="2"/>
  <c r="BL626" i="2"/>
  <c r="BL650" i="2"/>
  <c r="BL658" i="2"/>
  <c r="BL594" i="2"/>
  <c r="BL598" i="2"/>
  <c r="BL605" i="2" s="1"/>
  <c r="BL634" i="2"/>
  <c r="BL635" i="2"/>
  <c r="BL642" i="2"/>
  <c r="BL647" i="2"/>
  <c r="BL654" i="2"/>
  <c r="BL609" i="2"/>
  <c r="BL611" i="2"/>
  <c r="BL612" i="2"/>
  <c r="BL614" i="2"/>
  <c r="BL620" i="2"/>
  <c r="BL625" i="2"/>
  <c r="BL663" i="2"/>
  <c r="BL657" i="2"/>
  <c r="BL662" i="2"/>
  <c r="BL685" i="2"/>
  <c r="BL688" i="2"/>
  <c r="BL692" i="2"/>
  <c r="BL665" i="2"/>
  <c r="BL684" i="2"/>
  <c r="BL687" i="2"/>
  <c r="BL691" i="2"/>
  <c r="BL633" i="2"/>
  <c r="BL636" i="2"/>
  <c r="BL641" i="2"/>
  <c r="BL644" i="2"/>
  <c r="BL648" i="2"/>
  <c r="BL652" i="2"/>
  <c r="BL656" i="2"/>
  <c r="BL659" i="2"/>
  <c r="BL666" i="2"/>
  <c r="BL667" i="2"/>
  <c r="BL668" i="2"/>
  <c r="BL669" i="2"/>
  <c r="BL670" i="2"/>
  <c r="BL671" i="2"/>
  <c r="BL673" i="2"/>
  <c r="BL674" i="2"/>
  <c r="BL675" i="2"/>
  <c r="BL676" i="2"/>
  <c r="BL677" i="2"/>
  <c r="BL678" i="2"/>
  <c r="BL679" i="2"/>
  <c r="BL680" i="2"/>
  <c r="BL681" i="2"/>
  <c r="BL683" i="2"/>
  <c r="BL693" i="2"/>
  <c r="BL694" i="2"/>
  <c r="BL695" i="2"/>
  <c r="BL696" i="2"/>
  <c r="BL697" i="2"/>
  <c r="BL699" i="2"/>
  <c r="BL700" i="2"/>
  <c r="BL701" i="2"/>
  <c r="BL702" i="2"/>
  <c r="BL703" i="2"/>
  <c r="BL704" i="2"/>
  <c r="BL705" i="2"/>
  <c r="BK357" i="2"/>
  <c r="BJ18" i="2"/>
  <c r="BJ224" i="2" s="1"/>
  <c r="BK14" i="2"/>
  <c r="BK15" i="2" s="1"/>
  <c r="BN746" i="2"/>
  <c r="BN732" i="2"/>
  <c r="BN709" i="2"/>
  <c r="BN557" i="2"/>
  <c r="BO5" i="2"/>
  <c r="BN558" i="2" a="1"/>
  <c r="BN733" i="2" a="1"/>
  <c r="BN710" i="2" a="1"/>
  <c r="BN747" i="2" a="1"/>
  <c r="BM697" i="2" a="1"/>
  <c r="BM564" i="2" a="1"/>
  <c r="BM626" i="2" a="1"/>
  <c r="BM724" i="2" a="1"/>
  <c r="BM637" i="2" a="1"/>
  <c r="BM719" i="2" a="1"/>
  <c r="BM641" i="2" a="1"/>
  <c r="BM691" i="2" a="1"/>
  <c r="BM688" i="2" a="1"/>
  <c r="BM696" i="2" a="1"/>
  <c r="BM645" i="2" a="1"/>
  <c r="BM577" i="2" a="1"/>
  <c r="BM716" i="2" a="1"/>
  <c r="BM589" i="2" a="1"/>
  <c r="BM666" i="2" a="1"/>
  <c r="BM670" i="2" a="1"/>
  <c r="BM665" i="2" a="1"/>
  <c r="BM701" i="2" a="1"/>
  <c r="BM562" i="2" a="1"/>
  <c r="BM587" i="2" a="1"/>
  <c r="BM705" i="2" a="1"/>
  <c r="BM659" i="2" a="1"/>
  <c r="BM583" i="2" a="1"/>
  <c r="BM676" i="2" a="1"/>
  <c r="BM581" i="2" a="1"/>
  <c r="BM720" i="2" a="1"/>
  <c r="BM620" i="2" a="1"/>
  <c r="BM609" i="2" a="1"/>
  <c r="BM652" i="2" a="1"/>
  <c r="BM563" i="2" a="1"/>
  <c r="BM692" i="2" a="1"/>
  <c r="BM622" i="2" a="1"/>
  <c r="BM739" i="2" a="1"/>
  <c r="BM582" i="2" a="1"/>
  <c r="BM580" i="2" a="1"/>
  <c r="BM634" i="2" a="1"/>
  <c r="BM742" i="2" a="1"/>
  <c r="BM727" i="2" a="1"/>
  <c r="BM702" i="2" a="1"/>
  <c r="BM683" i="2" a="1"/>
  <c r="BM687" i="2" a="1"/>
  <c r="BM700" i="2" a="1"/>
  <c r="BM736" i="2" a="1"/>
  <c r="BM677" i="2" a="1"/>
  <c r="BM598" i="2" a="1"/>
  <c r="BM686" i="2" a="1"/>
  <c r="BM695" i="2" a="1"/>
  <c r="BM699" i="2" a="1"/>
  <c r="BM647" i="2" a="1"/>
  <c r="BM574" i="2" a="1"/>
  <c r="BM684" i="2" a="1"/>
  <c r="BM592" i="2" a="1"/>
  <c r="BM569" i="2" a="1"/>
  <c r="BM623" i="2" a="1"/>
  <c r="BM617" i="2" a="1"/>
  <c r="BM612" i="2" a="1"/>
  <c r="BM717" i="2" a="1"/>
  <c r="BM585" i="2" a="1"/>
  <c r="BM663" i="2" a="1"/>
  <c r="BM678" i="2" a="1"/>
  <c r="BM662" i="2" a="1"/>
  <c r="BM693" i="2" a="1"/>
  <c r="BM576" i="2" a="1"/>
  <c r="BM631" i="2" a="1"/>
  <c r="BM729" i="2" a="1"/>
  <c r="BM594" i="2" a="1"/>
  <c r="BM675" i="2" a="1"/>
  <c r="BM680" i="2" a="1"/>
  <c r="BM681" i="2" a="1"/>
  <c r="BM726" i="2" a="1"/>
  <c r="BM625" i="2" a="1"/>
  <c r="BM740" i="2" a="1"/>
  <c r="BM671" i="2" a="1"/>
  <c r="BM723" i="2" a="1"/>
  <c r="BM636" i="2" a="1"/>
  <c r="BM568" i="2" a="1"/>
  <c r="BM597" i="2" a="1"/>
  <c r="BM750" i="2" a="1"/>
  <c r="BM737" i="2" a="1"/>
  <c r="BM650" i="2" a="1"/>
  <c r="BM635" i="2" a="1"/>
  <c r="BM599" i="2" a="1"/>
  <c r="BM570" i="2" a="1"/>
  <c r="BM642" i="2" a="1"/>
  <c r="BM571" i="2" a="1"/>
  <c r="BM648" i="2" a="1"/>
  <c r="BM614" i="2" a="1"/>
  <c r="BM685" i="2" a="1"/>
  <c r="BM704" i="2" a="1"/>
  <c r="BM588" i="2" a="1"/>
  <c r="BM596" i="2" a="1"/>
  <c r="BM738" i="2" a="1"/>
  <c r="BM573" i="2" a="1"/>
  <c r="BM679" i="2" a="1"/>
  <c r="BM575" i="2" a="1"/>
  <c r="BM715" i="2" a="1"/>
  <c r="BM703" i="2" a="1"/>
  <c r="BM593" i="2" a="1"/>
  <c r="BM561" i="2" a="1"/>
  <c r="BM619" i="2" a="1"/>
  <c r="BM654" i="2" a="1"/>
  <c r="BM566" i="2" a="1"/>
  <c r="BM649" i="2" a="1"/>
  <c r="BM579" i="2" a="1"/>
  <c r="BM644" i="2" a="1"/>
  <c r="BM611" i="2" a="1"/>
  <c r="BM673" i="2" a="1"/>
  <c r="BM694" i="2" a="1"/>
  <c r="BM713" i="2" a="1"/>
  <c r="BM658" i="2" a="1"/>
  <c r="BM667" i="2" a="1"/>
  <c r="BM656" i="2" a="1"/>
  <c r="BM653" i="2" a="1"/>
  <c r="BM714" i="2" a="1"/>
  <c r="BM633" i="2" a="1"/>
  <c r="BM668" i="2" a="1"/>
  <c r="BM567" i="2" a="1"/>
  <c r="BM586" i="2" a="1"/>
  <c r="BM689" i="2" a="1"/>
  <c r="BM640" i="2" a="1"/>
  <c r="BM632" i="2" a="1"/>
  <c r="BM721" i="2" a="1"/>
  <c r="BM725" i="2" a="1"/>
  <c r="BM669" i="2" a="1"/>
  <c r="BM674" i="2" a="1"/>
  <c r="BM600" i="2" a="1"/>
  <c r="BM657" i="2" a="1"/>
  <c r="BJ225" i="2" l="1"/>
  <c r="BJ26" i="2"/>
  <c r="BJ19" i="2"/>
  <c r="BL24" i="2"/>
  <c r="BL23" i="2" s="1"/>
  <c r="BL22" i="2"/>
  <c r="BL21" i="2" s="1"/>
  <c r="BL357" i="2"/>
  <c r="BL706" i="2"/>
  <c r="BN558" i="2"/>
  <c r="BN559" i="2" s="1"/>
  <c r="BN710" i="2"/>
  <c r="BN711" i="2" s="1"/>
  <c r="BN733" i="2"/>
  <c r="BN734" i="2" s="1"/>
  <c r="BN747" i="2"/>
  <c r="BN748" i="2" s="1"/>
  <c r="BM750" i="2"/>
  <c r="BM713" i="2"/>
  <c r="BM716" i="2"/>
  <c r="BM719" i="2"/>
  <c r="BM723" i="2"/>
  <c r="BM725" i="2"/>
  <c r="BM715" i="2"/>
  <c r="BM717" i="2"/>
  <c r="BM726" i="2"/>
  <c r="BM720" i="2"/>
  <c r="BM721" i="2"/>
  <c r="BM727" i="2"/>
  <c r="BM714" i="2"/>
  <c r="BM729" i="2"/>
  <c r="BM724" i="2"/>
  <c r="BM570" i="2"/>
  <c r="BM166" i="2" s="1"/>
  <c r="BM167" i="2" s="1"/>
  <c r="BM580" i="2"/>
  <c r="BM587" i="2"/>
  <c r="BM592" i="2"/>
  <c r="BM583" i="2"/>
  <c r="BM569" i="2"/>
  <c r="BM576" i="2"/>
  <c r="BM574" i="2"/>
  <c r="BM573" i="2"/>
  <c r="BM596" i="2"/>
  <c r="BM603" i="2" s="1"/>
  <c r="BM609" i="2"/>
  <c r="BM611" i="2"/>
  <c r="BM612" i="2"/>
  <c r="BM614" i="2"/>
  <c r="BM666" i="2"/>
  <c r="BM670" i="2"/>
  <c r="BM675" i="2"/>
  <c r="BM679" i="2"/>
  <c r="BM599" i="2"/>
  <c r="BM606" i="2" s="1"/>
  <c r="BM640" i="2"/>
  <c r="BM645" i="2"/>
  <c r="BM649" i="2"/>
  <c r="BM656" i="2"/>
  <c r="BM669" i="2"/>
  <c r="BM674" i="2"/>
  <c r="BM678" i="2"/>
  <c r="BM683" i="2"/>
  <c r="BM644" i="2"/>
  <c r="BM648" i="2"/>
  <c r="BM577" i="2"/>
  <c r="BM581" i="2"/>
  <c r="BM585" i="2"/>
  <c r="BM588" i="2"/>
  <c r="BM593" i="2"/>
  <c r="BM597" i="2"/>
  <c r="BM604" i="2" s="1"/>
  <c r="BM600" i="2"/>
  <c r="BM607" i="2" s="1"/>
  <c r="BM632" i="2"/>
  <c r="BM633" i="2"/>
  <c r="BM617" i="2"/>
  <c r="BM629" i="2" s="1"/>
  <c r="BM668" i="2"/>
  <c r="BM673" i="2"/>
  <c r="BM677" i="2"/>
  <c r="BM681" i="2"/>
  <c r="BM561" i="2"/>
  <c r="BM562" i="2"/>
  <c r="BM563" i="2"/>
  <c r="BM144" i="2" s="1"/>
  <c r="BM145" i="2" s="1"/>
  <c r="BM564" i="2"/>
  <c r="BM566" i="2"/>
  <c r="BM567" i="2"/>
  <c r="BM568" i="2"/>
  <c r="BM659" i="2"/>
  <c r="BM571" i="2"/>
  <c r="BM575" i="2"/>
  <c r="BM579" i="2"/>
  <c r="BM582" i="2"/>
  <c r="BM586" i="2"/>
  <c r="BM589" i="2"/>
  <c r="BM594" i="2"/>
  <c r="BM598" i="2"/>
  <c r="BM605" i="2" s="1"/>
  <c r="BM667" i="2"/>
  <c r="BM671" i="2"/>
  <c r="BM676" i="2"/>
  <c r="BM680" i="2"/>
  <c r="BM635" i="2"/>
  <c r="BM636" i="2"/>
  <c r="BM641" i="2"/>
  <c r="BM652" i="2"/>
  <c r="BM653" i="2"/>
  <c r="BM657" i="2"/>
  <c r="BM662" i="2"/>
  <c r="BM619" i="2"/>
  <c r="BM620" i="2"/>
  <c r="BM622" i="2"/>
  <c r="BM623" i="2"/>
  <c r="BM625" i="2"/>
  <c r="BM626" i="2"/>
  <c r="BM631" i="2"/>
  <c r="BM634" i="2"/>
  <c r="BM637" i="2"/>
  <c r="BM642" i="2"/>
  <c r="BM647" i="2"/>
  <c r="BM650" i="2"/>
  <c r="BM654" i="2"/>
  <c r="BM658" i="2"/>
  <c r="BM663" i="2"/>
  <c r="BM665" i="2"/>
  <c r="BM684" i="2"/>
  <c r="BM685" i="2"/>
  <c r="BM686" i="2"/>
  <c r="BM687" i="2"/>
  <c r="BM688" i="2"/>
  <c r="BM689" i="2"/>
  <c r="BM691" i="2"/>
  <c r="BM692" i="2"/>
  <c r="BM693" i="2"/>
  <c r="BM694" i="2"/>
  <c r="BM695" i="2"/>
  <c r="BM696" i="2"/>
  <c r="BM697" i="2"/>
  <c r="BM699" i="2"/>
  <c r="BM700" i="2"/>
  <c r="BM701" i="2"/>
  <c r="BM702" i="2"/>
  <c r="BM703" i="2"/>
  <c r="BM704" i="2"/>
  <c r="BM705" i="2"/>
  <c r="BM737" i="2"/>
  <c r="BM740" i="2"/>
  <c r="BM736" i="2"/>
  <c r="BM739" i="2"/>
  <c r="BM742" i="2"/>
  <c r="BM738" i="2"/>
  <c r="BL643" i="2"/>
  <c r="BL664" i="2"/>
  <c r="BL615" i="2"/>
  <c r="BK18" i="2"/>
  <c r="BK224" i="2" s="1"/>
  <c r="BK25" i="2"/>
  <c r="BL14" i="2"/>
  <c r="BL15" i="2" s="1"/>
  <c r="BO746" i="2"/>
  <c r="BO732" i="2"/>
  <c r="BO709" i="2"/>
  <c r="BO557" i="2"/>
  <c r="BO3" i="2"/>
  <c r="BP5" i="2"/>
  <c r="BO733" i="2" a="1"/>
  <c r="BO747" i="2" a="1"/>
  <c r="BO558" i="2" a="1"/>
  <c r="BO710" i="2" a="1"/>
  <c r="BN691" i="2" a="1"/>
  <c r="BN670" i="2" a="1"/>
  <c r="BN688" i="2" a="1"/>
  <c r="BN678" i="2" a="1"/>
  <c r="BN658" i="2" a="1"/>
  <c r="BN738" i="2" a="1"/>
  <c r="BN567" i="2" a="1"/>
  <c r="BN659" i="2" a="1"/>
  <c r="BN649" i="2" a="1"/>
  <c r="BN583" i="2" a="1"/>
  <c r="BN704" i="2" a="1"/>
  <c r="BN739" i="2" a="1"/>
  <c r="BN737" i="2" a="1"/>
  <c r="BN588" i="2" a="1"/>
  <c r="BN636" i="2" a="1"/>
  <c r="BN665" i="2" a="1"/>
  <c r="BN633" i="2" a="1"/>
  <c r="BN654" i="2" a="1"/>
  <c r="BN666" i="2" a="1"/>
  <c r="BN625" i="2" a="1"/>
  <c r="BN696" i="2" a="1"/>
  <c r="BN684" i="2" a="1"/>
  <c r="BN677" i="2" a="1"/>
  <c r="BN702" i="2" a="1"/>
  <c r="BN717" i="2" a="1"/>
  <c r="BN671" i="2" a="1"/>
  <c r="BN723" i="2" a="1"/>
  <c r="BN652" i="2" a="1"/>
  <c r="BN724" i="2" a="1"/>
  <c r="BN740" i="2" a="1"/>
  <c r="BN569" i="2" a="1"/>
  <c r="BN614" i="2" a="1"/>
  <c r="BN657" i="2" a="1"/>
  <c r="BN681" i="2" a="1"/>
  <c r="BN697" i="2" a="1"/>
  <c r="BN622" i="2" a="1"/>
  <c r="BN635" i="2" a="1"/>
  <c r="BN699" i="2" a="1"/>
  <c r="BN685" i="2" a="1"/>
  <c r="BN626" i="2" a="1"/>
  <c r="BN683" i="2" a="1"/>
  <c r="BN623" i="2" a="1"/>
  <c r="BN674" i="2" a="1"/>
  <c r="BN596" i="2" a="1"/>
  <c r="BN574" i="2" a="1"/>
  <c r="BN573" i="2" a="1"/>
  <c r="BN579" i="2" a="1"/>
  <c r="BN598" i="2" a="1"/>
  <c r="BN571" i="2" a="1"/>
  <c r="BN582" i="2" a="1"/>
  <c r="BN650" i="2" a="1"/>
  <c r="BN750" i="2" a="1"/>
  <c r="BN692" i="2" a="1"/>
  <c r="BN656" i="2" a="1"/>
  <c r="BN729" i="2" a="1"/>
  <c r="BN600" i="2" a="1"/>
  <c r="BN647" i="2" a="1"/>
  <c r="BN727" i="2" a="1"/>
  <c r="BN587" i="2" a="1"/>
  <c r="BN726" i="2" a="1"/>
  <c r="BN662" i="2" a="1"/>
  <c r="BN640" i="2" a="1"/>
  <c r="BN725" i="2" a="1"/>
  <c r="BN689" i="2" a="1"/>
  <c r="BN568" i="2" a="1"/>
  <c r="BN634" i="2" a="1"/>
  <c r="BN720" i="2" a="1"/>
  <c r="BN679" i="2" a="1"/>
  <c r="BN592" i="2" a="1"/>
  <c r="BN669" i="2" a="1"/>
  <c r="BN611" i="2" a="1"/>
  <c r="BN645" i="2" a="1"/>
  <c r="BN675" i="2" a="1"/>
  <c r="BN577" i="2" a="1"/>
  <c r="BN566" i="2" a="1"/>
  <c r="BN563" i="2" a="1"/>
  <c r="BN700" i="2" a="1"/>
  <c r="BN653" i="2" a="1"/>
  <c r="BN593" i="2" a="1"/>
  <c r="BN589" i="2" a="1"/>
  <c r="BN703" i="2" a="1"/>
  <c r="BN564" i="2" a="1"/>
  <c r="BN619" i="2" a="1"/>
  <c r="BN663" i="2" a="1"/>
  <c r="BN641" i="2" a="1"/>
  <c r="BN617" i="2" a="1"/>
  <c r="BN686" i="2" a="1"/>
  <c r="BN594" i="2" a="1"/>
  <c r="BN736" i="2" a="1"/>
  <c r="BN742" i="2" a="1"/>
  <c r="BN612" i="2" a="1"/>
  <c r="BN570" i="2" a="1"/>
  <c r="BN695" i="2" a="1"/>
  <c r="BN597" i="2" a="1"/>
  <c r="BN680" i="2" a="1"/>
  <c r="BN599" i="2" a="1"/>
  <c r="BN714" i="2" a="1"/>
  <c r="BN667" i="2" a="1"/>
  <c r="BN575" i="2" a="1"/>
  <c r="BN562" i="2" a="1"/>
  <c r="BN648" i="2" a="1"/>
  <c r="BN586" i="2" a="1"/>
  <c r="BN673" i="2" a="1"/>
  <c r="BN668" i="2" a="1"/>
  <c r="BN620" i="2" a="1"/>
  <c r="BN585" i="2" a="1"/>
  <c r="BN561" i="2" a="1"/>
  <c r="BN694" i="2" a="1"/>
  <c r="BN644" i="2" a="1"/>
  <c r="BN609" i="2" a="1"/>
  <c r="BN642" i="2" a="1"/>
  <c r="BN637" i="2" a="1"/>
  <c r="BN715" i="2" a="1"/>
  <c r="BN721" i="2" a="1"/>
  <c r="BN576" i="2" a="1"/>
  <c r="BN701" i="2" a="1"/>
  <c r="BN719" i="2" a="1"/>
  <c r="BN693" i="2" a="1"/>
  <c r="BN687" i="2" a="1"/>
  <c r="BN713" i="2" a="1"/>
  <c r="BN580" i="2" a="1"/>
  <c r="BN705" i="2" a="1"/>
  <c r="BN676" i="2" a="1"/>
  <c r="BN716" i="2" a="1"/>
  <c r="BN581" i="2" a="1"/>
  <c r="BN632" i="2" a="1"/>
  <c r="BN631" i="2" a="1"/>
  <c r="BK225" i="2" l="1"/>
  <c r="BK26" i="2"/>
  <c r="BK19" i="2"/>
  <c r="BL25" i="2"/>
  <c r="BM24" i="2"/>
  <c r="BM23" i="2" s="1"/>
  <c r="BM22" i="2"/>
  <c r="BM21" i="2" s="1"/>
  <c r="BM357" i="2"/>
  <c r="BM358" i="2" s="1"/>
  <c r="BM615" i="2"/>
  <c r="BO558" i="2"/>
  <c r="BO559" i="2" s="1"/>
  <c r="BO710" i="2"/>
  <c r="BO711" i="2" s="1"/>
  <c r="BO733" i="2"/>
  <c r="BO734" i="2" s="1"/>
  <c r="BO747" i="2"/>
  <c r="BO748" i="2" s="1"/>
  <c r="BN750" i="2"/>
  <c r="BN736" i="2"/>
  <c r="BN737" i="2"/>
  <c r="BN742" i="2"/>
  <c r="BN739" i="2"/>
  <c r="BN738" i="2"/>
  <c r="BN740" i="2"/>
  <c r="BN719" i="2"/>
  <c r="BN713" i="2"/>
  <c r="BN716" i="2"/>
  <c r="BN714" i="2"/>
  <c r="BN715" i="2"/>
  <c r="BN717" i="2"/>
  <c r="BN24" i="2" s="1"/>
  <c r="BN720" i="2"/>
  <c r="BN729" i="2"/>
  <c r="BN721" i="2"/>
  <c r="BN723" i="2"/>
  <c r="BN726" i="2"/>
  <c r="BN725" i="2"/>
  <c r="BN724" i="2"/>
  <c r="BN727" i="2"/>
  <c r="BN573" i="2"/>
  <c r="BN574" i="2"/>
  <c r="BN568" i="2"/>
  <c r="BN571" i="2"/>
  <c r="BN581" i="2"/>
  <c r="BN562" i="2"/>
  <c r="BN566" i="2"/>
  <c r="BN570" i="2"/>
  <c r="BN166" i="2" s="1"/>
  <c r="BN586" i="2"/>
  <c r="BN582" i="2"/>
  <c r="BN577" i="2"/>
  <c r="BN585" i="2"/>
  <c r="BN594" i="2"/>
  <c r="BN561" i="2"/>
  <c r="BN564" i="2"/>
  <c r="BN569" i="2"/>
  <c r="BN589" i="2"/>
  <c r="BN576" i="2"/>
  <c r="BN579" i="2"/>
  <c r="BN563" i="2"/>
  <c r="BN144" i="2" s="1"/>
  <c r="BN145" i="2" s="1"/>
  <c r="BN567" i="2"/>
  <c r="BN588" i="2"/>
  <c r="BN598" i="2"/>
  <c r="BN605" i="2" s="1"/>
  <c r="BN575" i="2"/>
  <c r="BN620" i="2"/>
  <c r="BN625" i="2"/>
  <c r="BN636" i="2"/>
  <c r="BN641" i="2"/>
  <c r="BN609" i="2"/>
  <c r="BN611" i="2"/>
  <c r="BN612" i="2"/>
  <c r="BN614" i="2"/>
  <c r="BN652" i="2"/>
  <c r="BN704" i="2"/>
  <c r="BN640" i="2"/>
  <c r="BN645" i="2"/>
  <c r="BN649" i="2"/>
  <c r="BN580" i="2"/>
  <c r="BN583" i="2"/>
  <c r="BN587" i="2"/>
  <c r="BN592" i="2"/>
  <c r="BN596" i="2"/>
  <c r="BN603" i="2" s="1"/>
  <c r="BN599" i="2"/>
  <c r="BN606" i="2" s="1"/>
  <c r="BN656" i="2"/>
  <c r="BN619" i="2"/>
  <c r="BN623" i="2"/>
  <c r="BN653" i="2"/>
  <c r="BN632" i="2"/>
  <c r="BN644" i="2"/>
  <c r="BN648" i="2"/>
  <c r="BN657" i="2"/>
  <c r="BN593" i="2"/>
  <c r="BN597" i="2"/>
  <c r="BN604" i="2" s="1"/>
  <c r="BN600" i="2"/>
  <c r="BN607" i="2" s="1"/>
  <c r="BN617" i="2"/>
  <c r="BN629" i="2" s="1"/>
  <c r="BN633" i="2"/>
  <c r="BN622" i="2"/>
  <c r="BN626" i="2"/>
  <c r="BN685" i="2"/>
  <c r="BN701" i="2"/>
  <c r="BN662" i="2"/>
  <c r="BN693" i="2"/>
  <c r="BN635" i="2"/>
  <c r="BN659" i="2"/>
  <c r="BN666" i="2"/>
  <c r="BN667" i="2"/>
  <c r="BN668" i="2"/>
  <c r="BN669" i="2"/>
  <c r="BN670" i="2"/>
  <c r="BN671" i="2"/>
  <c r="BN673" i="2"/>
  <c r="BN674" i="2"/>
  <c r="BN675" i="2"/>
  <c r="BN676" i="2"/>
  <c r="BN677" i="2"/>
  <c r="BN678" i="2"/>
  <c r="BN679" i="2"/>
  <c r="BN680" i="2"/>
  <c r="BN681" i="2"/>
  <c r="BN683" i="2"/>
  <c r="BN686" i="2"/>
  <c r="BN689" i="2"/>
  <c r="BN694" i="2"/>
  <c r="BN695" i="2"/>
  <c r="BN696" i="2"/>
  <c r="BN697" i="2"/>
  <c r="BN699" i="2"/>
  <c r="BN700" i="2"/>
  <c r="BN703" i="2"/>
  <c r="BN688" i="2"/>
  <c r="BN692" i="2"/>
  <c r="BN702" i="2"/>
  <c r="BN631" i="2"/>
  <c r="BN634" i="2"/>
  <c r="BN637" i="2"/>
  <c r="BN642" i="2"/>
  <c r="BN647" i="2"/>
  <c r="BN650" i="2"/>
  <c r="BN654" i="2"/>
  <c r="BN658" i="2"/>
  <c r="BN663" i="2"/>
  <c r="BN665" i="2"/>
  <c r="BN684" i="2"/>
  <c r="BN687" i="2"/>
  <c r="BN691" i="2"/>
  <c r="BN705" i="2"/>
  <c r="BL18" i="2"/>
  <c r="BL224" i="2" s="1"/>
  <c r="BM706" i="2"/>
  <c r="BM643" i="2"/>
  <c r="BM664" i="2"/>
  <c r="BM14" i="2"/>
  <c r="BM15" i="2" s="1"/>
  <c r="BP746" i="2"/>
  <c r="BP732" i="2"/>
  <c r="BP709" i="2"/>
  <c r="BP557" i="2"/>
  <c r="BQ5" i="2"/>
  <c r="BP747" i="2" a="1"/>
  <c r="BP710" i="2" a="1"/>
  <c r="BP558" i="2" a="1"/>
  <c r="BP733" i="2" a="1"/>
  <c r="BO581" i="2" a="1"/>
  <c r="BO737" i="2" a="1"/>
  <c r="BO625" i="2" a="1"/>
  <c r="BO657" i="2" a="1"/>
  <c r="BO583" i="2" a="1"/>
  <c r="BO649" i="2" a="1"/>
  <c r="BO662" i="2" a="1"/>
  <c r="BO697" i="2" a="1"/>
  <c r="BO686" i="2" a="1"/>
  <c r="BO665" i="2" a="1"/>
  <c r="BO692" i="2" a="1"/>
  <c r="BO561" i="2" a="1"/>
  <c r="BO695" i="2" a="1"/>
  <c r="BO571" i="2" a="1"/>
  <c r="BO641" i="2" a="1"/>
  <c r="BO724" i="2" a="1"/>
  <c r="BO633" i="2" a="1"/>
  <c r="BO631" i="2" a="1"/>
  <c r="BO644" i="2" a="1"/>
  <c r="BO750" i="2" a="1"/>
  <c r="BO687" i="2" a="1"/>
  <c r="BO645" i="2" a="1"/>
  <c r="BO612" i="2" a="1"/>
  <c r="BO597" i="2" a="1"/>
  <c r="BO642" i="2" a="1"/>
  <c r="BO575" i="2" a="1"/>
  <c r="BO677" i="2" a="1"/>
  <c r="BO723" i="2" a="1"/>
  <c r="BO617" i="2" a="1"/>
  <c r="BO562" i="2" a="1"/>
  <c r="BO683" i="2" a="1"/>
  <c r="BO582" i="2" a="1"/>
  <c r="BO727" i="2" a="1"/>
  <c r="BO725" i="2" a="1"/>
  <c r="BO668" i="2" a="1"/>
  <c r="BO670" i="2" a="1"/>
  <c r="BO637" i="2" a="1"/>
  <c r="BO579" i="2" a="1"/>
  <c r="BO585" i="2" a="1"/>
  <c r="BO726" i="2" a="1"/>
  <c r="BO599" i="2" a="1"/>
  <c r="BO569" i="2" a="1"/>
  <c r="BO586" i="2" a="1"/>
  <c r="BO567" i="2" a="1"/>
  <c r="BO680" i="2" a="1"/>
  <c r="BO634" i="2" a="1"/>
  <c r="BO650" i="2" a="1"/>
  <c r="BO659" i="2" a="1"/>
  <c r="BO580" i="2" a="1"/>
  <c r="BO600" i="2" a="1"/>
  <c r="BO714" i="2" a="1"/>
  <c r="BO635" i="2" a="1"/>
  <c r="BO648" i="2" a="1"/>
  <c r="BO681" i="2" a="1"/>
  <c r="BO669" i="2" a="1"/>
  <c r="BO596" i="2" a="1"/>
  <c r="BO609" i="2" a="1"/>
  <c r="BO640" i="2" a="1"/>
  <c r="BO623" i="2" a="1"/>
  <c r="BO729" i="2" a="1"/>
  <c r="BO675" i="2" a="1"/>
  <c r="BO598" i="2" a="1"/>
  <c r="BO713" i="2" a="1"/>
  <c r="BO594" i="2" a="1"/>
  <c r="BO702" i="2" a="1"/>
  <c r="BO614" i="2" a="1"/>
  <c r="BO622" i="2" a="1"/>
  <c r="BO678" i="2" a="1"/>
  <c r="BO632" i="2" a="1"/>
  <c r="BO738" i="2" a="1"/>
  <c r="BO720" i="2" a="1"/>
  <c r="BO742" i="2" a="1"/>
  <c r="BO620" i="2" a="1"/>
  <c r="BO739" i="2" a="1"/>
  <c r="BO577" i="2" a="1"/>
  <c r="BO570" i="2" a="1"/>
  <c r="BO716" i="2" a="1"/>
  <c r="BO704" i="2" a="1"/>
  <c r="BO566" i="2" a="1"/>
  <c r="BO588" i="2" a="1"/>
  <c r="BO671" i="2" a="1"/>
  <c r="BO652" i="2" a="1"/>
  <c r="BO689" i="2" a="1"/>
  <c r="BO576" i="2" a="1"/>
  <c r="BO703" i="2" a="1"/>
  <c r="BO715" i="2" a="1"/>
  <c r="BO705" i="2" a="1"/>
  <c r="BO656" i="2" a="1"/>
  <c r="BO573" i="2" a="1"/>
  <c r="BO626" i="2" a="1"/>
  <c r="BO619" i="2" a="1"/>
  <c r="BO589" i="2" a="1"/>
  <c r="BO693" i="2" a="1"/>
  <c r="BO740" i="2" a="1"/>
  <c r="BO587" i="2" a="1"/>
  <c r="BO679" i="2" a="1"/>
  <c r="BO564" i="2" a="1"/>
  <c r="BO699" i="2" a="1"/>
  <c r="BO694" i="2" a="1"/>
  <c r="BO688" i="2" a="1"/>
  <c r="BO691" i="2" a="1"/>
  <c r="BO721" i="2" a="1"/>
  <c r="BO663" i="2" a="1"/>
  <c r="BO736" i="2" a="1"/>
  <c r="BO563" i="2" a="1"/>
  <c r="BO684" i="2" a="1"/>
  <c r="BO676" i="2" a="1"/>
  <c r="BO568" i="2" a="1"/>
  <c r="BO653" i="2" a="1"/>
  <c r="BO592" i="2" a="1"/>
  <c r="BO593" i="2" a="1"/>
  <c r="BO717" i="2" a="1"/>
  <c r="BO674" i="2" a="1"/>
  <c r="BO667" i="2" a="1"/>
  <c r="BO654" i="2" a="1"/>
  <c r="BO700" i="2" a="1"/>
  <c r="BO673" i="2" a="1"/>
  <c r="BO719" i="2" a="1"/>
  <c r="BO647" i="2" a="1"/>
  <c r="BO685" i="2" a="1"/>
  <c r="BO696" i="2" a="1"/>
  <c r="BO666" i="2" a="1"/>
  <c r="BO636" i="2" a="1"/>
  <c r="BO611" i="2" a="1"/>
  <c r="BO658" i="2" a="1"/>
  <c r="BO574" i="2" a="1"/>
  <c r="BO701" i="2" a="1"/>
  <c r="BL225" i="2" l="1"/>
  <c r="BL26" i="2"/>
  <c r="BL19" i="2"/>
  <c r="BN23" i="2"/>
  <c r="BM25" i="2"/>
  <c r="BN22" i="2"/>
  <c r="BN21" i="2" s="1"/>
  <c r="BN615" i="2"/>
  <c r="BN706" i="2"/>
  <c r="BN643" i="2"/>
  <c r="BN357" i="2"/>
  <c r="BP558" i="2"/>
  <c r="BP559" i="2" s="1"/>
  <c r="BP710" i="2"/>
  <c r="BP711" i="2" s="1"/>
  <c r="BP733" i="2"/>
  <c r="BP734" i="2" s="1"/>
  <c r="BP747" i="2"/>
  <c r="BP748" i="2" s="1"/>
  <c r="BO750" i="2"/>
  <c r="BO563" i="2"/>
  <c r="BO144" i="2" s="1"/>
  <c r="BO145" i="2" s="1"/>
  <c r="BO567" i="2"/>
  <c r="BO562" i="2"/>
  <c r="BO566" i="2"/>
  <c r="BO561" i="2"/>
  <c r="BO564" i="2"/>
  <c r="BO568" i="2"/>
  <c r="BO571" i="2"/>
  <c r="BO575" i="2"/>
  <c r="BO579" i="2"/>
  <c r="BO582" i="2"/>
  <c r="BO586" i="2"/>
  <c r="BO589" i="2"/>
  <c r="BO594" i="2"/>
  <c r="BO598" i="2"/>
  <c r="BO605" i="2" s="1"/>
  <c r="BO663" i="2"/>
  <c r="BO691" i="2"/>
  <c r="BO620" i="2"/>
  <c r="BO625" i="2"/>
  <c r="BO641" i="2"/>
  <c r="BO684" i="2"/>
  <c r="BO609" i="2"/>
  <c r="BO611" i="2"/>
  <c r="BO612" i="2"/>
  <c r="BO614" i="2"/>
  <c r="BO636" i="2"/>
  <c r="BO637" i="2"/>
  <c r="BO665" i="2"/>
  <c r="BO569" i="2"/>
  <c r="BO573" i="2"/>
  <c r="BO576" i="2"/>
  <c r="BO580" i="2"/>
  <c r="BO583" i="2"/>
  <c r="BO587" i="2"/>
  <c r="BO592" i="2"/>
  <c r="BO596" i="2"/>
  <c r="BO603" i="2" s="1"/>
  <c r="BO599" i="2"/>
  <c r="BO606" i="2" s="1"/>
  <c r="BO631" i="2"/>
  <c r="BO619" i="2"/>
  <c r="BO623" i="2"/>
  <c r="BO644" i="2"/>
  <c r="BO648" i="2"/>
  <c r="BO570" i="2"/>
  <c r="BO166" i="2" s="1"/>
  <c r="BO574" i="2"/>
  <c r="BO577" i="2"/>
  <c r="BO581" i="2"/>
  <c r="BO585" i="2"/>
  <c r="BO588" i="2"/>
  <c r="BO593" i="2"/>
  <c r="BO597" i="2"/>
  <c r="BO604" i="2" s="1"/>
  <c r="BO600" i="2"/>
  <c r="BO607" i="2" s="1"/>
  <c r="BO617" i="2"/>
  <c r="BO629" i="2" s="1"/>
  <c r="BO650" i="2"/>
  <c r="BO658" i="2"/>
  <c r="BO687" i="2"/>
  <c r="BO622" i="2"/>
  <c r="BO626" i="2"/>
  <c r="BO633" i="2"/>
  <c r="BO634" i="2"/>
  <c r="BO642" i="2"/>
  <c r="BO647" i="2"/>
  <c r="BO654" i="2"/>
  <c r="BO693" i="2"/>
  <c r="BO701" i="2"/>
  <c r="BO704" i="2"/>
  <c r="BO652" i="2"/>
  <c r="BO656" i="2"/>
  <c r="BO659" i="2"/>
  <c r="BO666" i="2"/>
  <c r="BO667" i="2"/>
  <c r="BO668" i="2"/>
  <c r="BO669" i="2"/>
  <c r="BO670" i="2"/>
  <c r="BO671" i="2"/>
  <c r="BO673" i="2"/>
  <c r="BO674" i="2"/>
  <c r="BO675" i="2"/>
  <c r="BO676" i="2"/>
  <c r="BO677" i="2"/>
  <c r="BO678" i="2"/>
  <c r="BO679" i="2"/>
  <c r="BO680" i="2"/>
  <c r="BO681" i="2"/>
  <c r="BO683" i="2"/>
  <c r="BO686" i="2"/>
  <c r="BO689" i="2"/>
  <c r="BO694" i="2"/>
  <c r="BO695" i="2"/>
  <c r="BO696" i="2"/>
  <c r="BO697" i="2"/>
  <c r="BO699" i="2"/>
  <c r="BO700" i="2"/>
  <c r="BO703" i="2"/>
  <c r="BO632" i="2"/>
  <c r="BO635" i="2"/>
  <c r="BO640" i="2"/>
  <c r="BO645" i="2"/>
  <c r="BO649" i="2"/>
  <c r="BO653" i="2"/>
  <c r="BO657" i="2"/>
  <c r="BO662" i="2"/>
  <c r="BO685" i="2"/>
  <c r="BO688" i="2"/>
  <c r="BO692" i="2"/>
  <c r="BO705" i="2"/>
  <c r="BO702" i="2"/>
  <c r="BO737" i="2"/>
  <c r="BO736" i="2"/>
  <c r="BO738" i="2"/>
  <c r="BO742" i="2"/>
  <c r="BO740" i="2"/>
  <c r="BO739" i="2"/>
  <c r="BO716" i="2"/>
  <c r="BO724" i="2"/>
  <c r="BO713" i="2"/>
  <c r="BO719" i="2"/>
  <c r="BO723" i="2"/>
  <c r="BO714" i="2"/>
  <c r="BO726" i="2"/>
  <c r="BO717" i="2"/>
  <c r="BO24" i="2" s="1"/>
  <c r="BO720" i="2"/>
  <c r="BO729" i="2"/>
  <c r="BO715" i="2"/>
  <c r="BO721" i="2"/>
  <c r="BO725" i="2"/>
  <c r="BO727" i="2"/>
  <c r="BM18" i="2"/>
  <c r="BN664" i="2"/>
  <c r="BN14" i="2"/>
  <c r="BN15" i="2" s="1"/>
  <c r="BQ746" i="2"/>
  <c r="BQ732" i="2"/>
  <c r="BQ709" i="2"/>
  <c r="BQ557" i="2"/>
  <c r="BR5" i="2"/>
  <c r="BQ710" i="2" a="1"/>
  <c r="BQ733" i="2" a="1"/>
  <c r="BQ747" i="2" a="1"/>
  <c r="BQ558" i="2" a="1"/>
  <c r="BP700" i="2" a="1"/>
  <c r="BP586" i="2" a="1"/>
  <c r="BP597" i="2" a="1"/>
  <c r="BP685" i="2" a="1"/>
  <c r="BP634" i="2" a="1"/>
  <c r="BP622" i="2" a="1"/>
  <c r="BP579" i="2" a="1"/>
  <c r="BP652" i="2" a="1"/>
  <c r="BP714" i="2" a="1"/>
  <c r="BP569" i="2" a="1"/>
  <c r="BP659" i="2" a="1"/>
  <c r="BP600" i="2" a="1"/>
  <c r="BP571" i="2" a="1"/>
  <c r="BP564" i="2" a="1"/>
  <c r="BP625" i="2" a="1"/>
  <c r="BP635" i="2" a="1"/>
  <c r="BP561" i="2" a="1"/>
  <c r="BP742" i="2" a="1"/>
  <c r="BP679" i="2" a="1"/>
  <c r="BP653" i="2" a="1"/>
  <c r="BP724" i="2" a="1"/>
  <c r="BP726" i="2" a="1"/>
  <c r="BP727" i="2" a="1"/>
  <c r="BP688" i="2" a="1"/>
  <c r="BP619" i="2" a="1"/>
  <c r="BP686" i="2" a="1"/>
  <c r="BP576" i="2" a="1"/>
  <c r="BP593" i="2" a="1"/>
  <c r="BP703" i="2" a="1"/>
  <c r="BP737" i="2" a="1"/>
  <c r="BP641" i="2" a="1"/>
  <c r="BP673" i="2" a="1"/>
  <c r="BP666" i="2" a="1"/>
  <c r="BP582" i="2" a="1"/>
  <c r="BP609" i="2" a="1"/>
  <c r="BP589" i="2" a="1"/>
  <c r="BP632" i="2" a="1"/>
  <c r="BP637" i="2" a="1"/>
  <c r="BP716" i="2" a="1"/>
  <c r="BP670" i="2" a="1"/>
  <c r="BP719" i="2" a="1"/>
  <c r="BP596" i="2" a="1"/>
  <c r="BP740" i="2" a="1"/>
  <c r="BP692" i="2" a="1"/>
  <c r="BP647" i="2" a="1"/>
  <c r="BP715" i="2" a="1"/>
  <c r="BP705" i="2" a="1"/>
  <c r="BP633" i="2" a="1"/>
  <c r="BP563" i="2" a="1"/>
  <c r="BP704" i="2" a="1"/>
  <c r="BP654" i="2" a="1"/>
  <c r="BP650" i="2" a="1"/>
  <c r="BP736" i="2" a="1"/>
  <c r="BP657" i="2" a="1"/>
  <c r="BP658" i="2" a="1"/>
  <c r="BP677" i="2" a="1"/>
  <c r="BP594" i="2" a="1"/>
  <c r="BP562" i="2" a="1"/>
  <c r="BP675" i="2" a="1"/>
  <c r="BP697" i="2" a="1"/>
  <c r="BP567" i="2" a="1"/>
  <c r="BP648" i="2" a="1"/>
  <c r="BP642" i="2" a="1"/>
  <c r="BP649" i="2" a="1"/>
  <c r="BP662" i="2" a="1"/>
  <c r="BP695" i="2" a="1"/>
  <c r="BP575" i="2" a="1"/>
  <c r="BP588" i="2" a="1"/>
  <c r="BP636" i="2" a="1"/>
  <c r="BP693" i="2" a="1"/>
  <c r="BP631" i="2" a="1"/>
  <c r="BP580" i="2" a="1"/>
  <c r="BP723" i="2" a="1"/>
  <c r="BP598" i="2" a="1"/>
  <c r="BP750" i="2" a="1"/>
  <c r="BP691" i="2" a="1"/>
  <c r="BP566" i="2" a="1"/>
  <c r="BP674" i="2" a="1"/>
  <c r="BP620" i="2" a="1"/>
  <c r="BP713" i="2" a="1"/>
  <c r="BP626" i="2" a="1"/>
  <c r="BP640" i="2" a="1"/>
  <c r="BP667" i="2" a="1"/>
  <c r="BP668" i="2" a="1"/>
  <c r="BP577" i="2" a="1"/>
  <c r="BP738" i="2" a="1"/>
  <c r="BP583" i="2" a="1"/>
  <c r="BP568" i="2" a="1"/>
  <c r="BP699" i="2" a="1"/>
  <c r="BP599" i="2" a="1"/>
  <c r="BP574" i="2" a="1"/>
  <c r="BP573" i="2" a="1"/>
  <c r="BP614" i="2" a="1"/>
  <c r="BP702" i="2" a="1"/>
  <c r="BP645" i="2" a="1"/>
  <c r="BP683" i="2" a="1"/>
  <c r="BP585" i="2" a="1"/>
  <c r="BP665" i="2" a="1"/>
  <c r="BP617" i="2" a="1"/>
  <c r="BP592" i="2" a="1"/>
  <c r="BP739" i="2" a="1"/>
  <c r="BP671" i="2" a="1"/>
  <c r="BP656" i="2" a="1"/>
  <c r="BP676" i="2" a="1"/>
  <c r="BP720" i="2" a="1"/>
  <c r="BP687" i="2" a="1"/>
  <c r="BP669" i="2" a="1"/>
  <c r="BP729" i="2" a="1"/>
  <c r="BP678" i="2" a="1"/>
  <c r="BP694" i="2" a="1"/>
  <c r="BP725" i="2" a="1"/>
  <c r="BP663" i="2" a="1"/>
  <c r="BP611" i="2" a="1"/>
  <c r="BP644" i="2" a="1"/>
  <c r="BP581" i="2" a="1"/>
  <c r="BP612" i="2" a="1"/>
  <c r="BP701" i="2" a="1"/>
  <c r="BP680" i="2" a="1"/>
  <c r="BP696" i="2" a="1"/>
  <c r="BP721" i="2" a="1"/>
  <c r="BP684" i="2" a="1"/>
  <c r="BP689" i="2" a="1"/>
  <c r="BP681" i="2" a="1"/>
  <c r="BP570" i="2" a="1"/>
  <c r="BP717" i="2" a="1"/>
  <c r="BP623" i="2" a="1"/>
  <c r="BP587" i="2" a="1"/>
  <c r="BM224" i="2" l="1"/>
  <c r="BM26" i="2"/>
  <c r="BM19" i="2"/>
  <c r="BO23" i="2"/>
  <c r="BO22" i="2"/>
  <c r="BO21" i="2" s="1"/>
  <c r="BO706" i="2"/>
  <c r="BQ558" i="2"/>
  <c r="BQ559" i="2" s="1"/>
  <c r="BQ710" i="2"/>
  <c r="BQ711" i="2" s="1"/>
  <c r="BQ733" i="2"/>
  <c r="BQ734" i="2" s="1"/>
  <c r="BQ747" i="2"/>
  <c r="BQ748" i="2" s="1"/>
  <c r="BP750" i="2"/>
  <c r="BP737" i="2"/>
  <c r="BP738" i="2"/>
  <c r="BP736" i="2"/>
  <c r="BP739" i="2"/>
  <c r="BP742" i="2"/>
  <c r="BP740" i="2"/>
  <c r="BP721" i="2"/>
  <c r="BP720" i="2"/>
  <c r="BP716" i="2"/>
  <c r="BP713" i="2"/>
  <c r="BP719" i="2"/>
  <c r="BP714" i="2"/>
  <c r="BP715" i="2"/>
  <c r="BP717" i="2"/>
  <c r="BP724" i="2"/>
  <c r="BP723" i="2"/>
  <c r="BP726" i="2"/>
  <c r="BP725" i="2"/>
  <c r="BP727" i="2"/>
  <c r="BP729" i="2"/>
  <c r="BP575" i="2"/>
  <c r="BP573" i="2"/>
  <c r="BP563" i="2"/>
  <c r="BP144" i="2" s="1"/>
  <c r="BP145" i="2" s="1"/>
  <c r="BP567" i="2"/>
  <c r="BP571" i="2"/>
  <c r="BP568" i="2"/>
  <c r="BP586" i="2"/>
  <c r="BP582" i="2"/>
  <c r="BP594" i="2"/>
  <c r="BP562" i="2"/>
  <c r="BP566" i="2"/>
  <c r="BP569" i="2"/>
  <c r="BP589" i="2"/>
  <c r="BP561" i="2"/>
  <c r="BP564" i="2"/>
  <c r="BP579" i="2"/>
  <c r="BP642" i="2"/>
  <c r="BP647" i="2"/>
  <c r="BP654" i="2"/>
  <c r="BP598" i="2"/>
  <c r="BP605" i="2" s="1"/>
  <c r="BP641" i="2"/>
  <c r="BP652" i="2"/>
  <c r="BP620" i="2"/>
  <c r="BP625" i="2"/>
  <c r="BP636" i="2"/>
  <c r="BP609" i="2"/>
  <c r="BP611" i="2"/>
  <c r="BP612" i="2"/>
  <c r="BP614" i="2"/>
  <c r="BP637" i="2"/>
  <c r="BP656" i="2"/>
  <c r="BP576" i="2"/>
  <c r="BP580" i="2"/>
  <c r="BP583" i="2"/>
  <c r="BP587" i="2"/>
  <c r="BP592" i="2"/>
  <c r="BP596" i="2"/>
  <c r="BP603" i="2" s="1"/>
  <c r="BP599" i="2"/>
  <c r="BP606" i="2" s="1"/>
  <c r="BP631" i="2"/>
  <c r="BP619" i="2"/>
  <c r="BP623" i="2"/>
  <c r="BP644" i="2"/>
  <c r="BP648" i="2"/>
  <c r="BP570" i="2"/>
  <c r="BP166" i="2" s="1"/>
  <c r="BP574" i="2"/>
  <c r="BP577" i="2"/>
  <c r="BP581" i="2"/>
  <c r="BP585" i="2"/>
  <c r="BP588" i="2"/>
  <c r="BP593" i="2"/>
  <c r="BP597" i="2"/>
  <c r="BP604" i="2" s="1"/>
  <c r="BP600" i="2"/>
  <c r="BP607" i="2" s="1"/>
  <c r="BP617" i="2"/>
  <c r="BP629" i="2" s="1"/>
  <c r="BP633" i="2"/>
  <c r="BP650" i="2"/>
  <c r="BP659" i="2"/>
  <c r="BP622" i="2"/>
  <c r="BP626" i="2"/>
  <c r="BP634" i="2"/>
  <c r="BP658" i="2"/>
  <c r="BP663" i="2"/>
  <c r="BP665" i="2"/>
  <c r="BP684" i="2"/>
  <c r="BP687" i="2"/>
  <c r="BP691" i="2"/>
  <c r="BP666" i="2"/>
  <c r="BP667" i="2"/>
  <c r="BP668" i="2"/>
  <c r="BP669" i="2"/>
  <c r="BP670" i="2"/>
  <c r="BP671" i="2"/>
  <c r="BP673" i="2"/>
  <c r="BP674" i="2"/>
  <c r="BP675" i="2"/>
  <c r="BP676" i="2"/>
  <c r="BP677" i="2"/>
  <c r="BP678" i="2"/>
  <c r="BP679" i="2"/>
  <c r="BP680" i="2"/>
  <c r="BP681" i="2"/>
  <c r="BP683" i="2"/>
  <c r="BP686" i="2"/>
  <c r="BP689" i="2"/>
  <c r="BP632" i="2"/>
  <c r="BP635" i="2"/>
  <c r="BP640" i="2"/>
  <c r="BP645" i="2"/>
  <c r="BP649" i="2"/>
  <c r="BP653" i="2"/>
  <c r="BP657" i="2"/>
  <c r="BP662" i="2"/>
  <c r="BP685" i="2"/>
  <c r="BP688" i="2"/>
  <c r="BP692" i="2"/>
  <c r="BP693" i="2"/>
  <c r="BP694" i="2"/>
  <c r="BP695" i="2"/>
  <c r="BP696" i="2"/>
  <c r="BP697" i="2"/>
  <c r="BP699" i="2"/>
  <c r="BP700" i="2"/>
  <c r="BP701" i="2"/>
  <c r="BP702" i="2"/>
  <c r="BP703" i="2"/>
  <c r="BP704" i="2"/>
  <c r="BP705" i="2"/>
  <c r="BO357" i="2"/>
  <c r="BO615" i="2"/>
  <c r="BN18" i="2"/>
  <c r="BO643" i="2"/>
  <c r="BO664" i="2"/>
  <c r="BN25" i="2"/>
  <c r="BO14" i="2"/>
  <c r="BO15" i="2" s="1"/>
  <c r="BR746" i="2"/>
  <c r="BR709" i="2"/>
  <c r="BR732" i="2"/>
  <c r="BR557" i="2"/>
  <c r="BS5" i="2"/>
  <c r="BR733" i="2" a="1"/>
  <c r="BR558" i="2" a="1"/>
  <c r="BR747" i="2" a="1"/>
  <c r="BR710" i="2" a="1"/>
  <c r="BQ674" i="2" a="1"/>
  <c r="BQ703" i="2" a="1"/>
  <c r="BQ642" i="2" a="1"/>
  <c r="BQ650" i="2" a="1"/>
  <c r="BQ612" i="2" a="1"/>
  <c r="BQ657" i="2" a="1"/>
  <c r="BQ740" i="2" a="1"/>
  <c r="BQ662" i="2" a="1"/>
  <c r="BQ736" i="2" a="1"/>
  <c r="BQ609" i="2" a="1"/>
  <c r="BQ585" i="2" a="1"/>
  <c r="BQ742" i="2" a="1"/>
  <c r="BQ724" i="2" a="1"/>
  <c r="BQ675" i="2" a="1"/>
  <c r="BQ582" i="2" a="1"/>
  <c r="BQ659" i="2" a="1"/>
  <c r="BQ614" i="2" a="1"/>
  <c r="BQ683" i="2" a="1"/>
  <c r="BQ636" i="2" a="1"/>
  <c r="BQ597" i="2" a="1"/>
  <c r="BQ684" i="2" a="1"/>
  <c r="BQ644" i="2" a="1"/>
  <c r="BQ586" i="2" a="1"/>
  <c r="BQ689" i="2" a="1"/>
  <c r="BQ631" i="2" a="1"/>
  <c r="BQ587" i="2" a="1"/>
  <c r="BQ729" i="2" a="1"/>
  <c r="BQ577" i="2" a="1"/>
  <c r="BQ668" i="2" a="1"/>
  <c r="BQ676" i="2" a="1"/>
  <c r="BQ669" i="2" a="1"/>
  <c r="BQ576" i="2" a="1"/>
  <c r="BQ714" i="2" a="1"/>
  <c r="BQ680" i="2" a="1"/>
  <c r="BQ563" i="2" a="1"/>
  <c r="BQ569" i="2" a="1"/>
  <c r="BQ564" i="2" a="1"/>
  <c r="BQ634" i="2" a="1"/>
  <c r="BQ700" i="2" a="1"/>
  <c r="BQ568" i="2" a="1"/>
  <c r="BQ696" i="2" a="1"/>
  <c r="BQ645" i="2" a="1"/>
  <c r="BQ593" i="2" a="1"/>
  <c r="BQ702" i="2" a="1"/>
  <c r="BQ688" i="2" a="1"/>
  <c r="BQ561" i="2" a="1"/>
  <c r="BQ567" i="2" a="1"/>
  <c r="BQ666" i="2" a="1"/>
  <c r="BQ654" i="2" a="1"/>
  <c r="BQ575" i="2" a="1"/>
  <c r="BQ679" i="2" a="1"/>
  <c r="BQ692" i="2" a="1"/>
  <c r="BQ574" i="2" a="1"/>
  <c r="BQ598" i="2" a="1"/>
  <c r="BQ738" i="2" a="1"/>
  <c r="BQ625" i="2" a="1"/>
  <c r="BQ686" i="2" a="1"/>
  <c r="BQ693" i="2" a="1"/>
  <c r="BQ725" i="2" a="1"/>
  <c r="BQ715" i="2" a="1"/>
  <c r="BQ589" i="2" a="1"/>
  <c r="BQ673" i="2" a="1"/>
  <c r="BQ583" i="2" a="1"/>
  <c r="BQ705" i="2" a="1"/>
  <c r="BQ622" i="2" a="1"/>
  <c r="BQ685" i="2" a="1"/>
  <c r="BQ665" i="2" a="1"/>
  <c r="BQ653" i="2" a="1"/>
  <c r="BQ619" i="2" a="1"/>
  <c r="BQ720" i="2" a="1"/>
  <c r="BQ704" i="2" a="1"/>
  <c r="BQ652" i="2" a="1"/>
  <c r="BQ594" i="2" a="1"/>
  <c r="BQ658" i="2" a="1"/>
  <c r="BQ739" i="2" a="1"/>
  <c r="BQ571" i="2" a="1"/>
  <c r="BQ647" i="2" a="1"/>
  <c r="BQ611" i="2" a="1"/>
  <c r="BQ737" i="2" a="1"/>
  <c r="BQ697" i="2" a="1"/>
  <c r="BQ617" i="2" a="1"/>
  <c r="BQ716" i="2" a="1"/>
  <c r="BQ623" i="2" a="1"/>
  <c r="BQ573" i="2" a="1"/>
  <c r="BQ726" i="2" a="1"/>
  <c r="BQ723" i="2" a="1"/>
  <c r="BQ635" i="2" a="1"/>
  <c r="BQ566" i="2" a="1"/>
  <c r="BQ727" i="2" a="1"/>
  <c r="BQ670" i="2" a="1"/>
  <c r="BQ633" i="2" a="1"/>
  <c r="BQ626" i="2" a="1"/>
  <c r="BQ694" i="2" a="1"/>
  <c r="BQ620" i="2" a="1"/>
  <c r="BQ641" i="2" a="1"/>
  <c r="BQ579" i="2" a="1"/>
  <c r="BQ592" i="2" a="1"/>
  <c r="BQ695" i="2" a="1"/>
  <c r="BQ599" i="2" a="1"/>
  <c r="BQ588" i="2" a="1"/>
  <c r="BQ632" i="2" a="1"/>
  <c r="BQ637" i="2" a="1"/>
  <c r="BQ580" i="2" a="1"/>
  <c r="BQ596" i="2" a="1"/>
  <c r="BQ687" i="2" a="1"/>
  <c r="BQ678" i="2" a="1"/>
  <c r="BQ750" i="2" a="1"/>
  <c r="BQ600" i="2" a="1"/>
  <c r="BQ701" i="2" a="1"/>
  <c r="BQ640" i="2" a="1"/>
  <c r="BQ648" i="2" a="1"/>
  <c r="BQ581" i="2" a="1"/>
  <c r="BQ649" i="2" a="1"/>
  <c r="BQ667" i="2" a="1"/>
  <c r="BQ721" i="2" a="1"/>
  <c r="BQ717" i="2" a="1"/>
  <c r="BQ699" i="2" a="1"/>
  <c r="BQ719" i="2" a="1"/>
  <c r="BQ681" i="2" a="1"/>
  <c r="BQ691" i="2" a="1"/>
  <c r="BQ671" i="2" a="1"/>
  <c r="BQ663" i="2" a="1"/>
  <c r="BQ570" i="2" a="1"/>
  <c r="BQ713" i="2" a="1"/>
  <c r="BQ677" i="2" a="1"/>
  <c r="BQ656" i="2" a="1"/>
  <c r="BQ562" i="2" a="1"/>
  <c r="BN224" i="2" l="1"/>
  <c r="BN26" i="2"/>
  <c r="BN19" i="2"/>
  <c r="BP24" i="2"/>
  <c r="BP23" i="2" s="1"/>
  <c r="BP22" i="2"/>
  <c r="BP21" i="2" s="1"/>
  <c r="BO18" i="2"/>
  <c r="BP664" i="2"/>
  <c r="BP706" i="2"/>
  <c r="BR558" i="2"/>
  <c r="BR559" i="2" s="1"/>
  <c r="BR733" i="2"/>
  <c r="BR734" i="2" s="1"/>
  <c r="BR710" i="2"/>
  <c r="BR711" i="2" s="1"/>
  <c r="BR747" i="2"/>
  <c r="BR748" i="2" s="1"/>
  <c r="BQ750" i="2"/>
  <c r="BQ738" i="2"/>
  <c r="BQ740" i="2"/>
  <c r="BQ737" i="2"/>
  <c r="BQ739" i="2"/>
  <c r="BQ736" i="2"/>
  <c r="BQ742" i="2"/>
  <c r="BQ720" i="2"/>
  <c r="BQ717" i="2"/>
  <c r="BQ24" i="2" s="1"/>
  <c r="BQ727" i="2"/>
  <c r="BQ724" i="2"/>
  <c r="BQ721" i="2"/>
  <c r="BQ716" i="2"/>
  <c r="BQ725" i="2"/>
  <c r="BQ713" i="2"/>
  <c r="BQ719" i="2"/>
  <c r="BQ714" i="2"/>
  <c r="BQ715" i="2"/>
  <c r="BQ723" i="2"/>
  <c r="BQ726" i="2"/>
  <c r="BQ729" i="2"/>
  <c r="BQ583" i="2"/>
  <c r="BQ585" i="2"/>
  <c r="BQ568" i="2"/>
  <c r="BQ561" i="2"/>
  <c r="BQ564" i="2"/>
  <c r="BQ575" i="2"/>
  <c r="BQ580" i="2"/>
  <c r="BQ587" i="2"/>
  <c r="BQ574" i="2"/>
  <c r="BQ571" i="2"/>
  <c r="BQ573" i="2"/>
  <c r="BQ581" i="2"/>
  <c r="BQ563" i="2"/>
  <c r="BQ144" i="2" s="1"/>
  <c r="BQ145" i="2" s="1"/>
  <c r="BQ570" i="2"/>
  <c r="BQ166" i="2" s="1"/>
  <c r="BQ167" i="2" s="1"/>
  <c r="BQ600" i="2"/>
  <c r="BQ607" i="2" s="1"/>
  <c r="BQ577" i="2"/>
  <c r="BQ597" i="2"/>
  <c r="BQ604" i="2" s="1"/>
  <c r="BQ562" i="2"/>
  <c r="BQ566" i="2"/>
  <c r="BQ593" i="2"/>
  <c r="BQ569" i="2"/>
  <c r="BQ576" i="2"/>
  <c r="BQ588" i="2"/>
  <c r="BQ617" i="2"/>
  <c r="BQ629" i="2" s="1"/>
  <c r="BQ634" i="2"/>
  <c r="BQ622" i="2"/>
  <c r="BQ626" i="2"/>
  <c r="BQ579" i="2"/>
  <c r="BQ582" i="2"/>
  <c r="BQ586" i="2"/>
  <c r="BQ589" i="2"/>
  <c r="BQ594" i="2"/>
  <c r="BQ598" i="2"/>
  <c r="BQ605" i="2" s="1"/>
  <c r="BQ641" i="2"/>
  <c r="BQ652" i="2"/>
  <c r="BQ567" i="2"/>
  <c r="BQ636" i="2"/>
  <c r="BQ620" i="2"/>
  <c r="BQ625" i="2"/>
  <c r="BQ637" i="2"/>
  <c r="BQ656" i="2"/>
  <c r="BQ609" i="2"/>
  <c r="BQ611" i="2"/>
  <c r="BQ612" i="2"/>
  <c r="BQ614" i="2"/>
  <c r="BQ592" i="2"/>
  <c r="BQ596" i="2"/>
  <c r="BQ603" i="2" s="1"/>
  <c r="BQ599" i="2"/>
  <c r="BQ606" i="2" s="1"/>
  <c r="BQ631" i="2"/>
  <c r="BQ619" i="2"/>
  <c r="BQ623" i="2"/>
  <c r="BQ644" i="2"/>
  <c r="BQ648" i="2"/>
  <c r="BQ633" i="2"/>
  <c r="BQ659" i="2"/>
  <c r="BQ642" i="2"/>
  <c r="BQ647" i="2"/>
  <c r="BQ650" i="2"/>
  <c r="BQ654" i="2"/>
  <c r="BQ658" i="2"/>
  <c r="BQ663" i="2"/>
  <c r="BQ665" i="2"/>
  <c r="BQ684" i="2"/>
  <c r="BQ687" i="2"/>
  <c r="BQ691" i="2"/>
  <c r="BQ693" i="2"/>
  <c r="BQ666" i="2"/>
  <c r="BQ667" i="2"/>
  <c r="BQ668" i="2"/>
  <c r="BQ669" i="2"/>
  <c r="BQ670" i="2"/>
  <c r="BQ671" i="2"/>
  <c r="BQ673" i="2"/>
  <c r="BQ674" i="2"/>
  <c r="BQ675" i="2"/>
  <c r="BQ676" i="2"/>
  <c r="BQ677" i="2"/>
  <c r="BQ678" i="2"/>
  <c r="BQ679" i="2"/>
  <c r="BQ680" i="2"/>
  <c r="BQ681" i="2"/>
  <c r="BQ683" i="2"/>
  <c r="BQ686" i="2"/>
  <c r="BQ689" i="2"/>
  <c r="BQ694" i="2"/>
  <c r="BQ695" i="2"/>
  <c r="BQ696" i="2"/>
  <c r="BQ697" i="2"/>
  <c r="BQ699" i="2"/>
  <c r="BQ700" i="2"/>
  <c r="BQ632" i="2"/>
  <c r="BQ635" i="2"/>
  <c r="BQ640" i="2"/>
  <c r="BQ645" i="2"/>
  <c r="BQ649" i="2"/>
  <c r="BQ653" i="2"/>
  <c r="BQ657" i="2"/>
  <c r="BQ662" i="2"/>
  <c r="BQ685" i="2"/>
  <c r="BQ688" i="2"/>
  <c r="BQ692" i="2"/>
  <c r="BQ701" i="2"/>
  <c r="BQ702" i="2"/>
  <c r="BQ703" i="2"/>
  <c r="BQ704" i="2"/>
  <c r="BQ705" i="2"/>
  <c r="BP357" i="2"/>
  <c r="BO25" i="2"/>
  <c r="BP643" i="2"/>
  <c r="BP615" i="2"/>
  <c r="BP14" i="2"/>
  <c r="BP15" i="2" s="1"/>
  <c r="BS746" i="2"/>
  <c r="BS732" i="2"/>
  <c r="BS709" i="2"/>
  <c r="BS557" i="2"/>
  <c r="BT5" i="2"/>
  <c r="BS3" i="2"/>
  <c r="BS747" i="2" a="1"/>
  <c r="BS733" i="2" a="1"/>
  <c r="BS710" i="2" a="1"/>
  <c r="BS558" i="2" a="1"/>
  <c r="BR695" i="2" a="1"/>
  <c r="BR631" i="2" a="1"/>
  <c r="BR573" i="2" a="1"/>
  <c r="BR736" i="2" a="1"/>
  <c r="BR683" i="2" a="1"/>
  <c r="BR668" i="2" a="1"/>
  <c r="BR650" i="2" a="1"/>
  <c r="BR614" i="2" a="1"/>
  <c r="BR688" i="2" a="1"/>
  <c r="BR658" i="2" a="1"/>
  <c r="BR632" i="2" a="1"/>
  <c r="BR579" i="2" a="1"/>
  <c r="BR716" i="2" a="1"/>
  <c r="BR679" i="2" a="1"/>
  <c r="BR715" i="2" a="1"/>
  <c r="BR693" i="2" a="1"/>
  <c r="BR645" i="2" a="1"/>
  <c r="BR620" i="2" a="1"/>
  <c r="BR740" i="2" a="1"/>
  <c r="BR577" i="2" a="1"/>
  <c r="BR663" i="2" a="1"/>
  <c r="BR635" i="2" a="1"/>
  <c r="BR599" i="2" a="1"/>
  <c r="BR674" i="2" a="1"/>
  <c r="BR609" i="2" a="1"/>
  <c r="BR669" i="2" a="1"/>
  <c r="BR598" i="2" a="1"/>
  <c r="BR742" i="2" a="1"/>
  <c r="BR656" i="2" a="1"/>
  <c r="BR641" i="2" a="1"/>
  <c r="BR719" i="2" a="1"/>
  <c r="BR593" i="2" a="1"/>
  <c r="BR571" i="2" a="1"/>
  <c r="BR566" i="2" a="1"/>
  <c r="BR701" i="2" a="1"/>
  <c r="BR574" i="2" a="1"/>
  <c r="BR644" i="2" a="1"/>
  <c r="BR622" i="2" a="1"/>
  <c r="BR703" i="2" a="1"/>
  <c r="BR691" i="2" a="1"/>
  <c r="BR588" i="2" a="1"/>
  <c r="BR686" i="2" a="1"/>
  <c r="BR702" i="2" a="1"/>
  <c r="BR575" i="2" a="1"/>
  <c r="BR721" i="2" a="1"/>
  <c r="BR676" i="2" a="1"/>
  <c r="BR647" i="2" a="1"/>
  <c r="BR667" i="2" a="1"/>
  <c r="BR680" i="2" a="1"/>
  <c r="BR737" i="2" a="1"/>
  <c r="BR671" i="2" a="1"/>
  <c r="BR692" i="2" a="1"/>
  <c r="BR626" i="2" a="1"/>
  <c r="BR586" i="2" a="1"/>
  <c r="BR685" i="2" a="1"/>
  <c r="BR567" i="2" a="1"/>
  <c r="BR717" i="2" a="1"/>
  <c r="BR596" i="2" a="1"/>
  <c r="BR619" i="2" a="1"/>
  <c r="BR589" i="2" a="1"/>
  <c r="BR580" i="2" a="1"/>
  <c r="BR723" i="2" a="1"/>
  <c r="BR611" i="2" a="1"/>
  <c r="BR700" i="2" a="1"/>
  <c r="BR652" i="2" a="1"/>
  <c r="BR681" i="2" a="1"/>
  <c r="BR696" i="2" a="1"/>
  <c r="BR689" i="2" a="1"/>
  <c r="BR704" i="2" a="1"/>
  <c r="BR665" i="2" a="1"/>
  <c r="BR724" i="2" a="1"/>
  <c r="BR640" i="2" a="1"/>
  <c r="BR600" i="2" a="1"/>
  <c r="BR684" i="2" a="1"/>
  <c r="BR562" i="2" a="1"/>
  <c r="BR725" i="2" a="1"/>
  <c r="BR699" i="2" a="1"/>
  <c r="BR713" i="2" a="1"/>
  <c r="BR592" i="2" a="1"/>
  <c r="BR563" i="2" a="1"/>
  <c r="BR738" i="2" a="1"/>
  <c r="BR570" i="2" a="1"/>
  <c r="BR657" i="2" a="1"/>
  <c r="BR729" i="2" a="1"/>
  <c r="BR750" i="2" a="1"/>
  <c r="BR687" i="2" a="1"/>
  <c r="BR617" i="2" a="1"/>
  <c r="BR581" i="2" a="1"/>
  <c r="BR642" i="2" a="1"/>
  <c r="BR694" i="2" a="1"/>
  <c r="BR637" i="2" a="1"/>
  <c r="BR634" i="2" a="1"/>
  <c r="BR612" i="2" a="1"/>
  <c r="BR675" i="2" a="1"/>
  <c r="BR623" i="2" a="1"/>
  <c r="BR568" i="2" a="1"/>
  <c r="BR666" i="2" a="1"/>
  <c r="BR582" i="2" a="1"/>
  <c r="BR564" i="2" a="1"/>
  <c r="BR561" i="2" a="1"/>
  <c r="BR585" i="2" a="1"/>
  <c r="BR662" i="2" a="1"/>
  <c r="BR654" i="2" a="1"/>
  <c r="BR677" i="2" a="1"/>
  <c r="BR625" i="2" a="1"/>
  <c r="BR714" i="2" a="1"/>
  <c r="BR569" i="2" a="1"/>
  <c r="BR659" i="2" a="1"/>
  <c r="BR705" i="2" a="1"/>
  <c r="BR648" i="2" a="1"/>
  <c r="BR739" i="2" a="1"/>
  <c r="BR720" i="2" a="1"/>
  <c r="BR673" i="2" a="1"/>
  <c r="BR697" i="2" a="1"/>
  <c r="BR576" i="2" a="1"/>
  <c r="BR649" i="2" a="1"/>
  <c r="BR653" i="2" a="1"/>
  <c r="BR633" i="2" a="1"/>
  <c r="BR594" i="2" a="1"/>
  <c r="BR583" i="2" a="1"/>
  <c r="BR678" i="2" a="1"/>
  <c r="BR587" i="2" a="1"/>
  <c r="BR670" i="2" a="1"/>
  <c r="BR727" i="2" a="1"/>
  <c r="BR726" i="2" a="1"/>
  <c r="BR636" i="2" a="1"/>
  <c r="BR597" i="2" a="1"/>
  <c r="BO224" i="2" l="1"/>
  <c r="BO26" i="2"/>
  <c r="BO19" i="2"/>
  <c r="BP25" i="2"/>
  <c r="BQ23" i="2"/>
  <c r="BQ22" i="2"/>
  <c r="BQ21" i="2" s="1"/>
  <c r="BQ615" i="2"/>
  <c r="BQ706" i="2"/>
  <c r="BQ643" i="2"/>
  <c r="BS558" i="2"/>
  <c r="BS559" i="2" s="1"/>
  <c r="BS710" i="2"/>
  <c r="BS711" i="2" s="1"/>
  <c r="BS733" i="2"/>
  <c r="BS734" i="2" s="1"/>
  <c r="BS747" i="2"/>
  <c r="BS748" i="2" s="1"/>
  <c r="BR750" i="2"/>
  <c r="BR717" i="2"/>
  <c r="BR714" i="2"/>
  <c r="BR715" i="2"/>
  <c r="BR720" i="2"/>
  <c r="BR721" i="2"/>
  <c r="BR716" i="2"/>
  <c r="BR723" i="2"/>
  <c r="BR713" i="2"/>
  <c r="BR719" i="2"/>
  <c r="BR725" i="2"/>
  <c r="BR727" i="2"/>
  <c r="BR724" i="2"/>
  <c r="BR726" i="2"/>
  <c r="BR729" i="2"/>
  <c r="BR736" i="2"/>
  <c r="BR738" i="2"/>
  <c r="BR740" i="2"/>
  <c r="BR742" i="2"/>
  <c r="BR737" i="2"/>
  <c r="BR739" i="2"/>
  <c r="BR570" i="2"/>
  <c r="BR166" i="2" s="1"/>
  <c r="BR567" i="2"/>
  <c r="BR569" i="2"/>
  <c r="BR588" i="2"/>
  <c r="BR561" i="2"/>
  <c r="BR564" i="2"/>
  <c r="BR575" i="2"/>
  <c r="BR574" i="2"/>
  <c r="BR571" i="2"/>
  <c r="BR581" i="2"/>
  <c r="BR563" i="2"/>
  <c r="BR144" i="2" s="1"/>
  <c r="BR145" i="2" s="1"/>
  <c r="BR568" i="2"/>
  <c r="BR585" i="2"/>
  <c r="BR577" i="2"/>
  <c r="BR597" i="2"/>
  <c r="BR604" i="2" s="1"/>
  <c r="BR562" i="2"/>
  <c r="BR566" i="2"/>
  <c r="BR593" i="2"/>
  <c r="BR662" i="2"/>
  <c r="BR600" i="2"/>
  <c r="BR607" i="2" s="1"/>
  <c r="BR617" i="2"/>
  <c r="BR629" i="2" s="1"/>
  <c r="BR647" i="2"/>
  <c r="BR688" i="2"/>
  <c r="BR622" i="2"/>
  <c r="BR626" i="2"/>
  <c r="BR635" i="2"/>
  <c r="BR666" i="2"/>
  <c r="BR670" i="2"/>
  <c r="BR675" i="2"/>
  <c r="BR679" i="2"/>
  <c r="BR645" i="2"/>
  <c r="BR649" i="2"/>
  <c r="BR579" i="2"/>
  <c r="BR582" i="2"/>
  <c r="BR586" i="2"/>
  <c r="BR589" i="2"/>
  <c r="BR594" i="2"/>
  <c r="BR598" i="2"/>
  <c r="BR605" i="2" s="1"/>
  <c r="BR640" i="2"/>
  <c r="BR669" i="2"/>
  <c r="BR674" i="2"/>
  <c r="BR678" i="2"/>
  <c r="BR683" i="2"/>
  <c r="BR692" i="2"/>
  <c r="BR620" i="2"/>
  <c r="BR625" i="2"/>
  <c r="BR609" i="2"/>
  <c r="BR611" i="2"/>
  <c r="BR612" i="2"/>
  <c r="BR614" i="2"/>
  <c r="BR653" i="2"/>
  <c r="BR657" i="2"/>
  <c r="BR668" i="2"/>
  <c r="BR673" i="2"/>
  <c r="BR677" i="2"/>
  <c r="BR681" i="2"/>
  <c r="BR573" i="2"/>
  <c r="BR576" i="2"/>
  <c r="BR580" i="2"/>
  <c r="BR583" i="2"/>
  <c r="BR587" i="2"/>
  <c r="BR592" i="2"/>
  <c r="BR596" i="2"/>
  <c r="BR603" i="2" s="1"/>
  <c r="BR599" i="2"/>
  <c r="BR606" i="2" s="1"/>
  <c r="BR632" i="2"/>
  <c r="BR685" i="2"/>
  <c r="BR619" i="2"/>
  <c r="BR623" i="2"/>
  <c r="BR667" i="2"/>
  <c r="BR671" i="2"/>
  <c r="BR676" i="2"/>
  <c r="BR680" i="2"/>
  <c r="BR650" i="2"/>
  <c r="BR654" i="2"/>
  <c r="BR658" i="2"/>
  <c r="BR663" i="2"/>
  <c r="BR665" i="2"/>
  <c r="BR684" i="2"/>
  <c r="BR687" i="2"/>
  <c r="BR691" i="2"/>
  <c r="BR631" i="2"/>
  <c r="BR634" i="2"/>
  <c r="BR637" i="2"/>
  <c r="BR642" i="2"/>
  <c r="BR693" i="2"/>
  <c r="BR644" i="2"/>
  <c r="BR648" i="2"/>
  <c r="BR652" i="2"/>
  <c r="BR656" i="2"/>
  <c r="BR659" i="2"/>
  <c r="BR686" i="2"/>
  <c r="BR689" i="2"/>
  <c r="BR633" i="2"/>
  <c r="BR636" i="2"/>
  <c r="BR641" i="2"/>
  <c r="BR694" i="2"/>
  <c r="BR695" i="2"/>
  <c r="BR696" i="2"/>
  <c r="BR697" i="2"/>
  <c r="BR699" i="2"/>
  <c r="BR700" i="2"/>
  <c r="BR701" i="2"/>
  <c r="BR702" i="2"/>
  <c r="BR703" i="2"/>
  <c r="BR704" i="2"/>
  <c r="BR705" i="2"/>
  <c r="BP18" i="2"/>
  <c r="BQ664" i="2"/>
  <c r="BQ357" i="2"/>
  <c r="BQ358" i="2" s="1"/>
  <c r="BQ14" i="2"/>
  <c r="BQ15" i="2" s="1"/>
  <c r="BT746" i="2"/>
  <c r="BT732" i="2"/>
  <c r="BT709" i="2"/>
  <c r="BT557" i="2"/>
  <c r="BU5" i="2"/>
  <c r="BT733" i="2" a="1"/>
  <c r="BT747" i="2" a="1"/>
  <c r="BT558" i="2" a="1"/>
  <c r="BT710" i="2" a="1"/>
  <c r="BS599" i="2" a="1"/>
  <c r="BS626" i="2" a="1"/>
  <c r="BS609" i="2" a="1"/>
  <c r="BS636" i="2" a="1"/>
  <c r="BS653" i="2" a="1"/>
  <c r="BS667" i="2" a="1"/>
  <c r="BS640" i="2" a="1"/>
  <c r="BS583" i="2" a="1"/>
  <c r="BS700" i="2" a="1"/>
  <c r="BS598" i="2" a="1"/>
  <c r="BS750" i="2" a="1"/>
  <c r="BS650" i="2" a="1"/>
  <c r="BS562" i="2" a="1"/>
  <c r="BS727" i="2" a="1"/>
  <c r="BS573" i="2" a="1"/>
  <c r="BS658" i="2" a="1"/>
  <c r="BS647" i="2" a="1"/>
  <c r="BS582" i="2" a="1"/>
  <c r="BS729" i="2" a="1"/>
  <c r="BS673" i="2" a="1"/>
  <c r="BS674" i="2" a="1"/>
  <c r="BS585" i="2" a="1"/>
  <c r="BS720" i="2" a="1"/>
  <c r="BS581" i="2" a="1"/>
  <c r="BS600" i="2" a="1"/>
  <c r="BS614" i="2" a="1"/>
  <c r="BS725" i="2" a="1"/>
  <c r="BS676" i="2" a="1"/>
  <c r="BS685" i="2" a="1"/>
  <c r="BS721" i="2" a="1"/>
  <c r="BS670" i="2" a="1"/>
  <c r="BS668" i="2" a="1"/>
  <c r="BS642" i="2" a="1"/>
  <c r="BS563" i="2" a="1"/>
  <c r="BS641" i="2" a="1"/>
  <c r="BS677" i="2" a="1"/>
  <c r="BS688" i="2" a="1"/>
  <c r="BS633" i="2" a="1"/>
  <c r="BS737" i="2" a="1"/>
  <c r="BS619" i="2" a="1"/>
  <c r="BS680" i="2" a="1"/>
  <c r="BS663" i="2" a="1"/>
  <c r="BS719" i="2" a="1"/>
  <c r="BS620" i="2" a="1"/>
  <c r="BS703" i="2" a="1"/>
  <c r="BS694" i="2" a="1"/>
  <c r="BS568" i="2" a="1"/>
  <c r="BS654" i="2" a="1"/>
  <c r="BS589" i="2" a="1"/>
  <c r="BS723" i="2" a="1"/>
  <c r="BS635" i="2" a="1"/>
  <c r="BS564" i="2" a="1"/>
  <c r="BS695" i="2" a="1"/>
  <c r="BS577" i="2" a="1"/>
  <c r="BS702" i="2" a="1"/>
  <c r="BS715" i="2" a="1"/>
  <c r="BS566" i="2" a="1"/>
  <c r="BS656" i="2" a="1"/>
  <c r="BS738" i="2" a="1"/>
  <c r="BS622" i="2" a="1"/>
  <c r="BS699" i="2" a="1"/>
  <c r="BS644" i="2" a="1"/>
  <c r="BS625" i="2" a="1"/>
  <c r="BS679" i="2" a="1"/>
  <c r="BS691" i="2" a="1"/>
  <c r="BS597" i="2" a="1"/>
  <c r="BS580" i="2" a="1"/>
  <c r="BS726" i="2" a="1"/>
  <c r="BS739" i="2" a="1"/>
  <c r="BS596" i="2" a="1"/>
  <c r="BS742" i="2" a="1"/>
  <c r="BS567" i="2" a="1"/>
  <c r="BS669" i="2" a="1"/>
  <c r="BS696" i="2" a="1"/>
  <c r="BS588" i="2" a="1"/>
  <c r="BS579" i="2" a="1"/>
  <c r="BS623" i="2" a="1"/>
  <c r="BS574" i="2" a="1"/>
  <c r="BS652" i="2" a="1"/>
  <c r="BS717" i="2" a="1"/>
  <c r="BS576" i="2" a="1"/>
  <c r="BS571" i="2" a="1"/>
  <c r="BS689" i="2" a="1"/>
  <c r="BS645" i="2" a="1"/>
  <c r="BS612" i="2" a="1"/>
  <c r="BS687" i="2" a="1"/>
  <c r="BS611" i="2" a="1"/>
  <c r="BS617" i="2" a="1"/>
  <c r="BS666" i="2" a="1"/>
  <c r="BS662" i="2" a="1"/>
  <c r="BS693" i="2" a="1"/>
  <c r="BS631" i="2" a="1"/>
  <c r="BS649" i="2" a="1"/>
  <c r="BS681" i="2" a="1"/>
  <c r="BS683" i="2" a="1"/>
  <c r="BS570" i="2" a="1"/>
  <c r="BS692" i="2" a="1"/>
  <c r="BS686" i="2" a="1"/>
  <c r="BS736" i="2" a="1"/>
  <c r="BS665" i="2" a="1"/>
  <c r="BS637" i="2" a="1"/>
  <c r="BS716" i="2" a="1"/>
  <c r="BS632" i="2" a="1"/>
  <c r="BS634" i="2" a="1"/>
  <c r="BS724" i="2" a="1"/>
  <c r="BS675" i="2" a="1"/>
  <c r="BS594" i="2" a="1"/>
  <c r="BS648" i="2" a="1"/>
  <c r="BS657" i="2" a="1"/>
  <c r="BS740" i="2" a="1"/>
  <c r="BS701" i="2" a="1"/>
  <c r="BS592" i="2" a="1"/>
  <c r="BS593" i="2" a="1"/>
  <c r="BS704" i="2" a="1"/>
  <c r="BS705" i="2" a="1"/>
  <c r="BS678" i="2" a="1"/>
  <c r="BS659" i="2" a="1"/>
  <c r="BS586" i="2" a="1"/>
  <c r="BS587" i="2" a="1"/>
  <c r="BS697" i="2" a="1"/>
  <c r="BS684" i="2" a="1"/>
  <c r="BS713" i="2" a="1"/>
  <c r="BS561" i="2" a="1"/>
  <c r="BS714" i="2" a="1"/>
  <c r="BS569" i="2" a="1"/>
  <c r="BS575" i="2" a="1"/>
  <c r="BS671" i="2" a="1"/>
  <c r="BP224" i="2" l="1"/>
  <c r="BP26" i="2"/>
  <c r="BP19" i="2"/>
  <c r="BR24" i="2"/>
  <c r="BR23" i="2" s="1"/>
  <c r="BR22" i="2"/>
  <c r="BR21" i="2" s="1"/>
  <c r="BQ18" i="2"/>
  <c r="BR664" i="2"/>
  <c r="BR706" i="2"/>
  <c r="BR615" i="2"/>
  <c r="BT558" i="2"/>
  <c r="BT559" i="2" s="1"/>
  <c r="BT710" i="2"/>
  <c r="BT711" i="2" s="1"/>
  <c r="BT733" i="2"/>
  <c r="BT734" i="2" s="1"/>
  <c r="BT747" i="2"/>
  <c r="BT748" i="2" s="1"/>
  <c r="BS736" i="2"/>
  <c r="BS738" i="2"/>
  <c r="BS740" i="2"/>
  <c r="BS742" i="2"/>
  <c r="BS737" i="2"/>
  <c r="BS739" i="2"/>
  <c r="BS750" i="2"/>
  <c r="BS713" i="2"/>
  <c r="BS726" i="2"/>
  <c r="BS729" i="2"/>
  <c r="BS727" i="2"/>
  <c r="BS717" i="2"/>
  <c r="BS24" i="2" s="1"/>
  <c r="BS720" i="2"/>
  <c r="BS721" i="2"/>
  <c r="BS725" i="2"/>
  <c r="BS716" i="2"/>
  <c r="BS723" i="2"/>
  <c r="BS719" i="2"/>
  <c r="BS714" i="2"/>
  <c r="BS724" i="2"/>
  <c r="BS715" i="2"/>
  <c r="BS573" i="2"/>
  <c r="BS582" i="2"/>
  <c r="BS579" i="2"/>
  <c r="BS596" i="2"/>
  <c r="BS603" i="2" s="1"/>
  <c r="BS576" i="2"/>
  <c r="BS569" i="2"/>
  <c r="BS587" i="2"/>
  <c r="BS599" i="2"/>
  <c r="BS606" i="2" s="1"/>
  <c r="BS580" i="2"/>
  <c r="BS574" i="2"/>
  <c r="BS575" i="2"/>
  <c r="BS586" i="2"/>
  <c r="BS592" i="2"/>
  <c r="BS570" i="2"/>
  <c r="BS166" i="2" s="1"/>
  <c r="BS571" i="2"/>
  <c r="BS583" i="2"/>
  <c r="BS568" i="2"/>
  <c r="BS654" i="2"/>
  <c r="BS647" i="2"/>
  <c r="BS577" i="2"/>
  <c r="BS581" i="2"/>
  <c r="BS585" i="2"/>
  <c r="BS588" i="2"/>
  <c r="BS593" i="2"/>
  <c r="BS597" i="2"/>
  <c r="BS604" i="2" s="1"/>
  <c r="BS600" i="2"/>
  <c r="BS607" i="2" s="1"/>
  <c r="BS617" i="2"/>
  <c r="BS629" i="2" s="1"/>
  <c r="BS634" i="2"/>
  <c r="BS642" i="2"/>
  <c r="BS635" i="2"/>
  <c r="BS645" i="2"/>
  <c r="BS649" i="2"/>
  <c r="BS589" i="2"/>
  <c r="BS594" i="2"/>
  <c r="BS598" i="2"/>
  <c r="BS605" i="2" s="1"/>
  <c r="BS561" i="2"/>
  <c r="BS562" i="2"/>
  <c r="BS563" i="2"/>
  <c r="BS144" i="2" s="1"/>
  <c r="BS564" i="2"/>
  <c r="BS566" i="2"/>
  <c r="BS567" i="2"/>
  <c r="BS637" i="2"/>
  <c r="BS609" i="2"/>
  <c r="BS611" i="2"/>
  <c r="BS612" i="2"/>
  <c r="BS614" i="2"/>
  <c r="BS653" i="2"/>
  <c r="BS631" i="2"/>
  <c r="BS658" i="2"/>
  <c r="BS632" i="2"/>
  <c r="BS650" i="2"/>
  <c r="BS657" i="2"/>
  <c r="BS662" i="2"/>
  <c r="BS640" i="2"/>
  <c r="BS663" i="2"/>
  <c r="BS665" i="2"/>
  <c r="BS619" i="2"/>
  <c r="BS620" i="2"/>
  <c r="BS622" i="2"/>
  <c r="BS623" i="2"/>
  <c r="BS625" i="2"/>
  <c r="BS626" i="2"/>
  <c r="BS666" i="2"/>
  <c r="BS667" i="2"/>
  <c r="BS668" i="2"/>
  <c r="BS669" i="2"/>
  <c r="BS670" i="2"/>
  <c r="BS671" i="2"/>
  <c r="BS673" i="2"/>
  <c r="BS674" i="2"/>
  <c r="BS675" i="2"/>
  <c r="BS676" i="2"/>
  <c r="BS677" i="2"/>
  <c r="BS678" i="2"/>
  <c r="BS679" i="2"/>
  <c r="BS680" i="2"/>
  <c r="BS681" i="2"/>
  <c r="BS683" i="2"/>
  <c r="BS644" i="2"/>
  <c r="BS648" i="2"/>
  <c r="BS652" i="2"/>
  <c r="BS656" i="2"/>
  <c r="BS659" i="2"/>
  <c r="BS633" i="2"/>
  <c r="BS636" i="2"/>
  <c r="BS641" i="2"/>
  <c r="BS684" i="2"/>
  <c r="BS685" i="2"/>
  <c r="BS686" i="2"/>
  <c r="BS687" i="2"/>
  <c r="BS688" i="2"/>
  <c r="BS689" i="2"/>
  <c r="BS691" i="2"/>
  <c r="BS692" i="2"/>
  <c r="BS693" i="2"/>
  <c r="BS694" i="2"/>
  <c r="BS695" i="2"/>
  <c r="BS696" i="2"/>
  <c r="BS697" i="2"/>
  <c r="BS699" i="2"/>
  <c r="BS700" i="2"/>
  <c r="BS701" i="2"/>
  <c r="BS702" i="2"/>
  <c r="BS703" i="2"/>
  <c r="BS704" i="2"/>
  <c r="BS705" i="2"/>
  <c r="BR357" i="2"/>
  <c r="BQ25" i="2"/>
  <c r="BR643" i="2"/>
  <c r="BR14" i="2"/>
  <c r="BR15" i="2" s="1"/>
  <c r="BU746" i="2"/>
  <c r="BU709" i="2"/>
  <c r="BU732" i="2"/>
  <c r="BU557" i="2"/>
  <c r="BV5" i="2"/>
  <c r="BU558" i="2" a="1"/>
  <c r="BU733" i="2" a="1"/>
  <c r="BU710" i="2" a="1"/>
  <c r="BU747" i="2" a="1"/>
  <c r="BT589" i="2" a="1"/>
  <c r="BT575" i="2" a="1"/>
  <c r="BT669" i="2" a="1"/>
  <c r="BT640" i="2" a="1"/>
  <c r="BT592" i="2" a="1"/>
  <c r="BT648" i="2" a="1"/>
  <c r="BT694" i="2" a="1"/>
  <c r="BT644" i="2" a="1"/>
  <c r="BT562" i="2" a="1"/>
  <c r="BT685" i="2" a="1"/>
  <c r="BT645" i="2" a="1"/>
  <c r="BT673" i="2" a="1"/>
  <c r="BT564" i="2" a="1"/>
  <c r="BT740" i="2" a="1"/>
  <c r="BT668" i="2" a="1"/>
  <c r="BT676" i="2" a="1"/>
  <c r="BT580" i="2" a="1"/>
  <c r="BT582" i="2" a="1"/>
  <c r="BT583" i="2" a="1"/>
  <c r="BT625" i="2" a="1"/>
  <c r="BT570" i="2" a="1"/>
  <c r="BT657" i="2" a="1"/>
  <c r="BT696" i="2" a="1"/>
  <c r="BT634" i="2" a="1"/>
  <c r="BT586" i="2" a="1"/>
  <c r="BT680" i="2" a="1"/>
  <c r="BT568" i="2" a="1"/>
  <c r="BT688" i="2" a="1"/>
  <c r="BT720" i="2" a="1"/>
  <c r="BT683" i="2" a="1"/>
  <c r="BT750" i="2" a="1"/>
  <c r="BT687" i="2" a="1"/>
  <c r="BT675" i="2" a="1"/>
  <c r="BT647" i="2" a="1"/>
  <c r="BT725" i="2" a="1"/>
  <c r="BT622" i="2" a="1"/>
  <c r="BT649" i="2" a="1"/>
  <c r="BT626" i="2" a="1"/>
  <c r="BT701" i="2" a="1"/>
  <c r="BT588" i="2" a="1"/>
  <c r="BT691" i="2" a="1"/>
  <c r="BT598" i="2" a="1"/>
  <c r="BT619" i="2" a="1"/>
  <c r="BT599" i="2" a="1"/>
  <c r="BT697" i="2" a="1"/>
  <c r="BT633" i="2" a="1"/>
  <c r="BT617" i="2" a="1"/>
  <c r="BT611" i="2" a="1"/>
  <c r="BT670" i="2" a="1"/>
  <c r="BT587" i="2" a="1"/>
  <c r="BT684" i="2" a="1"/>
  <c r="BT612" i="2" a="1"/>
  <c r="BT714" i="2" a="1"/>
  <c r="BT736" i="2" a="1"/>
  <c r="BT674" i="2" a="1"/>
  <c r="BT652" i="2" a="1"/>
  <c r="BT726" i="2" a="1"/>
  <c r="BT614" i="2" a="1"/>
  <c r="BT632" i="2" a="1"/>
  <c r="BT724" i="2" a="1"/>
  <c r="BT738" i="2" a="1"/>
  <c r="BT715" i="2" a="1"/>
  <c r="BT671" i="2" a="1"/>
  <c r="BT677" i="2" a="1"/>
  <c r="BT667" i="2" a="1"/>
  <c r="BT703" i="2" a="1"/>
  <c r="BT717" i="2" a="1"/>
  <c r="BT678" i="2" a="1"/>
  <c r="BT577" i="2" a="1"/>
  <c r="BT631" i="2" a="1"/>
  <c r="BT679" i="2" a="1"/>
  <c r="BT702" i="2" a="1"/>
  <c r="BT713" i="2" a="1"/>
  <c r="BT585" i="2" a="1"/>
  <c r="BT665" i="2" a="1"/>
  <c r="BT686" i="2" a="1"/>
  <c r="BT659" i="2" a="1"/>
  <c r="BT566" i="2" a="1"/>
  <c r="BT574" i="2" a="1"/>
  <c r="BT666" i="2" a="1"/>
  <c r="BT729" i="2" a="1"/>
  <c r="BT650" i="2" a="1"/>
  <c r="BT742" i="2" a="1"/>
  <c r="BT593" i="2" a="1"/>
  <c r="BT636" i="2" a="1"/>
  <c r="BT563" i="2" a="1"/>
  <c r="BT579" i="2" a="1"/>
  <c r="BT653" i="2" a="1"/>
  <c r="BT569" i="2" a="1"/>
  <c r="BT561" i="2" a="1"/>
  <c r="BT635" i="2" a="1"/>
  <c r="BT656" i="2" a="1"/>
  <c r="BT700" i="2" a="1"/>
  <c r="BT721" i="2" a="1"/>
  <c r="BT739" i="2" a="1"/>
  <c r="BT594" i="2" a="1"/>
  <c r="BT689" i="2" a="1"/>
  <c r="BT727" i="2" a="1"/>
  <c r="BT723" i="2" a="1"/>
  <c r="BT705" i="2" a="1"/>
  <c r="BT662" i="2" a="1"/>
  <c r="BT654" i="2" a="1"/>
  <c r="BT581" i="2" a="1"/>
  <c r="BT719" i="2" a="1"/>
  <c r="BT693" i="2" a="1"/>
  <c r="BT571" i="2" a="1"/>
  <c r="BT641" i="2" a="1"/>
  <c r="BT637" i="2" a="1"/>
  <c r="BT567" i="2" a="1"/>
  <c r="BT596" i="2" a="1"/>
  <c r="BT576" i="2" a="1"/>
  <c r="BT573" i="2" a="1"/>
  <c r="BT663" i="2" a="1"/>
  <c r="BT695" i="2" a="1"/>
  <c r="BT681" i="2" a="1"/>
  <c r="BT716" i="2" a="1"/>
  <c r="BT600" i="2" a="1"/>
  <c r="BT737" i="2" a="1"/>
  <c r="BT623" i="2" a="1"/>
  <c r="BT642" i="2" a="1"/>
  <c r="BT658" i="2" a="1"/>
  <c r="BT699" i="2" a="1"/>
  <c r="BT704" i="2" a="1"/>
  <c r="BT620" i="2" a="1"/>
  <c r="BT597" i="2" a="1"/>
  <c r="BT692" i="2" a="1"/>
  <c r="BT609" i="2" a="1"/>
  <c r="BQ224" i="2" l="1"/>
  <c r="BQ26" i="2"/>
  <c r="BQ19" i="2"/>
  <c r="BS23" i="2"/>
  <c r="BR25" i="2"/>
  <c r="BS21" i="2"/>
  <c r="BR18" i="2"/>
  <c r="BS706" i="2"/>
  <c r="BU558" i="2"/>
  <c r="BU559" i="2" s="1"/>
  <c r="BU733" i="2"/>
  <c r="BU734" i="2" s="1"/>
  <c r="BU710" i="2"/>
  <c r="BU711" i="2" s="1"/>
  <c r="BU747" i="2"/>
  <c r="BU748" i="2" s="1"/>
  <c r="BT750" i="2"/>
  <c r="BT713" i="2"/>
  <c r="BT716" i="2"/>
  <c r="BT714" i="2"/>
  <c r="BT719" i="2"/>
  <c r="BT715" i="2"/>
  <c r="BT717" i="2"/>
  <c r="BT720" i="2"/>
  <c r="BT723" i="2"/>
  <c r="BT726" i="2"/>
  <c r="BT729" i="2"/>
  <c r="BT721" i="2"/>
  <c r="BT725" i="2"/>
  <c r="BT724" i="2"/>
  <c r="BT727" i="2"/>
  <c r="BT739" i="2"/>
  <c r="BT736" i="2"/>
  <c r="BT738" i="2"/>
  <c r="BT742" i="2"/>
  <c r="BT737" i="2"/>
  <c r="BT740" i="2"/>
  <c r="BT564" i="2"/>
  <c r="BT561" i="2"/>
  <c r="BT574" i="2"/>
  <c r="BT562" i="2"/>
  <c r="BT566" i="2"/>
  <c r="BT596" i="2"/>
  <c r="BT603" i="2" s="1"/>
  <c r="BT576" i="2"/>
  <c r="BT569" i="2"/>
  <c r="BT587" i="2"/>
  <c r="BT580" i="2"/>
  <c r="BT592" i="2"/>
  <c r="BT573" i="2"/>
  <c r="BT570" i="2"/>
  <c r="BT166" i="2" s="1"/>
  <c r="BT567" i="2"/>
  <c r="BT583" i="2"/>
  <c r="BT563" i="2"/>
  <c r="BT144" i="2" s="1"/>
  <c r="BT568" i="2"/>
  <c r="BT619" i="2"/>
  <c r="BT623" i="2"/>
  <c r="BT659" i="2"/>
  <c r="BT599" i="2"/>
  <c r="BT606" i="2" s="1"/>
  <c r="BT633" i="2"/>
  <c r="BT684" i="2"/>
  <c r="BT617" i="2"/>
  <c r="BT629" i="2" s="1"/>
  <c r="BT622" i="2"/>
  <c r="BT626" i="2"/>
  <c r="BT652" i="2"/>
  <c r="BT577" i="2"/>
  <c r="BT581" i="2"/>
  <c r="BT585" i="2"/>
  <c r="BT588" i="2"/>
  <c r="BT593" i="2"/>
  <c r="BT597" i="2"/>
  <c r="BT604" i="2" s="1"/>
  <c r="BT600" i="2"/>
  <c r="BT607" i="2" s="1"/>
  <c r="BT641" i="2"/>
  <c r="BT636" i="2"/>
  <c r="BT656" i="2"/>
  <c r="BT645" i="2"/>
  <c r="BT649" i="2"/>
  <c r="BT620" i="2"/>
  <c r="BT625" i="2"/>
  <c r="BT571" i="2"/>
  <c r="BT575" i="2"/>
  <c r="BT579" i="2"/>
  <c r="BT582" i="2"/>
  <c r="BT586" i="2"/>
  <c r="BT589" i="2"/>
  <c r="BT594" i="2"/>
  <c r="BT598" i="2"/>
  <c r="BT605" i="2" s="1"/>
  <c r="BT609" i="2"/>
  <c r="BT611" i="2"/>
  <c r="BT612" i="2"/>
  <c r="BT614" i="2"/>
  <c r="BT644" i="2"/>
  <c r="BT648" i="2"/>
  <c r="BT702" i="2"/>
  <c r="BT685" i="2"/>
  <c r="BT688" i="2"/>
  <c r="BT692" i="2"/>
  <c r="BT653" i="2"/>
  <c r="BT657" i="2"/>
  <c r="BT662" i="2"/>
  <c r="BT632" i="2"/>
  <c r="BT635" i="2"/>
  <c r="BT640" i="2"/>
  <c r="BT701" i="2"/>
  <c r="BT704" i="2"/>
  <c r="BT687" i="2"/>
  <c r="BT691" i="2"/>
  <c r="BT647" i="2"/>
  <c r="BT650" i="2"/>
  <c r="BT654" i="2"/>
  <c r="BT658" i="2"/>
  <c r="BT663" i="2"/>
  <c r="BT665" i="2"/>
  <c r="BT693" i="2"/>
  <c r="BT631" i="2"/>
  <c r="BT634" i="2"/>
  <c r="BT637" i="2"/>
  <c r="BT642" i="2"/>
  <c r="BT694" i="2"/>
  <c r="BT695" i="2"/>
  <c r="BT696" i="2"/>
  <c r="BT697" i="2"/>
  <c r="BT699" i="2"/>
  <c r="BT700" i="2"/>
  <c r="BT703" i="2"/>
  <c r="BT666" i="2"/>
  <c r="BT667" i="2"/>
  <c r="BT668" i="2"/>
  <c r="BT669" i="2"/>
  <c r="BT670" i="2"/>
  <c r="BT671" i="2"/>
  <c r="BT673" i="2"/>
  <c r="BT674" i="2"/>
  <c r="BT675" i="2"/>
  <c r="BT676" i="2"/>
  <c r="BT677" i="2"/>
  <c r="BT678" i="2"/>
  <c r="BT679" i="2"/>
  <c r="BT680" i="2"/>
  <c r="BT681" i="2"/>
  <c r="BT683" i="2"/>
  <c r="BT686" i="2"/>
  <c r="BT689" i="2"/>
  <c r="BT705" i="2"/>
  <c r="BS615" i="2"/>
  <c r="BS357" i="2"/>
  <c r="BS643" i="2"/>
  <c r="BS664" i="2"/>
  <c r="BS14" i="2"/>
  <c r="BS15" i="2" s="1"/>
  <c r="BV732" i="2"/>
  <c r="BV746" i="2"/>
  <c r="BV709" i="2"/>
  <c r="BV557" i="2"/>
  <c r="BW5" i="2"/>
  <c r="BV558" i="2" a="1"/>
  <c r="BV747" i="2" a="1"/>
  <c r="BV710" i="2" a="1"/>
  <c r="BV733" i="2" a="1"/>
  <c r="BU582" i="2" a="1"/>
  <c r="BU723" i="2" a="1"/>
  <c r="BU694" i="2" a="1"/>
  <c r="BU637" i="2" a="1"/>
  <c r="BU612" i="2" a="1"/>
  <c r="BU701" i="2" a="1"/>
  <c r="BU704" i="2" a="1"/>
  <c r="BU642" i="2" a="1"/>
  <c r="BU570" i="2" a="1"/>
  <c r="BU669" i="2" a="1"/>
  <c r="BU727" i="2" a="1"/>
  <c r="BU673" i="2" a="1"/>
  <c r="BU691" i="2" a="1"/>
  <c r="BU675" i="2" a="1"/>
  <c r="BU564" i="2" a="1"/>
  <c r="BU635" i="2" a="1"/>
  <c r="BU594" i="2" a="1"/>
  <c r="BU568" i="2" a="1"/>
  <c r="BU589" i="2" a="1"/>
  <c r="BU585" i="2" a="1"/>
  <c r="BU640" i="2" a="1"/>
  <c r="BU720" i="2" a="1"/>
  <c r="BU685" i="2" a="1"/>
  <c r="BU739" i="2" a="1"/>
  <c r="BU586" i="2" a="1"/>
  <c r="BU679" i="2" a="1"/>
  <c r="BU742" i="2" a="1"/>
  <c r="BU713" i="2" a="1"/>
  <c r="BU650" i="2" a="1"/>
  <c r="BU683" i="2" a="1"/>
  <c r="BU648" i="2" a="1"/>
  <c r="BU597" i="2" a="1"/>
  <c r="BU715" i="2" a="1"/>
  <c r="BU689" i="2" a="1"/>
  <c r="BU653" i="2" a="1"/>
  <c r="BU695" i="2" a="1"/>
  <c r="BU676" i="2" a="1"/>
  <c r="BU663" i="2" a="1"/>
  <c r="BU598" i="2" a="1"/>
  <c r="BU686" i="2" a="1"/>
  <c r="BU680" i="2" a="1"/>
  <c r="BU736" i="2" a="1"/>
  <c r="BU566" i="2" a="1"/>
  <c r="BU684" i="2" a="1"/>
  <c r="BU668" i="2" a="1"/>
  <c r="BU703" i="2" a="1"/>
  <c r="BU656" i="2" a="1"/>
  <c r="BU671" i="2" a="1"/>
  <c r="BU725" i="2" a="1"/>
  <c r="BU687" i="2" a="1"/>
  <c r="BU659" i="2" a="1"/>
  <c r="BU596" i="2" a="1"/>
  <c r="BU662" i="2" a="1"/>
  <c r="BU620" i="2" a="1"/>
  <c r="BU617" i="2" a="1"/>
  <c r="BU666" i="2" a="1"/>
  <c r="BU563" i="2" a="1"/>
  <c r="BU717" i="2" a="1"/>
  <c r="BU569" i="2" a="1"/>
  <c r="BU674" i="2" a="1"/>
  <c r="BU571" i="2" a="1"/>
  <c r="BU652" i="2" a="1"/>
  <c r="BU692" i="2" a="1"/>
  <c r="BU714" i="2" a="1"/>
  <c r="BU644" i="2" a="1"/>
  <c r="BU567" i="2" a="1"/>
  <c r="BU641" i="2" a="1"/>
  <c r="BU599" i="2" a="1"/>
  <c r="BU580" i="2" a="1"/>
  <c r="BU609" i="2" a="1"/>
  <c r="BU577" i="2" a="1"/>
  <c r="BU697" i="2" a="1"/>
  <c r="BU622" i="2" a="1"/>
  <c r="BU593" i="2" a="1"/>
  <c r="BU688" i="2" a="1"/>
  <c r="BU681" i="2" a="1"/>
  <c r="BU693" i="2" a="1"/>
  <c r="BU726" i="2" a="1"/>
  <c r="BU619" i="2" a="1"/>
  <c r="BU587" i="2" a="1"/>
  <c r="BU670" i="2" a="1"/>
  <c r="BU677" i="2" a="1"/>
  <c r="BU583" i="2" a="1"/>
  <c r="BU700" i="2" a="1"/>
  <c r="BU665" i="2" a="1"/>
  <c r="BU600" i="2" a="1"/>
  <c r="BU737" i="2" a="1"/>
  <c r="BU634" i="2" a="1"/>
  <c r="BU740" i="2" a="1"/>
  <c r="BU721" i="2" a="1"/>
  <c r="BU573" i="2" a="1"/>
  <c r="BU623" i="2" a="1"/>
  <c r="BU657" i="2" a="1"/>
  <c r="BU561" i="2" a="1"/>
  <c r="BU614" i="2" a="1"/>
  <c r="BU562" i="2" a="1"/>
  <c r="BU636" i="2" a="1"/>
  <c r="BU654" i="2" a="1"/>
  <c r="BU724" i="2" a="1"/>
  <c r="BU588" i="2" a="1"/>
  <c r="BU574" i="2" a="1"/>
  <c r="BU632" i="2" a="1"/>
  <c r="BU699" i="2" a="1"/>
  <c r="BU750" i="2" a="1"/>
  <c r="BU719" i="2" a="1"/>
  <c r="BU702" i="2" a="1"/>
  <c r="BU633" i="2" a="1"/>
  <c r="BU645" i="2" a="1"/>
  <c r="BU581" i="2" a="1"/>
  <c r="BU575" i="2" a="1"/>
  <c r="BU611" i="2" a="1"/>
  <c r="BU625" i="2" a="1"/>
  <c r="BU626" i="2" a="1"/>
  <c r="BU738" i="2" a="1"/>
  <c r="BU592" i="2" a="1"/>
  <c r="BU696" i="2" a="1"/>
  <c r="BU729" i="2" a="1"/>
  <c r="BU667" i="2" a="1"/>
  <c r="BU647" i="2" a="1"/>
  <c r="BU705" i="2" a="1"/>
  <c r="BU678" i="2" a="1"/>
  <c r="BU658" i="2" a="1"/>
  <c r="BU579" i="2" a="1"/>
  <c r="BU631" i="2" a="1"/>
  <c r="BU649" i="2" a="1"/>
  <c r="BU716" i="2" a="1"/>
  <c r="BU576" i="2" a="1"/>
  <c r="BR224" i="2" l="1"/>
  <c r="BR26" i="2"/>
  <c r="BR19" i="2"/>
  <c r="BT24" i="2"/>
  <c r="BT23" i="2" s="1"/>
  <c r="BT21" i="2"/>
  <c r="BS18" i="2"/>
  <c r="BT664" i="2"/>
  <c r="BT357" i="2"/>
  <c r="BT643" i="2"/>
  <c r="BV558" i="2"/>
  <c r="BV559" i="2" s="1"/>
  <c r="BV710" i="2"/>
  <c r="BV711" i="2" s="1"/>
  <c r="BV747" i="2"/>
  <c r="BV748" i="2" s="1"/>
  <c r="BV733" i="2"/>
  <c r="BV734" i="2" s="1"/>
  <c r="BU750" i="2"/>
  <c r="BU719" i="2"/>
  <c r="BU716" i="2"/>
  <c r="BU726" i="2"/>
  <c r="BU729" i="2"/>
  <c r="BU713" i="2"/>
  <c r="BU714" i="2"/>
  <c r="BU727" i="2"/>
  <c r="BU724" i="2"/>
  <c r="BU717" i="2"/>
  <c r="BU720" i="2"/>
  <c r="BU723" i="2"/>
  <c r="BU715" i="2"/>
  <c r="BU721" i="2"/>
  <c r="BU725" i="2"/>
  <c r="BU737" i="2"/>
  <c r="BU736" i="2"/>
  <c r="BU738" i="2"/>
  <c r="BU742" i="2"/>
  <c r="BU740" i="2"/>
  <c r="BU739" i="2"/>
  <c r="BU575" i="2"/>
  <c r="BU579" i="2"/>
  <c r="BU562" i="2"/>
  <c r="BU566" i="2"/>
  <c r="BU569" i="2"/>
  <c r="BU574" i="2"/>
  <c r="BU582" i="2"/>
  <c r="BU561" i="2"/>
  <c r="BU564" i="2"/>
  <c r="BU571" i="2"/>
  <c r="BU570" i="2"/>
  <c r="BU166" i="2" s="1"/>
  <c r="BU577" i="2"/>
  <c r="BU609" i="2"/>
  <c r="BU567" i="2"/>
  <c r="BU568" i="2"/>
  <c r="BU563" i="2"/>
  <c r="BU144" i="2" s="1"/>
  <c r="BU611" i="2"/>
  <c r="BU644" i="2"/>
  <c r="BU648" i="2"/>
  <c r="BU619" i="2"/>
  <c r="BU623" i="2"/>
  <c r="BU667" i="2"/>
  <c r="BU671" i="2"/>
  <c r="BU676" i="2"/>
  <c r="BU680" i="2"/>
  <c r="BU573" i="2"/>
  <c r="BU576" i="2"/>
  <c r="BU580" i="2"/>
  <c r="BU583" i="2"/>
  <c r="BU587" i="2"/>
  <c r="BU592" i="2"/>
  <c r="BU596" i="2"/>
  <c r="BU603" i="2" s="1"/>
  <c r="BU599" i="2"/>
  <c r="BU606" i="2" s="1"/>
  <c r="BU632" i="2"/>
  <c r="BU662" i="2"/>
  <c r="BU633" i="2"/>
  <c r="BU694" i="2"/>
  <c r="BU666" i="2"/>
  <c r="BU670" i="2"/>
  <c r="BU675" i="2"/>
  <c r="BU679" i="2"/>
  <c r="BU686" i="2"/>
  <c r="BU617" i="2"/>
  <c r="BU629" i="2" s="1"/>
  <c r="BU622" i="2"/>
  <c r="BU626" i="2"/>
  <c r="BU581" i="2"/>
  <c r="BU585" i="2"/>
  <c r="BU588" i="2"/>
  <c r="BU593" i="2"/>
  <c r="BU597" i="2"/>
  <c r="BU604" i="2" s="1"/>
  <c r="BU600" i="2"/>
  <c r="BU607" i="2" s="1"/>
  <c r="BU652" i="2"/>
  <c r="BU635" i="2"/>
  <c r="BU669" i="2"/>
  <c r="BU674" i="2"/>
  <c r="BU678" i="2"/>
  <c r="BU683" i="2"/>
  <c r="BU695" i="2"/>
  <c r="BU636" i="2"/>
  <c r="BU645" i="2"/>
  <c r="BU649" i="2"/>
  <c r="BU656" i="2"/>
  <c r="BU689" i="2"/>
  <c r="BU620" i="2"/>
  <c r="BU625" i="2"/>
  <c r="BU640" i="2"/>
  <c r="BU586" i="2"/>
  <c r="BU589" i="2"/>
  <c r="BU594" i="2"/>
  <c r="BU598" i="2"/>
  <c r="BU605" i="2" s="1"/>
  <c r="BU653" i="2"/>
  <c r="BU657" i="2"/>
  <c r="BU668" i="2"/>
  <c r="BU673" i="2"/>
  <c r="BU677" i="2"/>
  <c r="BU681" i="2"/>
  <c r="BU612" i="2"/>
  <c r="BU614" i="2"/>
  <c r="BU696" i="2"/>
  <c r="BU697" i="2"/>
  <c r="BU699" i="2"/>
  <c r="BU700" i="2"/>
  <c r="BU703" i="2"/>
  <c r="BU705" i="2"/>
  <c r="BU659" i="2"/>
  <c r="BU641" i="2"/>
  <c r="BU702" i="2"/>
  <c r="BU685" i="2"/>
  <c r="BU688" i="2"/>
  <c r="BU692" i="2"/>
  <c r="BU701" i="2"/>
  <c r="BU704" i="2"/>
  <c r="BU684" i="2"/>
  <c r="BU687" i="2"/>
  <c r="BU691" i="2"/>
  <c r="BU647" i="2"/>
  <c r="BU650" i="2"/>
  <c r="BU654" i="2"/>
  <c r="BU658" i="2"/>
  <c r="BU663" i="2"/>
  <c r="BU665" i="2"/>
  <c r="BU693" i="2"/>
  <c r="BU631" i="2"/>
  <c r="BU634" i="2"/>
  <c r="BU637" i="2"/>
  <c r="BU642" i="2"/>
  <c r="BS25" i="2"/>
  <c r="BT706" i="2"/>
  <c r="BT615" i="2"/>
  <c r="BT14" i="2"/>
  <c r="BT15" i="2" s="1"/>
  <c r="BW746" i="2"/>
  <c r="BW732" i="2"/>
  <c r="BW709" i="2"/>
  <c r="BW557" i="2"/>
  <c r="BW3" i="2"/>
  <c r="BX5" i="2"/>
  <c r="BW558" i="2" a="1"/>
  <c r="BW747" i="2" a="1"/>
  <c r="BW710" i="2" a="1"/>
  <c r="BW733" i="2" a="1"/>
  <c r="BV596" i="2" a="1"/>
  <c r="BV645" i="2" a="1"/>
  <c r="BV631" i="2" a="1"/>
  <c r="BV668" i="2" a="1"/>
  <c r="BV656" i="2" a="1"/>
  <c r="BV671" i="2" a="1"/>
  <c r="BV585" i="2" a="1"/>
  <c r="BV658" i="2" a="1"/>
  <c r="BV739" i="2" a="1"/>
  <c r="BV697" i="2" a="1"/>
  <c r="BV640" i="2" a="1"/>
  <c r="BV657" i="2" a="1"/>
  <c r="BV692" i="2" a="1"/>
  <c r="BV703" i="2" a="1"/>
  <c r="BV713" i="2" a="1"/>
  <c r="BV569" i="2" a="1"/>
  <c r="BV644" i="2" a="1"/>
  <c r="BV653" i="2" a="1"/>
  <c r="BV674" i="2" a="1"/>
  <c r="BV662" i="2" a="1"/>
  <c r="BV700" i="2" a="1"/>
  <c r="BV683" i="2" a="1"/>
  <c r="BV750" i="2" a="1"/>
  <c r="BV566" i="2" a="1"/>
  <c r="BV577" i="2" a="1"/>
  <c r="BV648" i="2" a="1"/>
  <c r="BV598" i="2" a="1"/>
  <c r="BV719" i="2" a="1"/>
  <c r="BV738" i="2" a="1"/>
  <c r="BV699" i="2" a="1"/>
  <c r="BV581" i="2" a="1"/>
  <c r="BV689" i="2" a="1"/>
  <c r="BV561" i="2" a="1"/>
  <c r="BV571" i="2" a="1"/>
  <c r="BV574" i="2" a="1"/>
  <c r="BV686" i="2" a="1"/>
  <c r="BV742" i="2" a="1"/>
  <c r="BV580" i="2" a="1"/>
  <c r="BV650" i="2" a="1"/>
  <c r="BV642" i="2" a="1"/>
  <c r="BV637" i="2" a="1"/>
  <c r="BV575" i="2" a="1"/>
  <c r="BV625" i="2" a="1"/>
  <c r="BV714" i="2" a="1"/>
  <c r="BV636" i="2" a="1"/>
  <c r="BV573" i="2" a="1"/>
  <c r="BV586" i="2" a="1"/>
  <c r="BV715" i="2" a="1"/>
  <c r="BV562" i="2" a="1"/>
  <c r="BV666" i="2" a="1"/>
  <c r="BV570" i="2" a="1"/>
  <c r="BV597" i="2" a="1"/>
  <c r="BV599" i="2" a="1"/>
  <c r="BV720" i="2" a="1"/>
  <c r="BV667" i="2" a="1"/>
  <c r="BV704" i="2" a="1"/>
  <c r="BV592" i="2" a="1"/>
  <c r="BV737" i="2" a="1"/>
  <c r="BV563" i="2" a="1"/>
  <c r="BV680" i="2" a="1"/>
  <c r="BV684" i="2" a="1"/>
  <c r="BV609" i="2" a="1"/>
  <c r="BV576" i="2" a="1"/>
  <c r="BV716" i="2" a="1"/>
  <c r="BV626" i="2" a="1"/>
  <c r="BV568" i="2" a="1"/>
  <c r="BV633" i="2" a="1"/>
  <c r="BV632" i="2" a="1"/>
  <c r="BV623" i="2" a="1"/>
  <c r="BV725" i="2" a="1"/>
  <c r="BV594" i="2" a="1"/>
  <c r="BV622" i="2" a="1"/>
  <c r="BV676" i="2" a="1"/>
  <c r="BV705" i="2" a="1"/>
  <c r="BV695" i="2" a="1"/>
  <c r="BV579" i="2" a="1"/>
  <c r="BV583" i="2" a="1"/>
  <c r="BV663" i="2" a="1"/>
  <c r="BV673" i="2" a="1"/>
  <c r="BV701" i="2" a="1"/>
  <c r="BV634" i="2" a="1"/>
  <c r="BV669" i="2" a="1"/>
  <c r="BV635" i="2" a="1"/>
  <c r="BV611" i="2" a="1"/>
  <c r="BV614" i="2" a="1"/>
  <c r="BV652" i="2" a="1"/>
  <c r="BV721" i="2" a="1"/>
  <c r="BV582" i="2" a="1"/>
  <c r="BV567" i="2" a="1"/>
  <c r="BV593" i="2" a="1"/>
  <c r="BV677" i="2" a="1"/>
  <c r="BV729" i="2" a="1"/>
  <c r="BV681" i="2" a="1"/>
  <c r="BV723" i="2" a="1"/>
  <c r="BV654" i="2" a="1"/>
  <c r="BV740" i="2" a="1"/>
  <c r="BV600" i="2" a="1"/>
  <c r="BV678" i="2" a="1"/>
  <c r="BV693" i="2" a="1"/>
  <c r="BV665" i="2" a="1"/>
  <c r="BV617" i="2" a="1"/>
  <c r="BV685" i="2" a="1"/>
  <c r="BV649" i="2" a="1"/>
  <c r="BV679" i="2" a="1"/>
  <c r="BV587" i="2" a="1"/>
  <c r="BV702" i="2" a="1"/>
  <c r="BV675" i="2" a="1"/>
  <c r="BV620" i="2" a="1"/>
  <c r="BV694" i="2" a="1"/>
  <c r="BV647" i="2" a="1"/>
  <c r="BV724" i="2" a="1"/>
  <c r="BV736" i="2" a="1"/>
  <c r="BV696" i="2" a="1"/>
  <c r="BV564" i="2" a="1"/>
  <c r="BV691" i="2" a="1"/>
  <c r="BV612" i="2" a="1"/>
  <c r="BV588" i="2" a="1"/>
  <c r="BV727" i="2" a="1"/>
  <c r="BV717" i="2" a="1"/>
  <c r="BV659" i="2" a="1"/>
  <c r="BV688" i="2" a="1"/>
  <c r="BV670" i="2" a="1"/>
  <c r="BV619" i="2" a="1"/>
  <c r="BV726" i="2" a="1"/>
  <c r="BV589" i="2" a="1"/>
  <c r="BV687" i="2" a="1"/>
  <c r="BV641" i="2" a="1"/>
  <c r="BS224" i="2" l="1"/>
  <c r="BS26" i="2"/>
  <c r="BS19" i="2"/>
  <c r="BT25" i="2"/>
  <c r="BU24" i="2"/>
  <c r="BU23" i="2" s="1"/>
  <c r="BU21" i="2"/>
  <c r="BT18" i="2"/>
  <c r="BU357" i="2"/>
  <c r="BU358" i="2" s="1"/>
  <c r="BU615" i="2"/>
  <c r="BU664" i="2"/>
  <c r="BU706" i="2"/>
  <c r="BW558" i="2"/>
  <c r="BW559" i="2" s="1"/>
  <c r="BW710" i="2"/>
  <c r="BW711" i="2" s="1"/>
  <c r="BW733" i="2"/>
  <c r="BW734" i="2" s="1"/>
  <c r="BW747" i="2"/>
  <c r="BW748" i="2" s="1"/>
  <c r="BV736" i="2"/>
  <c r="BV737" i="2"/>
  <c r="BV739" i="2"/>
  <c r="BV738" i="2"/>
  <c r="BV742" i="2"/>
  <c r="BV740" i="2"/>
  <c r="BV750" i="2"/>
  <c r="BV716" i="2"/>
  <c r="BV719" i="2"/>
  <c r="BV713" i="2"/>
  <c r="BV727" i="2"/>
  <c r="BV714" i="2"/>
  <c r="BV715" i="2"/>
  <c r="BV717" i="2"/>
  <c r="BV720" i="2"/>
  <c r="BV721" i="2"/>
  <c r="BV724" i="2"/>
  <c r="BV723" i="2"/>
  <c r="BV726" i="2"/>
  <c r="BV725" i="2"/>
  <c r="BV729" i="2"/>
  <c r="BV569" i="2"/>
  <c r="BV566" i="2"/>
  <c r="BV562" i="2"/>
  <c r="BV581" i="2"/>
  <c r="BV586" i="2"/>
  <c r="BV567" i="2"/>
  <c r="BV563" i="2"/>
  <c r="BV144" i="2" s="1"/>
  <c r="BV588" i="2"/>
  <c r="BV579" i="2"/>
  <c r="BV576" i="2"/>
  <c r="BV575" i="2"/>
  <c r="BV594" i="2"/>
  <c r="BV573" i="2"/>
  <c r="BV574" i="2"/>
  <c r="BV582" i="2"/>
  <c r="BV585" i="2"/>
  <c r="BV571" i="2"/>
  <c r="BV561" i="2"/>
  <c r="BV564" i="2"/>
  <c r="BV570" i="2"/>
  <c r="BV166" i="2" s="1"/>
  <c r="BV577" i="2"/>
  <c r="BV589" i="2"/>
  <c r="BV568" i="2"/>
  <c r="BV598" i="2"/>
  <c r="BV605" i="2" s="1"/>
  <c r="BV631" i="2"/>
  <c r="BV658" i="2"/>
  <c r="BV609" i="2"/>
  <c r="BV611" i="2"/>
  <c r="BV612" i="2"/>
  <c r="BV614" i="2"/>
  <c r="BV644" i="2"/>
  <c r="BV648" i="2"/>
  <c r="BV650" i="2"/>
  <c r="BV580" i="2"/>
  <c r="BV583" i="2"/>
  <c r="BV587" i="2"/>
  <c r="BV592" i="2"/>
  <c r="BV596" i="2"/>
  <c r="BV603" i="2" s="1"/>
  <c r="BV599" i="2"/>
  <c r="BV606" i="2" s="1"/>
  <c r="BV619" i="2"/>
  <c r="BV623" i="2"/>
  <c r="BV654" i="2"/>
  <c r="BV663" i="2"/>
  <c r="BV647" i="2"/>
  <c r="BV634" i="2"/>
  <c r="BV642" i="2"/>
  <c r="BV665" i="2"/>
  <c r="BV593" i="2"/>
  <c r="BV597" i="2"/>
  <c r="BV604" i="2" s="1"/>
  <c r="BV600" i="2"/>
  <c r="BV607" i="2" s="1"/>
  <c r="BV617" i="2"/>
  <c r="BV629" i="2" s="1"/>
  <c r="BV622" i="2"/>
  <c r="BV626" i="2"/>
  <c r="BV637" i="2"/>
  <c r="BV620" i="2"/>
  <c r="BV625" i="2"/>
  <c r="BV666" i="2"/>
  <c r="BV667" i="2"/>
  <c r="BV668" i="2"/>
  <c r="BV669" i="2"/>
  <c r="BV670" i="2"/>
  <c r="BV671" i="2"/>
  <c r="BV673" i="2"/>
  <c r="BV674" i="2"/>
  <c r="BV675" i="2"/>
  <c r="BV676" i="2"/>
  <c r="BV677" i="2"/>
  <c r="BV678" i="2"/>
  <c r="BV679" i="2"/>
  <c r="BV680" i="2"/>
  <c r="BV681" i="2"/>
  <c r="BV683" i="2"/>
  <c r="BV686" i="2"/>
  <c r="BV689" i="2"/>
  <c r="BV652" i="2"/>
  <c r="BV656" i="2"/>
  <c r="BV659" i="2"/>
  <c r="BV633" i="2"/>
  <c r="BV636" i="2"/>
  <c r="BV641" i="2"/>
  <c r="BV685" i="2"/>
  <c r="BV688" i="2"/>
  <c r="BV692" i="2"/>
  <c r="BV645" i="2"/>
  <c r="BV649" i="2"/>
  <c r="BV653" i="2"/>
  <c r="BV657" i="2"/>
  <c r="BV662" i="2"/>
  <c r="BV632" i="2"/>
  <c r="BV635" i="2"/>
  <c r="BV640" i="2"/>
  <c r="BV684" i="2"/>
  <c r="BV687" i="2"/>
  <c r="BV691" i="2"/>
  <c r="BV693" i="2"/>
  <c r="BV694" i="2"/>
  <c r="BV695" i="2"/>
  <c r="BV696" i="2"/>
  <c r="BV697" i="2"/>
  <c r="BV699" i="2"/>
  <c r="BV700" i="2"/>
  <c r="BV701" i="2"/>
  <c r="BV702" i="2"/>
  <c r="BV703" i="2"/>
  <c r="BV704" i="2"/>
  <c r="BV705" i="2"/>
  <c r="BU643" i="2"/>
  <c r="BU14" i="2"/>
  <c r="BU15" i="2" s="1"/>
  <c r="BX732" i="2"/>
  <c r="BX746" i="2"/>
  <c r="BX709" i="2"/>
  <c r="BX557" i="2"/>
  <c r="BY5" i="2"/>
  <c r="BX710" i="2" a="1"/>
  <c r="BX558" i="2" a="1"/>
  <c r="BX733" i="2" a="1"/>
  <c r="BX747" i="2" a="1"/>
  <c r="BW694" i="2" a="1"/>
  <c r="BW700" i="2" a="1"/>
  <c r="BW739" i="2" a="1"/>
  <c r="BW587" i="2" a="1"/>
  <c r="BW577" i="2" a="1"/>
  <c r="BW697" i="2" a="1"/>
  <c r="BW719" i="2" a="1"/>
  <c r="BW562" i="2" a="1"/>
  <c r="BW614" i="2" a="1"/>
  <c r="BW598" i="2" a="1"/>
  <c r="BW586" i="2" a="1"/>
  <c r="BW701" i="2" a="1"/>
  <c r="BW592" i="2" a="1"/>
  <c r="BW717" i="2" a="1"/>
  <c r="BW677" i="2" a="1"/>
  <c r="BW585" i="2" a="1"/>
  <c r="BW567" i="2" a="1"/>
  <c r="BW665" i="2" a="1"/>
  <c r="BW583" i="2" a="1"/>
  <c r="BW736" i="2" a="1"/>
  <c r="BW659" i="2" a="1"/>
  <c r="BW691" i="2" a="1"/>
  <c r="BW669" i="2" a="1"/>
  <c r="BW725" i="2" a="1"/>
  <c r="BW695" i="2" a="1"/>
  <c r="BW674" i="2" a="1"/>
  <c r="BW620" i="2" a="1"/>
  <c r="BW676" i="2" a="1"/>
  <c r="BW737" i="2" a="1"/>
  <c r="BW640" i="2" a="1"/>
  <c r="BW579" i="2" a="1"/>
  <c r="BW561" i="2" a="1"/>
  <c r="BW686" i="2" a="1"/>
  <c r="BW720" i="2" a="1"/>
  <c r="BW716" i="2" a="1"/>
  <c r="BW738" i="2" a="1"/>
  <c r="BW729" i="2" a="1"/>
  <c r="BW657" i="2" a="1"/>
  <c r="BW637" i="2" a="1"/>
  <c r="BW681" i="2" a="1"/>
  <c r="BW641" i="2" a="1"/>
  <c r="BW597" i="2" a="1"/>
  <c r="BW750" i="2" a="1"/>
  <c r="BW685" i="2" a="1"/>
  <c r="BW609" i="2" a="1"/>
  <c r="BW667" i="2" a="1"/>
  <c r="BW668" i="2" a="1"/>
  <c r="BW684" i="2" a="1"/>
  <c r="BW564" i="2" a="1"/>
  <c r="BW689" i="2" a="1"/>
  <c r="BW656" i="2" a="1"/>
  <c r="BW568" i="2" a="1"/>
  <c r="BW705" i="2" a="1"/>
  <c r="BW634" i="2" a="1"/>
  <c r="BW570" i="2" a="1"/>
  <c r="BW644" i="2" a="1"/>
  <c r="BW658" i="2" a="1"/>
  <c r="BW594" i="2" a="1"/>
  <c r="BW650" i="2" a="1"/>
  <c r="BW619" i="2" a="1"/>
  <c r="BW688" i="2" a="1"/>
  <c r="BW742" i="2" a="1"/>
  <c r="BW622" i="2" a="1"/>
  <c r="BW563" i="2" a="1"/>
  <c r="BW713" i="2" a="1"/>
  <c r="BW740" i="2" a="1"/>
  <c r="BW666" i="2" a="1"/>
  <c r="BW673" i="2" a="1"/>
  <c r="BW573" i="2" a="1"/>
  <c r="BW727" i="2" a="1"/>
  <c r="BW714" i="2" a="1"/>
  <c r="BW582" i="2" a="1"/>
  <c r="BW645" i="2" a="1"/>
  <c r="BW671" i="2" a="1"/>
  <c r="BW678" i="2" a="1"/>
  <c r="BW726" i="2" a="1"/>
  <c r="BW683" i="2" a="1"/>
  <c r="BW580" i="2" a="1"/>
  <c r="BW632" i="2" a="1"/>
  <c r="BW636" i="2" a="1"/>
  <c r="BW723" i="2" a="1"/>
  <c r="BW626" i="2" a="1"/>
  <c r="BW699" i="2" a="1"/>
  <c r="BW679" i="2" a="1"/>
  <c r="BW704" i="2" a="1"/>
  <c r="BW702" i="2" a="1"/>
  <c r="BW680" i="2" a="1"/>
  <c r="BW576" i="2" a="1"/>
  <c r="BW663" i="2" a="1"/>
  <c r="BW566" i="2" a="1"/>
  <c r="BW599" i="2" a="1"/>
  <c r="BW696" i="2" a="1"/>
  <c r="BW600" i="2" a="1"/>
  <c r="BW693" i="2" a="1"/>
  <c r="BW649" i="2" a="1"/>
  <c r="BW571" i="2" a="1"/>
  <c r="BW575" i="2" a="1"/>
  <c r="BW589" i="2" a="1"/>
  <c r="BW687" i="2" a="1"/>
  <c r="BW692" i="2" a="1"/>
  <c r="BW588" i="2" a="1"/>
  <c r="BW569" i="2" a="1"/>
  <c r="BW675" i="2" a="1"/>
  <c r="BW670" i="2" a="1"/>
  <c r="BW635" i="2" a="1"/>
  <c r="BW715" i="2" a="1"/>
  <c r="BW593" i="2" a="1"/>
  <c r="BW631" i="2" a="1"/>
  <c r="BW612" i="2" a="1"/>
  <c r="BW647" i="2" a="1"/>
  <c r="BW703" i="2" a="1"/>
  <c r="BW611" i="2" a="1"/>
  <c r="BW648" i="2" a="1"/>
  <c r="BW581" i="2" a="1"/>
  <c r="BW721" i="2" a="1"/>
  <c r="BW574" i="2" a="1"/>
  <c r="BW652" i="2" a="1"/>
  <c r="BW653" i="2" a="1"/>
  <c r="BW642" i="2" a="1"/>
  <c r="BW654" i="2" a="1"/>
  <c r="BW623" i="2" a="1"/>
  <c r="BW724" i="2" a="1"/>
  <c r="BW633" i="2" a="1"/>
  <c r="BW596" i="2" a="1"/>
  <c r="BW617" i="2" a="1"/>
  <c r="BW662" i="2" a="1"/>
  <c r="BW625" i="2" a="1"/>
  <c r="BT224" i="2" l="1"/>
  <c r="BT26" i="2"/>
  <c r="BT19" i="2"/>
  <c r="BU25" i="2"/>
  <c r="BV24" i="2"/>
  <c r="BV23" i="2" s="1"/>
  <c r="BV21" i="2"/>
  <c r="BU18" i="2"/>
  <c r="BV706" i="2"/>
  <c r="BV615" i="2"/>
  <c r="BX558" i="2"/>
  <c r="BX559" i="2" s="1"/>
  <c r="BX710" i="2"/>
  <c r="BX711" i="2" s="1"/>
  <c r="BX747" i="2"/>
  <c r="BX748" i="2" s="1"/>
  <c r="BX733" i="2"/>
  <c r="BX734" i="2" s="1"/>
  <c r="BW750" i="2"/>
  <c r="BW568" i="2"/>
  <c r="BW563" i="2"/>
  <c r="BW144" i="2" s="1"/>
  <c r="BW579" i="2"/>
  <c r="BW569" i="2"/>
  <c r="BW586" i="2"/>
  <c r="BW562" i="2"/>
  <c r="BW566" i="2"/>
  <c r="BW575" i="2"/>
  <c r="BW594" i="2"/>
  <c r="BW573" i="2"/>
  <c r="BW582" i="2"/>
  <c r="BW571" i="2"/>
  <c r="BW561" i="2"/>
  <c r="BW564" i="2"/>
  <c r="BW589" i="2"/>
  <c r="BW696" i="2"/>
  <c r="BW598" i="2"/>
  <c r="BW605" i="2" s="1"/>
  <c r="BW620" i="2"/>
  <c r="BW625" i="2"/>
  <c r="BW631" i="2"/>
  <c r="BW658" i="2"/>
  <c r="BW650" i="2"/>
  <c r="BW609" i="2"/>
  <c r="BW611" i="2"/>
  <c r="BW612" i="2"/>
  <c r="BW614" i="2"/>
  <c r="BW697" i="2"/>
  <c r="BW567" i="2"/>
  <c r="BW654" i="2"/>
  <c r="BW663" i="2"/>
  <c r="BW694" i="2"/>
  <c r="BW576" i="2"/>
  <c r="BW580" i="2"/>
  <c r="BW583" i="2"/>
  <c r="BW587" i="2"/>
  <c r="BW592" i="2"/>
  <c r="BW596" i="2"/>
  <c r="BW603" i="2" s="1"/>
  <c r="BW599" i="2"/>
  <c r="BW606" i="2" s="1"/>
  <c r="BW619" i="2"/>
  <c r="BW623" i="2"/>
  <c r="BW633" i="2"/>
  <c r="BW647" i="2"/>
  <c r="BW699" i="2"/>
  <c r="BW634" i="2"/>
  <c r="BW642" i="2"/>
  <c r="BW665" i="2"/>
  <c r="BW641" i="2"/>
  <c r="BW695" i="2"/>
  <c r="BW570" i="2"/>
  <c r="BW166" i="2" s="1"/>
  <c r="BW574" i="2"/>
  <c r="BW577" i="2"/>
  <c r="BW581" i="2"/>
  <c r="BW585" i="2"/>
  <c r="BW588" i="2"/>
  <c r="BW593" i="2"/>
  <c r="BW597" i="2"/>
  <c r="BW604" i="2" s="1"/>
  <c r="BW600" i="2"/>
  <c r="BW607" i="2" s="1"/>
  <c r="BW617" i="2"/>
  <c r="BW629" i="2" s="1"/>
  <c r="BW622" i="2"/>
  <c r="BW626" i="2"/>
  <c r="BW636" i="2"/>
  <c r="BW637" i="2"/>
  <c r="BW666" i="2"/>
  <c r="BW667" i="2"/>
  <c r="BW668" i="2"/>
  <c r="BW669" i="2"/>
  <c r="BW670" i="2"/>
  <c r="BW671" i="2"/>
  <c r="BW673" i="2"/>
  <c r="BW674" i="2"/>
  <c r="BW675" i="2"/>
  <c r="BW676" i="2"/>
  <c r="BW677" i="2"/>
  <c r="BW678" i="2"/>
  <c r="BW679" i="2"/>
  <c r="BW680" i="2"/>
  <c r="BW681" i="2"/>
  <c r="BW683" i="2"/>
  <c r="BW686" i="2"/>
  <c r="BW689" i="2"/>
  <c r="BW644" i="2"/>
  <c r="BW648" i="2"/>
  <c r="BW652" i="2"/>
  <c r="BW656" i="2"/>
  <c r="BW659" i="2"/>
  <c r="BW685" i="2"/>
  <c r="BW688" i="2"/>
  <c r="BW692" i="2"/>
  <c r="BW645" i="2"/>
  <c r="BW649" i="2"/>
  <c r="BW653" i="2"/>
  <c r="BW657" i="2"/>
  <c r="BW662" i="2"/>
  <c r="BW632" i="2"/>
  <c r="BW635" i="2"/>
  <c r="BW640" i="2"/>
  <c r="BW684" i="2"/>
  <c r="BW687" i="2"/>
  <c r="BW691" i="2"/>
  <c r="BW693" i="2"/>
  <c r="BW700" i="2"/>
  <c r="BW701" i="2"/>
  <c r="BW702" i="2"/>
  <c r="BW703" i="2"/>
  <c r="BW704" i="2"/>
  <c r="BW705" i="2"/>
  <c r="BW736" i="2"/>
  <c r="BW737" i="2"/>
  <c r="BW739" i="2"/>
  <c r="BW740" i="2"/>
  <c r="BW738" i="2"/>
  <c r="BW742" i="2"/>
  <c r="BW725" i="2"/>
  <c r="BW716" i="2"/>
  <c r="BW719" i="2"/>
  <c r="BW714" i="2"/>
  <c r="BW715" i="2"/>
  <c r="BW724" i="2"/>
  <c r="BW717" i="2"/>
  <c r="BW720" i="2"/>
  <c r="BW721" i="2"/>
  <c r="BW713" i="2"/>
  <c r="BW723" i="2"/>
  <c r="BW726" i="2"/>
  <c r="BW727" i="2"/>
  <c r="BW729" i="2"/>
  <c r="BV357" i="2"/>
  <c r="BV664" i="2"/>
  <c r="BV643" i="2"/>
  <c r="BV14" i="2"/>
  <c r="BY746" i="2"/>
  <c r="BY732" i="2"/>
  <c r="BY709" i="2"/>
  <c r="BY557" i="2"/>
  <c r="BZ5" i="2"/>
  <c r="BY710" i="2" a="1"/>
  <c r="BY747" i="2" a="1"/>
  <c r="BY558" i="2" a="1"/>
  <c r="BY733" i="2" a="1"/>
  <c r="BX622" i="2" a="1"/>
  <c r="BX569" i="2" a="1"/>
  <c r="BX658" i="2" a="1"/>
  <c r="BX713" i="2" a="1"/>
  <c r="BX659" i="2" a="1"/>
  <c r="BX657" i="2" a="1"/>
  <c r="BX726" i="2" a="1"/>
  <c r="BX597" i="2" a="1"/>
  <c r="BX750" i="2" a="1"/>
  <c r="BX668" i="2" a="1"/>
  <c r="BX588" i="2" a="1"/>
  <c r="BX592" i="2" a="1"/>
  <c r="BX570" i="2" a="1"/>
  <c r="BX573" i="2" a="1"/>
  <c r="BX739" i="2" a="1"/>
  <c r="BX575" i="2" a="1"/>
  <c r="BX674" i="2" a="1"/>
  <c r="BX654" i="2" a="1"/>
  <c r="BX662" i="2" a="1"/>
  <c r="BX717" i="2" a="1"/>
  <c r="BX701" i="2" a="1"/>
  <c r="BX580" i="2" a="1"/>
  <c r="BX593" i="2" a="1"/>
  <c r="BX689" i="2" a="1"/>
  <c r="BX562" i="2" a="1"/>
  <c r="BX702" i="2" a="1"/>
  <c r="BX600" i="2" a="1"/>
  <c r="BX645" i="2" a="1"/>
  <c r="BX666" i="2" a="1"/>
  <c r="BX623" i="2" a="1"/>
  <c r="BX586" i="2" a="1"/>
  <c r="BX736" i="2" a="1"/>
  <c r="BX563" i="2" a="1"/>
  <c r="BX587" i="2" a="1"/>
  <c r="BX725" i="2" a="1"/>
  <c r="BX568" i="2" a="1"/>
  <c r="BX650" i="2" a="1"/>
  <c r="BX716" i="2" a="1"/>
  <c r="BX703" i="2" a="1"/>
  <c r="BX581" i="2" a="1"/>
  <c r="BX648" i="2" a="1"/>
  <c r="BX653" i="2" a="1"/>
  <c r="BX678" i="2" a="1"/>
  <c r="BX567" i="2" a="1"/>
  <c r="BX579" i="2" a="1"/>
  <c r="BX619" i="2" a="1"/>
  <c r="BX649" i="2" a="1"/>
  <c r="BX598" i="2" a="1"/>
  <c r="BX566" i="2" a="1"/>
  <c r="BX683" i="2" a="1"/>
  <c r="BX599" i="2" a="1"/>
  <c r="BX737" i="2" a="1"/>
  <c r="BX729" i="2" a="1"/>
  <c r="BX699" i="2" a="1"/>
  <c r="BX633" i="2" a="1"/>
  <c r="BX577" i="2" a="1"/>
  <c r="BX644" i="2" a="1"/>
  <c r="BX663" i="2" a="1"/>
  <c r="BX576" i="2" a="1"/>
  <c r="BX641" i="2" a="1"/>
  <c r="BX687" i="2" a="1"/>
  <c r="BX637" i="2" a="1"/>
  <c r="BX721" i="2" a="1"/>
  <c r="BX617" i="2" a="1"/>
  <c r="BX582" i="2" a="1"/>
  <c r="BX692" i="2" a="1"/>
  <c r="BX704" i="2" a="1"/>
  <c r="BX681" i="2" a="1"/>
  <c r="BX705" i="2" a="1"/>
  <c r="BX714" i="2" a="1"/>
  <c r="BX585" i="2" a="1"/>
  <c r="BX723" i="2" a="1"/>
  <c r="BX632" i="2" a="1"/>
  <c r="BX574" i="2" a="1"/>
  <c r="BX688" i="2" a="1"/>
  <c r="BX724" i="2" a="1"/>
  <c r="BX679" i="2" a="1"/>
  <c r="BX634" i="2" a="1"/>
  <c r="BX700" i="2" a="1"/>
  <c r="BX697" i="2" a="1"/>
  <c r="BX696" i="2" a="1"/>
  <c r="BX740" i="2" a="1"/>
  <c r="BX727" i="2" a="1"/>
  <c r="BX738" i="2" a="1"/>
  <c r="BX720" i="2" a="1"/>
  <c r="BX695" i="2" a="1"/>
  <c r="BX691" i="2" a="1"/>
  <c r="BX596" i="2" a="1"/>
  <c r="BX571" i="2" a="1"/>
  <c r="BX715" i="2" a="1"/>
  <c r="BX742" i="2" a="1"/>
  <c r="BX611" i="2" a="1"/>
  <c r="BX677" i="2" a="1"/>
  <c r="BX675" i="2" a="1"/>
  <c r="BX635" i="2" a="1"/>
  <c r="BX694" i="2" a="1"/>
  <c r="BX680" i="2" a="1"/>
  <c r="BX564" i="2" a="1"/>
  <c r="BX612" i="2" a="1"/>
  <c r="BX652" i="2" a="1"/>
  <c r="BX647" i="2" a="1"/>
  <c r="BX665" i="2" a="1"/>
  <c r="BX671" i="2" a="1"/>
  <c r="BX693" i="2" a="1"/>
  <c r="BX609" i="2" a="1"/>
  <c r="BX673" i="2" a="1"/>
  <c r="BX656" i="2" a="1"/>
  <c r="BX670" i="2" a="1"/>
  <c r="BX631" i="2" a="1"/>
  <c r="BX620" i="2" a="1"/>
  <c r="BX667" i="2" a="1"/>
  <c r="BX719" i="2" a="1"/>
  <c r="BX642" i="2" a="1"/>
  <c r="BX684" i="2" a="1"/>
  <c r="BX676" i="2" a="1"/>
  <c r="BX640" i="2" a="1"/>
  <c r="BX669" i="2" a="1"/>
  <c r="BX594" i="2" a="1"/>
  <c r="BX625" i="2" a="1"/>
  <c r="BX686" i="2" a="1"/>
  <c r="BX626" i="2" a="1"/>
  <c r="BX561" i="2" a="1"/>
  <c r="BX636" i="2" a="1"/>
  <c r="BX583" i="2" a="1"/>
  <c r="BX589" i="2" a="1"/>
  <c r="BX685" i="2" a="1"/>
  <c r="BX614" i="2" a="1"/>
  <c r="CC229" i="2" l="1"/>
  <c r="CC230" i="2"/>
  <c r="CD230" i="2"/>
  <c r="CD229" i="2"/>
  <c r="CF230" i="2"/>
  <c r="CE229" i="2"/>
  <c r="CE230" i="2"/>
  <c r="CI230" i="2"/>
  <c r="CH230" i="2"/>
  <c r="CG230" i="2"/>
  <c r="CK230" i="2"/>
  <c r="CJ230" i="2"/>
  <c r="CL230" i="2"/>
  <c r="CM230" i="2"/>
  <c r="CO230" i="2"/>
  <c r="CN230" i="2"/>
  <c r="CP230" i="2"/>
  <c r="CQ230" i="2"/>
  <c r="CT230" i="2"/>
  <c r="CR230" i="2"/>
  <c r="CS230" i="2"/>
  <c r="CR224" i="2"/>
  <c r="CO225" i="2"/>
  <c r="CJ225" i="2"/>
  <c r="CQ225" i="2"/>
  <c r="CQ224" i="2"/>
  <c r="CN225" i="2"/>
  <c r="CD219" i="2"/>
  <c r="CE221" i="2"/>
  <c r="CE224" i="2"/>
  <c r="CE219" i="2"/>
  <c r="CD221" i="2"/>
  <c r="CE225" i="2"/>
  <c r="CG219" i="2"/>
  <c r="CF219" i="2"/>
  <c r="CG225" i="2"/>
  <c r="CF221" i="2"/>
  <c r="CH221" i="2"/>
  <c r="CG221" i="2"/>
  <c r="CI221" i="2"/>
  <c r="CF225" i="2"/>
  <c r="CI219" i="2"/>
  <c r="CJ221" i="2"/>
  <c r="CH219" i="2"/>
  <c r="CJ219" i="2"/>
  <c r="CL221" i="2"/>
  <c r="CK219" i="2"/>
  <c r="CK221" i="2"/>
  <c r="CL219" i="2"/>
  <c r="CO221" i="2"/>
  <c r="CN219" i="2"/>
  <c r="CP219" i="2"/>
  <c r="CM221" i="2"/>
  <c r="CO219" i="2"/>
  <c r="CN221" i="2"/>
  <c r="CM219" i="2"/>
  <c r="CR219" i="2"/>
  <c r="CP221" i="2"/>
  <c r="CR221" i="2"/>
  <c r="CQ221" i="2"/>
  <c r="CT219" i="2"/>
  <c r="CS219" i="2"/>
  <c r="CQ219" i="2"/>
  <c r="CS221" i="2"/>
  <c r="CT221" i="2"/>
  <c r="CI225" i="2"/>
  <c r="CK225" i="2"/>
  <c r="CL225" i="2"/>
  <c r="CM224" i="2"/>
  <c r="CM225" i="2"/>
  <c r="CN224" i="2"/>
  <c r="CO224" i="2"/>
  <c r="CP224" i="2"/>
  <c r="CP225" i="2"/>
  <c r="BU224" i="2"/>
  <c r="BU26" i="2"/>
  <c r="BU19" i="2"/>
  <c r="CS16" i="2"/>
  <c r="CK21" i="2"/>
  <c r="CM23" i="2"/>
  <c r="CK23" i="2"/>
  <c r="CL23" i="2"/>
  <c r="CN23" i="2"/>
  <c r="CO23" i="2"/>
  <c r="BV25" i="2"/>
  <c r="BW24" i="2"/>
  <c r="BW23" i="2" s="1"/>
  <c r="BW21" i="2"/>
  <c r="CR23" i="2"/>
  <c r="CR14" i="2"/>
  <c r="CS23" i="2"/>
  <c r="CR16" i="2"/>
  <c r="CS21" i="2"/>
  <c r="CS14" i="2"/>
  <c r="BV15" i="2"/>
  <c r="CD7" i="2"/>
  <c r="CC7" i="2"/>
  <c r="CB7" i="2"/>
  <c r="CC9" i="2"/>
  <c r="CB9" i="2"/>
  <c r="CD9" i="2"/>
  <c r="CE9" i="2"/>
  <c r="CE14" i="2"/>
  <c r="CF16" i="2"/>
  <c r="CE16" i="2"/>
  <c r="CE7" i="2"/>
  <c r="CF7" i="2"/>
  <c r="CF14" i="2"/>
  <c r="CH7" i="2"/>
  <c r="CH16" i="2"/>
  <c r="CG16" i="2"/>
  <c r="CG7" i="2"/>
  <c r="CI7" i="2"/>
  <c r="CI16" i="2"/>
  <c r="CJ7" i="2"/>
  <c r="CK16" i="2"/>
  <c r="CJ16" i="2"/>
  <c r="CL7" i="2"/>
  <c r="CL16" i="2"/>
  <c r="CN16" i="2"/>
  <c r="CK7" i="2"/>
  <c r="CM7" i="2"/>
  <c r="CP7" i="2"/>
  <c r="CM16" i="2"/>
  <c r="CN7" i="2"/>
  <c r="CO7" i="2"/>
  <c r="CQ7" i="2"/>
  <c r="CR7" i="2"/>
  <c r="CT7" i="2"/>
  <c r="CS7" i="2"/>
  <c r="CG14" i="2"/>
  <c r="CH14" i="2"/>
  <c r="CI14" i="2"/>
  <c r="CJ14" i="2"/>
  <c r="CK14" i="2"/>
  <c r="CL14" i="2"/>
  <c r="CL21" i="2"/>
  <c r="CM14" i="2"/>
  <c r="CM21" i="2"/>
  <c r="CN21" i="2"/>
  <c r="CO21" i="2"/>
  <c r="CN14" i="2"/>
  <c r="CO16" i="2"/>
  <c r="CP21" i="2"/>
  <c r="CO14" i="2"/>
  <c r="CP23" i="2"/>
  <c r="CP16" i="2"/>
  <c r="CP14" i="2"/>
  <c r="CQ16" i="2"/>
  <c r="CQ21" i="2"/>
  <c r="CR21" i="2"/>
  <c r="CQ23" i="2"/>
  <c r="CQ14" i="2"/>
  <c r="BV18" i="2"/>
  <c r="CC333" i="2"/>
  <c r="CD330" i="2"/>
  <c r="CD331" i="2" s="1"/>
  <c r="CC330" i="2"/>
  <c r="CC331" i="2" s="1"/>
  <c r="CD333" i="2"/>
  <c r="CF330" i="2"/>
  <c r="CF331" i="2" s="1"/>
  <c r="CE330" i="2"/>
  <c r="CE331" i="2" s="1"/>
  <c r="CF333" i="2"/>
  <c r="CG333" i="2"/>
  <c r="CE333" i="2"/>
  <c r="CH330" i="2"/>
  <c r="CH331" i="2" s="1"/>
  <c r="CH333" i="2"/>
  <c r="CG330" i="2"/>
  <c r="CG331" i="2" s="1"/>
  <c r="CI333" i="2"/>
  <c r="CK333" i="2"/>
  <c r="CI330" i="2"/>
  <c r="CJ330" i="2"/>
  <c r="CJ333" i="2"/>
  <c r="CM330" i="2"/>
  <c r="CK330" i="2"/>
  <c r="CL330" i="2"/>
  <c r="CM333" i="2"/>
  <c r="CL333" i="2"/>
  <c r="CN333" i="2"/>
  <c r="CO330" i="2"/>
  <c r="CN330" i="2"/>
  <c r="CO333" i="2"/>
  <c r="CP330" i="2"/>
  <c r="CQ330" i="2"/>
  <c r="CR330" i="2"/>
  <c r="CT330" i="2"/>
  <c r="CS330" i="2"/>
  <c r="BW615" i="2"/>
  <c r="BY558" i="2"/>
  <c r="BY559" i="2" s="1"/>
  <c r="BY710" i="2"/>
  <c r="BY711" i="2" s="1"/>
  <c r="BY733" i="2"/>
  <c r="BY734" i="2" s="1"/>
  <c r="BY747" i="2"/>
  <c r="BY748" i="2" s="1"/>
  <c r="BX737" i="2"/>
  <c r="BX742" i="2"/>
  <c r="BX739" i="2"/>
  <c r="BX736" i="2"/>
  <c r="BX740" i="2"/>
  <c r="BX738" i="2"/>
  <c r="BX750" i="2"/>
  <c r="BX720" i="2"/>
  <c r="BX721" i="2"/>
  <c r="BX717" i="2"/>
  <c r="BX723" i="2"/>
  <c r="BX716" i="2"/>
  <c r="BX719" i="2"/>
  <c r="BX727" i="2"/>
  <c r="BX713" i="2"/>
  <c r="BX714" i="2"/>
  <c r="BX715" i="2"/>
  <c r="BX725" i="2"/>
  <c r="BX724" i="2"/>
  <c r="BX726" i="2"/>
  <c r="BX729" i="2"/>
  <c r="BX576" i="2"/>
  <c r="BX580" i="2"/>
  <c r="BX563" i="2"/>
  <c r="BX144" i="2" s="1"/>
  <c r="BX593" i="2"/>
  <c r="BX561" i="2"/>
  <c r="BX564" i="2"/>
  <c r="BX568" i="2"/>
  <c r="BX588" i="2"/>
  <c r="BX567" i="2"/>
  <c r="BX587" i="2"/>
  <c r="BX600" i="2"/>
  <c r="BX607" i="2" s="1"/>
  <c r="BX581" i="2"/>
  <c r="BX569" i="2"/>
  <c r="BX575" i="2"/>
  <c r="BX585" i="2"/>
  <c r="BX597" i="2"/>
  <c r="BX604" i="2" s="1"/>
  <c r="BX562" i="2"/>
  <c r="BX566" i="2"/>
  <c r="BX574" i="2"/>
  <c r="BX583" i="2"/>
  <c r="BX571" i="2"/>
  <c r="BX573" i="2"/>
  <c r="BX570" i="2"/>
  <c r="BX166" i="2" s="1"/>
  <c r="BX577" i="2"/>
  <c r="BX637" i="2"/>
  <c r="BX691" i="2"/>
  <c r="BX620" i="2"/>
  <c r="BX625" i="2"/>
  <c r="BX644" i="2"/>
  <c r="BX648" i="2"/>
  <c r="BX659" i="2"/>
  <c r="BX579" i="2"/>
  <c r="BX582" i="2"/>
  <c r="BX586" i="2"/>
  <c r="BX589" i="2"/>
  <c r="BX594" i="2"/>
  <c r="BX598" i="2"/>
  <c r="BX605" i="2" s="1"/>
  <c r="BX631" i="2"/>
  <c r="BX632" i="2"/>
  <c r="BX650" i="2"/>
  <c r="BX684" i="2"/>
  <c r="BX609" i="2"/>
  <c r="BX611" i="2"/>
  <c r="BX612" i="2"/>
  <c r="BX614" i="2"/>
  <c r="BX654" i="2"/>
  <c r="BX619" i="2"/>
  <c r="BX623" i="2"/>
  <c r="BX647" i="2"/>
  <c r="BX592" i="2"/>
  <c r="BX596" i="2"/>
  <c r="BX603" i="2" s="1"/>
  <c r="BX599" i="2"/>
  <c r="BX606" i="2" s="1"/>
  <c r="BX642" i="2"/>
  <c r="BX652" i="2"/>
  <c r="BX634" i="2"/>
  <c r="BX635" i="2"/>
  <c r="BX656" i="2"/>
  <c r="BX687" i="2"/>
  <c r="BX617" i="2"/>
  <c r="BX629" i="2" s="1"/>
  <c r="BX622" i="2"/>
  <c r="BX626" i="2"/>
  <c r="BX640" i="2"/>
  <c r="BX693" i="2"/>
  <c r="BX658" i="2"/>
  <c r="BX663" i="2"/>
  <c r="BX665" i="2"/>
  <c r="BX666" i="2"/>
  <c r="BX667" i="2"/>
  <c r="BX668" i="2"/>
  <c r="BX669" i="2"/>
  <c r="BX670" i="2"/>
  <c r="BX671" i="2"/>
  <c r="BX673" i="2"/>
  <c r="BX674" i="2"/>
  <c r="BX675" i="2"/>
  <c r="BX676" i="2"/>
  <c r="BX677" i="2"/>
  <c r="BX678" i="2"/>
  <c r="BX679" i="2"/>
  <c r="BX680" i="2"/>
  <c r="BX681" i="2"/>
  <c r="BX683" i="2"/>
  <c r="BX686" i="2"/>
  <c r="BX689" i="2"/>
  <c r="BX633" i="2"/>
  <c r="BX636" i="2"/>
  <c r="BX641" i="2"/>
  <c r="BX685" i="2"/>
  <c r="BX688" i="2"/>
  <c r="BX692" i="2"/>
  <c r="BX645" i="2"/>
  <c r="BX649" i="2"/>
  <c r="BX653" i="2"/>
  <c r="BX657" i="2"/>
  <c r="BX662" i="2"/>
  <c r="BX694" i="2"/>
  <c r="BX695" i="2"/>
  <c r="BX696" i="2"/>
  <c r="BX697" i="2"/>
  <c r="BX699" i="2"/>
  <c r="BX700" i="2"/>
  <c r="BX701" i="2"/>
  <c r="BX702" i="2"/>
  <c r="BX703" i="2"/>
  <c r="BX704" i="2"/>
  <c r="BX705" i="2"/>
  <c r="BW643" i="2"/>
  <c r="BW664" i="2"/>
  <c r="BW706" i="2"/>
  <c r="BW357" i="2"/>
  <c r="CN336" i="2"/>
  <c r="CN433" i="2"/>
  <c r="CM535" i="2"/>
  <c r="CQ506" i="2"/>
  <c r="CK267" i="2"/>
  <c r="CK536" i="2"/>
  <c r="CK289" i="2"/>
  <c r="CK524" i="2"/>
  <c r="CR325" i="2"/>
  <c r="CQ270" i="2"/>
  <c r="CO528" i="2"/>
  <c r="CP434" i="2"/>
  <c r="CM522" i="2"/>
  <c r="CQ148" i="2"/>
  <c r="CO448" i="2"/>
  <c r="CO423" i="2"/>
  <c r="CM546" i="2"/>
  <c r="CS148" i="2"/>
  <c r="CM544" i="2"/>
  <c r="CM209" i="2"/>
  <c r="CO189" i="2"/>
  <c r="CT440" i="2"/>
  <c r="CN234" i="2"/>
  <c r="CN515" i="2"/>
  <c r="CM285" i="2"/>
  <c r="CK97" i="2"/>
  <c r="CM444" i="2"/>
  <c r="CN154" i="2"/>
  <c r="CK153" i="2"/>
  <c r="CM259" i="2"/>
  <c r="CM475" i="2"/>
  <c r="CN529" i="2"/>
  <c r="CK394" i="2"/>
  <c r="CO404" i="2"/>
  <c r="CK442" i="2"/>
  <c r="CS136" i="2"/>
  <c r="CK448" i="2"/>
  <c r="CK553" i="2"/>
  <c r="CS274" i="2"/>
  <c r="CK540" i="2"/>
  <c r="CM274" i="2"/>
  <c r="CL515" i="2"/>
  <c r="CN538" i="2"/>
  <c r="CK410" i="2"/>
  <c r="CP268" i="2"/>
  <c r="CK547" i="2"/>
  <c r="CP481" i="2"/>
  <c r="CO287" i="2"/>
  <c r="CJ150" i="2"/>
  <c r="CM495" i="2"/>
  <c r="CM516" i="2"/>
  <c r="CN521" i="2"/>
  <c r="CP248" i="2"/>
  <c r="CP478" i="2"/>
  <c r="CP190" i="2"/>
  <c r="CP442" i="2"/>
  <c r="CN266" i="2"/>
  <c r="CN423" i="2"/>
  <c r="CP132" i="2"/>
  <c r="CP214" i="2"/>
  <c r="CM55" i="2"/>
  <c r="CM518" i="2"/>
  <c r="CL214" i="2"/>
  <c r="CK272" i="2"/>
  <c r="CM100" i="2"/>
  <c r="CL440" i="2"/>
  <c r="CK440" i="2"/>
  <c r="CO266" i="2"/>
  <c r="CN522" i="2"/>
  <c r="CN428" i="2"/>
  <c r="CN544" i="2"/>
  <c r="CK514" i="2"/>
  <c r="CK54" i="2"/>
  <c r="CO140" i="2"/>
  <c r="CO269" i="2"/>
  <c r="CK539" i="2"/>
  <c r="CN475" i="2"/>
  <c r="CN248" i="2"/>
  <c r="CK431" i="2"/>
  <c r="CM496" i="2"/>
  <c r="CK444" i="2"/>
  <c r="CO524" i="2"/>
  <c r="CO526" i="2"/>
  <c r="CK434" i="2"/>
  <c r="CK528" i="2"/>
  <c r="CO413" i="2"/>
  <c r="CM520" i="2"/>
  <c r="CQ252" i="2"/>
  <c r="CS372" i="2"/>
  <c r="CQ216" i="2"/>
  <c r="CM394" i="2"/>
  <c r="CP274" i="2"/>
  <c r="CT495" i="2"/>
  <c r="CK439" i="2"/>
  <c r="CM136" i="2"/>
  <c r="CO252" i="2"/>
  <c r="CM543" i="2"/>
  <c r="CQ132" i="2"/>
  <c r="CK527" i="2"/>
  <c r="CO496" i="2"/>
  <c r="CM442" i="2"/>
  <c r="CP366" i="2"/>
  <c r="CO156" i="2"/>
  <c r="CO540" i="2"/>
  <c r="CM372" i="2"/>
  <c r="CM537" i="2"/>
  <c r="CJ539" i="2"/>
  <c r="CS289" i="2"/>
  <c r="CO153" i="2"/>
  <c r="CM140" i="2"/>
  <c r="CP156" i="2"/>
  <c r="CM521" i="2"/>
  <c r="CN552" i="2"/>
  <c r="CM525" i="2"/>
  <c r="CK252" i="2"/>
  <c r="CK478" i="2"/>
  <c r="CM155" i="2"/>
  <c r="CM404" i="2"/>
  <c r="CK214" i="2"/>
  <c r="CS433" i="2"/>
  <c r="CO544" i="2"/>
  <c r="CK55" i="2"/>
  <c r="CM545" i="2"/>
  <c r="CS248" i="2"/>
  <c r="CN394" i="2"/>
  <c r="CN159" i="2"/>
  <c r="CK550" i="2"/>
  <c r="CM269" i="2"/>
  <c r="CM216" i="2"/>
  <c r="CO190" i="2"/>
  <c r="CM483" i="2"/>
  <c r="CN480" i="2" s="1"/>
  <c r="CP325" i="2"/>
  <c r="CP443" i="2"/>
  <c r="CO515" i="2"/>
  <c r="CP154" i="2"/>
  <c r="CN442" i="2"/>
  <c r="CP286" i="2"/>
  <c r="CN542" i="2"/>
  <c r="CM514" i="2"/>
  <c r="CL404" i="2"/>
  <c r="CO520" i="2"/>
  <c r="CM551" i="2"/>
  <c r="CK246" i="2"/>
  <c r="CS431" i="2"/>
  <c r="CK529" i="2"/>
  <c r="CT321" i="2"/>
  <c r="CM154" i="2"/>
  <c r="CQ234" i="2"/>
  <c r="CO372" i="2"/>
  <c r="CM540" i="2"/>
  <c r="CT433" i="2"/>
  <c r="CK499" i="2"/>
  <c r="CK500" i="2" s="1"/>
  <c r="CK286" i="2"/>
  <c r="CK495" i="2"/>
  <c r="CM288" i="2"/>
  <c r="CM54" i="2"/>
  <c r="CK535" i="2"/>
  <c r="CK285" i="2"/>
  <c r="CM481" i="2"/>
  <c r="CO214" i="2"/>
  <c r="CK270" i="2"/>
  <c r="CM526" i="2"/>
  <c r="CJ288" i="2"/>
  <c r="CK526" i="2"/>
  <c r="CL439" i="2"/>
  <c r="CP483" i="2"/>
  <c r="CQ480" i="2" s="1"/>
  <c r="CK543" i="2"/>
  <c r="CM419" i="2"/>
  <c r="CO288" i="2"/>
  <c r="CM148" i="2"/>
  <c r="CP220" i="2"/>
  <c r="CO280" i="2"/>
  <c r="CQ378" i="2"/>
  <c r="CN413" i="2"/>
  <c r="CK48" i="2"/>
  <c r="CM411" i="2"/>
  <c r="CM499" i="2"/>
  <c r="CM500" i="2" s="1"/>
  <c r="CQ443" i="2"/>
  <c r="CK496" i="2"/>
  <c r="CN434" i="2"/>
  <c r="CQ483" i="2"/>
  <c r="CR480" i="2" s="1"/>
  <c r="CK401" i="2"/>
  <c r="CM531" i="2"/>
  <c r="CM538" i="2"/>
  <c r="CN372" i="2"/>
  <c r="CM132" i="2"/>
  <c r="CO529" i="2"/>
  <c r="CP280" i="2"/>
  <c r="CN499" i="2"/>
  <c r="CN500" i="2" s="1"/>
  <c r="CM289" i="2"/>
  <c r="CL525" i="2"/>
  <c r="CM445" i="2"/>
  <c r="CS287" i="2"/>
  <c r="CN517" i="2"/>
  <c r="CP360" i="2"/>
  <c r="CN527" i="2"/>
  <c r="CM401" i="2"/>
  <c r="CO516" i="2"/>
  <c r="CP448" i="2"/>
  <c r="CM534" i="2"/>
  <c r="CM234" i="2"/>
  <c r="CP428" i="2"/>
  <c r="CO434" i="2"/>
  <c r="CO48" i="2"/>
  <c r="CL154" i="2"/>
  <c r="CO442" i="2"/>
  <c r="CM252" i="2"/>
  <c r="CO478" i="2"/>
  <c r="CO427" i="2"/>
  <c r="CO274" i="2"/>
  <c r="CL435" i="2"/>
  <c r="CN539" i="2"/>
  <c r="CK419" i="2"/>
  <c r="CO444" i="2"/>
  <c r="CM549" i="2"/>
  <c r="CO209" i="2"/>
  <c r="CL538" i="2"/>
  <c r="CK429" i="2"/>
  <c r="CK445" i="2"/>
  <c r="CK497" i="2"/>
  <c r="CK443" i="2"/>
  <c r="CK308" i="2"/>
  <c r="CN483" i="2"/>
  <c r="CO480" i="2" s="1"/>
  <c r="CN547" i="2"/>
  <c r="CN543" i="2"/>
  <c r="CT153" i="2"/>
  <c r="CM280" i="2"/>
  <c r="CO550" i="2"/>
  <c r="CK366" i="2"/>
  <c r="CQ214" i="2"/>
  <c r="CK518" i="2"/>
  <c r="CM162" i="2"/>
  <c r="CK532" i="2"/>
  <c r="CM366" i="2"/>
  <c r="CM553" i="2"/>
  <c r="CK517" i="2"/>
  <c r="CK438" i="2"/>
  <c r="CK349" i="2"/>
  <c r="CM416" i="2"/>
  <c r="CM528" i="2"/>
  <c r="CO349" i="2"/>
  <c r="CO535" i="2"/>
  <c r="CP269" i="2"/>
  <c r="CO433" i="2"/>
  <c r="CP506" i="2"/>
  <c r="CM437" i="2"/>
  <c r="CQ140" i="2"/>
  <c r="CM220" i="2"/>
  <c r="CO270" i="2"/>
  <c r="CO525" i="2"/>
  <c r="CM349" i="2"/>
  <c r="CM267" i="2"/>
  <c r="CO162" i="2"/>
  <c r="CM48" i="2"/>
  <c r="CM429" i="2"/>
  <c r="CM478" i="2"/>
  <c r="CK56" i="2"/>
  <c r="CM423" i="2"/>
  <c r="CN156" i="2"/>
  <c r="CM413" i="2"/>
  <c r="CO234" i="2"/>
  <c r="CM431" i="2"/>
  <c r="CS477" i="2"/>
  <c r="CM434" i="2"/>
  <c r="CQ190" i="2"/>
  <c r="CO545" i="2"/>
  <c r="CK132" i="2"/>
  <c r="CK437" i="2"/>
  <c r="CM435" i="2"/>
  <c r="CK220" i="2"/>
  <c r="CK100" i="2"/>
  <c r="CS140" i="2"/>
  <c r="CO517" i="2"/>
  <c r="CR433" i="2"/>
  <c r="CO428" i="2"/>
  <c r="CK259" i="2"/>
  <c r="CQ429" i="2"/>
  <c r="CN158" i="2"/>
  <c r="CO483" i="2"/>
  <c r="CP480" i="2" s="1"/>
  <c r="CM536" i="2"/>
  <c r="CM336" i="2"/>
  <c r="CM286" i="2"/>
  <c r="CO419" i="2"/>
  <c r="CK256" i="2"/>
  <c r="CN205" i="2"/>
  <c r="CK89" i="2"/>
  <c r="CN288" i="2"/>
  <c r="CK516" i="2"/>
  <c r="CK288" i="2"/>
  <c r="CQ432" i="2"/>
  <c r="CS445" i="2"/>
  <c r="CO534" i="2"/>
  <c r="CO378" i="2"/>
  <c r="CO159" i="2"/>
  <c r="CM482" i="2"/>
  <c r="CO437" i="2"/>
  <c r="CL483" i="2"/>
  <c r="CM480" i="2" s="1"/>
  <c r="CP423" i="2"/>
  <c r="CN496" i="2"/>
  <c r="CL496" i="2"/>
  <c r="CO286" i="2"/>
  <c r="CQ448" i="2"/>
  <c r="CK404" i="2"/>
  <c r="CM552" i="2"/>
  <c r="CM517" i="2"/>
  <c r="CO401" i="2"/>
  <c r="CO536" i="2"/>
  <c r="CO499" i="2"/>
  <c r="CO500" i="2" s="1"/>
  <c r="CQ205" i="2"/>
  <c r="CM539" i="2"/>
  <c r="CQ433" i="2"/>
  <c r="CT478" i="2"/>
  <c r="CK266" i="2"/>
  <c r="CS378" i="2"/>
  <c r="CK372" i="2"/>
  <c r="CT268" i="2"/>
  <c r="CO440" i="2"/>
  <c r="CK287" i="2"/>
  <c r="CK158" i="2"/>
  <c r="CQ423" i="2"/>
  <c r="CO530" i="2"/>
  <c r="CO542" i="2"/>
  <c r="CM94" i="2"/>
  <c r="CS423" i="2"/>
  <c r="CM439" i="2"/>
  <c r="CM268" i="2"/>
  <c r="CM246" i="2"/>
  <c r="CN272" i="2"/>
  <c r="CP148" i="2"/>
  <c r="CQ272" i="2"/>
  <c r="CO158" i="2"/>
  <c r="CR209" i="2"/>
  <c r="CM189" i="2"/>
  <c r="CO532" i="2"/>
  <c r="CO360" i="2"/>
  <c r="CK545" i="2"/>
  <c r="CO497" i="2"/>
  <c r="CM158" i="2"/>
  <c r="CM159" i="2"/>
  <c r="CM205" i="2"/>
  <c r="CM156" i="2"/>
  <c r="CO551" i="2"/>
  <c r="CK435" i="2"/>
  <c r="CM427" i="2"/>
  <c r="CJ153" i="2"/>
  <c r="CM153" i="2"/>
  <c r="CK156" i="2"/>
  <c r="CM530" i="2"/>
  <c r="CN150" i="2"/>
  <c r="CK150" i="2"/>
  <c r="CT252" i="2"/>
  <c r="CM527" i="2"/>
  <c r="CN443" i="2"/>
  <c r="CR429" i="2"/>
  <c r="CM89" i="2"/>
  <c r="CL497" i="2"/>
  <c r="CP189" i="2"/>
  <c r="CO336" i="2"/>
  <c r="CS439" i="2"/>
  <c r="CO518" i="2"/>
  <c r="CQ445" i="2"/>
  <c r="CK87" i="2"/>
  <c r="CP432" i="2"/>
  <c r="CM432" i="2"/>
  <c r="CK506" i="2"/>
  <c r="CP438" i="2"/>
  <c r="CN287" i="2"/>
  <c r="CP439" i="2"/>
  <c r="CO522" i="2"/>
  <c r="CS434" i="2"/>
  <c r="CK154" i="2"/>
  <c r="CM497" i="2"/>
  <c r="CO431" i="2"/>
  <c r="CO538" i="2"/>
  <c r="CJ482" i="2"/>
  <c r="CS158" i="2"/>
  <c r="CT434" i="2"/>
  <c r="CP140" i="2"/>
  <c r="CN532" i="2"/>
  <c r="CP495" i="2"/>
  <c r="CK140" i="2"/>
  <c r="CM308" i="2"/>
  <c r="CO445" i="2"/>
  <c r="CM56" i="2"/>
  <c r="CO267" i="2"/>
  <c r="CK413" i="2"/>
  <c r="CK53" i="2"/>
  <c r="CM270" i="2"/>
  <c r="CM360" i="2"/>
  <c r="CP372" i="2"/>
  <c r="CN444" i="2"/>
  <c r="CP267" i="2"/>
  <c r="CK91" i="2"/>
  <c r="CP437" i="2"/>
  <c r="CQ266" i="2"/>
  <c r="CR136" i="2"/>
  <c r="CM532" i="2"/>
  <c r="CK538" i="2"/>
  <c r="CP216" i="2"/>
  <c r="CM448" i="2"/>
  <c r="CP289" i="2"/>
  <c r="CM150" i="2"/>
  <c r="CN481" i="2"/>
  <c r="CM440" i="2"/>
  <c r="CO521" i="2"/>
  <c r="CK549" i="2"/>
  <c r="CM547" i="2"/>
  <c r="CT256" i="2"/>
  <c r="CK542" i="2"/>
  <c r="CM248" i="2"/>
  <c r="CO220" i="2"/>
  <c r="CO216" i="2"/>
  <c r="CO495" i="2"/>
  <c r="CM213" i="2"/>
  <c r="CP256" i="2"/>
  <c r="CN416" i="2"/>
  <c r="CM433" i="2"/>
  <c r="CO256" i="2"/>
  <c r="CL216" i="2"/>
  <c r="CK483" i="2"/>
  <c r="CL480" i="2" s="1"/>
  <c r="CM272" i="2"/>
  <c r="CK136" i="2"/>
  <c r="CP433" i="2"/>
  <c r="CK423" i="2"/>
  <c r="CR475" i="2"/>
  <c r="CK521" i="2"/>
  <c r="CM410" i="2"/>
  <c r="CN285" i="2"/>
  <c r="CO537" i="2"/>
  <c r="CM91" i="2"/>
  <c r="CM529" i="2"/>
  <c r="CN410" i="2"/>
  <c r="CP252" i="2"/>
  <c r="CM53" i="2"/>
  <c r="CM378" i="2"/>
  <c r="CN270" i="2"/>
  <c r="CK234" i="2"/>
  <c r="CO136" i="2"/>
  <c r="CO394" i="2"/>
  <c r="CK537" i="2"/>
  <c r="CN437" i="2"/>
  <c r="CO308" i="2"/>
  <c r="CO429" i="2"/>
  <c r="CP234" i="2"/>
  <c r="CN216" i="2"/>
  <c r="CM287" i="2"/>
  <c r="CM550" i="2"/>
  <c r="CP401" i="2"/>
  <c r="CO285" i="2"/>
  <c r="CM438" i="2"/>
  <c r="CR448" i="2"/>
  <c r="CM97" i="2"/>
  <c r="CS481" i="2"/>
  <c r="CK411" i="2"/>
  <c r="CM519" i="2"/>
  <c r="CK428" i="2"/>
  <c r="CM190" i="2"/>
  <c r="CM477" i="2"/>
  <c r="CO148" i="2"/>
  <c r="BW14" i="2"/>
  <c r="BW15" i="2" s="1"/>
  <c r="CO150" i="2"/>
  <c r="CL434" i="2"/>
  <c r="CL429" i="2"/>
  <c r="CO539" i="2"/>
  <c r="CN445" i="2"/>
  <c r="CL267" i="2"/>
  <c r="CL551" i="2"/>
  <c r="CL530" i="2"/>
  <c r="CL56" i="2"/>
  <c r="CJ372" i="2"/>
  <c r="CL252" i="2"/>
  <c r="CN48" i="2"/>
  <c r="CO272" i="2"/>
  <c r="CL546" i="2"/>
  <c r="CL419" i="2"/>
  <c r="CJ438" i="2"/>
  <c r="CL349" i="2"/>
  <c r="CN482" i="2"/>
  <c r="CJ532" i="2"/>
  <c r="CL162" i="2"/>
  <c r="CL234" i="2"/>
  <c r="CL411" i="2"/>
  <c r="CO519" i="2"/>
  <c r="CP136" i="2"/>
  <c r="CL553" i="2"/>
  <c r="CL528" i="2"/>
  <c r="CN535" i="2"/>
  <c r="CO439" i="2"/>
  <c r="CL308" i="2"/>
  <c r="CL158" i="2"/>
  <c r="CO553" i="2"/>
  <c r="CN516" i="2"/>
  <c r="CO514" i="2"/>
  <c r="CJ269" i="2"/>
  <c r="CN153" i="2"/>
  <c r="CL521" i="2"/>
  <c r="CO432" i="2"/>
  <c r="CJ349" i="2"/>
  <c r="CL437" i="2"/>
  <c r="CN162" i="2"/>
  <c r="CL433" i="2"/>
  <c r="CJ496" i="2"/>
  <c r="CT269" i="2"/>
  <c r="CN419" i="2"/>
  <c r="CJ531" i="2"/>
  <c r="CQ268" i="2"/>
  <c r="CO132" i="2"/>
  <c r="CL274" i="2"/>
  <c r="CL136" i="2"/>
  <c r="CL132" i="2"/>
  <c r="CQ438" i="2"/>
  <c r="CN259" i="2"/>
  <c r="CL286" i="2"/>
  <c r="CP213" i="2"/>
  <c r="CJ514" i="2"/>
  <c r="CJ427" i="2"/>
  <c r="CJ140" i="2"/>
  <c r="CR442" i="2"/>
  <c r="CT274" i="2"/>
  <c r="CQ136" i="2"/>
  <c r="CL336" i="2"/>
  <c r="CJ515" i="2"/>
  <c r="CL448" i="2"/>
  <c r="CR153" i="2"/>
  <c r="CJ248" i="2"/>
  <c r="CL438" i="2"/>
  <c r="CR220" i="2"/>
  <c r="CT401" i="2"/>
  <c r="CK534" i="2"/>
  <c r="CT154" i="2"/>
  <c r="CQ321" i="2"/>
  <c r="CJ535" i="2"/>
  <c r="CR285" i="2"/>
  <c r="CL550" i="2"/>
  <c r="CR423" i="2"/>
  <c r="CP378" i="2"/>
  <c r="CR378" i="2"/>
  <c r="CQ434" i="2"/>
  <c r="CM256" i="2"/>
  <c r="CP246" i="2"/>
  <c r="CT287" i="2"/>
  <c r="CS267" i="2"/>
  <c r="CP475" i="2"/>
  <c r="CR477" i="2"/>
  <c r="CN478" i="2"/>
  <c r="CS506" i="2"/>
  <c r="CP285" i="2"/>
  <c r="CJ522" i="2"/>
  <c r="CS482" i="2"/>
  <c r="CS156" i="2"/>
  <c r="CL442" i="2"/>
  <c r="CN268" i="2"/>
  <c r="CL256" i="2"/>
  <c r="CN213" i="2"/>
  <c r="CJ190" i="2"/>
  <c r="CN280" i="2"/>
  <c r="CS246" i="2"/>
  <c r="CQ246" i="2"/>
  <c r="CJ448" i="2"/>
  <c r="CJ431" i="2"/>
  <c r="CT423" i="2"/>
  <c r="CL153" i="2"/>
  <c r="CN148" i="2"/>
  <c r="CL266" i="2"/>
  <c r="CQ155" i="2"/>
  <c r="CR268" i="2"/>
  <c r="CQ289" i="2"/>
  <c r="CT428" i="2"/>
  <c r="CM428" i="2"/>
  <c r="CQ285" i="2"/>
  <c r="CJ48" i="2"/>
  <c r="CL428" i="2"/>
  <c r="CQ267" i="2"/>
  <c r="CS442" i="2"/>
  <c r="CR156" i="2"/>
  <c r="CR154" i="2"/>
  <c r="CO543" i="2"/>
  <c r="CN536" i="2"/>
  <c r="CL401" i="2"/>
  <c r="CS483" i="2"/>
  <c r="CT480" i="2" s="1"/>
  <c r="CS214" i="2"/>
  <c r="CL527" i="2"/>
  <c r="CN518" i="2"/>
  <c r="CT155" i="2"/>
  <c r="CR289" i="2"/>
  <c r="CR148" i="2"/>
  <c r="CK477" i="2"/>
  <c r="CS155" i="2"/>
  <c r="CP477" i="2"/>
  <c r="CS325" i="2"/>
  <c r="CQ274" i="2"/>
  <c r="CR266" i="2"/>
  <c r="CQ372" i="2"/>
  <c r="CR214" i="2"/>
  <c r="CP440" i="2"/>
  <c r="CR189" i="2"/>
  <c r="CJ136" i="2"/>
  <c r="CR372" i="2"/>
  <c r="CJ89" i="2"/>
  <c r="CT366" i="2"/>
  <c r="CS268" i="2"/>
  <c r="CO482" i="2"/>
  <c r="CS259" i="2"/>
  <c r="CN514" i="2"/>
  <c r="CR280" i="2"/>
  <c r="CR252" i="2"/>
  <c r="CR287" i="2"/>
  <c r="CS270" i="2"/>
  <c r="CQ439" i="2"/>
  <c r="CK378" i="2"/>
  <c r="CL89" i="2"/>
  <c r="CP431" i="2"/>
  <c r="CT259" i="2"/>
  <c r="CL542" i="2"/>
  <c r="CK416" i="2"/>
  <c r="CL529" i="2"/>
  <c r="CQ477" i="2"/>
  <c r="CR213" i="2"/>
  <c r="CP272" i="2"/>
  <c r="CT439" i="2"/>
  <c r="CN497" i="2"/>
  <c r="CO475" i="2"/>
  <c r="CL91" i="2"/>
  <c r="CO366" i="2"/>
  <c r="CQ482" i="2"/>
  <c r="CJ266" i="2"/>
  <c r="CS495" i="2"/>
  <c r="CN432" i="2"/>
  <c r="CN360" i="2"/>
  <c r="CL220" i="2"/>
  <c r="CT482" i="2"/>
  <c r="CL410" i="2"/>
  <c r="CL519" i="2"/>
  <c r="CS272" i="2"/>
  <c r="CL514" i="2"/>
  <c r="CJ499" i="2"/>
  <c r="CJ500" i="2" s="1"/>
  <c r="CN349" i="2"/>
  <c r="CP155" i="2"/>
  <c r="CR246" i="2"/>
  <c r="CR286" i="2"/>
  <c r="CS448" i="2"/>
  <c r="CL289" i="2"/>
  <c r="CN378" i="2"/>
  <c r="CT443" i="2"/>
  <c r="CL540" i="2"/>
  <c r="CQ360" i="2"/>
  <c r="CL536" i="2"/>
  <c r="CQ287" i="2"/>
  <c r="CJ267" i="2"/>
  <c r="CJ220" i="2"/>
  <c r="CJ148" i="2"/>
  <c r="CT214" i="2"/>
  <c r="CL268" i="2"/>
  <c r="CO549" i="2"/>
  <c r="CP482" i="2"/>
  <c r="CN220" i="2"/>
  <c r="CR317" i="2"/>
  <c r="CT438" i="2"/>
  <c r="CL544" i="2"/>
  <c r="CL287" i="2"/>
  <c r="CN553" i="2"/>
  <c r="CN190" i="2"/>
  <c r="CS252" i="2"/>
  <c r="CS438" i="2"/>
  <c r="CR190" i="2"/>
  <c r="CN528" i="2"/>
  <c r="CP445" i="2"/>
  <c r="CL156" i="2"/>
  <c r="CJ394" i="2"/>
  <c r="CR267" i="2"/>
  <c r="CL482" i="2"/>
  <c r="CQ259" i="2"/>
  <c r="CT445" i="2"/>
  <c r="CS269" i="2"/>
  <c r="CL394" i="2"/>
  <c r="CL288" i="2"/>
  <c r="CK94" i="2"/>
  <c r="CN401" i="2"/>
  <c r="CR155" i="2"/>
  <c r="CL534" i="2"/>
  <c r="CN440" i="2"/>
  <c r="CT286" i="2"/>
  <c r="CL213" i="2"/>
  <c r="CR288" i="2"/>
  <c r="CL520" i="2"/>
  <c r="CO547" i="2"/>
  <c r="CR445" i="2"/>
  <c r="CJ552" i="2"/>
  <c r="CM524" i="2"/>
  <c r="CR506" i="2"/>
  <c r="CQ442" i="2"/>
  <c r="CP205" i="2"/>
  <c r="CQ440" i="2"/>
  <c r="CL280" i="2"/>
  <c r="CQ154" i="2"/>
  <c r="CR216" i="2"/>
  <c r="CL481" i="2"/>
  <c r="CN477" i="2"/>
  <c r="CO248" i="2"/>
  <c r="CK268" i="2"/>
  <c r="CN530" i="2"/>
  <c r="CP444" i="2"/>
  <c r="CM443" i="2"/>
  <c r="CS205" i="2"/>
  <c r="CL155" i="2"/>
  <c r="CL499" i="2"/>
  <c r="CL500" i="2" s="1"/>
  <c r="CJ154" i="2"/>
  <c r="CT372" i="2"/>
  <c r="CL477" i="2"/>
  <c r="CJ526" i="2"/>
  <c r="CS288" i="2"/>
  <c r="CQ475" i="2"/>
  <c r="CL423" i="2"/>
  <c r="CT267" i="2"/>
  <c r="CQ220" i="2"/>
  <c r="CT285" i="2"/>
  <c r="CO268" i="2"/>
  <c r="CO506" i="2"/>
  <c r="CR431" i="2"/>
  <c r="CL360" i="2"/>
  <c r="CN411" i="2"/>
  <c r="CR234" i="2"/>
  <c r="CT442" i="2"/>
  <c r="CJ437" i="2"/>
  <c r="CL524" i="2"/>
  <c r="CL248" i="2"/>
  <c r="CO259" i="2"/>
  <c r="CS285" i="2"/>
  <c r="CN435" i="2"/>
  <c r="CS437" i="2"/>
  <c r="CO154" i="2"/>
  <c r="CR478" i="2"/>
  <c r="CN267" i="2"/>
  <c r="CO443" i="2"/>
  <c r="CJ159" i="2"/>
  <c r="CP266" i="2"/>
  <c r="CT248" i="2"/>
  <c r="CL532" i="2"/>
  <c r="CJ537" i="2"/>
  <c r="CT159" i="2"/>
  <c r="CP209" i="2"/>
  <c r="CR360" i="2"/>
  <c r="CR132" i="2"/>
  <c r="CT360" i="2"/>
  <c r="CN534" i="2"/>
  <c r="CL432" i="2"/>
  <c r="CK213" i="2"/>
  <c r="CN189" i="2"/>
  <c r="CN439" i="2"/>
  <c r="CS360" i="2"/>
  <c r="CL537" i="2"/>
  <c r="CS444" i="2"/>
  <c r="CJ428" i="2"/>
  <c r="CK481" i="2"/>
  <c r="CL87" i="2"/>
  <c r="CL272" i="2"/>
  <c r="CL148" i="2"/>
  <c r="CN252" i="2"/>
  <c r="CT477" i="2"/>
  <c r="CT190" i="2"/>
  <c r="CS216" i="2"/>
  <c r="CS132" i="2"/>
  <c r="CS440" i="2"/>
  <c r="CL431" i="2"/>
  <c r="CN429" i="2"/>
  <c r="CK190" i="2"/>
  <c r="CR443" i="2"/>
  <c r="CT272" i="2"/>
  <c r="CL246" i="2"/>
  <c r="CN438" i="2"/>
  <c r="CJ546" i="2"/>
  <c r="CM515" i="2"/>
  <c r="CS256" i="2"/>
  <c r="CT444" i="2"/>
  <c r="CL531" i="2"/>
  <c r="CN136" i="2"/>
  <c r="CJ534" i="2"/>
  <c r="CN495" i="2"/>
  <c r="CJ252" i="2"/>
  <c r="CN531" i="2"/>
  <c r="CT475" i="2"/>
  <c r="CT220" i="2"/>
  <c r="CN214" i="2"/>
  <c r="CR483" i="2"/>
  <c r="CS480" i="2" s="1"/>
  <c r="CL543" i="2"/>
  <c r="CR432" i="2"/>
  <c r="CN209" i="2"/>
  <c r="CR438" i="2"/>
  <c r="CL522" i="2"/>
  <c r="CJ268" i="2"/>
  <c r="CL378" i="2"/>
  <c r="CL539" i="2"/>
  <c r="CL416" i="2"/>
  <c r="CQ481" i="2"/>
  <c r="CJ411" i="2"/>
  <c r="CP321" i="2"/>
  <c r="CS428" i="2"/>
  <c r="CJ444" i="2"/>
  <c r="CN431" i="2"/>
  <c r="CT209" i="2"/>
  <c r="CT448" i="2"/>
  <c r="CQ269" i="2"/>
  <c r="CR401" i="2"/>
  <c r="CT280" i="2"/>
  <c r="CK552" i="2"/>
  <c r="CR259" i="2"/>
  <c r="CK551" i="2"/>
  <c r="CS321" i="2"/>
  <c r="CL516" i="2"/>
  <c r="CN537" i="2"/>
  <c r="CQ156" i="2"/>
  <c r="CL427" i="2"/>
  <c r="CQ366" i="2"/>
  <c r="CP259" i="2"/>
  <c r="CT156" i="2"/>
  <c r="CL445" i="2"/>
  <c r="CR440" i="2"/>
  <c r="CT483" i="2"/>
  <c r="CQ325" i="2"/>
  <c r="CR437" i="2"/>
  <c r="CL552" i="2"/>
  <c r="CN427" i="2"/>
  <c r="CR444" i="2"/>
  <c r="CR270" i="2"/>
  <c r="CL545" i="2"/>
  <c r="CL269" i="2"/>
  <c r="CL159" i="2"/>
  <c r="CR274" i="2"/>
  <c r="CQ401" i="2"/>
  <c r="CL443" i="2"/>
  <c r="CL518" i="2"/>
  <c r="CJ401" i="2"/>
  <c r="CK522" i="2"/>
  <c r="CT325" i="2"/>
  <c r="CT289" i="2"/>
  <c r="CQ153" i="2"/>
  <c r="CS401" i="2"/>
  <c r="CQ209" i="2"/>
  <c r="CR439" i="2"/>
  <c r="CR482" i="2"/>
  <c r="CO410" i="2"/>
  <c r="CJ285" i="2"/>
  <c r="CS286" i="2"/>
  <c r="CS266" i="2"/>
  <c r="CT481" i="2"/>
  <c r="CR495" i="2"/>
  <c r="CN519" i="2"/>
  <c r="CO438" i="2"/>
  <c r="CL100" i="2"/>
  <c r="CN551" i="2"/>
  <c r="CK360" i="2"/>
  <c r="CJ434" i="2"/>
  <c r="CQ256" i="2"/>
  <c r="CS443" i="2"/>
  <c r="CQ213" i="2"/>
  <c r="CJ524" i="2"/>
  <c r="CN274" i="2"/>
  <c r="CN546" i="2"/>
  <c r="CM87" i="2"/>
  <c r="CN289" i="2"/>
  <c r="CT246" i="2"/>
  <c r="CS153" i="2"/>
  <c r="CO289" i="2"/>
  <c r="CT136" i="2"/>
  <c r="CL535" i="2"/>
  <c r="CP287" i="2"/>
  <c r="CK427" i="2"/>
  <c r="CN525" i="2"/>
  <c r="CK336" i="2"/>
  <c r="CS280" i="2"/>
  <c r="CQ248" i="2"/>
  <c r="CM266" i="2"/>
  <c r="CN140" i="2"/>
  <c r="CK475" i="2"/>
  <c r="CL366" i="2"/>
  <c r="CO481" i="2"/>
  <c r="CN269" i="2"/>
  <c r="CN545" i="2"/>
  <c r="CS154" i="2"/>
  <c r="CR140" i="2"/>
  <c r="CK155" i="2"/>
  <c r="CL285" i="2"/>
  <c r="CL270" i="2"/>
  <c r="CL55" i="2"/>
  <c r="CQ189" i="2"/>
  <c r="CS366" i="2"/>
  <c r="CS475" i="2"/>
  <c r="CR366" i="2"/>
  <c r="CL478" i="2"/>
  <c r="CN246" i="2"/>
  <c r="CQ428" i="2"/>
  <c r="CQ444" i="2"/>
  <c r="CK189" i="2"/>
  <c r="CK515" i="2"/>
  <c r="CL209" i="2"/>
  <c r="CK274" i="2"/>
  <c r="CT437" i="2"/>
  <c r="CL54" i="2"/>
  <c r="CT140" i="2"/>
  <c r="CT205" i="2"/>
  <c r="CN308" i="2"/>
  <c r="CQ495" i="2"/>
  <c r="CO546" i="2"/>
  <c r="CJ360" i="2"/>
  <c r="CR321" i="2"/>
  <c r="CL48" i="2"/>
  <c r="CT234" i="2"/>
  <c r="CN549" i="2"/>
  <c r="CO435" i="2"/>
  <c r="CJ544" i="2"/>
  <c r="CR205" i="2"/>
  <c r="CO552" i="2"/>
  <c r="CL526" i="2"/>
  <c r="CN286" i="2"/>
  <c r="CS159" i="2"/>
  <c r="CL506" i="2"/>
  <c r="CT213" i="2"/>
  <c r="CL259" i="2"/>
  <c r="CL97" i="2"/>
  <c r="CS234" i="2"/>
  <c r="CR248" i="2"/>
  <c r="CM542" i="2"/>
  <c r="CN132" i="2"/>
  <c r="CR272" i="2"/>
  <c r="CO246" i="2"/>
  <c r="CL94" i="2"/>
  <c r="CJ423" i="2"/>
  <c r="CT189" i="2"/>
  <c r="CO155" i="2"/>
  <c r="CR256" i="2"/>
  <c r="CN155" i="2"/>
  <c r="CQ437" i="2"/>
  <c r="CL444" i="2"/>
  <c r="CL372" i="2"/>
  <c r="CL150" i="2"/>
  <c r="CS432" i="2"/>
  <c r="CN448" i="2"/>
  <c r="CP288" i="2"/>
  <c r="CP270" i="2"/>
  <c r="CN256" i="2"/>
  <c r="CL549" i="2"/>
  <c r="CT148" i="2"/>
  <c r="CJ286" i="2"/>
  <c r="CS429" i="2"/>
  <c r="CN506" i="2"/>
  <c r="CJ272" i="2"/>
  <c r="CQ280" i="2"/>
  <c r="CO477" i="2"/>
  <c r="CQ286" i="2"/>
  <c r="CS213" i="2"/>
  <c r="CL190" i="2"/>
  <c r="CR428" i="2"/>
  <c r="CL205" i="2"/>
  <c r="CO411" i="2"/>
  <c r="CN526" i="2"/>
  <c r="CP153" i="2"/>
  <c r="CL413" i="2"/>
  <c r="CT431" i="2"/>
  <c r="CL189" i="2"/>
  <c r="CO531" i="2"/>
  <c r="CT432" i="2"/>
  <c r="CO527" i="2"/>
  <c r="CT506" i="2"/>
  <c r="CM214" i="2"/>
  <c r="CS190" i="2"/>
  <c r="CN404" i="2"/>
  <c r="CN524" i="2"/>
  <c r="CS209" i="2"/>
  <c r="CL517" i="2"/>
  <c r="CO205" i="2"/>
  <c r="CQ478" i="2"/>
  <c r="CT132" i="2"/>
  <c r="CT429" i="2"/>
  <c r="CL547" i="2"/>
  <c r="CQ431" i="2"/>
  <c r="CT266" i="2"/>
  <c r="CS220" i="2"/>
  <c r="CN550" i="2"/>
  <c r="CT270" i="2"/>
  <c r="CT216" i="2"/>
  <c r="CJ274" i="2"/>
  <c r="CN366" i="2"/>
  <c r="CL475" i="2"/>
  <c r="CT288" i="2"/>
  <c r="CQ288" i="2"/>
  <c r="CT158" i="2"/>
  <c r="CK546" i="2"/>
  <c r="CJ542" i="2"/>
  <c r="CT378" i="2"/>
  <c r="CO416" i="2"/>
  <c r="CS189" i="2"/>
  <c r="CJ551" i="2"/>
  <c r="CM506" i="2"/>
  <c r="CL140" i="2"/>
  <c r="CR269" i="2"/>
  <c r="CN540" i="2"/>
  <c r="CS478" i="2"/>
  <c r="CR481" i="2"/>
  <c r="CL53" i="2"/>
  <c r="CR434" i="2"/>
  <c r="CL495" i="2"/>
  <c r="CO213" i="2"/>
  <c r="BZ746" i="2"/>
  <c r="BZ732" i="2"/>
  <c r="BZ709" i="2"/>
  <c r="BZ557" i="2"/>
  <c r="CC94" i="2"/>
  <c r="CE156" i="2"/>
  <c r="CF546" i="2"/>
  <c r="CE526" i="2"/>
  <c r="CE552" i="2"/>
  <c r="CF427" i="2"/>
  <c r="CF155" i="2"/>
  <c r="CE214" i="2"/>
  <c r="CD543" i="2"/>
  <c r="CF419" i="2"/>
  <c r="CF540" i="2"/>
  <c r="CD448" i="2"/>
  <c r="CE545" i="2"/>
  <c r="CF445" i="2"/>
  <c r="CF416" i="2"/>
  <c r="CC483" i="2"/>
  <c r="CD480" i="2" s="1"/>
  <c r="CF528" i="2"/>
  <c r="CE147" i="2"/>
  <c r="CC394" i="2"/>
  <c r="CE349" i="2"/>
  <c r="CC445" i="2"/>
  <c r="CC438" i="2"/>
  <c r="CD427" i="2"/>
  <c r="CC410" i="2"/>
  <c r="CD55" i="2"/>
  <c r="CD189" i="2"/>
  <c r="CD428" i="2"/>
  <c r="CD155" i="2"/>
  <c r="CD410" i="2"/>
  <c r="CE478" i="2"/>
  <c r="CE256" i="2"/>
  <c r="CE234" i="2"/>
  <c r="CB48" i="2"/>
  <c r="CE259" i="2"/>
  <c r="CD478" i="2"/>
  <c r="CE48" i="2"/>
  <c r="CC434" i="2"/>
  <c r="CE159" i="2"/>
  <c r="CD48" i="2"/>
  <c r="CF522" i="2"/>
  <c r="CF433" i="2"/>
  <c r="CB159" i="2"/>
  <c r="CC437" i="2"/>
  <c r="CD259" i="2"/>
  <c r="CC435" i="2"/>
  <c r="CB156" i="2"/>
  <c r="CE158" i="2"/>
  <c r="CF156" i="2"/>
  <c r="CF252" i="2"/>
  <c r="CF438" i="2"/>
  <c r="CC475" i="2"/>
  <c r="CD401" i="2"/>
  <c r="CD54" i="2"/>
  <c r="CG256" i="2"/>
  <c r="CE521" i="2"/>
  <c r="CF434" i="2"/>
  <c r="CF213" i="2"/>
  <c r="CE205" i="2"/>
  <c r="CE89" i="2"/>
  <c r="CF440" i="2"/>
  <c r="CD394" i="2"/>
  <c r="CE216" i="2"/>
  <c r="CF532" i="2"/>
  <c r="CE100" i="2"/>
  <c r="CE360" i="2"/>
  <c r="CD336" i="2"/>
  <c r="CF545" i="2"/>
  <c r="CE445" i="2"/>
  <c r="CD89" i="2"/>
  <c r="CD90" i="2" s="1"/>
  <c r="CE87" i="2"/>
  <c r="CF531" i="2"/>
  <c r="CD431" i="2"/>
  <c r="CC527" i="2"/>
  <c r="CF521" i="2"/>
  <c r="CD209" i="2"/>
  <c r="CD497" i="2"/>
  <c r="CD551" i="2"/>
  <c r="CC432" i="2"/>
  <c r="CF549" i="2"/>
  <c r="CE154" i="2"/>
  <c r="CE437" i="2"/>
  <c r="CE378" i="2"/>
  <c r="CF182" i="2"/>
  <c r="CC546" i="2"/>
  <c r="CC482" i="2"/>
  <c r="CD158" i="2"/>
  <c r="CD252" i="2"/>
  <c r="CD443" i="2"/>
  <c r="CF478" i="2"/>
  <c r="CE443" i="2"/>
  <c r="CC526" i="2"/>
  <c r="CD419" i="2"/>
  <c r="CD404" i="2"/>
  <c r="CD442" i="2"/>
  <c r="CD150" i="2"/>
  <c r="CF220" i="2"/>
  <c r="CD531" i="2"/>
  <c r="CB268" i="2"/>
  <c r="CE530" i="2"/>
  <c r="CH159" i="2"/>
  <c r="CD53" i="2"/>
  <c r="CD140" i="2"/>
  <c r="CC532" i="2"/>
  <c r="CB267" i="2"/>
  <c r="CD545" i="2"/>
  <c r="CC550" i="2"/>
  <c r="CF535" i="2"/>
  <c r="CD538" i="2"/>
  <c r="CF366" i="2"/>
  <c r="CE434" i="2"/>
  <c r="CC535" i="2"/>
  <c r="CC519" i="2"/>
  <c r="CF444" i="2"/>
  <c r="CC530" i="2"/>
  <c r="CC520" i="2"/>
  <c r="CC544" i="2"/>
  <c r="CC525" i="2"/>
  <c r="CE544" i="2"/>
  <c r="CE543" i="2"/>
  <c r="CD234" i="2"/>
  <c r="CD517" i="2"/>
  <c r="CF216" i="2"/>
  <c r="CF372" i="2"/>
  <c r="CD148" i="2"/>
  <c r="CD97" i="2"/>
  <c r="CB155" i="2"/>
  <c r="CF394" i="2"/>
  <c r="CC536" i="2"/>
  <c r="CE477" i="2"/>
  <c r="CC518" i="2"/>
  <c r="CD524" i="2"/>
  <c r="CC477" i="2"/>
  <c r="CD434" i="2"/>
  <c r="CE481" i="2"/>
  <c r="CC545" i="2"/>
  <c r="CD536" i="2"/>
  <c r="CD475" i="2"/>
  <c r="CF550" i="2"/>
  <c r="CF499" i="2"/>
  <c r="CF500" i="2" s="1"/>
  <c r="CE150" i="2"/>
  <c r="CD154" i="2"/>
  <c r="CF527" i="2"/>
  <c r="CD182" i="2"/>
  <c r="CD433" i="2"/>
  <c r="CF495" i="2"/>
  <c r="CF524" i="2"/>
  <c r="CF431" i="2"/>
  <c r="CD526" i="2"/>
  <c r="CF536" i="2"/>
  <c r="CG538" i="2"/>
  <c r="CE427" i="2"/>
  <c r="CC234" i="2"/>
  <c r="CF190" i="2"/>
  <c r="CD521" i="2"/>
  <c r="CD432" i="2"/>
  <c r="CD438" i="2"/>
  <c r="CF413" i="2"/>
  <c r="CC428" i="2"/>
  <c r="CC209" i="2"/>
  <c r="CD349" i="2"/>
  <c r="CD483" i="2"/>
  <c r="CE480" i="2" s="1"/>
  <c r="CC448" i="2"/>
  <c r="CF481" i="2"/>
  <c r="CB209" i="2"/>
  <c r="CB252" i="2"/>
  <c r="CE540" i="2"/>
  <c r="CE428" i="2"/>
  <c r="CF189" i="2"/>
  <c r="CE483" i="2"/>
  <c r="CF480" i="2" s="1"/>
  <c r="CD153" i="2"/>
  <c r="CD100" i="2"/>
  <c r="CE539" i="2"/>
  <c r="CE529" i="2"/>
  <c r="CD528" i="2"/>
  <c r="CD416" i="2"/>
  <c r="CC205" i="2"/>
  <c r="CC267" i="2"/>
  <c r="CC372" i="2"/>
  <c r="CE182" i="2"/>
  <c r="CB158" i="2"/>
  <c r="CF517" i="2"/>
  <c r="CD520" i="2"/>
  <c r="CC517" i="2"/>
  <c r="CD213" i="2"/>
  <c r="CC150" i="2"/>
  <c r="CE366" i="2"/>
  <c r="CE411" i="2"/>
  <c r="CC495" i="2"/>
  <c r="CE546" i="2"/>
  <c r="CD149" i="2"/>
  <c r="CE522" i="2"/>
  <c r="CD214" i="2"/>
  <c r="CC55" i="2"/>
  <c r="CF518" i="2"/>
  <c r="CD537" i="2"/>
  <c r="CE55" i="2"/>
  <c r="CC522" i="2"/>
  <c r="CC524" i="2"/>
  <c r="CE432" i="2"/>
  <c r="CE516" i="2"/>
  <c r="CF97" i="2"/>
  <c r="CC259" i="2"/>
  <c r="CC534" i="2"/>
  <c r="CE56" i="2"/>
  <c r="CE499" i="2"/>
  <c r="CE500" i="2" s="1"/>
  <c r="CE439" i="2"/>
  <c r="CC155" i="2"/>
  <c r="CF547" i="2"/>
  <c r="CE444" i="2"/>
  <c r="CG269" i="2"/>
  <c r="CC547" i="2"/>
  <c r="CB269" i="2"/>
  <c r="CC360" i="2"/>
  <c r="CC91" i="2"/>
  <c r="CC92" i="2" s="1"/>
  <c r="CE394" i="2"/>
  <c r="CE91" i="2"/>
  <c r="CE189" i="2"/>
  <c r="CE269" i="2"/>
  <c r="CD190" i="2"/>
  <c r="CF544" i="2"/>
  <c r="CF56" i="2"/>
  <c r="CC256" i="2"/>
  <c r="CF153" i="2"/>
  <c r="CF149" i="2"/>
  <c r="CE518" i="2"/>
  <c r="CE435" i="2"/>
  <c r="CC156" i="2"/>
  <c r="CD411" i="2"/>
  <c r="CE520" i="2"/>
  <c r="CF94" i="2"/>
  <c r="CE433" i="2"/>
  <c r="CB234" i="2"/>
  <c r="CE404" i="2"/>
  <c r="CC553" i="2"/>
  <c r="CC529" i="2"/>
  <c r="CD550" i="2"/>
  <c r="CC442" i="2"/>
  <c r="CE140" i="2"/>
  <c r="CG531" i="2"/>
  <c r="CC516" i="2"/>
  <c r="CC549" i="2"/>
  <c r="CF537" i="2"/>
  <c r="CE155" i="2"/>
  <c r="CF443" i="2"/>
  <c r="CD267" i="2"/>
  <c r="CD540" i="2"/>
  <c r="CF48" i="2"/>
  <c r="CC308" i="2"/>
  <c r="CF439" i="2"/>
  <c r="CC423" i="2"/>
  <c r="CC424" i="2" s="1"/>
  <c r="CD553" i="2"/>
  <c r="CE54" i="2"/>
  <c r="CD185" i="2"/>
  <c r="CD549" i="2"/>
  <c r="CD516" i="2"/>
  <c r="CF336" i="2"/>
  <c r="CC413" i="2"/>
  <c r="CE515" i="2"/>
  <c r="CE547" i="2"/>
  <c r="CC543" i="2"/>
  <c r="CC366" i="2"/>
  <c r="CC531" i="2"/>
  <c r="CF428" i="2"/>
  <c r="CD534" i="2"/>
  <c r="CB154" i="2"/>
  <c r="CF448" i="2"/>
  <c r="CE416" i="2"/>
  <c r="CF429" i="2"/>
  <c r="CC538" i="2"/>
  <c r="CF214" i="2"/>
  <c r="CB256" i="2"/>
  <c r="CF269" i="2"/>
  <c r="CD205" i="2"/>
  <c r="CE517" i="2"/>
  <c r="CF268" i="2"/>
  <c r="CF234" i="2"/>
  <c r="CC100" i="2"/>
  <c r="CE336" i="2"/>
  <c r="CC48" i="2"/>
  <c r="CE413" i="2"/>
  <c r="CE514" i="2"/>
  <c r="CF515" i="2"/>
  <c r="CD439" i="2"/>
  <c r="CF538" i="2"/>
  <c r="CF442" i="2"/>
  <c r="CD308" i="2"/>
  <c r="CE209" i="2"/>
  <c r="CD518" i="2"/>
  <c r="CF150" i="2"/>
  <c r="CC404" i="2"/>
  <c r="CD546" i="2"/>
  <c r="CF89" i="2"/>
  <c r="CC440" i="2"/>
  <c r="CC158" i="2"/>
  <c r="CE538" i="2"/>
  <c r="CB162" i="2"/>
  <c r="CF158" i="2"/>
  <c r="CD156" i="2"/>
  <c r="CF308" i="2"/>
  <c r="CD159" i="2"/>
  <c r="CF162" i="2"/>
  <c r="CF401" i="2"/>
  <c r="CF435" i="2"/>
  <c r="CC159" i="2"/>
  <c r="CE429" i="2"/>
  <c r="CE185" i="2"/>
  <c r="CD56" i="2"/>
  <c r="CE534" i="2"/>
  <c r="CD437" i="2"/>
  <c r="CE308" i="2"/>
  <c r="CF477" i="2"/>
  <c r="CE550" i="2"/>
  <c r="CC551" i="2"/>
  <c r="CC539" i="2"/>
  <c r="CF483" i="2"/>
  <c r="CG480" i="2" s="1"/>
  <c r="CE94" i="2"/>
  <c r="CE268" i="2"/>
  <c r="CD542" i="2"/>
  <c r="CD530" i="2"/>
  <c r="CC336" i="2"/>
  <c r="CD482" i="2"/>
  <c r="CD87" i="2"/>
  <c r="CD88" i="2" s="1"/>
  <c r="CD372" i="2"/>
  <c r="CD216" i="2"/>
  <c r="CE401" i="2"/>
  <c r="CE267" i="2"/>
  <c r="CD256" i="2"/>
  <c r="CC252" i="2"/>
  <c r="CF185" i="2"/>
  <c r="CC349" i="2"/>
  <c r="CF267" i="2"/>
  <c r="CE535" i="2"/>
  <c r="CF529" i="2"/>
  <c r="CE410" i="2"/>
  <c r="CE551" i="2"/>
  <c r="CD378" i="2"/>
  <c r="CB148" i="2"/>
  <c r="CD91" i="2"/>
  <c r="CC269" i="2"/>
  <c r="CF349" i="2"/>
  <c r="CC552" i="2"/>
  <c r="CE252" i="2"/>
  <c r="CE440" i="2"/>
  <c r="CC162" i="2"/>
  <c r="CE431" i="2"/>
  <c r="CF543" i="2"/>
  <c r="CD499" i="2"/>
  <c r="CD500" i="2" s="1"/>
  <c r="CF378" i="2"/>
  <c r="CD527" i="2"/>
  <c r="CE419" i="2"/>
  <c r="CC147" i="2"/>
  <c r="CD220" i="2"/>
  <c r="CC153" i="2"/>
  <c r="CE442" i="2"/>
  <c r="CE525" i="2"/>
  <c r="CC268" i="2"/>
  <c r="CD162" i="2"/>
  <c r="CE536" i="2"/>
  <c r="CD496" i="2"/>
  <c r="CE509" i="2" s="1"/>
  <c r="CE511" i="2" s="1"/>
  <c r="CF475" i="2"/>
  <c r="CF482" i="2"/>
  <c r="CC154" i="2"/>
  <c r="CF360" i="2"/>
  <c r="CF54" i="2"/>
  <c r="CC429" i="2"/>
  <c r="CD481" i="2"/>
  <c r="CE162" i="2"/>
  <c r="CF159" i="2"/>
  <c r="CF404" i="2"/>
  <c r="CE553" i="2"/>
  <c r="CD525" i="2"/>
  <c r="CC56" i="2"/>
  <c r="CF423" i="2"/>
  <c r="CC528" i="2"/>
  <c r="CF154" i="2"/>
  <c r="CE213" i="2"/>
  <c r="CE537" i="2"/>
  <c r="CE448" i="2"/>
  <c r="CG529" i="2"/>
  <c r="CE97" i="2"/>
  <c r="CD547" i="2"/>
  <c r="CF519" i="2"/>
  <c r="CF552" i="2"/>
  <c r="CC481" i="2"/>
  <c r="CC411" i="2"/>
  <c r="CD529" i="2"/>
  <c r="CC515" i="2"/>
  <c r="CE497" i="2"/>
  <c r="CD440" i="2"/>
  <c r="CE527" i="2"/>
  <c r="CF205" i="2"/>
  <c r="CC542" i="2"/>
  <c r="CE531" i="2"/>
  <c r="CE542" i="2"/>
  <c r="CF497" i="2"/>
  <c r="CD519" i="2"/>
  <c r="CD535" i="2"/>
  <c r="CE482" i="2"/>
  <c r="CF91" i="2"/>
  <c r="CC140" i="2"/>
  <c r="CE475" i="2"/>
  <c r="CC149" i="2"/>
  <c r="CC433" i="2"/>
  <c r="CD366" i="2"/>
  <c r="CC499" i="2"/>
  <c r="CC500" i="2" s="1"/>
  <c r="CC503" i="2" s="1"/>
  <c r="CD495" i="2"/>
  <c r="CF432" i="2"/>
  <c r="CF209" i="2"/>
  <c r="CF530" i="2"/>
  <c r="CG89" i="2"/>
  <c r="CB150" i="2"/>
  <c r="CD539" i="2"/>
  <c r="CE148" i="2"/>
  <c r="CC378" i="2"/>
  <c r="CG522" i="2"/>
  <c r="CF410" i="2"/>
  <c r="CE423" i="2"/>
  <c r="CC148" i="2"/>
  <c r="CD360" i="2"/>
  <c r="CC540" i="2"/>
  <c r="CD532" i="2"/>
  <c r="CG438" i="2"/>
  <c r="CF437" i="2"/>
  <c r="CD94" i="2"/>
  <c r="CF539" i="2"/>
  <c r="CF514" i="2"/>
  <c r="CC54" i="2"/>
  <c r="CB259" i="2"/>
  <c r="CC439" i="2"/>
  <c r="CD268" i="2"/>
  <c r="CF256" i="2"/>
  <c r="CC53" i="2"/>
  <c r="CD515" i="2"/>
  <c r="CF516" i="2"/>
  <c r="CD552" i="2"/>
  <c r="CE372" i="2"/>
  <c r="CE549" i="2"/>
  <c r="CE438" i="2"/>
  <c r="CE190" i="2"/>
  <c r="CF525" i="2"/>
  <c r="CG478" i="2"/>
  <c r="CG53" i="2"/>
  <c r="CF534" i="2"/>
  <c r="CE519" i="2"/>
  <c r="CE532" i="2"/>
  <c r="CF526" i="2"/>
  <c r="CB153" i="2"/>
  <c r="CC401" i="2"/>
  <c r="CE53" i="2"/>
  <c r="CF147" i="2"/>
  <c r="CD522" i="2"/>
  <c r="CD445" i="2"/>
  <c r="CC444" i="2"/>
  <c r="CE528" i="2"/>
  <c r="CF87" i="2"/>
  <c r="CE496" i="2"/>
  <c r="CF509" i="2" s="1"/>
  <c r="CF511" i="2" s="1"/>
  <c r="CG349" i="2"/>
  <c r="CF140" i="2"/>
  <c r="CF551" i="2"/>
  <c r="CD477" i="2"/>
  <c r="CC443" i="2"/>
  <c r="CD544" i="2"/>
  <c r="CF53" i="2"/>
  <c r="CD269" i="2"/>
  <c r="CD413" i="2"/>
  <c r="CE153" i="2"/>
  <c r="CD147" i="2"/>
  <c r="CG48" i="2"/>
  <c r="CG159" i="2"/>
  <c r="CG514" i="2"/>
  <c r="CH411" i="2"/>
  <c r="CG158" i="2"/>
  <c r="CH549" i="2"/>
  <c r="CH162" i="2"/>
  <c r="CG442" i="2"/>
  <c r="CG91" i="2"/>
  <c r="CG540" i="2"/>
  <c r="CG437" i="2"/>
  <c r="CC416" i="2"/>
  <c r="CE495" i="2"/>
  <c r="CG148" i="2"/>
  <c r="CG423" i="2"/>
  <c r="CG539" i="2"/>
  <c r="CG190" i="2"/>
  <c r="CG252" i="2"/>
  <c r="CH429" i="2"/>
  <c r="CH532" i="2"/>
  <c r="CC419" i="2"/>
  <c r="CC420" i="2" s="1"/>
  <c r="CG213" i="2"/>
  <c r="CH536" i="2"/>
  <c r="CG156" i="2"/>
  <c r="CG147" i="2"/>
  <c r="CG530" i="2"/>
  <c r="CG366" i="2"/>
  <c r="CG481" i="2"/>
  <c r="CG527" i="2"/>
  <c r="CG308" i="2"/>
  <c r="CG524" i="2"/>
  <c r="CG518" i="2"/>
  <c r="CG550" i="2"/>
  <c r="CH521" i="2"/>
  <c r="CG429" i="2"/>
  <c r="CD423" i="2"/>
  <c r="CH545" i="2"/>
  <c r="CH442" i="2"/>
  <c r="CG216" i="2"/>
  <c r="CH182" i="2"/>
  <c r="CH209" i="2"/>
  <c r="CG433" i="2"/>
  <c r="CB147" i="2"/>
  <c r="CG54" i="2"/>
  <c r="CH220" i="2"/>
  <c r="CD429" i="2"/>
  <c r="CH531" i="2"/>
  <c r="CB149" i="2"/>
  <c r="CG428" i="2"/>
  <c r="CG97" i="2"/>
  <c r="CH153" i="2"/>
  <c r="CF520" i="2"/>
  <c r="CH525" i="2"/>
  <c r="CC537" i="2"/>
  <c r="CG336" i="2"/>
  <c r="CH140" i="2"/>
  <c r="CG521" i="2"/>
  <c r="CF553" i="2"/>
  <c r="CB140" i="2"/>
  <c r="CD514" i="2"/>
  <c r="CG552" i="2"/>
  <c r="CG185" i="2"/>
  <c r="CE220" i="2"/>
  <c r="CH213" i="2"/>
  <c r="CF148" i="2"/>
  <c r="CH216" i="2"/>
  <c r="CF100" i="2"/>
  <c r="CH55" i="2"/>
  <c r="CG537" i="2"/>
  <c r="CE524" i="2"/>
  <c r="CG534" i="2"/>
  <c r="CD435" i="2"/>
  <c r="CE149" i="2"/>
  <c r="CH475" i="2"/>
  <c r="CF55" i="2"/>
  <c r="CH256" i="2"/>
  <c r="CH372" i="2"/>
  <c r="CG517" i="2"/>
  <c r="CG411" i="2"/>
  <c r="CH522" i="2"/>
  <c r="CG520" i="2"/>
  <c r="CG372" i="2"/>
  <c r="CG482" i="2"/>
  <c r="CG526" i="2"/>
  <c r="CG532" i="2"/>
  <c r="CG56" i="2"/>
  <c r="CG394" i="2"/>
  <c r="CC431" i="2"/>
  <c r="CG140" i="2"/>
  <c r="CH185" i="2"/>
  <c r="CH54" i="2"/>
  <c r="CG551" i="2"/>
  <c r="CH155" i="2"/>
  <c r="CG419" i="2"/>
  <c r="CG87" i="2"/>
  <c r="CG443" i="2"/>
  <c r="CH540" i="2"/>
  <c r="CG220" i="2"/>
  <c r="CG432" i="2"/>
  <c r="CH349" i="2"/>
  <c r="CH547" i="2"/>
  <c r="CG543" i="2"/>
  <c r="CG413" i="2"/>
  <c r="CG553" i="2"/>
  <c r="CG401" i="2"/>
  <c r="CG475" i="2"/>
  <c r="CH550" i="2"/>
  <c r="CH514" i="2"/>
  <c r="CH520" i="2"/>
  <c r="CG162" i="2"/>
  <c r="CG163" i="2" s="1"/>
  <c r="CG149" i="2"/>
  <c r="CF259" i="2"/>
  <c r="CG155" i="2"/>
  <c r="CC427" i="2"/>
  <c r="CC478" i="2"/>
  <c r="CG378" i="2"/>
  <c r="CG499" i="2"/>
  <c r="CG500" i="2" s="1"/>
  <c r="CG234" i="2"/>
  <c r="CG410" i="2"/>
  <c r="CH482" i="2"/>
  <c r="CG528" i="2"/>
  <c r="CI428" i="2"/>
  <c r="CH401" i="2"/>
  <c r="CI524" i="2"/>
  <c r="CG150" i="2"/>
  <c r="CH91" i="2"/>
  <c r="CH366" i="2"/>
  <c r="CH378" i="2"/>
  <c r="CH432" i="2"/>
  <c r="CH437" i="2"/>
  <c r="CG439" i="2"/>
  <c r="CH497" i="2"/>
  <c r="CG445" i="2"/>
  <c r="CH410" i="2"/>
  <c r="CG94" i="2"/>
  <c r="CG496" i="2"/>
  <c r="CG535" i="2"/>
  <c r="CH428" i="2"/>
  <c r="CH535" i="2"/>
  <c r="CG516" i="2"/>
  <c r="CH496" i="2"/>
  <c r="CF496" i="2"/>
  <c r="CH534" i="2"/>
  <c r="CG214" i="2"/>
  <c r="CG536" i="2"/>
  <c r="CH234" i="2"/>
  <c r="CI495" i="2"/>
  <c r="CG546" i="2"/>
  <c r="CG182" i="2"/>
  <c r="CH56" i="2"/>
  <c r="CH94" i="2"/>
  <c r="CF542" i="2"/>
  <c r="CG153" i="2"/>
  <c r="CG416" i="2"/>
  <c r="CG497" i="2"/>
  <c r="CI437" i="2"/>
  <c r="CG55" i="2"/>
  <c r="CG267" i="2"/>
  <c r="CH189" i="2"/>
  <c r="CH528" i="2"/>
  <c r="CG100" i="2"/>
  <c r="CG431" i="2"/>
  <c r="CH481" i="2"/>
  <c r="CH156" i="2"/>
  <c r="CH267" i="2"/>
  <c r="CH477" i="2"/>
  <c r="CH394" i="2"/>
  <c r="CI266" i="2"/>
  <c r="CH440" i="2"/>
  <c r="CH427" i="2"/>
  <c r="CF411" i="2"/>
  <c r="CH499" i="2"/>
  <c r="CH500" i="2" s="1"/>
  <c r="CG434" i="2"/>
  <c r="CG549" i="2"/>
  <c r="CH419" i="2"/>
  <c r="CH444" i="2"/>
  <c r="CH154" i="2"/>
  <c r="CG268" i="2"/>
  <c r="CG448" i="2"/>
  <c r="CG495" i="2"/>
  <c r="CG444" i="2"/>
  <c r="CH148" i="2"/>
  <c r="CH546" i="2"/>
  <c r="CH443" i="2"/>
  <c r="CH524" i="2"/>
  <c r="CH483" i="2"/>
  <c r="CI480" i="2" s="1"/>
  <c r="CG154" i="2"/>
  <c r="CH431" i="2"/>
  <c r="CH517" i="2"/>
  <c r="CI517" i="2"/>
  <c r="CH423" i="2"/>
  <c r="CH158" i="2"/>
  <c r="CH416" i="2"/>
  <c r="CG519" i="2"/>
  <c r="CH435" i="2"/>
  <c r="CH150" i="2"/>
  <c r="CG189" i="2"/>
  <c r="CH89" i="2"/>
  <c r="CH360" i="2"/>
  <c r="CG515" i="2"/>
  <c r="CH526" i="2"/>
  <c r="CH190" i="2"/>
  <c r="CH448" i="2"/>
  <c r="CG360" i="2"/>
  <c r="CH538" i="2"/>
  <c r="CI532" i="2"/>
  <c r="CH336" i="2"/>
  <c r="CH434" i="2"/>
  <c r="CG435" i="2"/>
  <c r="CH529" i="2"/>
  <c r="CG545" i="2"/>
  <c r="CG525" i="2"/>
  <c r="CG544" i="2"/>
  <c r="CG209" i="2"/>
  <c r="CG205" i="2"/>
  <c r="CH48" i="2"/>
  <c r="CG477" i="2"/>
  <c r="CG547" i="2"/>
  <c r="CG542" i="2"/>
  <c r="CH537" i="2"/>
  <c r="CG440" i="2"/>
  <c r="CG483" i="2"/>
  <c r="CH480" i="2" s="1"/>
  <c r="CG404" i="2"/>
  <c r="CJ435" i="2"/>
  <c r="CH438" i="2"/>
  <c r="CH147" i="2"/>
  <c r="CH519" i="2"/>
  <c r="CI213" i="2"/>
  <c r="CI515" i="2"/>
  <c r="CH544" i="2"/>
  <c r="CH259" i="2"/>
  <c r="CI97" i="2"/>
  <c r="CI272" i="2"/>
  <c r="CH445" i="2"/>
  <c r="CI549" i="2"/>
  <c r="CH478" i="2"/>
  <c r="CI360" i="2"/>
  <c r="CI156" i="2"/>
  <c r="CI159" i="2"/>
  <c r="CI136" i="2"/>
  <c r="CH552" i="2"/>
  <c r="CI158" i="2"/>
  <c r="CI378" i="2"/>
  <c r="CH539" i="2"/>
  <c r="CH518" i="2"/>
  <c r="CH433" i="2"/>
  <c r="CG259" i="2"/>
  <c r="CH543" i="2"/>
  <c r="CI91" i="2"/>
  <c r="CI268" i="2"/>
  <c r="CI531" i="2"/>
  <c r="CH149" i="2"/>
  <c r="CI149" i="2"/>
  <c r="CH53" i="2"/>
  <c r="CH205" i="2"/>
  <c r="CI553" i="2"/>
  <c r="CI442" i="2"/>
  <c r="CI54" i="2"/>
  <c r="CI551" i="2"/>
  <c r="CI404" i="2"/>
  <c r="CH97" i="2"/>
  <c r="CH551" i="2"/>
  <c r="CH404" i="2"/>
  <c r="CI518" i="2"/>
  <c r="CJ477" i="2"/>
  <c r="CJ53" i="2"/>
  <c r="CJ308" i="2"/>
  <c r="CJ416" i="2"/>
  <c r="CJ429" i="2"/>
  <c r="CI543" i="2"/>
  <c r="CG427" i="2"/>
  <c r="CH87" i="2"/>
  <c r="CI209" i="2"/>
  <c r="CI89" i="2"/>
  <c r="CI189" i="2"/>
  <c r="CJ445" i="2"/>
  <c r="CI427" i="2"/>
  <c r="CI410" i="2"/>
  <c r="CJ478" i="2"/>
  <c r="CH269" i="2"/>
  <c r="CI182" i="2"/>
  <c r="CH214" i="2"/>
  <c r="CH542" i="2"/>
  <c r="CI162" i="2"/>
  <c r="CI435" i="2"/>
  <c r="CJ162" i="2"/>
  <c r="CI429" i="2"/>
  <c r="CI526" i="2"/>
  <c r="CH495" i="2"/>
  <c r="CH515" i="2"/>
  <c r="CI416" i="2"/>
  <c r="CH516" i="2"/>
  <c r="CI234" i="2"/>
  <c r="CI274" i="2"/>
  <c r="CJ216" i="2"/>
  <c r="CI148" i="2"/>
  <c r="CJ543" i="2"/>
  <c r="CJ214" i="2"/>
  <c r="CI55" i="2"/>
  <c r="CJ270" i="2"/>
  <c r="CH252" i="2"/>
  <c r="CH100" i="2"/>
  <c r="CI478" i="2"/>
  <c r="CI552" i="2"/>
  <c r="CI87" i="2"/>
  <c r="CH268" i="2"/>
  <c r="CI520" i="2"/>
  <c r="CI205" i="2"/>
  <c r="CI525" i="2"/>
  <c r="CH553" i="2"/>
  <c r="CI521" i="2"/>
  <c r="CJ549" i="2"/>
  <c r="CK520" i="2"/>
  <c r="CK248" i="2"/>
  <c r="CJ156" i="2"/>
  <c r="CH413" i="2"/>
  <c r="CI439" i="2"/>
  <c r="CI528" i="2"/>
  <c r="CI538" i="2"/>
  <c r="CI440" i="2"/>
  <c r="CI550" i="2"/>
  <c r="CI497" i="2"/>
  <c r="CI540" i="2"/>
  <c r="CI349" i="2"/>
  <c r="CJ213" i="2"/>
  <c r="CI539" i="2"/>
  <c r="CI432" i="2"/>
  <c r="CJ506" i="2"/>
  <c r="CK280" i="2"/>
  <c r="CK519" i="2"/>
  <c r="CI514" i="2"/>
  <c r="CI527" i="2"/>
  <c r="CI448" i="2"/>
  <c r="CK525" i="2"/>
  <c r="CI285" i="2"/>
  <c r="CI366" i="2"/>
  <c r="CJ475" i="2"/>
  <c r="CI394" i="2"/>
  <c r="CI289" i="2"/>
  <c r="CI542" i="2"/>
  <c r="CI48" i="2"/>
  <c r="CI483" i="2"/>
  <c r="CJ480" i="2" s="1"/>
  <c r="CJ525" i="2"/>
  <c r="CK544" i="2"/>
  <c r="CJ158" i="2"/>
  <c r="CK162" i="2"/>
  <c r="CI401" i="2"/>
  <c r="CK205" i="2"/>
  <c r="CI288" i="2"/>
  <c r="CI434" i="2"/>
  <c r="CI132" i="2"/>
  <c r="CI214" i="2"/>
  <c r="CI413" i="2"/>
  <c r="CH439" i="2"/>
  <c r="CI481" i="2"/>
  <c r="CJ439" i="2"/>
  <c r="CK432" i="2"/>
  <c r="CK269" i="2"/>
  <c r="CI535" i="2"/>
  <c r="CI506" i="2"/>
  <c r="CI423" i="2"/>
  <c r="CI155" i="2"/>
  <c r="CI547" i="2"/>
  <c r="CJ246" i="2"/>
  <c r="CI499" i="2"/>
  <c r="CI500" i="2" s="1"/>
  <c r="CK531" i="2"/>
  <c r="CI100" i="2"/>
  <c r="CI444" i="2"/>
  <c r="CI150" i="2"/>
  <c r="CJ56" i="2"/>
  <c r="CI147" i="2"/>
  <c r="CI269" i="2"/>
  <c r="CJ91" i="2"/>
  <c r="CH530" i="2"/>
  <c r="CI372" i="2"/>
  <c r="CH308" i="2"/>
  <c r="CI280" i="2"/>
  <c r="CI419" i="2"/>
  <c r="CH527" i="2"/>
  <c r="CI534" i="2"/>
  <c r="CI537" i="2"/>
  <c r="CI220" i="2"/>
  <c r="CI433" i="2"/>
  <c r="CI140" i="2"/>
  <c r="CI443" i="2"/>
  <c r="CJ234" i="2"/>
  <c r="CI522" i="2"/>
  <c r="CJ287" i="2"/>
  <c r="CJ530" i="2"/>
  <c r="CJ497" i="2"/>
  <c r="CJ55" i="2"/>
  <c r="CJ419" i="2"/>
  <c r="CI496" i="2"/>
  <c r="CI477" i="2"/>
  <c r="CJ259" i="2"/>
  <c r="CI308" i="2"/>
  <c r="CJ553" i="2"/>
  <c r="CJ336" i="2"/>
  <c r="CJ366" i="2"/>
  <c r="CI516" i="2"/>
  <c r="CJ536" i="2"/>
  <c r="CJ442" i="2"/>
  <c r="CJ538" i="2"/>
  <c r="CJ483" i="2"/>
  <c r="CK480" i="2" s="1"/>
  <c r="CJ481" i="2"/>
  <c r="CI94" i="2"/>
  <c r="CJ209" i="2"/>
  <c r="CI411" i="2"/>
  <c r="CK482" i="2"/>
  <c r="CK433" i="2"/>
  <c r="CJ132" i="2"/>
  <c r="CJ516" i="2"/>
  <c r="CI153" i="2"/>
  <c r="CJ87" i="2"/>
  <c r="CI546" i="2"/>
  <c r="CJ433" i="2"/>
  <c r="CJ280" i="2"/>
  <c r="CI482" i="2"/>
  <c r="CJ527" i="2"/>
  <c r="CI336" i="2"/>
  <c r="CI286" i="2"/>
  <c r="CJ550" i="2"/>
  <c r="CI544" i="2"/>
  <c r="CN520" i="2"/>
  <c r="CI259" i="2"/>
  <c r="CI545" i="2"/>
  <c r="CJ404" i="2"/>
  <c r="CJ189" i="2"/>
  <c r="CJ289" i="2"/>
  <c r="CI431" i="2"/>
  <c r="CJ547" i="2"/>
  <c r="CI530" i="2"/>
  <c r="CJ528" i="2"/>
  <c r="CJ54" i="2"/>
  <c r="CI519" i="2"/>
  <c r="CJ410" i="2"/>
  <c r="CI154" i="2"/>
  <c r="CJ440" i="2"/>
  <c r="CJ205" i="2"/>
  <c r="CJ529" i="2"/>
  <c r="CJ97" i="2"/>
  <c r="CI287" i="2"/>
  <c r="CI256" i="2"/>
  <c r="CJ378" i="2"/>
  <c r="CJ100" i="2"/>
  <c r="CI53" i="2"/>
  <c r="CJ432" i="2"/>
  <c r="CJ519" i="2"/>
  <c r="CJ520" i="2"/>
  <c r="CI536" i="2"/>
  <c r="CK530" i="2"/>
  <c r="CJ443" i="2"/>
  <c r="CJ517" i="2"/>
  <c r="CI445" i="2"/>
  <c r="CI190" i="2"/>
  <c r="CI185" i="2"/>
  <c r="CJ185" i="2" s="1"/>
  <c r="AI185" i="2" s="1"/>
  <c r="AI182" i="2" s="1"/>
  <c r="AI183" i="2" s="1"/>
  <c r="CJ540" i="2"/>
  <c r="CK159" i="2"/>
  <c r="CI475" i="2"/>
  <c r="CJ545" i="2"/>
  <c r="CI56" i="2"/>
  <c r="CI252" i="2"/>
  <c r="CJ521" i="2"/>
  <c r="CJ413" i="2"/>
  <c r="CI267" i="2"/>
  <c r="CJ94" i="2"/>
  <c r="CI529" i="2"/>
  <c r="CJ518" i="2"/>
  <c r="CJ155" i="2"/>
  <c r="CJ256" i="2"/>
  <c r="CI270" i="2"/>
  <c r="CI216" i="2"/>
  <c r="CJ495" i="2"/>
  <c r="CI438" i="2"/>
  <c r="BZ747" i="2" a="1"/>
  <c r="BZ558" i="2" a="1"/>
  <c r="BZ733" i="2" a="1"/>
  <c r="BZ710" i="2" a="1"/>
  <c r="BY588" i="2" a="1"/>
  <c r="BY596" i="2" a="1"/>
  <c r="BY668" i="2" a="1"/>
  <c r="BY700" i="2" a="1"/>
  <c r="BY619" i="2" a="1"/>
  <c r="BY622" i="2" a="1"/>
  <c r="BY677" i="2" a="1"/>
  <c r="BY719" i="2" a="1"/>
  <c r="BY658" i="2" a="1"/>
  <c r="BY635" i="2" a="1"/>
  <c r="BY582" i="2" a="1"/>
  <c r="BY699" i="2" a="1"/>
  <c r="BY593" i="2" a="1"/>
  <c r="BY600" i="2" a="1"/>
  <c r="BY620" i="2" a="1"/>
  <c r="BY671" i="2" a="1"/>
  <c r="BY634" i="2" a="1"/>
  <c r="BY581" i="2" a="1"/>
  <c r="BY626" i="2" a="1"/>
  <c r="BY617" i="2" a="1"/>
  <c r="BY663" i="2" a="1"/>
  <c r="BY631" i="2" a="1"/>
  <c r="BY574" i="2" a="1"/>
  <c r="BY656" i="2" a="1"/>
  <c r="BY725" i="2" a="1"/>
  <c r="BY720" i="2" a="1"/>
  <c r="BY657" i="2" a="1"/>
  <c r="BY697" i="2" a="1"/>
  <c r="BY659" i="2" a="1"/>
  <c r="BY716" i="2" a="1"/>
  <c r="BY569" i="2" a="1"/>
  <c r="BY724" i="2" a="1"/>
  <c r="BY738" i="2" a="1"/>
  <c r="BY739" i="2" a="1"/>
  <c r="BY609" i="2" a="1"/>
  <c r="BY737" i="2" a="1"/>
  <c r="BY636" i="2" a="1"/>
  <c r="BY674" i="2" a="1"/>
  <c r="BY637" i="2" a="1"/>
  <c r="BY691" i="2" a="1"/>
  <c r="BY640" i="2" a="1"/>
  <c r="BY665" i="2" a="1"/>
  <c r="BY611" i="2" a="1"/>
  <c r="BY653" i="2" a="1"/>
  <c r="BY687" i="2" a="1"/>
  <c r="BY662" i="2" a="1"/>
  <c r="BY625" i="2" a="1"/>
  <c r="BY587" i="2" a="1"/>
  <c r="BY597" i="2" a="1"/>
  <c r="BY673" i="2" a="1"/>
  <c r="BY654" i="2" a="1"/>
  <c r="BY652" i="2" a="1"/>
  <c r="BY686" i="2" a="1"/>
  <c r="BY742" i="2" a="1"/>
  <c r="BY669" i="2" a="1"/>
  <c r="BY583" i="2" a="1"/>
  <c r="BY729" i="2" a="1"/>
  <c r="BY644" i="2" a="1"/>
  <c r="BY678" i="2" a="1"/>
  <c r="BY580" i="2" a="1"/>
  <c r="BY647" i="2" a="1"/>
  <c r="BY641" i="2" a="1"/>
  <c r="BY632" i="2" a="1"/>
  <c r="BY642" i="2" a="1"/>
  <c r="BY570" i="2" a="1"/>
  <c r="BY701" i="2" a="1"/>
  <c r="BY723" i="2" a="1"/>
  <c r="BY633" i="2" a="1"/>
  <c r="BY598" i="2" a="1"/>
  <c r="BY688" i="2" a="1"/>
  <c r="BY612" i="2" a="1"/>
  <c r="BY740" i="2" a="1"/>
  <c r="BY702" i="2" a="1"/>
  <c r="BY562" i="2" a="1"/>
  <c r="BY736" i="2" a="1"/>
  <c r="BY713" i="2" a="1"/>
  <c r="BY589" i="2" a="1"/>
  <c r="BY649" i="2" a="1"/>
  <c r="BY679" i="2" a="1"/>
  <c r="BY566" i="2" a="1"/>
  <c r="BY684" i="2" a="1"/>
  <c r="BY726" i="2" a="1"/>
  <c r="BY614" i="2" a="1"/>
  <c r="BY683" i="2" a="1"/>
  <c r="BY696" i="2" a="1"/>
  <c r="BY577" i="2" a="1"/>
  <c r="BY695" i="2" a="1"/>
  <c r="BY564" i="2" a="1"/>
  <c r="BY685" i="2" a="1"/>
  <c r="BY563" i="2" a="1"/>
  <c r="BY623" i="2" a="1"/>
  <c r="BY676" i="2" a="1"/>
  <c r="BY599" i="2" a="1"/>
  <c r="BY576" i="2" a="1"/>
  <c r="BY721" i="2" a="1"/>
  <c r="BY705" i="2" a="1"/>
  <c r="BY650" i="2" a="1"/>
  <c r="BY579" i="2" a="1"/>
  <c r="BY694" i="2" a="1"/>
  <c r="BY714" i="2" a="1"/>
  <c r="BY689" i="2" a="1"/>
  <c r="BY585" i="2" a="1"/>
  <c r="BY681" i="2" a="1"/>
  <c r="BY675" i="2" a="1"/>
  <c r="BY715" i="2" a="1"/>
  <c r="BY648" i="2" a="1"/>
  <c r="BY727" i="2" a="1"/>
  <c r="BY573" i="2" a="1"/>
  <c r="BY666" i="2" a="1"/>
  <c r="BY594" i="2" a="1"/>
  <c r="BY680" i="2" a="1"/>
  <c r="BY571" i="2" a="1"/>
  <c r="BY704" i="2" a="1"/>
  <c r="BY670" i="2" a="1"/>
  <c r="BY692" i="2" a="1"/>
  <c r="BY717" i="2" a="1"/>
  <c r="BY567" i="2" a="1"/>
  <c r="BY586" i="2" a="1"/>
  <c r="BY561" i="2" a="1"/>
  <c r="BY750" i="2" a="1"/>
  <c r="BY568" i="2" a="1"/>
  <c r="BY703" i="2" a="1"/>
  <c r="BY667" i="2" a="1"/>
  <c r="BY645" i="2" a="1"/>
  <c r="BY693" i="2" a="1"/>
  <c r="BY575" i="2" a="1"/>
  <c r="BY592" i="2" a="1"/>
  <c r="CC231" i="2" l="1"/>
  <c r="CE231" i="2"/>
  <c r="CD231" i="2"/>
  <c r="CH414" i="2"/>
  <c r="CE183" i="2"/>
  <c r="CC163" i="2"/>
  <c r="CS17" i="2"/>
  <c r="BV224" i="2"/>
  <c r="CS224" i="2" s="1"/>
  <c r="BV26" i="2"/>
  <c r="CO17" i="2"/>
  <c r="CG15" i="2"/>
  <c r="CL24" i="2"/>
  <c r="BV19" i="2"/>
  <c r="CP24" i="2"/>
  <c r="CN137" i="2"/>
  <c r="CN24" i="2"/>
  <c r="CQ24" i="2"/>
  <c r="CQ8" i="2"/>
  <c r="CP22" i="2"/>
  <c r="CR22" i="2"/>
  <c r="CS24" i="2"/>
  <c r="CQ22" i="2"/>
  <c r="CR24" i="2"/>
  <c r="CG17" i="2"/>
  <c r="CH8" i="2"/>
  <c r="CO24" i="2"/>
  <c r="CF8" i="2"/>
  <c r="CM24" i="2"/>
  <c r="CF17" i="2"/>
  <c r="CO22" i="2"/>
  <c r="CS22" i="2"/>
  <c r="CN22" i="2"/>
  <c r="CM25" i="2"/>
  <c r="CM22" i="2"/>
  <c r="CL25" i="2"/>
  <c r="CL22" i="2"/>
  <c r="BW25" i="2"/>
  <c r="BX24" i="2"/>
  <c r="BX23" i="2" s="1"/>
  <c r="CJ15" i="2"/>
  <c r="BX21" i="2"/>
  <c r="CN17" i="2"/>
  <c r="CN15" i="2"/>
  <c r="CL17" i="2"/>
  <c r="CK17" i="2"/>
  <c r="CH15" i="2"/>
  <c r="CQ15" i="2"/>
  <c r="CL15" i="2"/>
  <c r="CM503" i="2"/>
  <c r="CS8" i="2"/>
  <c r="CH17" i="2"/>
  <c r="CM15" i="2"/>
  <c r="CJ17" i="2"/>
  <c r="CF15" i="2"/>
  <c r="CS15" i="2"/>
  <c r="CQ17" i="2"/>
  <c r="CP15" i="2"/>
  <c r="CM17" i="2"/>
  <c r="CR17" i="2"/>
  <c r="CP17" i="2"/>
  <c r="CK15" i="2"/>
  <c r="CI17" i="2"/>
  <c r="CE17" i="2"/>
  <c r="CM8" i="2"/>
  <c r="CR15" i="2"/>
  <c r="CO15" i="2"/>
  <c r="CI15" i="2"/>
  <c r="CE15" i="2"/>
  <c r="CO8" i="2"/>
  <c r="CG8" i="2"/>
  <c r="CK8" i="2"/>
  <c r="CC8" i="2"/>
  <c r="CT8" i="2"/>
  <c r="CN8" i="2"/>
  <c r="CJ8" i="2"/>
  <c r="CE8" i="2"/>
  <c r="CP8" i="2"/>
  <c r="CB11" i="2"/>
  <c r="CI8" i="2"/>
  <c r="CC10" i="2"/>
  <c r="CC11" i="2"/>
  <c r="CE10" i="2"/>
  <c r="CE11" i="2"/>
  <c r="CD10" i="2"/>
  <c r="CD11" i="2"/>
  <c r="CD8" i="2"/>
  <c r="CR8" i="2"/>
  <c r="CL8" i="2"/>
  <c r="CK273" i="2"/>
  <c r="BW18" i="2"/>
  <c r="CL88" i="2"/>
  <c r="CL92" i="2"/>
  <c r="CN210" i="2"/>
  <c r="CL90" i="2"/>
  <c r="CJ509" i="2"/>
  <c r="CJ511" i="2" s="1"/>
  <c r="CS247" i="2"/>
  <c r="CR217" i="2"/>
  <c r="CN273" i="2"/>
  <c r="CS217" i="2"/>
  <c r="CJ460" i="2"/>
  <c r="CJ462" i="2" s="1"/>
  <c r="CH212" i="2"/>
  <c r="CI183" i="2"/>
  <c r="CM212" i="2"/>
  <c r="CJ247" i="2"/>
  <c r="CI95" i="2"/>
  <c r="CK460" i="2"/>
  <c r="CK464" i="2" s="1"/>
  <c r="CG509" i="2"/>
  <c r="CG511" i="2" s="1"/>
  <c r="CK509" i="2"/>
  <c r="CK511" i="2" s="1"/>
  <c r="CK453" i="2"/>
  <c r="CG414" i="2"/>
  <c r="CI163" i="2"/>
  <c r="CO417" i="2"/>
  <c r="CC402" i="2"/>
  <c r="CN460" i="2"/>
  <c r="CN464" i="2" s="1"/>
  <c r="CD206" i="2"/>
  <c r="CN217" i="2"/>
  <c r="CH95" i="2"/>
  <c r="CP331" i="2"/>
  <c r="CL331" i="2"/>
  <c r="CS331" i="2"/>
  <c r="CK331" i="2"/>
  <c r="CT331" i="2"/>
  <c r="CM331" i="2"/>
  <c r="CR331" i="2"/>
  <c r="CQ331" i="2"/>
  <c r="CJ331" i="2"/>
  <c r="CI331" i="2"/>
  <c r="CN331" i="2"/>
  <c r="CO331" i="2"/>
  <c r="CT133" i="2"/>
  <c r="CN334" i="2"/>
  <c r="CH334" i="2"/>
  <c r="CM334" i="2"/>
  <c r="CE334" i="2"/>
  <c r="CG334" i="2"/>
  <c r="CF334" i="2"/>
  <c r="CJ334" i="2"/>
  <c r="CD334" i="2"/>
  <c r="CO334" i="2"/>
  <c r="CK334" i="2"/>
  <c r="CI334" i="2"/>
  <c r="CC334" i="2"/>
  <c r="CL334" i="2"/>
  <c r="CT210" i="2"/>
  <c r="CH452" i="2"/>
  <c r="CD163" i="2"/>
  <c r="CK452" i="2"/>
  <c r="CO247" i="2"/>
  <c r="CN247" i="2"/>
  <c r="CN133" i="2"/>
  <c r="CT137" i="2"/>
  <c r="CE188" i="2"/>
  <c r="CG460" i="2"/>
  <c r="CG464" i="2" s="1"/>
  <c r="CG183" i="2"/>
  <c r="CG151" i="2"/>
  <c r="CG141" i="2"/>
  <c r="CH210" i="2"/>
  <c r="CC141" i="2"/>
  <c r="CJ182" i="2"/>
  <c r="CJ183" i="2" s="1"/>
  <c r="CI417" i="2"/>
  <c r="CJ101" i="2"/>
  <c r="CF88" i="2"/>
  <c r="CK212" i="2"/>
  <c r="CH188" i="2"/>
  <c r="CJ273" i="2"/>
  <c r="CG210" i="2"/>
  <c r="CG235" i="2"/>
  <c r="CD452" i="2"/>
  <c r="CI460" i="2"/>
  <c r="CI464" i="2" s="1"/>
  <c r="CE151" i="2"/>
  <c r="CE235" i="2"/>
  <c r="CD414" i="2"/>
  <c r="CF188" i="2"/>
  <c r="CH141" i="2"/>
  <c r="CF206" i="2"/>
  <c r="CE163" i="2"/>
  <c r="CD417" i="2"/>
  <c r="CC452" i="2"/>
  <c r="CR273" i="2"/>
  <c r="CI101" i="2"/>
  <c r="CF212" i="2"/>
  <c r="CD141" i="2"/>
  <c r="CR212" i="2"/>
  <c r="CM509" i="2"/>
  <c r="CM511" i="2" s="1"/>
  <c r="CJ212" i="2"/>
  <c r="CH88" i="2"/>
  <c r="CJ88" i="2"/>
  <c r="CJ503" i="2"/>
  <c r="CI273" i="2"/>
  <c r="CH453" i="2"/>
  <c r="CH92" i="2"/>
  <c r="CC151" i="2"/>
  <c r="CO460" i="2"/>
  <c r="CT247" i="2"/>
  <c r="CM453" i="2"/>
  <c r="CP217" i="2"/>
  <c r="CI212" i="2"/>
  <c r="CF92" i="2"/>
  <c r="CD188" i="2"/>
  <c r="CD101" i="2"/>
  <c r="CC210" i="2"/>
  <c r="CM88" i="2"/>
  <c r="CK417" i="2"/>
  <c r="CQ476" i="2"/>
  <c r="CL476" i="2"/>
  <c r="CH424" i="2"/>
  <c r="CO476" i="2"/>
  <c r="CE424" i="2"/>
  <c r="CM95" i="2"/>
  <c r="CJ95" i="2"/>
  <c r="CG88" i="2"/>
  <c r="CM90" i="2"/>
  <c r="CJ98" i="2"/>
  <c r="CG92" i="2"/>
  <c r="CE98" i="2"/>
  <c r="CK95" i="2"/>
  <c r="CF101" i="2"/>
  <c r="CH90" i="2"/>
  <c r="CD98" i="2"/>
  <c r="CG101" i="2"/>
  <c r="CD95" i="2"/>
  <c r="CE95" i="2"/>
  <c r="CF90" i="2"/>
  <c r="CE101" i="2"/>
  <c r="CI18" i="2"/>
  <c r="CM402" i="2"/>
  <c r="CG503" i="2"/>
  <c r="CF420" i="2"/>
  <c r="CN503" i="2"/>
  <c r="CF160" i="2"/>
  <c r="CM452" i="2"/>
  <c r="CI452" i="2"/>
  <c r="CI402" i="2"/>
  <c r="CH163" i="2"/>
  <c r="CK402" i="2"/>
  <c r="CC414" i="2"/>
  <c r="CE503" i="2"/>
  <c r="CE414" i="2"/>
  <c r="CH160" i="2"/>
  <c r="CD503" i="2"/>
  <c r="CD402" i="2"/>
  <c r="CJ417" i="2"/>
  <c r="CF452" i="2"/>
  <c r="CF417" i="2"/>
  <c r="CO503" i="2"/>
  <c r="CG420" i="2"/>
  <c r="CK18" i="2"/>
  <c r="CH420" i="2"/>
  <c r="CK476" i="2"/>
  <c r="CG424" i="2"/>
  <c r="BZ558" i="2"/>
  <c r="BZ559" i="2" s="1"/>
  <c r="BZ710" i="2"/>
  <c r="BZ711" i="2" s="1"/>
  <c r="BZ733" i="2"/>
  <c r="BZ734" i="2" s="1"/>
  <c r="BZ747" i="2"/>
  <c r="BZ748" i="2" s="1"/>
  <c r="BY750" i="2"/>
  <c r="BY738" i="2"/>
  <c r="BY742" i="2"/>
  <c r="BY737" i="2"/>
  <c r="BY736" i="2"/>
  <c r="BY740" i="2"/>
  <c r="BY739" i="2"/>
  <c r="BY717" i="2"/>
  <c r="BY721" i="2"/>
  <c r="BY725" i="2"/>
  <c r="BY720" i="2"/>
  <c r="BY723" i="2"/>
  <c r="BY729" i="2"/>
  <c r="BY726" i="2"/>
  <c r="BY716" i="2"/>
  <c r="BY719" i="2"/>
  <c r="BY713" i="2"/>
  <c r="BY714" i="2"/>
  <c r="BY727" i="2"/>
  <c r="BY724" i="2"/>
  <c r="BY715" i="2"/>
  <c r="BY570" i="2"/>
  <c r="BY166" i="2" s="1"/>
  <c r="BY577" i="2"/>
  <c r="BY593" i="2"/>
  <c r="BY568" i="2"/>
  <c r="BY588" i="2"/>
  <c r="BY581" i="2"/>
  <c r="BY569" i="2"/>
  <c r="BY575" i="2"/>
  <c r="BY585" i="2"/>
  <c r="BY574" i="2"/>
  <c r="BY571" i="2"/>
  <c r="BY640" i="2"/>
  <c r="BY653" i="2"/>
  <c r="BY657" i="2"/>
  <c r="BY597" i="2"/>
  <c r="BY604" i="2" s="1"/>
  <c r="BY600" i="2"/>
  <c r="BY607" i="2" s="1"/>
  <c r="BY637" i="2"/>
  <c r="BY631" i="2"/>
  <c r="BY662" i="2"/>
  <c r="BY579" i="2"/>
  <c r="BY582" i="2"/>
  <c r="BY586" i="2"/>
  <c r="BY589" i="2"/>
  <c r="BY594" i="2"/>
  <c r="BY598" i="2"/>
  <c r="BY605" i="2" s="1"/>
  <c r="BY632" i="2"/>
  <c r="BY609" i="2"/>
  <c r="BY611" i="2"/>
  <c r="BY612" i="2"/>
  <c r="BY614" i="2"/>
  <c r="BY647" i="2"/>
  <c r="BY561" i="2"/>
  <c r="BY562" i="2"/>
  <c r="BY563" i="2"/>
  <c r="BY144" i="2" s="1"/>
  <c r="BY564" i="2"/>
  <c r="BY566" i="2"/>
  <c r="BY567" i="2"/>
  <c r="BY642" i="2"/>
  <c r="BY573" i="2"/>
  <c r="BY576" i="2"/>
  <c r="BY580" i="2"/>
  <c r="BY583" i="2"/>
  <c r="BY587" i="2"/>
  <c r="BY592" i="2"/>
  <c r="BY596" i="2"/>
  <c r="BY603" i="2" s="1"/>
  <c r="BY599" i="2"/>
  <c r="BY606" i="2" s="1"/>
  <c r="BY634" i="2"/>
  <c r="BY635" i="2"/>
  <c r="BY645" i="2"/>
  <c r="BY649" i="2"/>
  <c r="BY650" i="2"/>
  <c r="BY654" i="2"/>
  <c r="BY658" i="2"/>
  <c r="BY663" i="2"/>
  <c r="BY665" i="2"/>
  <c r="BY666" i="2"/>
  <c r="BY667" i="2"/>
  <c r="BY668" i="2"/>
  <c r="BY669" i="2"/>
  <c r="BY670" i="2"/>
  <c r="BY671" i="2"/>
  <c r="BY673" i="2"/>
  <c r="BY674" i="2"/>
  <c r="BY675" i="2"/>
  <c r="BY676" i="2"/>
  <c r="BY677" i="2"/>
  <c r="BY678" i="2"/>
  <c r="BY679" i="2"/>
  <c r="BY680" i="2"/>
  <c r="BY681" i="2"/>
  <c r="BY617" i="2"/>
  <c r="BY629" i="2" s="1"/>
  <c r="BY619" i="2"/>
  <c r="BY620" i="2"/>
  <c r="BY622" i="2"/>
  <c r="BY623" i="2"/>
  <c r="BY625" i="2"/>
  <c r="BY626" i="2"/>
  <c r="BY644" i="2"/>
  <c r="BY648" i="2"/>
  <c r="BY652" i="2"/>
  <c r="BY656" i="2"/>
  <c r="BY659" i="2"/>
  <c r="BY633" i="2"/>
  <c r="BY636" i="2"/>
  <c r="BY641" i="2"/>
  <c r="BY683" i="2"/>
  <c r="BY684" i="2"/>
  <c r="BY685" i="2"/>
  <c r="BY686" i="2"/>
  <c r="BY687" i="2"/>
  <c r="BY688" i="2"/>
  <c r="BY689" i="2"/>
  <c r="BY691" i="2"/>
  <c r="BY692" i="2"/>
  <c r="BY693" i="2"/>
  <c r="BY694" i="2"/>
  <c r="BY695" i="2"/>
  <c r="BY696" i="2"/>
  <c r="BY697" i="2"/>
  <c r="BY699" i="2"/>
  <c r="BY700" i="2"/>
  <c r="BY701" i="2"/>
  <c r="BY702" i="2"/>
  <c r="BY703" i="2"/>
  <c r="BY704" i="2"/>
  <c r="BY705" i="2"/>
  <c r="CL453" i="2"/>
  <c r="CL273" i="2"/>
  <c r="CT273" i="2"/>
  <c r="CC160" i="2"/>
  <c r="CF460" i="2"/>
  <c r="CF468" i="2" s="1"/>
  <c r="CE417" i="2"/>
  <c r="CD210" i="2"/>
  <c r="CD453" i="2"/>
  <c r="CQ273" i="2"/>
  <c r="CR476" i="2"/>
  <c r="CK88" i="2"/>
  <c r="CJ18" i="2"/>
  <c r="CM273" i="2"/>
  <c r="CL212" i="2"/>
  <c r="CH460" i="2"/>
  <c r="CH468" i="2" s="1"/>
  <c r="CG95" i="2"/>
  <c r="CH402" i="2"/>
  <c r="CF141" i="2"/>
  <c r="CG90" i="2"/>
  <c r="CE420" i="2"/>
  <c r="CD92" i="2"/>
  <c r="CF402" i="2"/>
  <c r="CF95" i="2"/>
  <c r="CC453" i="2"/>
  <c r="CE160" i="2"/>
  <c r="CT217" i="2"/>
  <c r="CL98" i="2"/>
  <c r="CS212" i="2"/>
  <c r="CP476" i="2"/>
  <c r="CM98" i="2"/>
  <c r="CN452" i="2"/>
  <c r="CK101" i="2"/>
  <c r="CQ212" i="2"/>
  <c r="CL509" i="2"/>
  <c r="CL511" i="2" s="1"/>
  <c r="CO212" i="2"/>
  <c r="CN509" i="2"/>
  <c r="CN511" i="2" s="1"/>
  <c r="CM476" i="2"/>
  <c r="BX357" i="2"/>
  <c r="CH151" i="2"/>
  <c r="CH183" i="2"/>
  <c r="CH206" i="2"/>
  <c r="CH101" i="2"/>
  <c r="CH235" i="2"/>
  <c r="CI453" i="2"/>
  <c r="CG98" i="2"/>
  <c r="CG160" i="2"/>
  <c r="CF424" i="2"/>
  <c r="CE402" i="2"/>
  <c r="CF163" i="2"/>
  <c r="CF151" i="2"/>
  <c r="CC101" i="2"/>
  <c r="CF414" i="2"/>
  <c r="CC95" i="2"/>
  <c r="CS476" i="2"/>
  <c r="CJ90" i="2"/>
  <c r="CN417" i="2"/>
  <c r="CM247" i="2"/>
  <c r="CN453" i="2"/>
  <c r="CS273" i="2"/>
  <c r="CG188" i="2"/>
  <c r="CI98" i="2"/>
  <c r="CH509" i="2"/>
  <c r="CH511" i="2" s="1"/>
  <c r="CI188" i="2"/>
  <c r="CJ92" i="2"/>
  <c r="CH417" i="2"/>
  <c r="CG453" i="2"/>
  <c r="CF210" i="2"/>
  <c r="CD160" i="2"/>
  <c r="CF235" i="2"/>
  <c r="CE92" i="2"/>
  <c r="CD212" i="2"/>
  <c r="CD235" i="2"/>
  <c r="CT212" i="2"/>
  <c r="CL402" i="2"/>
  <c r="CK92" i="2"/>
  <c r="CM460" i="2"/>
  <c r="CM417" i="2"/>
  <c r="CP212" i="2"/>
  <c r="CL18" i="2"/>
  <c r="CL452" i="2"/>
  <c r="CJ210" i="2"/>
  <c r="CG212" i="2"/>
  <c r="CH503" i="2"/>
  <c r="CD460" i="2"/>
  <c r="CD424" i="2"/>
  <c r="CC417" i="2"/>
  <c r="CF503" i="2"/>
  <c r="CE210" i="2"/>
  <c r="CF453" i="2"/>
  <c r="CE453" i="2"/>
  <c r="CD151" i="2"/>
  <c r="CF183" i="2"/>
  <c r="CE90" i="2"/>
  <c r="CL417" i="2"/>
  <c r="CS133" i="2"/>
  <c r="CQ247" i="2"/>
  <c r="CP247" i="2"/>
  <c r="BX706" i="2"/>
  <c r="BX615" i="2"/>
  <c r="CI88" i="2"/>
  <c r="CG206" i="2"/>
  <c r="CG452" i="2"/>
  <c r="CE141" i="2"/>
  <c r="CE460" i="2"/>
  <c r="CE468" i="2" s="1"/>
  <c r="CE88" i="2"/>
  <c r="CE206" i="2"/>
  <c r="CL95" i="2"/>
  <c r="CN212" i="2"/>
  <c r="CN402" i="2"/>
  <c r="CM92" i="2"/>
  <c r="CO402" i="2"/>
  <c r="CO509" i="2"/>
  <c r="CO511" i="2" s="1"/>
  <c r="CM18" i="2"/>
  <c r="CK503" i="2"/>
  <c r="CM210" i="2"/>
  <c r="CG417" i="2"/>
  <c r="CF98" i="2"/>
  <c r="CE452" i="2"/>
  <c r="CC460" i="2"/>
  <c r="CB164" i="2"/>
  <c r="CS210" i="2"/>
  <c r="CJ402" i="2"/>
  <c r="CL503" i="2"/>
  <c r="CK90" i="2"/>
  <c r="CK247" i="2"/>
  <c r="CP273" i="2"/>
  <c r="CN476" i="2"/>
  <c r="CS137" i="2"/>
  <c r="CK98" i="2"/>
  <c r="CI503" i="2"/>
  <c r="CI90" i="2"/>
  <c r="CI210" i="2"/>
  <c r="CH98" i="2"/>
  <c r="CI92" i="2"/>
  <c r="CI509" i="2"/>
  <c r="CI511" i="2" s="1"/>
  <c r="CG402" i="2"/>
  <c r="CD420" i="2"/>
  <c r="CE212" i="2"/>
  <c r="CT476" i="2"/>
  <c r="CL247" i="2"/>
  <c r="CJ453" i="2"/>
  <c r="CR247" i="2"/>
  <c r="CO217" i="2"/>
  <c r="CL460" i="2"/>
  <c r="CL464" i="2" s="1"/>
  <c r="CM101" i="2"/>
  <c r="CL101" i="2"/>
  <c r="CJ452" i="2"/>
  <c r="CO452" i="2"/>
  <c r="CO453" i="2"/>
  <c r="CO273" i="2"/>
  <c r="CM217" i="2"/>
  <c r="CQ217" i="2"/>
  <c r="BX664" i="2"/>
  <c r="BX643" i="2"/>
  <c r="BX14" i="2"/>
  <c r="BX15" i="2" s="1"/>
  <c r="CM191" i="2"/>
  <c r="CM188" i="2"/>
  <c r="CR449" i="2"/>
  <c r="CP235" i="2"/>
  <c r="CO315" i="2"/>
  <c r="CO310" i="2"/>
  <c r="CO319" i="2"/>
  <c r="CO309" i="2"/>
  <c r="CO323" i="2"/>
  <c r="CO31" i="2"/>
  <c r="CO327" i="2"/>
  <c r="CO395" i="2"/>
  <c r="CO397" i="2"/>
  <c r="CO398" i="2"/>
  <c r="CO137" i="2"/>
  <c r="CK235" i="2"/>
  <c r="CM380" i="2"/>
  <c r="CM379" i="2"/>
  <c r="CM390" i="2"/>
  <c r="CM381" i="2"/>
  <c r="CK424" i="2"/>
  <c r="CN18" i="2"/>
  <c r="CO502" i="2"/>
  <c r="CP505" i="2"/>
  <c r="CP507" i="2" s="1"/>
  <c r="CM151" i="2"/>
  <c r="CM449" i="2"/>
  <c r="CM450" i="2"/>
  <c r="CR137" i="2"/>
  <c r="CP375" i="2"/>
  <c r="CP374" i="2"/>
  <c r="CM362" i="2"/>
  <c r="CM361" i="2"/>
  <c r="CM363" i="2"/>
  <c r="CK414" i="2"/>
  <c r="CM319" i="2"/>
  <c r="CM327" i="2"/>
  <c r="CM315" i="2"/>
  <c r="CM309" i="2"/>
  <c r="CM310" i="2"/>
  <c r="CM31" i="2"/>
  <c r="CM323" i="2"/>
  <c r="CK141" i="2"/>
  <c r="CQ505" i="2"/>
  <c r="CQ507" i="2" s="1"/>
  <c r="CP141" i="2"/>
  <c r="CP145" i="2"/>
  <c r="CO339" i="2"/>
  <c r="CO337" i="2"/>
  <c r="CO345" i="2"/>
  <c r="CO338" i="2"/>
  <c r="CK151" i="2"/>
  <c r="CN151" i="2"/>
  <c r="CM206" i="2"/>
  <c r="CM160" i="2"/>
  <c r="CO363" i="2"/>
  <c r="CO362" i="2"/>
  <c r="CO361" i="2"/>
  <c r="CR210" i="2"/>
  <c r="CS424" i="2"/>
  <c r="CQ424" i="2"/>
  <c r="CK374" i="2"/>
  <c r="CK375" i="2"/>
  <c r="CK373" i="2"/>
  <c r="CS380" i="2"/>
  <c r="CS381" i="2"/>
  <c r="CQ18" i="2"/>
  <c r="CQ206" i="2"/>
  <c r="CK405" i="2"/>
  <c r="CK407" i="2"/>
  <c r="CQ449" i="2"/>
  <c r="CN25" i="2"/>
  <c r="CP424" i="2"/>
  <c r="CO160" i="2"/>
  <c r="CO381" i="2"/>
  <c r="CO390" i="2"/>
  <c r="CO380" i="2"/>
  <c r="CO379" i="2"/>
  <c r="CN206" i="2"/>
  <c r="CO420" i="2"/>
  <c r="CM337" i="2"/>
  <c r="CM339" i="2"/>
  <c r="CM345" i="2"/>
  <c r="CM338" i="2"/>
  <c r="CS141" i="2"/>
  <c r="CS145" i="2"/>
  <c r="CQ188" i="2"/>
  <c r="CQ191" i="2"/>
  <c r="CO235" i="2"/>
  <c r="CM414" i="2"/>
  <c r="CM424" i="2"/>
  <c r="CM164" i="2"/>
  <c r="CM49" i="2"/>
  <c r="CO172" i="2"/>
  <c r="CO163" i="2"/>
  <c r="CM354" i="2"/>
  <c r="CM353" i="2"/>
  <c r="CM351" i="2"/>
  <c r="CM350" i="2"/>
  <c r="CQ145" i="2"/>
  <c r="CQ141" i="2"/>
  <c r="CO351" i="2"/>
  <c r="CO350" i="2"/>
  <c r="CO354" i="2"/>
  <c r="CO353" i="2"/>
  <c r="CK354" i="2"/>
  <c r="CK351" i="2"/>
  <c r="CK353" i="2"/>
  <c r="CK350" i="2"/>
  <c r="CM368" i="2"/>
  <c r="CM369" i="2"/>
  <c r="CM367" i="2"/>
  <c r="CM172" i="2"/>
  <c r="CM163" i="2"/>
  <c r="CK369" i="2"/>
  <c r="CK368" i="2"/>
  <c r="CK367" i="2"/>
  <c r="CK323" i="2"/>
  <c r="CK315" i="2"/>
  <c r="CK327" i="2"/>
  <c r="CK31" i="2"/>
  <c r="CK310" i="2"/>
  <c r="CK319" i="2"/>
  <c r="CK309" i="2"/>
  <c r="CO210" i="2"/>
  <c r="CK420" i="2"/>
  <c r="CO164" i="2"/>
  <c r="CO49" i="2"/>
  <c r="CM235" i="2"/>
  <c r="CP449" i="2"/>
  <c r="CP363" i="2"/>
  <c r="CP362" i="2"/>
  <c r="CQ25" i="2"/>
  <c r="CN374" i="2"/>
  <c r="CN375" i="2"/>
  <c r="CN373" i="2"/>
  <c r="CK164" i="2"/>
  <c r="CK49" i="2"/>
  <c r="CN414" i="2"/>
  <c r="CQ381" i="2"/>
  <c r="CQ380" i="2"/>
  <c r="CM420" i="2"/>
  <c r="CK502" i="2"/>
  <c r="CL505" i="2"/>
  <c r="CL507" i="2" s="1"/>
  <c r="CO375" i="2"/>
  <c r="CO373" i="2"/>
  <c r="CO374" i="2"/>
  <c r="CQ235" i="2"/>
  <c r="CT322" i="2"/>
  <c r="CL405" i="2"/>
  <c r="CL407" i="2"/>
  <c r="CP326" i="2"/>
  <c r="CO188" i="2"/>
  <c r="CO191" i="2"/>
  <c r="CN160" i="2"/>
  <c r="CN397" i="2"/>
  <c r="CN395" i="2"/>
  <c r="CN398" i="2"/>
  <c r="CM405" i="2"/>
  <c r="CM407" i="2"/>
  <c r="CM141" i="2"/>
  <c r="CM373" i="2"/>
  <c r="CM374" i="2"/>
  <c r="CM375" i="2"/>
  <c r="CP369" i="2"/>
  <c r="CP368" i="2"/>
  <c r="CQ133" i="2"/>
  <c r="CM397" i="2"/>
  <c r="CM395" i="2"/>
  <c r="CM398" i="2"/>
  <c r="CS375" i="2"/>
  <c r="CS374" i="2"/>
  <c r="CO414" i="2"/>
  <c r="CO141" i="2"/>
  <c r="CP133" i="2"/>
  <c r="CN424" i="2"/>
  <c r="CP188" i="2"/>
  <c r="CP191" i="2"/>
  <c r="CO25" i="2"/>
  <c r="CM502" i="2"/>
  <c r="CN505" i="2"/>
  <c r="CN507" i="2" s="1"/>
  <c r="CJ151" i="2"/>
  <c r="CK449" i="2"/>
  <c r="CK450" i="2"/>
  <c r="CO405" i="2"/>
  <c r="CO407" i="2"/>
  <c r="CK395" i="2"/>
  <c r="CK398" i="2"/>
  <c r="CK397" i="2"/>
  <c r="CN235" i="2"/>
  <c r="CO18" i="2"/>
  <c r="CO424" i="2"/>
  <c r="CO449" i="2"/>
  <c r="CO450" i="2"/>
  <c r="CR326" i="2"/>
  <c r="CN338" i="2"/>
  <c r="CN339" i="2"/>
  <c r="CN337" i="2"/>
  <c r="CN345" i="2"/>
  <c r="CM505" i="2"/>
  <c r="CM507" i="2" s="1"/>
  <c r="CL502" i="2"/>
  <c r="CL141" i="2"/>
  <c r="CT380" i="2"/>
  <c r="CT381" i="2"/>
  <c r="CN368" i="2"/>
  <c r="CN369" i="2"/>
  <c r="CN367" i="2"/>
  <c r="CO206" i="2"/>
  <c r="CN407" i="2"/>
  <c r="CN405" i="2"/>
  <c r="CS191" i="2"/>
  <c r="CS188" i="2"/>
  <c r="CL414" i="2"/>
  <c r="CL206" i="2"/>
  <c r="CL188" i="2"/>
  <c r="CL191" i="2"/>
  <c r="CN449" i="2"/>
  <c r="CN450" i="2"/>
  <c r="CL151" i="2"/>
  <c r="CL373" i="2"/>
  <c r="CL374" i="2"/>
  <c r="CL375" i="2"/>
  <c r="CJ424" i="2"/>
  <c r="CS235" i="2"/>
  <c r="CR206" i="2"/>
  <c r="CS18" i="2"/>
  <c r="CT235" i="2"/>
  <c r="CL164" i="2"/>
  <c r="CL49" i="2"/>
  <c r="CR322" i="2"/>
  <c r="CJ362" i="2"/>
  <c r="CJ363" i="2"/>
  <c r="CJ361" i="2"/>
  <c r="CR505" i="2"/>
  <c r="CR507" i="2" s="1"/>
  <c r="CN310" i="2"/>
  <c r="CN309" i="2"/>
  <c r="CN31" i="2"/>
  <c r="CN315" i="2"/>
  <c r="CN327" i="2"/>
  <c r="CN319" i="2"/>
  <c r="CN323" i="2"/>
  <c r="CT206" i="2"/>
  <c r="CT141" i="2"/>
  <c r="CT145" i="2"/>
  <c r="CR368" i="2"/>
  <c r="CR369" i="2"/>
  <c r="CS369" i="2"/>
  <c r="CS368" i="2"/>
  <c r="CR145" i="2"/>
  <c r="CR141" i="2"/>
  <c r="CL367" i="2"/>
  <c r="CL368" i="2"/>
  <c r="CL369" i="2"/>
  <c r="CN141" i="2"/>
  <c r="CK345" i="2"/>
  <c r="CK338" i="2"/>
  <c r="CK339" i="2"/>
  <c r="CK337" i="2"/>
  <c r="CK363" i="2"/>
  <c r="CK361" i="2"/>
  <c r="CK362" i="2"/>
  <c r="CS505" i="2"/>
  <c r="CS507" i="2" s="1"/>
  <c r="CQ210" i="2"/>
  <c r="CT326" i="2"/>
  <c r="CL160" i="2"/>
  <c r="CQ326" i="2"/>
  <c r="CQ368" i="2"/>
  <c r="CQ369" i="2"/>
  <c r="CS322" i="2"/>
  <c r="CT449" i="2"/>
  <c r="CP322" i="2"/>
  <c r="CL379" i="2"/>
  <c r="CL390" i="2"/>
  <c r="CL381" i="2"/>
  <c r="CL380" i="2"/>
  <c r="CN502" i="2"/>
  <c r="CO505" i="2"/>
  <c r="CO507" i="2" s="1"/>
  <c r="CK191" i="2"/>
  <c r="CK188" i="2"/>
  <c r="CT191" i="2"/>
  <c r="CT188" i="2"/>
  <c r="CS363" i="2"/>
  <c r="CS362" i="2"/>
  <c r="CT362" i="2"/>
  <c r="CT363" i="2"/>
  <c r="CR133" i="2"/>
  <c r="CR363" i="2"/>
  <c r="CR362" i="2"/>
  <c r="CP210" i="2"/>
  <c r="CT160" i="2"/>
  <c r="CJ160" i="2"/>
  <c r="CR18" i="2"/>
  <c r="CR235" i="2"/>
  <c r="CL363" i="2"/>
  <c r="CL362" i="2"/>
  <c r="CL361" i="2"/>
  <c r="CL424" i="2"/>
  <c r="CT374" i="2"/>
  <c r="CT375" i="2"/>
  <c r="CS206" i="2"/>
  <c r="CP206" i="2"/>
  <c r="CS25" i="2"/>
  <c r="CL395" i="2"/>
  <c r="CL397" i="2"/>
  <c r="CL398" i="2"/>
  <c r="CR25" i="2"/>
  <c r="CJ398" i="2"/>
  <c r="CJ397" i="2"/>
  <c r="CJ395" i="2"/>
  <c r="CR188" i="2"/>
  <c r="CR191" i="2"/>
  <c r="CN188" i="2"/>
  <c r="CN191" i="2"/>
  <c r="CQ363" i="2"/>
  <c r="CQ362" i="2"/>
  <c r="CN381" i="2"/>
  <c r="CN379" i="2"/>
  <c r="CN390" i="2"/>
  <c r="CN380" i="2"/>
  <c r="CS449" i="2"/>
  <c r="CN353" i="2"/>
  <c r="CN351" i="2"/>
  <c r="CN350" i="2"/>
  <c r="CN354" i="2"/>
  <c r="CN363" i="2"/>
  <c r="CN362" i="2"/>
  <c r="CN361" i="2"/>
  <c r="CT505" i="2"/>
  <c r="CT507" i="2" s="1"/>
  <c r="CO367" i="2"/>
  <c r="CO369" i="2"/>
  <c r="CO368" i="2"/>
  <c r="CK381" i="2"/>
  <c r="CK380" i="2"/>
  <c r="CK390" i="2"/>
  <c r="CK379" i="2"/>
  <c r="CT368" i="2"/>
  <c r="CT369" i="2"/>
  <c r="CR374" i="2"/>
  <c r="CR375" i="2"/>
  <c r="CQ374" i="2"/>
  <c r="CQ375" i="2"/>
  <c r="CS326" i="2"/>
  <c r="CJ164" i="2"/>
  <c r="CJ49" i="2"/>
  <c r="CT424" i="2"/>
  <c r="CJ450" i="2"/>
  <c r="CJ449" i="2"/>
  <c r="CJ188" i="2"/>
  <c r="CJ191" i="2"/>
  <c r="CR380" i="2"/>
  <c r="CR381" i="2"/>
  <c r="CP380" i="2"/>
  <c r="CP390" i="2"/>
  <c r="CP381" i="2"/>
  <c r="CR424" i="2"/>
  <c r="CQ322" i="2"/>
  <c r="CL449" i="2"/>
  <c r="CL450" i="2"/>
  <c r="CL338" i="2"/>
  <c r="CL339" i="2"/>
  <c r="CL345" i="2"/>
  <c r="CL337" i="2"/>
  <c r="CQ137" i="2"/>
  <c r="CJ141" i="2"/>
  <c r="CO133" i="2"/>
  <c r="CN420" i="2"/>
  <c r="CN172" i="2"/>
  <c r="CN163" i="2"/>
  <c r="CJ354" i="2"/>
  <c r="CJ350" i="2"/>
  <c r="CJ353" i="2"/>
  <c r="CJ351" i="2"/>
  <c r="CL319" i="2"/>
  <c r="CL327" i="2"/>
  <c r="CL310" i="2"/>
  <c r="CL323" i="2"/>
  <c r="CL315" i="2"/>
  <c r="CL309" i="2"/>
  <c r="CL31" i="2"/>
  <c r="CP137" i="2"/>
  <c r="CL235" i="2"/>
  <c r="CL172" i="2"/>
  <c r="CL163" i="2"/>
  <c r="CL354" i="2"/>
  <c r="CL350" i="2"/>
  <c r="CL353" i="2"/>
  <c r="CL351" i="2"/>
  <c r="CL420" i="2"/>
  <c r="CN164" i="2"/>
  <c r="CN49" i="2"/>
  <c r="CJ375" i="2"/>
  <c r="CJ374" i="2"/>
  <c r="CJ373" i="2"/>
  <c r="CO151" i="2"/>
  <c r="CJ502" i="2"/>
  <c r="CK505" i="2"/>
  <c r="CK507" i="2" s="1"/>
  <c r="CJ414" i="2"/>
  <c r="CK160" i="2"/>
  <c r="AM185" i="2"/>
  <c r="AI186" i="2"/>
  <c r="AI147" i="2"/>
  <c r="CJ381" i="2"/>
  <c r="CJ379" i="2"/>
  <c r="CJ390" i="2"/>
  <c r="CJ380" i="2"/>
  <c r="CJ206" i="2"/>
  <c r="CJ407" i="2"/>
  <c r="CJ405" i="2"/>
  <c r="CI338" i="2"/>
  <c r="CI339" i="2"/>
  <c r="CI337" i="2"/>
  <c r="CJ368" i="2"/>
  <c r="CJ369" i="2"/>
  <c r="CJ367" i="2"/>
  <c r="CJ345" i="2"/>
  <c r="CJ338" i="2"/>
  <c r="CJ339" i="2"/>
  <c r="CJ337" i="2"/>
  <c r="CI310" i="2"/>
  <c r="CI315" i="2"/>
  <c r="CI327" i="2"/>
  <c r="CI309" i="2"/>
  <c r="CI31" i="2"/>
  <c r="CI319" i="2"/>
  <c r="CI323" i="2"/>
  <c r="CJ420" i="2"/>
  <c r="CJ235" i="2"/>
  <c r="CI141" i="2"/>
  <c r="CI420" i="2"/>
  <c r="CH319" i="2"/>
  <c r="CH309" i="2"/>
  <c r="CH310" i="2"/>
  <c r="CH323" i="2"/>
  <c r="CH315" i="2"/>
  <c r="CH327" i="2"/>
  <c r="CI375" i="2"/>
  <c r="CI374" i="2"/>
  <c r="CI373" i="2"/>
  <c r="CI151" i="2"/>
  <c r="CI424" i="2"/>
  <c r="CI414" i="2"/>
  <c r="CK206" i="2"/>
  <c r="CK163" i="2"/>
  <c r="CK172" i="2"/>
  <c r="CI164" i="2"/>
  <c r="CI49" i="2"/>
  <c r="CI395" i="2"/>
  <c r="CI398" i="2"/>
  <c r="CI397" i="2"/>
  <c r="CI367" i="2"/>
  <c r="CI369" i="2"/>
  <c r="CI368" i="2"/>
  <c r="CI449" i="2"/>
  <c r="CI450" i="2"/>
  <c r="CI354" i="2"/>
  <c r="CI350" i="2"/>
  <c r="CI353" i="2"/>
  <c r="CI351" i="2"/>
  <c r="CI206" i="2"/>
  <c r="CK216" i="2"/>
  <c r="AP216" i="2" s="1"/>
  <c r="CJ217" i="2"/>
  <c r="CI235" i="2"/>
  <c r="CI505" i="2"/>
  <c r="CI507" i="2" s="1"/>
  <c r="CH502" i="2"/>
  <c r="CJ163" i="2"/>
  <c r="CJ172" i="2"/>
  <c r="CJ309" i="2"/>
  <c r="CJ315" i="2"/>
  <c r="CJ323" i="2"/>
  <c r="CJ310" i="2"/>
  <c r="CJ327" i="2"/>
  <c r="CJ31" i="2"/>
  <c r="CJ319" i="2"/>
  <c r="CH407" i="2"/>
  <c r="CH405" i="2"/>
  <c r="CI405" i="2"/>
  <c r="CI407" i="2"/>
  <c r="CI381" i="2"/>
  <c r="CI379" i="2"/>
  <c r="CI380" i="2"/>
  <c r="CI160" i="2"/>
  <c r="CI363" i="2"/>
  <c r="CI361" i="2"/>
  <c r="CI362" i="2"/>
  <c r="CG407" i="2"/>
  <c r="CG405" i="2"/>
  <c r="CH164" i="2"/>
  <c r="CH49" i="2"/>
  <c r="CH338" i="2"/>
  <c r="CH339" i="2"/>
  <c r="CH337" i="2"/>
  <c r="CG363" i="2"/>
  <c r="CG361" i="2"/>
  <c r="CG362" i="2"/>
  <c r="CH450" i="2"/>
  <c r="CH449" i="2"/>
  <c r="CH362" i="2"/>
  <c r="CH363" i="2"/>
  <c r="CH361" i="2"/>
  <c r="CH505" i="2"/>
  <c r="CH507" i="2" s="1"/>
  <c r="CG502" i="2"/>
  <c r="CG450" i="2"/>
  <c r="CG449" i="2"/>
  <c r="CH398" i="2"/>
  <c r="CH397" i="2"/>
  <c r="CH395" i="2"/>
  <c r="CJ505" i="2"/>
  <c r="CJ507" i="2" s="1"/>
  <c r="CI502" i="2"/>
  <c r="CH381" i="2"/>
  <c r="CH380" i="2"/>
  <c r="CH379" i="2"/>
  <c r="CH368" i="2"/>
  <c r="CH369" i="2"/>
  <c r="CH367" i="2"/>
  <c r="CG381" i="2"/>
  <c r="CG379" i="2"/>
  <c r="CG380" i="2"/>
  <c r="CH354" i="2"/>
  <c r="CH350" i="2"/>
  <c r="CH353" i="2"/>
  <c r="CH351" i="2"/>
  <c r="CG395" i="2"/>
  <c r="CG397" i="2"/>
  <c r="CG398" i="2"/>
  <c r="CG375" i="2"/>
  <c r="CG374" i="2"/>
  <c r="CG373" i="2"/>
  <c r="CH374" i="2"/>
  <c r="CH375" i="2"/>
  <c r="CH373" i="2"/>
  <c r="CG338" i="2"/>
  <c r="CG339" i="2"/>
  <c r="CG337" i="2"/>
  <c r="CG310" i="2"/>
  <c r="CG327" i="2"/>
  <c r="CG309" i="2"/>
  <c r="CG315" i="2"/>
  <c r="CG323" i="2"/>
  <c r="CG319" i="2"/>
  <c r="CG367" i="2"/>
  <c r="CG369" i="2"/>
  <c r="CG368" i="2"/>
  <c r="CE502" i="2"/>
  <c r="CF505" i="2"/>
  <c r="CF507" i="2" s="1"/>
  <c r="CG164" i="2"/>
  <c r="CG49" i="2"/>
  <c r="CG353" i="2"/>
  <c r="CG351" i="2"/>
  <c r="CG354" i="2"/>
  <c r="CG350" i="2"/>
  <c r="CE373" i="2"/>
  <c r="CE374" i="2"/>
  <c r="CE375" i="2"/>
  <c r="CD363" i="2"/>
  <c r="CD361" i="2"/>
  <c r="CD362" i="2"/>
  <c r="CC380" i="2"/>
  <c r="CC379" i="2"/>
  <c r="CC381" i="2"/>
  <c r="CD502" i="2"/>
  <c r="CE505" i="2"/>
  <c r="CE507" i="2" s="1"/>
  <c r="CD369" i="2"/>
  <c r="CD367" i="2"/>
  <c r="CD368" i="2"/>
  <c r="CE450" i="2"/>
  <c r="CE449" i="2"/>
  <c r="CF407" i="2"/>
  <c r="CF405" i="2"/>
  <c r="CF361" i="2"/>
  <c r="CF362" i="2"/>
  <c r="CF363" i="2"/>
  <c r="CF380" i="2"/>
  <c r="CF379" i="2"/>
  <c r="CF381" i="2"/>
  <c r="CF353" i="2"/>
  <c r="CF351" i="2"/>
  <c r="CF354" i="2"/>
  <c r="CF350" i="2"/>
  <c r="CD379" i="2"/>
  <c r="CD381" i="2"/>
  <c r="CD380" i="2"/>
  <c r="CC353" i="2"/>
  <c r="CC351" i="2"/>
  <c r="CC354" i="2"/>
  <c r="CC350" i="2"/>
  <c r="CC352" i="2" s="1"/>
  <c r="CD373" i="2"/>
  <c r="CD374" i="2"/>
  <c r="CD375" i="2"/>
  <c r="CC339" i="2"/>
  <c r="CC337" i="2"/>
  <c r="CC338" i="2"/>
  <c r="CE319" i="2"/>
  <c r="CE309" i="2"/>
  <c r="CE310" i="2"/>
  <c r="CE327" i="2"/>
  <c r="CE323" i="2"/>
  <c r="CE315" i="2"/>
  <c r="CF309" i="2"/>
  <c r="CF310" i="2"/>
  <c r="CF323" i="2"/>
  <c r="CF315" i="2"/>
  <c r="CF327" i="2"/>
  <c r="CF319" i="2"/>
  <c r="CC407" i="2"/>
  <c r="CC405" i="2"/>
  <c r="CC406" i="2" s="1"/>
  <c r="CD319" i="2"/>
  <c r="CD310" i="2"/>
  <c r="CD323" i="2"/>
  <c r="CD309" i="2"/>
  <c r="CD315" i="2"/>
  <c r="CD327" i="2"/>
  <c r="CC164" i="2"/>
  <c r="CC49" i="2"/>
  <c r="CE339" i="2"/>
  <c r="CE337" i="2"/>
  <c r="CE338" i="2"/>
  <c r="CF450" i="2"/>
  <c r="CF449" i="2"/>
  <c r="CC369" i="2"/>
  <c r="CC367" i="2"/>
  <c r="CC368" i="2"/>
  <c r="CF339" i="2"/>
  <c r="CF337" i="2"/>
  <c r="CF338" i="2"/>
  <c r="CC327" i="2"/>
  <c r="CC319" i="2"/>
  <c r="CC310" i="2"/>
  <c r="CC309" i="2"/>
  <c r="CC323" i="2"/>
  <c r="CC315" i="2"/>
  <c r="CF164" i="2"/>
  <c r="CF49" i="2"/>
  <c r="CE407" i="2"/>
  <c r="CE405" i="2"/>
  <c r="CE397" i="2"/>
  <c r="CE398" i="2"/>
  <c r="CE395" i="2"/>
  <c r="CC362" i="2"/>
  <c r="CC363" i="2"/>
  <c r="CC361" i="2"/>
  <c r="CD505" i="2"/>
  <c r="CD507" i="2" s="1"/>
  <c r="CC505" i="2"/>
  <c r="CC507" i="2" s="1"/>
  <c r="CC502" i="2"/>
  <c r="CE369" i="2"/>
  <c r="CE367" i="2"/>
  <c r="CE368" i="2"/>
  <c r="CC374" i="2"/>
  <c r="CC373" i="2"/>
  <c r="CC375" i="2"/>
  <c r="CC449" i="2"/>
  <c r="CC450" i="2"/>
  <c r="CD353" i="2"/>
  <c r="CD351" i="2"/>
  <c r="CD354" i="2"/>
  <c r="CD350" i="2"/>
  <c r="CF502" i="2"/>
  <c r="CG505" i="2"/>
  <c r="CG507" i="2" s="1"/>
  <c r="CF397" i="2"/>
  <c r="CF395" i="2"/>
  <c r="CF398" i="2"/>
  <c r="CF374" i="2"/>
  <c r="CF375" i="2"/>
  <c r="CF373" i="2"/>
  <c r="CF369" i="2"/>
  <c r="CF367" i="2"/>
  <c r="CF368" i="2"/>
  <c r="CD405" i="2"/>
  <c r="CD407" i="2"/>
  <c r="CE381" i="2"/>
  <c r="CE380" i="2"/>
  <c r="CE379" i="2"/>
  <c r="CD339" i="2"/>
  <c r="CD337" i="2"/>
  <c r="CD338" i="2"/>
  <c r="CE361" i="2"/>
  <c r="CE362" i="2"/>
  <c r="CE363" i="2"/>
  <c r="CD397" i="2"/>
  <c r="CD395" i="2"/>
  <c r="CD398" i="2"/>
  <c r="CD164" i="2"/>
  <c r="CD49" i="2"/>
  <c r="CE164" i="2"/>
  <c r="CE49" i="2"/>
  <c r="CE353" i="2"/>
  <c r="CE351" i="2"/>
  <c r="CE354" i="2"/>
  <c r="CE350" i="2"/>
  <c r="CC397" i="2"/>
  <c r="CC395" i="2"/>
  <c r="CC396" i="2" s="1"/>
  <c r="CC398" i="2"/>
  <c r="CD449" i="2"/>
  <c r="CD450" i="2"/>
  <c r="BZ714" i="2" a="1"/>
  <c r="BZ696" i="2" a="1"/>
  <c r="BZ736" i="2" a="1"/>
  <c r="BZ573" i="2" a="1"/>
  <c r="BZ619" i="2" a="1"/>
  <c r="BZ575" i="2" a="1"/>
  <c r="BZ657" i="2" a="1"/>
  <c r="BZ644" i="2" a="1"/>
  <c r="BZ600" i="2" a="1"/>
  <c r="BZ692" i="2" a="1"/>
  <c r="BZ686" i="2" a="1"/>
  <c r="BZ697" i="2" a="1"/>
  <c r="BZ577" i="2" a="1"/>
  <c r="BZ713" i="2" a="1"/>
  <c r="BZ676" i="2" a="1"/>
  <c r="BZ681" i="2" a="1"/>
  <c r="BZ665" i="2" a="1"/>
  <c r="BZ648" i="2" a="1"/>
  <c r="BZ574" i="2" a="1"/>
  <c r="BZ582" i="2" a="1"/>
  <c r="BZ704" i="2" a="1"/>
  <c r="BZ683" i="2" a="1"/>
  <c r="BZ670" i="2" a="1"/>
  <c r="BZ571" i="2" a="1"/>
  <c r="BZ566" i="2" a="1"/>
  <c r="BZ750" i="2" a="1"/>
  <c r="BZ659" i="2" a="1"/>
  <c r="BZ689" i="2" a="1"/>
  <c r="BZ724" i="2" a="1"/>
  <c r="BZ588" i="2" a="1"/>
  <c r="BZ703" i="2" a="1"/>
  <c r="BZ597" i="2" a="1"/>
  <c r="BZ668" i="2" a="1"/>
  <c r="BZ669" i="2" a="1"/>
  <c r="BZ742" i="2" a="1"/>
  <c r="BZ715" i="2" a="1"/>
  <c r="BZ587" i="2" a="1"/>
  <c r="BZ561" i="2" a="1"/>
  <c r="BZ650" i="2" a="1"/>
  <c r="BZ634" i="2" a="1"/>
  <c r="BZ652" i="2" a="1"/>
  <c r="BZ739" i="2" a="1"/>
  <c r="BZ598" i="2" a="1"/>
  <c r="BZ675" i="2" a="1"/>
  <c r="BZ583" i="2" a="1"/>
  <c r="BZ662" i="2" a="1"/>
  <c r="BZ569" i="2" a="1"/>
  <c r="BZ678" i="2" a="1"/>
  <c r="BZ570" i="2" a="1"/>
  <c r="BZ693" i="2" a="1"/>
  <c r="BZ716" i="2" a="1"/>
  <c r="BZ666" i="2" a="1"/>
  <c r="BZ701" i="2" a="1"/>
  <c r="BZ726" i="2" a="1"/>
  <c r="BZ635" i="2" a="1"/>
  <c r="BZ576" i="2" a="1"/>
  <c r="BZ611" i="2" a="1"/>
  <c r="BZ658" i="2" a="1"/>
  <c r="BZ636" i="2" a="1"/>
  <c r="BZ680" i="2" a="1"/>
  <c r="BZ647" i="2" a="1"/>
  <c r="BZ640" i="2" a="1"/>
  <c r="BZ626" i="2" a="1"/>
  <c r="BZ592" i="2" a="1"/>
  <c r="BZ717" i="2" a="1"/>
  <c r="BZ612" i="2" a="1"/>
  <c r="BZ723" i="2" a="1"/>
  <c r="BZ663" i="2" a="1"/>
  <c r="BZ622" i="2" a="1"/>
  <c r="BZ596" i="2" a="1"/>
  <c r="BZ581" i="2" a="1"/>
  <c r="BZ623" i="2" a="1"/>
  <c r="BZ594" i="2" a="1"/>
  <c r="BZ738" i="2" a="1"/>
  <c r="BZ580" i="2" a="1"/>
  <c r="BZ614" i="2" a="1"/>
  <c r="BZ729" i="2" a="1"/>
  <c r="BZ695" i="2" a="1"/>
  <c r="BZ631" i="2" a="1"/>
  <c r="BZ684" i="2" a="1"/>
  <c r="BZ687" i="2" a="1"/>
  <c r="BZ688" i="2" a="1"/>
  <c r="BZ617" i="2" a="1"/>
  <c r="BZ685" i="2" a="1"/>
  <c r="BZ645" i="2" a="1"/>
  <c r="BZ568" i="2" a="1"/>
  <c r="BZ694" i="2" a="1"/>
  <c r="BZ633" i="2" a="1"/>
  <c r="BZ671" i="2" a="1"/>
  <c r="BZ740" i="2" a="1"/>
  <c r="BZ585" i="2" a="1"/>
  <c r="BZ653" i="2" a="1"/>
  <c r="BZ642" i="2" a="1"/>
  <c r="BZ720" i="2" a="1"/>
  <c r="BZ691" i="2" a="1"/>
  <c r="BZ719" i="2" a="1"/>
  <c r="BZ674" i="2" a="1"/>
  <c r="BZ632" i="2" a="1"/>
  <c r="BZ649" i="2" a="1"/>
  <c r="BZ702" i="2" a="1"/>
  <c r="BZ700" i="2" a="1"/>
  <c r="BZ667" i="2" a="1"/>
  <c r="BZ579" i="2" a="1"/>
  <c r="BZ699" i="2" a="1"/>
  <c r="BZ625" i="2" a="1"/>
  <c r="BZ567" i="2" a="1"/>
  <c r="BZ609" i="2" a="1"/>
  <c r="BZ637" i="2" a="1"/>
  <c r="BZ562" i="2" a="1"/>
  <c r="BZ721" i="2" a="1"/>
  <c r="BZ599" i="2" a="1"/>
  <c r="BZ641" i="2" a="1"/>
  <c r="BZ564" i="2" a="1"/>
  <c r="BZ586" i="2" a="1"/>
  <c r="BZ679" i="2" a="1"/>
  <c r="BZ589" i="2" a="1"/>
  <c r="BZ593" i="2" a="1"/>
  <c r="BZ654" i="2" a="1"/>
  <c r="BZ673" i="2" a="1"/>
  <c r="BZ705" i="2" a="1"/>
  <c r="BZ563" i="2" a="1"/>
  <c r="BZ656" i="2" a="1"/>
  <c r="BZ620" i="2" a="1"/>
  <c r="BZ727" i="2" a="1"/>
  <c r="BZ677" i="2" a="1"/>
  <c r="BZ737" i="2" a="1"/>
  <c r="BZ725" i="2" a="1"/>
  <c r="CR19" i="2" l="1"/>
  <c r="CO26" i="2"/>
  <c r="CS26" i="2"/>
  <c r="CN26" i="2"/>
  <c r="CM26" i="2"/>
  <c r="CR26" i="2"/>
  <c r="BW224" i="2"/>
  <c r="BW26" i="2"/>
  <c r="CL26" i="2"/>
  <c r="CM19" i="2"/>
  <c r="BW19" i="2"/>
  <c r="BX25" i="2"/>
  <c r="BY24" i="2"/>
  <c r="BY23" i="2" s="1"/>
  <c r="BY21" i="2"/>
  <c r="CL19" i="2"/>
  <c r="CJ19" i="2"/>
  <c r="CO19" i="2"/>
  <c r="CS19" i="2"/>
  <c r="CK19" i="2"/>
  <c r="CN19" i="2"/>
  <c r="CD12" i="2"/>
  <c r="CE12" i="2"/>
  <c r="CC12" i="2"/>
  <c r="BX18" i="2"/>
  <c r="CJ464" i="2"/>
  <c r="CK465" i="2" s="1"/>
  <c r="CJ468" i="2"/>
  <c r="CK462" i="2"/>
  <c r="CK461" i="2"/>
  <c r="CK468" i="2"/>
  <c r="CN468" i="2"/>
  <c r="CN462" i="2"/>
  <c r="CE462" i="2"/>
  <c r="CE464" i="2"/>
  <c r="CE471" i="2" s="1"/>
  <c r="CN461" i="2"/>
  <c r="CO461" i="2"/>
  <c r="CO464" i="2"/>
  <c r="CO471" i="2" s="1"/>
  <c r="CO462" i="2"/>
  <c r="CO468" i="2"/>
  <c r="CG462" i="2"/>
  <c r="CG468" i="2"/>
  <c r="CG469" i="2" s="1"/>
  <c r="CF461" i="2"/>
  <c r="CH461" i="2"/>
  <c r="CH464" i="2"/>
  <c r="CH466" i="2" s="1"/>
  <c r="CF464" i="2"/>
  <c r="CG465" i="2" s="1"/>
  <c r="CH462" i="2"/>
  <c r="CG461" i="2"/>
  <c r="CD461" i="2"/>
  <c r="CI462" i="2"/>
  <c r="CI461" i="2"/>
  <c r="CI468" i="2"/>
  <c r="CJ461" i="2"/>
  <c r="CL396" i="2"/>
  <c r="CC461" i="2"/>
  <c r="CH352" i="2"/>
  <c r="CC462" i="2"/>
  <c r="CL406" i="2"/>
  <c r="CD352" i="2"/>
  <c r="CF462" i="2"/>
  <c r="CL352" i="2"/>
  <c r="CN396" i="2"/>
  <c r="CE461" i="2"/>
  <c r="CN352" i="2"/>
  <c r="CD406" i="2"/>
  <c r="CC464" i="2"/>
  <c r="CC471" i="2" s="1"/>
  <c r="CC472" i="2" s="1"/>
  <c r="CF396" i="2"/>
  <c r="CC468" i="2"/>
  <c r="CC469" i="2" s="1"/>
  <c r="CM464" i="2"/>
  <c r="CM465" i="2" s="1"/>
  <c r="CE406" i="2"/>
  <c r="CG406" i="2"/>
  <c r="CL468" i="2"/>
  <c r="CM462" i="2"/>
  <c r="CF469" i="2"/>
  <c r="CG352" i="2"/>
  <c r="CM468" i="2"/>
  <c r="CH396" i="2"/>
  <c r="CF352" i="2"/>
  <c r="CD462" i="2"/>
  <c r="CH406" i="2"/>
  <c r="CD468" i="2"/>
  <c r="CE469" i="2" s="1"/>
  <c r="CI352" i="2"/>
  <c r="CJ406" i="2"/>
  <c r="BY664" i="2"/>
  <c r="BZ750" i="2"/>
  <c r="BZ738" i="2"/>
  <c r="BZ742" i="2"/>
  <c r="BZ737" i="2"/>
  <c r="BZ739" i="2"/>
  <c r="BZ736" i="2"/>
  <c r="BZ740" i="2"/>
  <c r="BZ714" i="2"/>
  <c r="BZ715" i="2"/>
  <c r="BZ713" i="2"/>
  <c r="BZ717" i="2"/>
  <c r="BZ720" i="2"/>
  <c r="BZ716" i="2"/>
  <c r="BZ719" i="2"/>
  <c r="BZ723" i="2"/>
  <c r="BZ726" i="2"/>
  <c r="BZ721" i="2"/>
  <c r="BZ725" i="2"/>
  <c r="BZ724" i="2"/>
  <c r="BZ729" i="2"/>
  <c r="BZ727" i="2"/>
  <c r="BZ579" i="2"/>
  <c r="BZ568" i="2"/>
  <c r="BZ587" i="2"/>
  <c r="BZ562" i="2"/>
  <c r="BZ566" i="2"/>
  <c r="BZ573" i="2"/>
  <c r="BZ570" i="2"/>
  <c r="BZ166" i="2" s="1"/>
  <c r="BZ571" i="2"/>
  <c r="BZ596" i="2"/>
  <c r="BZ603" i="2" s="1"/>
  <c r="BZ599" i="2"/>
  <c r="BZ606" i="2" s="1"/>
  <c r="BZ561" i="2"/>
  <c r="BZ564" i="2"/>
  <c r="BZ567" i="2"/>
  <c r="BZ592" i="2"/>
  <c r="BZ576" i="2"/>
  <c r="BZ580" i="2"/>
  <c r="BZ586" i="2"/>
  <c r="BZ563" i="2"/>
  <c r="BZ144" i="2" s="1"/>
  <c r="BZ582" i="2"/>
  <c r="BZ569" i="2"/>
  <c r="BZ574" i="2"/>
  <c r="BZ575" i="2"/>
  <c r="BZ583" i="2"/>
  <c r="BZ617" i="2"/>
  <c r="BZ629" i="2" s="1"/>
  <c r="BZ622" i="2"/>
  <c r="BZ635" i="2"/>
  <c r="BZ636" i="2"/>
  <c r="BZ645" i="2"/>
  <c r="BZ649" i="2"/>
  <c r="BZ640" i="2"/>
  <c r="BZ653" i="2"/>
  <c r="BZ658" i="2"/>
  <c r="BZ577" i="2"/>
  <c r="BZ581" i="2"/>
  <c r="BZ585" i="2"/>
  <c r="BZ588" i="2"/>
  <c r="BZ593" i="2"/>
  <c r="BZ597" i="2"/>
  <c r="BZ604" i="2" s="1"/>
  <c r="BZ600" i="2"/>
  <c r="BZ607" i="2" s="1"/>
  <c r="BZ620" i="2"/>
  <c r="BZ625" i="2"/>
  <c r="BZ650" i="2"/>
  <c r="BZ654" i="2"/>
  <c r="BZ589" i="2"/>
  <c r="BZ594" i="2"/>
  <c r="BZ598" i="2"/>
  <c r="BZ605" i="2" s="1"/>
  <c r="BZ609" i="2"/>
  <c r="BZ611" i="2"/>
  <c r="BZ612" i="2"/>
  <c r="BZ614" i="2"/>
  <c r="BZ632" i="2"/>
  <c r="BZ633" i="2"/>
  <c r="BZ619" i="2"/>
  <c r="BZ623" i="2"/>
  <c r="BZ647" i="2"/>
  <c r="BZ683" i="2"/>
  <c r="BZ641" i="2"/>
  <c r="BZ657" i="2"/>
  <c r="BZ662" i="2"/>
  <c r="BZ684" i="2"/>
  <c r="BZ687" i="2"/>
  <c r="BZ691" i="2"/>
  <c r="BZ693" i="2"/>
  <c r="BZ700" i="2"/>
  <c r="BZ703" i="2"/>
  <c r="BZ694" i="2"/>
  <c r="BZ695" i="2"/>
  <c r="BZ696" i="2"/>
  <c r="BZ697" i="2"/>
  <c r="BZ699" i="2"/>
  <c r="BZ663" i="2"/>
  <c r="BZ665" i="2"/>
  <c r="BZ686" i="2"/>
  <c r="BZ689" i="2"/>
  <c r="BZ702" i="2"/>
  <c r="BZ631" i="2"/>
  <c r="BZ634" i="2"/>
  <c r="BZ637" i="2"/>
  <c r="BZ642" i="2"/>
  <c r="BZ666" i="2"/>
  <c r="BZ667" i="2"/>
  <c r="BZ668" i="2"/>
  <c r="BZ669" i="2"/>
  <c r="BZ670" i="2"/>
  <c r="BZ671" i="2"/>
  <c r="BZ673" i="2"/>
  <c r="BZ674" i="2"/>
  <c r="BZ675" i="2"/>
  <c r="BZ676" i="2"/>
  <c r="BZ677" i="2"/>
  <c r="BZ678" i="2"/>
  <c r="BZ679" i="2"/>
  <c r="BZ680" i="2"/>
  <c r="BZ681" i="2"/>
  <c r="BZ626" i="2"/>
  <c r="BZ644" i="2"/>
  <c r="BZ648" i="2"/>
  <c r="BZ652" i="2"/>
  <c r="BZ656" i="2"/>
  <c r="BZ659" i="2"/>
  <c r="BZ685" i="2"/>
  <c r="BZ688" i="2"/>
  <c r="BZ692" i="2"/>
  <c r="BZ701" i="2"/>
  <c r="BZ704" i="2"/>
  <c r="BZ705" i="2"/>
  <c r="CD464" i="2"/>
  <c r="CD466" i="2" s="1"/>
  <c r="CG396" i="2"/>
  <c r="CI406" i="2"/>
  <c r="CI396" i="2"/>
  <c r="CL461" i="2"/>
  <c r="CO396" i="2"/>
  <c r="AM182" i="2"/>
  <c r="CK185" i="2"/>
  <c r="CL462" i="2"/>
  <c r="CO352" i="2"/>
  <c r="CE396" i="2"/>
  <c r="CJ352" i="2"/>
  <c r="BY357" i="2"/>
  <c r="BY358" i="2" s="1"/>
  <c r="CM406" i="2"/>
  <c r="CJ396" i="2"/>
  <c r="CK352" i="2"/>
  <c r="CN406" i="2"/>
  <c r="CM461" i="2"/>
  <c r="BY706" i="2"/>
  <c r="CK396" i="2"/>
  <c r="CM396" i="2"/>
  <c r="CM352" i="2"/>
  <c r="CK406" i="2"/>
  <c r="CE352" i="2"/>
  <c r="CF406" i="2"/>
  <c r="CO406" i="2"/>
  <c r="CL217" i="2"/>
  <c r="CD396" i="2"/>
  <c r="AI149" i="2"/>
  <c r="CJ149" i="2" s="1"/>
  <c r="CJ147" i="2"/>
  <c r="BY643" i="2"/>
  <c r="BY615" i="2"/>
  <c r="CN346" i="2"/>
  <c r="CN347" i="2"/>
  <c r="CL466" i="2"/>
  <c r="CL465" i="2"/>
  <c r="CL471" i="2"/>
  <c r="CM174" i="2"/>
  <c r="CM173" i="2"/>
  <c r="CO173" i="2"/>
  <c r="CO179" i="2"/>
  <c r="CO174" i="2"/>
  <c r="CM347" i="2"/>
  <c r="CM346" i="2"/>
  <c r="CO392" i="2"/>
  <c r="CO391" i="2"/>
  <c r="CK471" i="2"/>
  <c r="CK466" i="2"/>
  <c r="CO347" i="2"/>
  <c r="CO346" i="2"/>
  <c r="CM391" i="2"/>
  <c r="CM392" i="2"/>
  <c r="BY14" i="2"/>
  <c r="BY15" i="2" s="1"/>
  <c r="CL174" i="2"/>
  <c r="CL173" i="2"/>
  <c r="CN174" i="2"/>
  <c r="CN173" i="2"/>
  <c r="CL347" i="2"/>
  <c r="CL346" i="2"/>
  <c r="CP392" i="2"/>
  <c r="CP391" i="2"/>
  <c r="CK392" i="2"/>
  <c r="CK391" i="2"/>
  <c r="CN392" i="2"/>
  <c r="CN391" i="2"/>
  <c r="CN471" i="2"/>
  <c r="CN466" i="2"/>
  <c r="CL392" i="2"/>
  <c r="CL391" i="2"/>
  <c r="CK347" i="2"/>
  <c r="CK346" i="2"/>
  <c r="CG466" i="2"/>
  <c r="CG471" i="2"/>
  <c r="CI471" i="2"/>
  <c r="CI466" i="2"/>
  <c r="CJ174" i="2"/>
  <c r="CJ173" i="2"/>
  <c r="AP217" i="2"/>
  <c r="AP209" i="2"/>
  <c r="CK209" i="2" s="1"/>
  <c r="AP148" i="2"/>
  <c r="AT217" i="2"/>
  <c r="CK174" i="2"/>
  <c r="CK173" i="2"/>
  <c r="CJ346" i="2"/>
  <c r="CJ347" i="2"/>
  <c r="CJ392" i="2"/>
  <c r="CJ391" i="2"/>
  <c r="AQ185" i="2"/>
  <c r="AM147" i="2"/>
  <c r="CJ471" i="2" l="1"/>
  <c r="CK472" i="2" s="1"/>
  <c r="CJ466" i="2"/>
  <c r="BX224" i="2"/>
  <c r="BX26" i="2"/>
  <c r="BX19" i="2"/>
  <c r="BY25" i="2"/>
  <c r="BZ24" i="2"/>
  <c r="BZ23" i="2" s="1"/>
  <c r="CT23" i="2" s="1"/>
  <c r="CT24" i="2" s="1"/>
  <c r="BZ21" i="2"/>
  <c r="CT16" i="2"/>
  <c r="CT17" i="2" s="1"/>
  <c r="CJ465" i="2"/>
  <c r="BY18" i="2"/>
  <c r="CJ469" i="2"/>
  <c r="CK469" i="2"/>
  <c r="CL469" i="2"/>
  <c r="CN469" i="2"/>
  <c r="CO469" i="2"/>
  <c r="CE466" i="2"/>
  <c r="CH465" i="2"/>
  <c r="CO465" i="2"/>
  <c r="CO466" i="2"/>
  <c r="CH469" i="2"/>
  <c r="CH471" i="2"/>
  <c r="CI472" i="2" s="1"/>
  <c r="CC466" i="2"/>
  <c r="CI465" i="2"/>
  <c r="CF466" i="2"/>
  <c r="CF471" i="2"/>
  <c r="CG472" i="2" s="1"/>
  <c r="CF465" i="2"/>
  <c r="CN465" i="2"/>
  <c r="CI469" i="2"/>
  <c r="CC465" i="2"/>
  <c r="CM466" i="2"/>
  <c r="CM471" i="2"/>
  <c r="CM472" i="2" s="1"/>
  <c r="CE465" i="2"/>
  <c r="CD471" i="2"/>
  <c r="CE472" i="2" s="1"/>
  <c r="BZ664" i="2"/>
  <c r="CD465" i="2"/>
  <c r="CD469" i="2"/>
  <c r="CM469" i="2"/>
  <c r="CL472" i="2"/>
  <c r="BZ615" i="2"/>
  <c r="AM149" i="2"/>
  <c r="CK147" i="2"/>
  <c r="AP149" i="2"/>
  <c r="CK148" i="2"/>
  <c r="CK210" i="2"/>
  <c r="CL210" i="2"/>
  <c r="CL185" i="2"/>
  <c r="AT185" i="2" s="1"/>
  <c r="CK186" i="2"/>
  <c r="BZ643" i="2"/>
  <c r="AM183" i="2"/>
  <c r="CK182" i="2"/>
  <c r="CK183" i="2" s="1"/>
  <c r="BZ706" i="2"/>
  <c r="CO472" i="2"/>
  <c r="BZ357" i="2"/>
  <c r="AQ147" i="2"/>
  <c r="AQ182" i="2"/>
  <c r="BZ14" i="2"/>
  <c r="AP210" i="2"/>
  <c r="AT210" i="2"/>
  <c r="CJ472" i="2" l="1"/>
  <c r="BY224" i="2"/>
  <c r="BY26" i="2"/>
  <c r="BY19" i="2"/>
  <c r="BZ25" i="2"/>
  <c r="CT21" i="2"/>
  <c r="CT14" i="2"/>
  <c r="CT15" i="2" s="1"/>
  <c r="BZ15" i="2"/>
  <c r="CP25" i="2"/>
  <c r="CP18" i="2"/>
  <c r="BZ18" i="2"/>
  <c r="CH472" i="2"/>
  <c r="CF472" i="2"/>
  <c r="CN472" i="2"/>
  <c r="CD472" i="2"/>
  <c r="CK149" i="2"/>
  <c r="AQ149" i="2"/>
  <c r="AX185" i="2"/>
  <c r="AU185" i="2"/>
  <c r="AT147" i="2"/>
  <c r="AT149" i="2" s="1"/>
  <c r="AT186" i="2"/>
  <c r="AT182" i="2"/>
  <c r="AT183" i="2" s="1"/>
  <c r="AQ183" i="2"/>
  <c r="CP26" i="2" l="1"/>
  <c r="CQ26" i="2"/>
  <c r="BZ224" i="2"/>
  <c r="CT224" i="2" s="1"/>
  <c r="BZ26" i="2"/>
  <c r="BZ19" i="2"/>
  <c r="CT25" i="2"/>
  <c r="CT22" i="2"/>
  <c r="CP19" i="2"/>
  <c r="CQ19" i="2"/>
  <c r="CL147" i="2"/>
  <c r="CL182" i="2"/>
  <c r="CL183" i="2" s="1"/>
  <c r="CL149" i="2"/>
  <c r="CT18" i="2"/>
  <c r="CT19" i="2" s="1"/>
  <c r="CM185" i="2"/>
  <c r="CM186" i="2" s="1"/>
  <c r="AU186" i="2"/>
  <c r="AU147" i="2"/>
  <c r="AY185" i="2"/>
  <c r="AU182" i="2"/>
  <c r="AX147" i="2"/>
  <c r="AX149" i="2" s="1"/>
  <c r="AX182" i="2"/>
  <c r="AX183" i="2" s="1"/>
  <c r="BB185" i="2"/>
  <c r="CT26" i="2" l="1"/>
  <c r="BB182" i="2"/>
  <c r="BB183" i="2" s="1"/>
  <c r="BB147" i="2"/>
  <c r="BB149" i="2" s="1"/>
  <c r="BF185" i="2"/>
  <c r="AU183" i="2"/>
  <c r="CM182" i="2"/>
  <c r="CM183" i="2" s="1"/>
  <c r="CN185" i="2"/>
  <c r="CN186" i="2" s="1"/>
  <c r="BC185" i="2"/>
  <c r="AY147" i="2"/>
  <c r="AY182" i="2"/>
  <c r="AU149" i="2"/>
  <c r="CM149" i="2" s="1"/>
  <c r="CM147" i="2"/>
  <c r="AY183" i="2" l="1"/>
  <c r="CN182" i="2"/>
  <c r="CN183" i="2" s="1"/>
  <c r="BF147" i="2"/>
  <c r="BF149" i="2" s="1"/>
  <c r="BJ149" i="2" s="1"/>
  <c r="BN149" i="2" s="1"/>
  <c r="BR149" i="2" s="1"/>
  <c r="BV149" i="2" s="1"/>
  <c r="BZ149" i="2" s="1"/>
  <c r="BF182" i="2"/>
  <c r="BJ185" i="2"/>
  <c r="AY149" i="2"/>
  <c r="CN149" i="2" s="1"/>
  <c r="CN147" i="2"/>
  <c r="CO185" i="2"/>
  <c r="CO186" i="2" s="1"/>
  <c r="BC147" i="2"/>
  <c r="BC182" i="2"/>
  <c r="BG185" i="2"/>
  <c r="BF183" i="2" l="1"/>
  <c r="BJ147" i="2"/>
  <c r="BJ150" i="2" s="1"/>
  <c r="BJ182" i="2"/>
  <c r="BN185" i="2"/>
  <c r="CP185" i="2"/>
  <c r="CP186" i="2" s="1"/>
  <c r="BG182" i="2"/>
  <c r="BG147" i="2"/>
  <c r="BK185" i="2"/>
  <c r="CO182" i="2"/>
  <c r="BC183" i="2"/>
  <c r="BC149" i="2"/>
  <c r="CO149" i="2" s="1"/>
  <c r="CO147" i="2"/>
  <c r="BJ48" i="2" l="1"/>
  <c r="BG183" i="2"/>
  <c r="CP182" i="2"/>
  <c r="BJ183" i="2"/>
  <c r="BN182" i="2"/>
  <c r="BN183" i="2" s="1"/>
  <c r="BR185" i="2"/>
  <c r="BN147" i="2"/>
  <c r="BN150" i="2" s="1"/>
  <c r="CP150" i="2"/>
  <c r="BJ151" i="2"/>
  <c r="CO183" i="2"/>
  <c r="CQ185" i="2"/>
  <c r="CQ186" i="2" s="1"/>
  <c r="BK147" i="2"/>
  <c r="BK182" i="2"/>
  <c r="BO185" i="2"/>
  <c r="BG149" i="2"/>
  <c r="CP147" i="2"/>
  <c r="CP183" i="2" l="1"/>
  <c r="BK149" i="2"/>
  <c r="BK150" i="2" s="1"/>
  <c r="CP149" i="2"/>
  <c r="CP48" i="2"/>
  <c r="BJ49" i="2"/>
  <c r="BJ162" i="2"/>
  <c r="BJ172" i="2" s="1"/>
  <c r="CP151" i="2"/>
  <c r="CR185" i="2"/>
  <c r="CR186" i="2" s="1"/>
  <c r="BO147" i="2"/>
  <c r="BO182" i="2"/>
  <c r="BS185" i="2"/>
  <c r="BK183" i="2"/>
  <c r="CQ182" i="2"/>
  <c r="CQ147" i="2"/>
  <c r="BN48" i="2"/>
  <c r="BN151" i="2"/>
  <c r="BR147" i="2"/>
  <c r="BR150" i="2" s="1"/>
  <c r="BV185" i="2"/>
  <c r="BR182" i="2"/>
  <c r="BR183" i="2" s="1"/>
  <c r="BO183" i="2" l="1"/>
  <c r="CR182" i="2"/>
  <c r="BJ308" i="2"/>
  <c r="BJ163" i="2"/>
  <c r="BJ167" i="2"/>
  <c r="BJ164" i="2"/>
  <c r="CR147" i="2"/>
  <c r="CQ150" i="2"/>
  <c r="BK48" i="2"/>
  <c r="BK151" i="2"/>
  <c r="BO149" i="2"/>
  <c r="BO150" i="2" s="1"/>
  <c r="CQ149" i="2"/>
  <c r="CP49" i="2"/>
  <c r="CQ183" i="2"/>
  <c r="CS185" i="2"/>
  <c r="CS186" i="2" s="1"/>
  <c r="BS147" i="2"/>
  <c r="BS182" i="2"/>
  <c r="BW185" i="2"/>
  <c r="BR151" i="2"/>
  <c r="BR48" i="2"/>
  <c r="BV182" i="2"/>
  <c r="BV183" i="2" s="1"/>
  <c r="BV147" i="2"/>
  <c r="BV150" i="2" s="1"/>
  <c r="BZ185" i="2"/>
  <c r="BN162" i="2"/>
  <c r="BN164" i="2" s="1"/>
  <c r="BN49" i="2"/>
  <c r="CR150" i="2" l="1"/>
  <c r="BO151" i="2"/>
  <c r="BO48" i="2"/>
  <c r="BN163" i="2"/>
  <c r="BN308" i="2"/>
  <c r="BN167" i="2"/>
  <c r="BR162" i="2"/>
  <c r="BR164" i="2" s="1"/>
  <c r="BR49" i="2"/>
  <c r="BJ323" i="2"/>
  <c r="BJ327" i="2"/>
  <c r="BJ309" i="2"/>
  <c r="BJ361" i="2"/>
  <c r="BJ402" i="2"/>
  <c r="BJ450" i="2"/>
  <c r="BJ367" i="2"/>
  <c r="BJ373" i="2"/>
  <c r="BJ379" i="2"/>
  <c r="BJ311" i="2"/>
  <c r="BJ310" i="2"/>
  <c r="BJ453" i="2"/>
  <c r="BJ313" i="2"/>
  <c r="BJ317" i="2"/>
  <c r="BJ452" i="2"/>
  <c r="BZ147" i="2"/>
  <c r="BZ150" i="2" s="1"/>
  <c r="BZ182" i="2"/>
  <c r="BZ183" i="2" s="1"/>
  <c r="CT185" i="2"/>
  <c r="CT186" i="2" s="1"/>
  <c r="BW182" i="2"/>
  <c r="BW147" i="2"/>
  <c r="BS149" i="2"/>
  <c r="CR149" i="2"/>
  <c r="CR183" i="2"/>
  <c r="BV151" i="2"/>
  <c r="BV48" i="2"/>
  <c r="BS183" i="2"/>
  <c r="CS182" i="2"/>
  <c r="CS183" i="2" s="1"/>
  <c r="CS147" i="2"/>
  <c r="CQ48" i="2"/>
  <c r="BK162" i="2"/>
  <c r="BK164" i="2" s="1"/>
  <c r="BK49" i="2"/>
  <c r="CQ151" i="2"/>
  <c r="BN310" i="2" l="1"/>
  <c r="BN319" i="2"/>
  <c r="BN373" i="2"/>
  <c r="BN452" i="2"/>
  <c r="BN402" i="2"/>
  <c r="BN313" i="2"/>
  <c r="BN367" i="2"/>
  <c r="BN327" i="2"/>
  <c r="BN361" i="2"/>
  <c r="BN450" i="2"/>
  <c r="BN309" i="2"/>
  <c r="BN323" i="2"/>
  <c r="BN311" i="2"/>
  <c r="BN453" i="2"/>
  <c r="BN379" i="2"/>
  <c r="BK167" i="2"/>
  <c r="BK163" i="2"/>
  <c r="BK308" i="2"/>
  <c r="BJ336" i="2"/>
  <c r="BN318" i="2"/>
  <c r="BJ318" i="2"/>
  <c r="BV49" i="2"/>
  <c r="BV162" i="2"/>
  <c r="BV164" i="2" s="1"/>
  <c r="BJ314" i="2"/>
  <c r="BZ151" i="2"/>
  <c r="BZ48" i="2"/>
  <c r="CR48" i="2"/>
  <c r="BO162" i="2"/>
  <c r="BO164" i="2" s="1"/>
  <c r="BO49" i="2"/>
  <c r="BW149" i="2"/>
  <c r="CT149" i="2" s="1"/>
  <c r="CS149" i="2"/>
  <c r="CQ49" i="2"/>
  <c r="CR151" i="2"/>
  <c r="BW183" i="2"/>
  <c r="CT182" i="2"/>
  <c r="CT183" i="2" s="1"/>
  <c r="BR163" i="2"/>
  <c r="BR308" i="2"/>
  <c r="BR167" i="2"/>
  <c r="BS150" i="2"/>
  <c r="CT147" i="2"/>
  <c r="BJ333" i="2" l="1"/>
  <c r="BJ334" i="2" s="1"/>
  <c r="BJ345" i="2"/>
  <c r="BW150" i="2"/>
  <c r="CT150" i="2" s="1"/>
  <c r="BK327" i="2"/>
  <c r="BK313" i="2"/>
  <c r="BK373" i="2"/>
  <c r="BK379" i="2"/>
  <c r="BK402" i="2"/>
  <c r="BK311" i="2"/>
  <c r="BK361" i="2"/>
  <c r="BK450" i="2"/>
  <c r="BK453" i="2"/>
  <c r="BK317" i="2"/>
  <c r="BK452" i="2"/>
  <c r="BK309" i="2"/>
  <c r="BK310" i="2"/>
  <c r="BK323" i="2"/>
  <c r="BK367" i="2"/>
  <c r="BR311" i="2"/>
  <c r="BR310" i="2"/>
  <c r="BR319" i="2"/>
  <c r="BV319" i="2" s="1"/>
  <c r="BR379" i="2"/>
  <c r="BR313" i="2"/>
  <c r="BR323" i="2"/>
  <c r="BV323" i="2" s="1"/>
  <c r="BZ323" i="2" s="1"/>
  <c r="BR309" i="2"/>
  <c r="BR373" i="2"/>
  <c r="BR361" i="2"/>
  <c r="BR452" i="2"/>
  <c r="BR450" i="2"/>
  <c r="BR402" i="2"/>
  <c r="BR453" i="2"/>
  <c r="BR367" i="2"/>
  <c r="BR327" i="2"/>
  <c r="BV308" i="2"/>
  <c r="BV163" i="2"/>
  <c r="BZ49" i="2"/>
  <c r="BZ162" i="2"/>
  <c r="BZ164" i="2" s="1"/>
  <c r="BO308" i="2"/>
  <c r="BO163" i="2"/>
  <c r="BO167" i="2"/>
  <c r="CR49" i="2"/>
  <c r="BJ340" i="2"/>
  <c r="BJ338" i="2"/>
  <c r="BJ339" i="2"/>
  <c r="BJ349" i="2"/>
  <c r="BJ337" i="2"/>
  <c r="CS150" i="2"/>
  <c r="BS48" i="2"/>
  <c r="BS151" i="2"/>
  <c r="BN314" i="2"/>
  <c r="BN336" i="2"/>
  <c r="BN333" i="2" s="1"/>
  <c r="BN334" i="2" s="1"/>
  <c r="BW151" i="2" l="1"/>
  <c r="BW48" i="2"/>
  <c r="CT48" i="2" s="1"/>
  <c r="BV452" i="2"/>
  <c r="BV367" i="2"/>
  <c r="BV313" i="2"/>
  <c r="BV314" i="2" s="1"/>
  <c r="BV373" i="2"/>
  <c r="BV450" i="2"/>
  <c r="BV402" i="2"/>
  <c r="BV327" i="2"/>
  <c r="BV361" i="2"/>
  <c r="BV310" i="2"/>
  <c r="BV311" i="2"/>
  <c r="BV309" i="2"/>
  <c r="BV379" i="2"/>
  <c r="BV453" i="2"/>
  <c r="BN338" i="2"/>
  <c r="BN339" i="2"/>
  <c r="BN337" i="2"/>
  <c r="BN349" i="2"/>
  <c r="BN340" i="2"/>
  <c r="BJ350" i="2"/>
  <c r="BJ353" i="2"/>
  <c r="BJ354" i="2"/>
  <c r="BJ351" i="2"/>
  <c r="BJ394" i="2"/>
  <c r="BJ355" i="2"/>
  <c r="CS48" i="2"/>
  <c r="BS49" i="2"/>
  <c r="BS162" i="2"/>
  <c r="BS164" i="2" s="1"/>
  <c r="CS151" i="2"/>
  <c r="BO323" i="2"/>
  <c r="BS323" i="2" s="1"/>
  <c r="BW323" i="2" s="1"/>
  <c r="BO311" i="2"/>
  <c r="BO327" i="2"/>
  <c r="BO319" i="2"/>
  <c r="BS319" i="2" s="1"/>
  <c r="BO373" i="2"/>
  <c r="BO450" i="2"/>
  <c r="BO453" i="2"/>
  <c r="BO402" i="2"/>
  <c r="BO361" i="2"/>
  <c r="BO313" i="2"/>
  <c r="BO452" i="2"/>
  <c r="BO379" i="2"/>
  <c r="BO310" i="2"/>
  <c r="BO309" i="2"/>
  <c r="BO367" i="2"/>
  <c r="BK314" i="2"/>
  <c r="BR336" i="2"/>
  <c r="BR333" i="2" s="1"/>
  <c r="BR334" i="2" s="1"/>
  <c r="BR314" i="2"/>
  <c r="BZ308" i="2"/>
  <c r="BZ163" i="2"/>
  <c r="BK318" i="2"/>
  <c r="BO318" i="2"/>
  <c r="BK336" i="2"/>
  <c r="BK333" i="2" s="1"/>
  <c r="CT151" i="2"/>
  <c r="BV317" i="2"/>
  <c r="BZ319" i="2"/>
  <c r="BW162" i="2" l="1"/>
  <c r="BW164" i="2" s="1"/>
  <c r="BW49" i="2"/>
  <c r="BK334" i="2"/>
  <c r="BZ317" i="2"/>
  <c r="BZ318" i="2" s="1"/>
  <c r="BR337" i="2"/>
  <c r="BR340" i="2"/>
  <c r="BR339" i="2"/>
  <c r="BR349" i="2"/>
  <c r="BR338" i="2"/>
  <c r="BV336" i="2"/>
  <c r="BV333" i="2" s="1"/>
  <c r="BV334" i="2" s="1"/>
  <c r="BV318" i="2"/>
  <c r="BK337" i="2"/>
  <c r="BK349" i="2"/>
  <c r="BK339" i="2"/>
  <c r="BK338" i="2"/>
  <c r="BK340" i="2"/>
  <c r="BW319" i="2"/>
  <c r="BJ358" i="2"/>
  <c r="BJ352" i="2"/>
  <c r="BN394" i="2"/>
  <c r="BN355" i="2"/>
  <c r="BN354" i="2"/>
  <c r="BN351" i="2"/>
  <c r="BN353" i="2"/>
  <c r="BN350" i="2"/>
  <c r="BZ453" i="2"/>
  <c r="BZ361" i="2"/>
  <c r="BZ373" i="2"/>
  <c r="BZ313" i="2"/>
  <c r="BZ314" i="2" s="1"/>
  <c r="BZ452" i="2"/>
  <c r="BZ367" i="2"/>
  <c r="BZ311" i="2"/>
  <c r="BZ310" i="2"/>
  <c r="BZ379" i="2"/>
  <c r="BZ309" i="2"/>
  <c r="BZ327" i="2"/>
  <c r="BZ450" i="2"/>
  <c r="BZ402" i="2"/>
  <c r="BO314" i="2"/>
  <c r="BO336" i="2"/>
  <c r="BO333" i="2" s="1"/>
  <c r="CS162" i="2"/>
  <c r="CS164" i="2" s="1"/>
  <c r="BS308" i="2"/>
  <c r="BS317" i="2" s="1"/>
  <c r="BS163" i="2"/>
  <c r="BJ404" i="2"/>
  <c r="BJ395" i="2"/>
  <c r="BJ396" i="2" s="1"/>
  <c r="BJ499" i="2"/>
  <c r="BJ398" i="2"/>
  <c r="BJ399" i="2"/>
  <c r="BJ397" i="2"/>
  <c r="CT49" i="2"/>
  <c r="CS49" i="2"/>
  <c r="BW163" i="2" l="1"/>
  <c r="BW308" i="2"/>
  <c r="BW310" i="2" s="1"/>
  <c r="CT162" i="2"/>
  <c r="CT164" i="2" s="1"/>
  <c r="BO334" i="2"/>
  <c r="BS318" i="2"/>
  <c r="BK353" i="2"/>
  <c r="BK351" i="2"/>
  <c r="BK354" i="2"/>
  <c r="BK350" i="2"/>
  <c r="BK394" i="2"/>
  <c r="BK355" i="2"/>
  <c r="BJ407" i="2"/>
  <c r="BJ405" i="2"/>
  <c r="BJ406" i="2" s="1"/>
  <c r="BJ408" i="2"/>
  <c r="BN397" i="2"/>
  <c r="BN399" i="2"/>
  <c r="BN395" i="2"/>
  <c r="BN396" i="2" s="1"/>
  <c r="BN499" i="2"/>
  <c r="BN404" i="2"/>
  <c r="BN398" i="2"/>
  <c r="BV338" i="2"/>
  <c r="BV337" i="2"/>
  <c r="BV340" i="2"/>
  <c r="BV349" i="2"/>
  <c r="BV339" i="2"/>
  <c r="CS308" i="2"/>
  <c r="BS361" i="2"/>
  <c r="BS367" i="2"/>
  <c r="BV457" i="2"/>
  <c r="BS402" i="2"/>
  <c r="BS379" i="2"/>
  <c r="BS310" i="2"/>
  <c r="BS327" i="2"/>
  <c r="BT311" i="2"/>
  <c r="BS453" i="2"/>
  <c r="BS311" i="2"/>
  <c r="BS452" i="2"/>
  <c r="BS450" i="2"/>
  <c r="BS309" i="2"/>
  <c r="BS313" i="2"/>
  <c r="BS336" i="2" s="1"/>
  <c r="BS333" i="2" s="1"/>
  <c r="BS373" i="2"/>
  <c r="BT457" i="2"/>
  <c r="BU457" i="2"/>
  <c r="BO349" i="2"/>
  <c r="BO340" i="2"/>
  <c r="BO337" i="2"/>
  <c r="BO339" i="2"/>
  <c r="BO338" i="2"/>
  <c r="BN352" i="2"/>
  <c r="BN358" i="2"/>
  <c r="BZ336" i="2"/>
  <c r="BZ333" i="2" s="1"/>
  <c r="BZ334" i="2" s="1"/>
  <c r="CS167" i="2"/>
  <c r="BR354" i="2"/>
  <c r="BR351" i="2"/>
  <c r="BR394" i="2"/>
  <c r="BR355" i="2"/>
  <c r="BR350" i="2"/>
  <c r="BR353" i="2"/>
  <c r="BW361" i="2" l="1"/>
  <c r="BW317" i="2"/>
  <c r="BW450" i="2"/>
  <c r="BW453" i="2"/>
  <c r="BX457" i="2"/>
  <c r="BX456" i="2" s="1"/>
  <c r="BW402" i="2"/>
  <c r="CT308" i="2"/>
  <c r="CT379" i="2" s="1"/>
  <c r="CT163" i="2"/>
  <c r="CT167" i="2"/>
  <c r="BW311" i="2"/>
  <c r="BW457" i="2"/>
  <c r="BW456" i="2" s="1"/>
  <c r="BW309" i="2"/>
  <c r="BW379" i="2"/>
  <c r="BW313" i="2"/>
  <c r="BW314" i="2" s="1"/>
  <c r="BY457" i="2"/>
  <c r="BY455" i="2" s="1"/>
  <c r="BW373" i="2"/>
  <c r="BW452" i="2"/>
  <c r="BZ457" i="2"/>
  <c r="BZ456" i="2" s="1"/>
  <c r="BX311" i="2"/>
  <c r="BW327" i="2"/>
  <c r="BW367" i="2"/>
  <c r="BS334" i="2"/>
  <c r="BR397" i="2"/>
  <c r="BR399" i="2"/>
  <c r="BR395" i="2"/>
  <c r="BR396" i="2" s="1"/>
  <c r="BR404" i="2"/>
  <c r="BR499" i="2"/>
  <c r="BR398" i="2"/>
  <c r="BU456" i="2"/>
  <c r="BU455" i="2"/>
  <c r="BR352" i="2"/>
  <c r="BR358" i="2"/>
  <c r="BN408" i="2"/>
  <c r="BN407" i="2"/>
  <c r="BN405" i="2"/>
  <c r="BN406" i="2" s="1"/>
  <c r="BZ349" i="2"/>
  <c r="BZ338" i="2"/>
  <c r="BZ339" i="2"/>
  <c r="BZ337" i="2"/>
  <c r="BZ340" i="2"/>
  <c r="BT455" i="2"/>
  <c r="BT456" i="2"/>
  <c r="BK499" i="2"/>
  <c r="BK398" i="2"/>
  <c r="BK404" i="2"/>
  <c r="BK399" i="2"/>
  <c r="BK397" i="2"/>
  <c r="BK395" i="2"/>
  <c r="BK396" i="2" s="1"/>
  <c r="BV350" i="2"/>
  <c r="BV354" i="2"/>
  <c r="BV351" i="2"/>
  <c r="BV355" i="2"/>
  <c r="BV353" i="2"/>
  <c r="BV394" i="2"/>
  <c r="BV455" i="2"/>
  <c r="BV456" i="2"/>
  <c r="BK358" i="2"/>
  <c r="BK352" i="2"/>
  <c r="BS314" i="2"/>
  <c r="CS313" i="2"/>
  <c r="BS337" i="2"/>
  <c r="BS349" i="2"/>
  <c r="BS340" i="2"/>
  <c r="BS338" i="2"/>
  <c r="BS339" i="2"/>
  <c r="BO353" i="2"/>
  <c r="BO351" i="2"/>
  <c r="BO355" i="2"/>
  <c r="BO394" i="2"/>
  <c r="BO350" i="2"/>
  <c r="BO354" i="2"/>
  <c r="CS367" i="2"/>
  <c r="CS450" i="2"/>
  <c r="CS379" i="2"/>
  <c r="CS323" i="2"/>
  <c r="CS373" i="2"/>
  <c r="CS361" i="2"/>
  <c r="CS402" i="2"/>
  <c r="CS453" i="2"/>
  <c r="CS327" i="2"/>
  <c r="CS452" i="2"/>
  <c r="BZ455" i="2" l="1"/>
  <c r="CT310" i="2"/>
  <c r="CT309" i="2"/>
  <c r="BX455" i="2"/>
  <c r="CT373" i="2"/>
  <c r="CT452" i="2"/>
  <c r="CT450" i="2"/>
  <c r="CT453" i="2"/>
  <c r="CT327" i="2"/>
  <c r="BW336" i="2"/>
  <c r="BW333" i="2" s="1"/>
  <c r="BW334" i="2" s="1"/>
  <c r="BW318" i="2"/>
  <c r="CT361" i="2"/>
  <c r="CT402" i="2"/>
  <c r="CT367" i="2"/>
  <c r="CT313" i="2"/>
  <c r="CT315" i="2" s="1"/>
  <c r="CT323" i="2"/>
  <c r="BY456" i="2"/>
  <c r="BW455" i="2"/>
  <c r="BS350" i="2"/>
  <c r="BS354" i="2"/>
  <c r="BS353" i="2"/>
  <c r="BS394" i="2"/>
  <c r="BS355" i="2"/>
  <c r="BS351" i="2"/>
  <c r="BR407" i="2"/>
  <c r="BR408" i="2"/>
  <c r="BR405" i="2"/>
  <c r="BR406" i="2" s="1"/>
  <c r="BV352" i="2"/>
  <c r="BV358" i="2"/>
  <c r="BO395" i="2"/>
  <c r="BO396" i="2" s="1"/>
  <c r="BO398" i="2"/>
  <c r="BO397" i="2"/>
  <c r="BO404" i="2"/>
  <c r="BO399" i="2"/>
  <c r="BO499" i="2"/>
  <c r="BZ353" i="2"/>
  <c r="BZ354" i="2"/>
  <c r="BZ351" i="2"/>
  <c r="BZ394" i="2"/>
  <c r="BZ350" i="2"/>
  <c r="BZ355" i="2"/>
  <c r="CS315" i="2"/>
  <c r="BK408" i="2"/>
  <c r="BK405" i="2"/>
  <c r="BK406" i="2" s="1"/>
  <c r="BK407" i="2"/>
  <c r="BO352" i="2"/>
  <c r="BO358" i="2"/>
  <c r="BV399" i="2"/>
  <c r="BV499" i="2"/>
  <c r="BV404" i="2"/>
  <c r="BV395" i="2"/>
  <c r="BV396" i="2" s="1"/>
  <c r="BV397" i="2"/>
  <c r="BV398" i="2"/>
  <c r="BW349" i="2" l="1"/>
  <c r="BW355" i="2" s="1"/>
  <c r="BW338" i="2"/>
  <c r="CT314" i="2"/>
  <c r="BW340" i="2"/>
  <c r="BW339" i="2"/>
  <c r="BW337" i="2"/>
  <c r="BO408" i="2"/>
  <c r="BO405" i="2"/>
  <c r="BO406" i="2" s="1"/>
  <c r="BO407" i="2"/>
  <c r="BS352" i="2"/>
  <c r="BS358" i="2"/>
  <c r="BZ352" i="2"/>
  <c r="BZ358" i="2"/>
  <c r="BS499" i="2"/>
  <c r="BS397" i="2"/>
  <c r="BS404" i="2"/>
  <c r="BS395" i="2"/>
  <c r="BS396" i="2" s="1"/>
  <c r="BS398" i="2"/>
  <c r="BS399" i="2"/>
  <c r="BZ397" i="2"/>
  <c r="BZ399" i="2"/>
  <c r="BZ395" i="2"/>
  <c r="BZ396" i="2" s="1"/>
  <c r="BZ499" i="2"/>
  <c r="BZ398" i="2"/>
  <c r="BZ404" i="2"/>
  <c r="BV405" i="2"/>
  <c r="BV406" i="2" s="1"/>
  <c r="BV408" i="2"/>
  <c r="BV407" i="2"/>
  <c r="BW351" i="2" l="1"/>
  <c r="BW394" i="2"/>
  <c r="BW353" i="2"/>
  <c r="BW354" i="2"/>
  <c r="BW350" i="2"/>
  <c r="BW358" i="2" s="1"/>
  <c r="BZ407" i="2"/>
  <c r="BZ408" i="2"/>
  <c r="BZ405" i="2"/>
  <c r="BZ406" i="2" s="1"/>
  <c r="BS408" i="2"/>
  <c r="BS405" i="2"/>
  <c r="BS406" i="2" s="1"/>
  <c r="BS407" i="2"/>
  <c r="BW397" i="2" l="1"/>
  <c r="BW399" i="2"/>
  <c r="BW395" i="2"/>
  <c r="BW396" i="2" s="1"/>
  <c r="BW404" i="2"/>
  <c r="BW407" i="2" s="1"/>
  <c r="BW398" i="2"/>
  <c r="BW499" i="2"/>
  <c r="BW352" i="2"/>
  <c r="BW408" i="2" l="1"/>
  <c r="BW405" i="2"/>
  <c r="BW406" i="2" s="1"/>
  <c r="BK457" i="2" l="1"/>
  <c r="BK456" i="2" s="1"/>
  <c r="BJ457" i="2"/>
  <c r="BJ455" i="2" s="1"/>
  <c r="CP308" i="2"/>
  <c r="BI457" i="2"/>
  <c r="BI456" i="2" s="1"/>
  <c r="BH457" i="2"/>
  <c r="BH455" i="2" s="1"/>
  <c r="BI311" i="2"/>
  <c r="BH379" i="2"/>
  <c r="BH309" i="2"/>
  <c r="BH452" i="2"/>
  <c r="BH453" i="2"/>
  <c r="BH311" i="2"/>
  <c r="BH310" i="2"/>
  <c r="BH31" i="2"/>
  <c r="BH162" i="2"/>
  <c r="CP327" i="2" l="1"/>
  <c r="CP162" i="2"/>
  <c r="CP163" i="2" s="1"/>
  <c r="BH159" i="2"/>
  <c r="BH158" i="2" s="1"/>
  <c r="BJ171" i="2"/>
  <c r="BJ170" i="2"/>
  <c r="BH164" i="2"/>
  <c r="BJ456" i="2"/>
  <c r="BH456" i="2"/>
  <c r="CP367" i="2"/>
  <c r="BH163" i="2"/>
  <c r="BK455" i="2"/>
  <c r="BH172" i="2"/>
  <c r="CP310" i="2"/>
  <c r="CP402" i="2"/>
  <c r="CP309" i="2"/>
  <c r="CP450" i="2"/>
  <c r="CP379" i="2"/>
  <c r="CP453" i="2"/>
  <c r="CP361" i="2"/>
  <c r="CP313" i="2"/>
  <c r="CP323" i="2"/>
  <c r="CP373" i="2"/>
  <c r="CP452" i="2"/>
  <c r="CP317" i="2"/>
  <c r="BI455" i="2"/>
  <c r="CP172" i="2" l="1"/>
  <c r="CP173" i="2" s="1"/>
  <c r="CP167" i="2"/>
  <c r="CP164" i="2"/>
  <c r="BJ173" i="2"/>
  <c r="BJ174" i="2"/>
  <c r="BL158" i="2"/>
  <c r="CP158" i="2"/>
  <c r="BH174" i="2"/>
  <c r="BH173" i="2"/>
  <c r="CP315" i="2"/>
  <c r="CP314" i="2"/>
  <c r="CP159" i="2"/>
  <c r="BH160" i="2"/>
  <c r="BH349" i="2"/>
  <c r="BH333" i="2"/>
  <c r="BH345" i="2"/>
  <c r="BI340" i="2"/>
  <c r="CP336" i="2"/>
  <c r="CP319" i="2"/>
  <c r="CP318" i="2"/>
  <c r="CP174" i="2" l="1"/>
  <c r="BJ344" i="2"/>
  <c r="BJ343" i="2"/>
  <c r="BP158" i="2"/>
  <c r="BL159" i="2"/>
  <c r="CQ158" i="2"/>
  <c r="CP338" i="2"/>
  <c r="CP345" i="2"/>
  <c r="CP339" i="2"/>
  <c r="CP337" i="2"/>
  <c r="CP333" i="2"/>
  <c r="CP334" i="2" s="1"/>
  <c r="BH334" i="2"/>
  <c r="BH346" i="2"/>
  <c r="BH347" i="2"/>
  <c r="CP160" i="2"/>
  <c r="BH350" i="2"/>
  <c r="BH355" i="2"/>
  <c r="BH351" i="2"/>
  <c r="BH394" i="2"/>
  <c r="BH353" i="2"/>
  <c r="CP349" i="2"/>
  <c r="BH354" i="2"/>
  <c r="BI355" i="2"/>
  <c r="BL162" i="2" l="1"/>
  <c r="CQ159" i="2"/>
  <c r="BL160" i="2"/>
  <c r="BP159" i="2"/>
  <c r="CR158" i="2"/>
  <c r="BJ346" i="2"/>
  <c r="BJ347" i="2"/>
  <c r="BH352" i="2"/>
  <c r="CP350" i="2"/>
  <c r="CP354" i="2"/>
  <c r="CP351" i="2"/>
  <c r="CP353" i="2"/>
  <c r="CP347" i="2"/>
  <c r="CP346" i="2"/>
  <c r="BH397" i="2"/>
  <c r="BH404" i="2"/>
  <c r="BH411" i="2" s="1"/>
  <c r="BH414" i="2" s="1"/>
  <c r="BH398" i="2"/>
  <c r="CP394" i="2"/>
  <c r="BH499" i="2"/>
  <c r="BH395" i="2"/>
  <c r="BH399" i="2"/>
  <c r="BI399" i="2"/>
  <c r="BP160" i="2" l="1"/>
  <c r="BP162" i="2"/>
  <c r="BT160" i="2"/>
  <c r="CR159" i="2"/>
  <c r="CQ160" i="2"/>
  <c r="BL308" i="2"/>
  <c r="BL164" i="2"/>
  <c r="BL167" i="2"/>
  <c r="CQ162" i="2"/>
  <c r="BL163" i="2"/>
  <c r="BJ500" i="2"/>
  <c r="BJ502" i="2" s="1"/>
  <c r="CP499" i="2"/>
  <c r="CP500" i="2" s="1"/>
  <c r="CP502" i="2" s="1"/>
  <c r="BI500" i="2"/>
  <c r="BI502" i="2" s="1"/>
  <c r="BH500" i="2"/>
  <c r="BH502" i="2" s="1"/>
  <c r="BK500" i="2"/>
  <c r="BK502" i="2" s="1"/>
  <c r="BH396" i="2"/>
  <c r="CP352" i="2"/>
  <c r="CP358" i="2"/>
  <c r="CP397" i="2"/>
  <c r="CP395" i="2"/>
  <c r="CP398" i="2"/>
  <c r="CP404" i="2"/>
  <c r="BI408" i="2"/>
  <c r="BH408" i="2"/>
  <c r="BH405" i="2"/>
  <c r="BH407" i="2"/>
  <c r="CS160" i="2" l="1"/>
  <c r="CR160" i="2"/>
  <c r="BL323" i="2"/>
  <c r="BL313" i="2"/>
  <c r="BL402" i="2"/>
  <c r="BL361" i="2"/>
  <c r="BL453" i="2"/>
  <c r="BL450" i="2"/>
  <c r="BL452" i="2"/>
  <c r="BL327" i="2"/>
  <c r="BL379" i="2"/>
  <c r="BL317" i="2"/>
  <c r="BL367" i="2"/>
  <c r="BL373" i="2"/>
  <c r="BM311" i="2"/>
  <c r="BM457" i="2"/>
  <c r="BL457" i="2"/>
  <c r="BL311" i="2"/>
  <c r="CQ308" i="2"/>
  <c r="BN457" i="2"/>
  <c r="BO457" i="2"/>
  <c r="BL310" i="2"/>
  <c r="BL309" i="2"/>
  <c r="CQ167" i="2"/>
  <c r="CQ164" i="2"/>
  <c r="CQ163" i="2"/>
  <c r="BP163" i="2"/>
  <c r="BP164" i="2"/>
  <c r="BP308" i="2"/>
  <c r="BT163" i="2"/>
  <c r="BP167" i="2"/>
  <c r="CR162" i="2"/>
  <c r="BH406" i="2"/>
  <c r="CP396" i="2"/>
  <c r="CP405" i="2"/>
  <c r="CP407" i="2"/>
  <c r="BN455" i="2" l="1"/>
  <c r="BN456" i="2"/>
  <c r="CR164" i="2"/>
  <c r="CR163" i="2"/>
  <c r="CR167" i="2"/>
  <c r="CS163" i="2"/>
  <c r="CQ450" i="2"/>
  <c r="CQ367" i="2"/>
  <c r="CQ323" i="2"/>
  <c r="CQ453" i="2"/>
  <c r="CQ379" i="2"/>
  <c r="CQ327" i="2"/>
  <c r="CQ402" i="2"/>
  <c r="CQ361" i="2"/>
  <c r="CQ452" i="2"/>
  <c r="CQ373" i="2"/>
  <c r="CQ309" i="2"/>
  <c r="CQ310" i="2"/>
  <c r="BP373" i="2"/>
  <c r="BP361" i="2"/>
  <c r="BP309" i="2"/>
  <c r="BP310" i="2"/>
  <c r="BP379" i="2"/>
  <c r="BP323" i="2"/>
  <c r="BT323" i="2" s="1"/>
  <c r="BX323" i="2" s="1"/>
  <c r="BP313" i="2"/>
  <c r="BP450" i="2"/>
  <c r="BP402" i="2"/>
  <c r="BP453" i="2"/>
  <c r="BP367" i="2"/>
  <c r="BP327" i="2"/>
  <c r="BP319" i="2"/>
  <c r="BT319" i="2" s="1"/>
  <c r="BP452" i="2"/>
  <c r="BQ311" i="2"/>
  <c r="BT310" i="2"/>
  <c r="BT309" i="2"/>
  <c r="CR308" i="2"/>
  <c r="BR457" i="2"/>
  <c r="BQ457" i="2"/>
  <c r="BP311" i="2"/>
  <c r="BP457" i="2"/>
  <c r="BS457" i="2"/>
  <c r="BL455" i="2"/>
  <c r="BL456" i="2"/>
  <c r="BM455" i="2"/>
  <c r="BM456" i="2"/>
  <c r="CQ313" i="2"/>
  <c r="BL314" i="2"/>
  <c r="BP318" i="2"/>
  <c r="BL336" i="2"/>
  <c r="CQ317" i="2"/>
  <c r="BL318" i="2"/>
  <c r="BO455" i="2"/>
  <c r="BO456" i="2"/>
  <c r="CP406" i="2"/>
  <c r="BH416" i="2"/>
  <c r="BH427" i="2" s="1"/>
  <c r="BH429" i="2" s="1"/>
  <c r="CP429" i="2" s="1"/>
  <c r="CR318" i="2" l="1"/>
  <c r="CQ319" i="2"/>
  <c r="CQ318" i="2"/>
  <c r="BS456" i="2"/>
  <c r="BS455" i="2"/>
  <c r="BP455" i="2"/>
  <c r="BP456" i="2"/>
  <c r="BQ456" i="2"/>
  <c r="BQ455" i="2"/>
  <c r="BX319" i="2"/>
  <c r="BX317" i="2" s="1"/>
  <c r="BT317" i="2"/>
  <c r="BL333" i="2"/>
  <c r="BL349" i="2"/>
  <c r="BL337" i="2"/>
  <c r="BM340" i="2"/>
  <c r="CQ336" i="2"/>
  <c r="BL340" i="2"/>
  <c r="BL338" i="2"/>
  <c r="BL339" i="2"/>
  <c r="BR456" i="2"/>
  <c r="BR455" i="2"/>
  <c r="BP314" i="2"/>
  <c r="BP336" i="2"/>
  <c r="BT314" i="2"/>
  <c r="CR313" i="2"/>
  <c r="CR379" i="2"/>
  <c r="CR373" i="2"/>
  <c r="CR319" i="2"/>
  <c r="CR323" i="2"/>
  <c r="CR309" i="2"/>
  <c r="CR452" i="2"/>
  <c r="CR327" i="2"/>
  <c r="CR450" i="2"/>
  <c r="CR453" i="2"/>
  <c r="CR367" i="2"/>
  <c r="CR310" i="2"/>
  <c r="CR361" i="2"/>
  <c r="CR402" i="2"/>
  <c r="CS310" i="2"/>
  <c r="CS309" i="2"/>
  <c r="CQ315" i="2"/>
  <c r="CQ314" i="2"/>
  <c r="BH417" i="2"/>
  <c r="BH419" i="2"/>
  <c r="CQ337" i="2" l="1"/>
  <c r="CQ339" i="2"/>
  <c r="CQ338" i="2"/>
  <c r="BT336" i="2"/>
  <c r="BT318" i="2"/>
  <c r="CS317" i="2"/>
  <c r="BL350" i="2"/>
  <c r="BL394" i="2"/>
  <c r="BM355" i="2"/>
  <c r="BL355" i="2"/>
  <c r="CQ349" i="2"/>
  <c r="BL353" i="2"/>
  <c r="BL354" i="2"/>
  <c r="BL351" i="2"/>
  <c r="BP333" i="2"/>
  <c r="BP339" i="2"/>
  <c r="BP338" i="2"/>
  <c r="BP349" i="2"/>
  <c r="BP337" i="2"/>
  <c r="BQ340" i="2"/>
  <c r="CR336" i="2"/>
  <c r="BP340" i="2"/>
  <c r="BX336" i="2"/>
  <c r="BX318" i="2"/>
  <c r="CT317" i="2"/>
  <c r="CR314" i="2"/>
  <c r="CR315" i="2"/>
  <c r="CS314" i="2"/>
  <c r="BL334" i="2"/>
  <c r="CQ333" i="2"/>
  <c r="CQ334" i="2" s="1"/>
  <c r="BH421" i="2"/>
  <c r="BH420" i="2"/>
  <c r="BL358" i="2" l="1"/>
  <c r="BL352" i="2"/>
  <c r="BP334" i="2"/>
  <c r="CR333" i="2"/>
  <c r="CR334" i="2" s="1"/>
  <c r="CS318" i="2"/>
  <c r="CS319" i="2"/>
  <c r="BL404" i="2"/>
  <c r="BL395" i="2"/>
  <c r="BL396" i="2" s="1"/>
  <c r="BL499" i="2"/>
  <c r="BM399" i="2"/>
  <c r="BL399" i="2"/>
  <c r="CQ394" i="2"/>
  <c r="BL397" i="2"/>
  <c r="BL398" i="2"/>
  <c r="BT333" i="2"/>
  <c r="BT349" i="2"/>
  <c r="BT338" i="2"/>
  <c r="BT339" i="2"/>
  <c r="BT337" i="2"/>
  <c r="BU340" i="2"/>
  <c r="CS336" i="2"/>
  <c r="BT340" i="2"/>
  <c r="CQ350" i="2"/>
  <c r="CQ353" i="2"/>
  <c r="CQ354" i="2"/>
  <c r="CQ351" i="2"/>
  <c r="CT319" i="2"/>
  <c r="CT318" i="2"/>
  <c r="BP354" i="2"/>
  <c r="BP350" i="2"/>
  <c r="BP353" i="2"/>
  <c r="BP351" i="2"/>
  <c r="BP394" i="2"/>
  <c r="BQ355" i="2"/>
  <c r="BP355" i="2"/>
  <c r="CR349" i="2"/>
  <c r="BX333" i="2"/>
  <c r="BX338" i="2"/>
  <c r="BX339" i="2"/>
  <c r="BX337" i="2"/>
  <c r="BX349" i="2"/>
  <c r="BY340" i="2"/>
  <c r="BX340" i="2"/>
  <c r="CT336" i="2"/>
  <c r="CR338" i="2"/>
  <c r="CR337" i="2"/>
  <c r="CR339" i="2"/>
  <c r="BH460" i="2"/>
  <c r="BH496" i="2"/>
  <c r="BM500" i="2" l="1"/>
  <c r="BM502" i="2" s="1"/>
  <c r="BL500" i="2"/>
  <c r="BL502" i="2" s="1"/>
  <c r="BN500" i="2"/>
  <c r="BN502" i="2" s="1"/>
  <c r="CQ499" i="2"/>
  <c r="CQ500" i="2" s="1"/>
  <c r="CQ502" i="2" s="1"/>
  <c r="BO500" i="2"/>
  <c r="BO502" i="2" s="1"/>
  <c r="CT338" i="2"/>
  <c r="CT337" i="2"/>
  <c r="CT339" i="2"/>
  <c r="CQ395" i="2"/>
  <c r="CQ396" i="2" s="1"/>
  <c r="CQ398" i="2"/>
  <c r="CQ397" i="2"/>
  <c r="BL405" i="2"/>
  <c r="BL406" i="2" s="1"/>
  <c r="BM408" i="2"/>
  <c r="CQ404" i="2"/>
  <c r="BL408" i="2"/>
  <c r="BL407" i="2"/>
  <c r="BX353" i="2"/>
  <c r="BX394" i="2"/>
  <c r="BX350" i="2"/>
  <c r="BX351" i="2"/>
  <c r="BX354" i="2"/>
  <c r="BY355" i="2"/>
  <c r="CT349" i="2"/>
  <c r="BX355" i="2"/>
  <c r="BP397" i="2"/>
  <c r="BP395" i="2"/>
  <c r="BP396" i="2" s="1"/>
  <c r="BP404" i="2"/>
  <c r="BP398" i="2"/>
  <c r="BP499" i="2"/>
  <c r="BQ399" i="2"/>
  <c r="CR394" i="2"/>
  <c r="BP399" i="2"/>
  <c r="CS339" i="2"/>
  <c r="CS338" i="2"/>
  <c r="CS337" i="2"/>
  <c r="BT394" i="2"/>
  <c r="BT354" i="2"/>
  <c r="BT350" i="2"/>
  <c r="BT351" i="2"/>
  <c r="BT353" i="2"/>
  <c r="BU355" i="2"/>
  <c r="BT355" i="2"/>
  <c r="CS349" i="2"/>
  <c r="BP352" i="2"/>
  <c r="BP358" i="2"/>
  <c r="BT334" i="2"/>
  <c r="CS333" i="2"/>
  <c r="CS334" i="2" s="1"/>
  <c r="CR350" i="2"/>
  <c r="CR351" i="2"/>
  <c r="CR354" i="2"/>
  <c r="CR353" i="2"/>
  <c r="BX334" i="2"/>
  <c r="CT333" i="2"/>
  <c r="CT334" i="2" s="1"/>
  <c r="CQ358" i="2"/>
  <c r="CQ352" i="2"/>
  <c r="BI509" i="2"/>
  <c r="BI510" i="2" s="1"/>
  <c r="BI410" i="2" s="1"/>
  <c r="BH497" i="2"/>
  <c r="BH461" i="2"/>
  <c r="BH464" i="2"/>
  <c r="BH468" i="2"/>
  <c r="BH469" i="2" s="1"/>
  <c r="BH462" i="2"/>
  <c r="BP405" i="2" l="1"/>
  <c r="BP406" i="2" s="1"/>
  <c r="BP407" i="2"/>
  <c r="BQ408" i="2"/>
  <c r="CR404" i="2"/>
  <c r="BP408" i="2"/>
  <c r="CQ405" i="2"/>
  <c r="CQ406" i="2" s="1"/>
  <c r="CQ407" i="2"/>
  <c r="BT499" i="2"/>
  <c r="BT404" i="2"/>
  <c r="BT398" i="2"/>
  <c r="BT395" i="2"/>
  <c r="BT396" i="2" s="1"/>
  <c r="BT397" i="2"/>
  <c r="BU399" i="2"/>
  <c r="CS394" i="2"/>
  <c r="BT399" i="2"/>
  <c r="CT350" i="2"/>
  <c r="CT354" i="2"/>
  <c r="CT351" i="2"/>
  <c r="CT353" i="2"/>
  <c r="CR352" i="2"/>
  <c r="CR358" i="2"/>
  <c r="BH503" i="2"/>
  <c r="CS353" i="2"/>
  <c r="CS351" i="2"/>
  <c r="CS354" i="2"/>
  <c r="CS350" i="2"/>
  <c r="BT352" i="2"/>
  <c r="BT358" i="2"/>
  <c r="CR397" i="2"/>
  <c r="CR398" i="2"/>
  <c r="CR395" i="2"/>
  <c r="CR396" i="2" s="1"/>
  <c r="BX352" i="2"/>
  <c r="BX358" i="2"/>
  <c r="BX397" i="2"/>
  <c r="BX499" i="2"/>
  <c r="BX398" i="2"/>
  <c r="BX404" i="2"/>
  <c r="BX395" i="2"/>
  <c r="BY399" i="2"/>
  <c r="CT394" i="2"/>
  <c r="BX399" i="2"/>
  <c r="CR499" i="2"/>
  <c r="CR500" i="2" s="1"/>
  <c r="CR502" i="2" s="1"/>
  <c r="BP500" i="2"/>
  <c r="BP502" i="2" s="1"/>
  <c r="BQ500" i="2"/>
  <c r="BQ502" i="2" s="1"/>
  <c r="BR500" i="2"/>
  <c r="BR502" i="2" s="1"/>
  <c r="BS500" i="2"/>
  <c r="BS502" i="2" s="1"/>
  <c r="BH466" i="2"/>
  <c r="BH465" i="2"/>
  <c r="BH471" i="2"/>
  <c r="BH472" i="2" s="1"/>
  <c r="BI411" i="2"/>
  <c r="BX396" i="2" l="1"/>
  <c r="BX407" i="2"/>
  <c r="BX405" i="2"/>
  <c r="BY408" i="2"/>
  <c r="CT404" i="2"/>
  <c r="BX408" i="2"/>
  <c r="BT407" i="2"/>
  <c r="BT405" i="2"/>
  <c r="BT406" i="2" s="1"/>
  <c r="BU408" i="2"/>
  <c r="CS404" i="2"/>
  <c r="BT408" i="2"/>
  <c r="BV500" i="2"/>
  <c r="BV502" i="2" s="1"/>
  <c r="CS499" i="2"/>
  <c r="CS500" i="2" s="1"/>
  <c r="CS502" i="2" s="1"/>
  <c r="BU500" i="2"/>
  <c r="BU502" i="2" s="1"/>
  <c r="BT500" i="2"/>
  <c r="BT502" i="2" s="1"/>
  <c r="BW500" i="2"/>
  <c r="BW502" i="2" s="1"/>
  <c r="CR405" i="2"/>
  <c r="CR406" i="2" s="1"/>
  <c r="CR407" i="2"/>
  <c r="CS398" i="2"/>
  <c r="CS397" i="2"/>
  <c r="CS395" i="2"/>
  <c r="CS396" i="2" s="1"/>
  <c r="CT358" i="2"/>
  <c r="CT352" i="2"/>
  <c r="BX500" i="2"/>
  <c r="BX502" i="2" s="1"/>
  <c r="BZ500" i="2"/>
  <c r="BZ502" i="2" s="1"/>
  <c r="BY500" i="2"/>
  <c r="BY502" i="2" s="1"/>
  <c r="CT499" i="2"/>
  <c r="CT500" i="2" s="1"/>
  <c r="CT502" i="2" s="1"/>
  <c r="CT397" i="2"/>
  <c r="CT398" i="2"/>
  <c r="CT395" i="2"/>
  <c r="CS352" i="2"/>
  <c r="CS358" i="2"/>
  <c r="BI413" i="2"/>
  <c r="CT396" i="2" l="1"/>
  <c r="CT407" i="2"/>
  <c r="CT405" i="2"/>
  <c r="BX406" i="2"/>
  <c r="CS405" i="2"/>
  <c r="CS406" i="2" s="1"/>
  <c r="CS407" i="2"/>
  <c r="BI416" i="2"/>
  <c r="CT406" i="2" l="1"/>
  <c r="BI419" i="2"/>
  <c r="BI427" i="2"/>
  <c r="BI417" i="2"/>
  <c r="BI435" i="2" l="1"/>
  <c r="BI420" i="2"/>
  <c r="BI421" i="2"/>
  <c r="BI460" i="2" l="1"/>
  <c r="BI496" i="2"/>
  <c r="BJ509" i="2" l="1"/>
  <c r="BJ510" i="2" s="1"/>
  <c r="BJ410" i="2" s="1"/>
  <c r="BI497" i="2"/>
  <c r="BI503" i="2" s="1"/>
  <c r="BI461" i="2"/>
  <c r="BI464" i="2"/>
  <c r="BI462" i="2"/>
  <c r="BI468" i="2"/>
  <c r="BI469" i="2" s="1"/>
  <c r="BI471" i="2" l="1"/>
  <c r="BI472" i="2" s="1"/>
  <c r="BI465" i="2"/>
  <c r="BI466" i="2"/>
  <c r="BJ411" i="2"/>
  <c r="CP410" i="2"/>
  <c r="BJ413" i="2" l="1"/>
  <c r="CP411" i="2"/>
  <c r="BJ416" i="2" l="1"/>
  <c r="CP413" i="2"/>
  <c r="CP414" i="2" l="1"/>
  <c r="BJ427" i="2"/>
  <c r="BJ417" i="2"/>
  <c r="BJ419" i="2"/>
  <c r="CP416" i="2"/>
  <c r="BJ435" i="2" l="1"/>
  <c r="CP427" i="2"/>
  <c r="BJ420" i="2"/>
  <c r="BJ421" i="2"/>
  <c r="CP419" i="2"/>
  <c r="CP417" i="2"/>
  <c r="CP420" i="2" l="1"/>
  <c r="BJ460" i="2"/>
  <c r="CP435" i="2"/>
  <c r="BJ496" i="2"/>
  <c r="CP496" i="2" l="1"/>
  <c r="BK509" i="2"/>
  <c r="BK510" i="2" s="1"/>
  <c r="BK410" i="2" s="1"/>
  <c r="BJ497" i="2"/>
  <c r="CP460" i="2"/>
  <c r="BJ464" i="2"/>
  <c r="BJ468" i="2"/>
  <c r="BJ469" i="2" s="1"/>
  <c r="BJ461" i="2"/>
  <c r="BJ462" i="2"/>
  <c r="BJ465" i="2" l="1"/>
  <c r="BJ466" i="2"/>
  <c r="BJ471" i="2"/>
  <c r="BJ472" i="2" s="1"/>
  <c r="CP497" i="2"/>
  <c r="BJ503" i="2"/>
  <c r="BK411" i="2"/>
  <c r="CP468" i="2"/>
  <c r="CP469" i="2" s="1"/>
  <c r="CP462" i="2"/>
  <c r="CP461" i="2"/>
  <c r="CP464" i="2"/>
  <c r="CP509" i="2"/>
  <c r="CP511" i="2" s="1"/>
  <c r="BK413" i="2" l="1"/>
  <c r="CP503" i="2"/>
  <c r="CP466" i="2"/>
  <c r="CP471" i="2"/>
  <c r="CP472" i="2" s="1"/>
  <c r="CP465" i="2"/>
  <c r="BK416" i="2" l="1"/>
  <c r="BK417" i="2" l="1"/>
  <c r="BK419" i="2"/>
  <c r="BK427" i="2"/>
  <c r="BK435" i="2" l="1"/>
  <c r="BK420" i="2"/>
  <c r="BK421" i="2"/>
  <c r="BK460" i="2" l="1"/>
  <c r="BK496" i="2"/>
  <c r="BL509" i="2" l="1"/>
  <c r="BL510" i="2" s="1"/>
  <c r="BL410" i="2" s="1"/>
  <c r="BK497" i="2"/>
  <c r="BK503" i="2" s="1"/>
  <c r="BK468" i="2"/>
  <c r="BK469" i="2" s="1"/>
  <c r="BK464" i="2"/>
  <c r="BK461" i="2"/>
  <c r="BK462" i="2"/>
  <c r="BK465" i="2" l="1"/>
  <c r="BK466" i="2"/>
  <c r="BK471" i="2"/>
  <c r="BK472" i="2" s="1"/>
  <c r="BL411" i="2"/>
  <c r="BL413" i="2" l="1"/>
  <c r="BL416" i="2" l="1"/>
  <c r="BL417" i="2" l="1"/>
  <c r="BL419" i="2"/>
  <c r="BL427" i="2"/>
  <c r="BL435" i="2" l="1"/>
  <c r="BL420" i="2"/>
  <c r="BL421" i="2"/>
  <c r="BL460" i="2" l="1"/>
  <c r="BL496" i="2"/>
  <c r="BL497" i="2" l="1"/>
  <c r="BL503" i="2" s="1"/>
  <c r="BM509" i="2"/>
  <c r="BM510" i="2" s="1"/>
  <c r="BM410" i="2" s="1"/>
  <c r="BL462" i="2"/>
  <c r="BL464" i="2"/>
  <c r="BL461" i="2"/>
  <c r="BL468" i="2"/>
  <c r="BL469" i="2" s="1"/>
  <c r="BL471" i="2" l="1"/>
  <c r="BL472" i="2" s="1"/>
  <c r="BL466" i="2"/>
  <c r="BL465" i="2"/>
  <c r="BM411" i="2"/>
  <c r="BM413" i="2" l="1"/>
  <c r="BM416" i="2" l="1"/>
  <c r="BM417" i="2" l="1"/>
  <c r="BM419" i="2"/>
  <c r="BM427" i="2"/>
  <c r="BM435" i="2" l="1"/>
  <c r="BM420" i="2"/>
  <c r="BM421" i="2"/>
  <c r="BM460" i="2" l="1"/>
  <c r="BM496" i="2"/>
  <c r="BN509" i="2" l="1"/>
  <c r="BN510" i="2" s="1"/>
  <c r="BN410" i="2" s="1"/>
  <c r="BM497" i="2"/>
  <c r="BM503" i="2" s="1"/>
  <c r="BM464" i="2"/>
  <c r="BM462" i="2"/>
  <c r="BM468" i="2"/>
  <c r="BM469" i="2" s="1"/>
  <c r="BM461" i="2"/>
  <c r="BM465" i="2" l="1"/>
  <c r="BM471" i="2"/>
  <c r="BM472" i="2" s="1"/>
  <c r="BM466" i="2"/>
  <c r="BN411" i="2"/>
  <c r="CQ410" i="2"/>
  <c r="BN413" i="2" l="1"/>
  <c r="CQ411" i="2"/>
  <c r="BN416" i="2" l="1"/>
  <c r="CQ413" i="2"/>
  <c r="CQ414" i="2" l="1"/>
  <c r="BN427" i="2"/>
  <c r="BN417" i="2"/>
  <c r="BN419" i="2"/>
  <c r="CQ416" i="2"/>
  <c r="CQ417" i="2" l="1"/>
  <c r="BN420" i="2"/>
  <c r="BN421" i="2"/>
  <c r="CQ419" i="2"/>
  <c r="BN435" i="2"/>
  <c r="CQ427" i="2"/>
  <c r="BN460" i="2" l="1"/>
  <c r="CQ435" i="2"/>
  <c r="BN496" i="2"/>
  <c r="CQ420" i="2"/>
  <c r="BO509" i="2" l="1"/>
  <c r="BO510" i="2" s="1"/>
  <c r="BO410" i="2" s="1"/>
  <c r="BN497" i="2"/>
  <c r="CQ496" i="2"/>
  <c r="CQ460" i="2"/>
  <c r="BN462" i="2"/>
  <c r="BN468" i="2"/>
  <c r="BN469" i="2" s="1"/>
  <c r="BN464" i="2"/>
  <c r="BN461" i="2"/>
  <c r="CQ509" i="2" l="1"/>
  <c r="CQ511" i="2" s="1"/>
  <c r="BN503" i="2"/>
  <c r="CQ497" i="2"/>
  <c r="BO411" i="2"/>
  <c r="BN466" i="2"/>
  <c r="BN465" i="2"/>
  <c r="BN471" i="2"/>
  <c r="BN472" i="2" s="1"/>
  <c r="CQ468" i="2"/>
  <c r="CQ469" i="2" s="1"/>
  <c r="CQ462" i="2"/>
  <c r="CQ461" i="2"/>
  <c r="CQ464" i="2"/>
  <c r="BO413" i="2" l="1"/>
  <c r="CQ503" i="2"/>
  <c r="CQ465" i="2"/>
  <c r="CQ471" i="2"/>
  <c r="CQ472" i="2" s="1"/>
  <c r="CQ466" i="2"/>
  <c r="BO416" i="2" l="1"/>
  <c r="BO427" i="2" l="1"/>
  <c r="BO417" i="2"/>
  <c r="BO419" i="2"/>
  <c r="BO421" i="2" l="1"/>
  <c r="BO420" i="2"/>
  <c r="BO435" i="2"/>
  <c r="BO460" i="2" l="1"/>
  <c r="BO496" i="2"/>
  <c r="BP509" i="2" l="1"/>
  <c r="BP510" i="2" s="1"/>
  <c r="BP410" i="2" s="1"/>
  <c r="BO497" i="2"/>
  <c r="BO503" i="2" s="1"/>
  <c r="BO461" i="2"/>
  <c r="BO462" i="2"/>
  <c r="BO468" i="2"/>
  <c r="BO469" i="2" s="1"/>
  <c r="BO464" i="2"/>
  <c r="BO471" i="2" l="1"/>
  <c r="BO472" i="2" s="1"/>
  <c r="BO465" i="2"/>
  <c r="BO466" i="2"/>
  <c r="BP411" i="2"/>
  <c r="BP413" i="2" l="1"/>
  <c r="BP416" i="2" l="1"/>
  <c r="BP427" i="2" l="1"/>
  <c r="BP417" i="2"/>
  <c r="BP419" i="2"/>
  <c r="BP420" i="2" l="1"/>
  <c r="BP421" i="2"/>
  <c r="BP435" i="2"/>
  <c r="BP460" i="2" l="1"/>
  <c r="BP496" i="2"/>
  <c r="BQ509" i="2" l="1"/>
  <c r="BQ510" i="2" s="1"/>
  <c r="BQ410" i="2" s="1"/>
  <c r="BP497" i="2"/>
  <c r="BP503" i="2" s="1"/>
  <c r="BP462" i="2"/>
  <c r="BP468" i="2"/>
  <c r="BP469" i="2" s="1"/>
  <c r="BP464" i="2"/>
  <c r="BP461" i="2"/>
  <c r="BP471" i="2" l="1"/>
  <c r="BP472" i="2" s="1"/>
  <c r="BP466" i="2"/>
  <c r="BP465" i="2"/>
  <c r="BQ411" i="2"/>
  <c r="BQ413" i="2" l="1"/>
  <c r="BQ416" i="2" l="1"/>
  <c r="BQ427" i="2" l="1"/>
  <c r="BQ417" i="2"/>
  <c r="BQ419" i="2"/>
  <c r="BQ420" i="2" l="1"/>
  <c r="BQ421" i="2"/>
  <c r="BQ435" i="2"/>
  <c r="BQ460" i="2" l="1"/>
  <c r="BQ496" i="2"/>
  <c r="BR509" i="2" l="1"/>
  <c r="BR510" i="2" s="1"/>
  <c r="BR410" i="2" s="1"/>
  <c r="BQ497" i="2"/>
  <c r="BQ503" i="2" s="1"/>
  <c r="BQ468" i="2"/>
  <c r="BQ469" i="2" s="1"/>
  <c r="BQ461" i="2"/>
  <c r="BQ462" i="2"/>
  <c r="BQ464" i="2"/>
  <c r="BQ465" i="2" l="1"/>
  <c r="BQ466" i="2"/>
  <c r="BQ471" i="2"/>
  <c r="BQ472" i="2" s="1"/>
  <c r="BR411" i="2"/>
  <c r="CR410" i="2"/>
  <c r="BR413" i="2" l="1"/>
  <c r="CR411" i="2"/>
  <c r="BR416" i="2" l="1"/>
  <c r="CR413" i="2"/>
  <c r="CR414" i="2" l="1"/>
  <c r="BR427" i="2"/>
  <c r="BR419" i="2"/>
  <c r="BR417" i="2"/>
  <c r="CR416" i="2"/>
  <c r="CR417" i="2" l="1"/>
  <c r="BR421" i="2"/>
  <c r="BR420" i="2"/>
  <c r="CR419" i="2"/>
  <c r="BR435" i="2"/>
  <c r="CR427" i="2"/>
  <c r="BR460" i="2" l="1"/>
  <c r="CR435" i="2"/>
  <c r="BR496" i="2"/>
  <c r="CR420" i="2"/>
  <c r="CR496" i="2" l="1"/>
  <c r="BR497" i="2"/>
  <c r="BS509" i="2"/>
  <c r="BS510" i="2" s="1"/>
  <c r="BS410" i="2" s="1"/>
  <c r="CR460" i="2"/>
  <c r="BR468" i="2"/>
  <c r="BR469" i="2" s="1"/>
  <c r="BR461" i="2"/>
  <c r="BR462" i="2"/>
  <c r="BR464" i="2"/>
  <c r="BS411" i="2" l="1"/>
  <c r="BR471" i="2"/>
  <c r="BR472" i="2" s="1"/>
  <c r="BR465" i="2"/>
  <c r="BR466" i="2"/>
  <c r="CR497" i="2"/>
  <c r="BR503" i="2"/>
  <c r="CR509" i="2"/>
  <c r="CR511" i="2" s="1"/>
  <c r="CR462" i="2"/>
  <c r="CR468" i="2"/>
  <c r="CR469" i="2" s="1"/>
  <c r="CR461" i="2"/>
  <c r="CR464" i="2"/>
  <c r="CR503" i="2" l="1"/>
  <c r="CR471" i="2"/>
  <c r="CR472" i="2" s="1"/>
  <c r="CR466" i="2"/>
  <c r="CR465" i="2"/>
  <c r="BS413" i="2"/>
  <c r="BS416" i="2" l="1"/>
  <c r="BS419" i="2" l="1"/>
  <c r="BS427" i="2"/>
  <c r="BS417" i="2"/>
  <c r="BS435" i="2" l="1"/>
  <c r="BS420" i="2"/>
  <c r="BS421" i="2"/>
  <c r="BS460" i="2" l="1"/>
  <c r="BS496" i="2"/>
  <c r="BS497" i="2" l="1"/>
  <c r="BS503" i="2" s="1"/>
  <c r="BT509" i="2"/>
  <c r="BT510" i="2" s="1"/>
  <c r="BT410" i="2" s="1"/>
  <c r="BS464" i="2"/>
  <c r="BS461" i="2"/>
  <c r="BS468" i="2"/>
  <c r="BS469" i="2" s="1"/>
  <c r="BS462" i="2"/>
  <c r="BS465" i="2" l="1"/>
  <c r="BS466" i="2"/>
  <c r="BS471" i="2"/>
  <c r="BS472" i="2" s="1"/>
  <c r="BT411" i="2"/>
  <c r="BT413" i="2" l="1"/>
  <c r="BT416" i="2" l="1"/>
  <c r="BT419" i="2" l="1"/>
  <c r="BT427" i="2"/>
  <c r="BT417" i="2"/>
  <c r="BT435" i="2" l="1"/>
  <c r="BT420" i="2"/>
  <c r="BT421" i="2"/>
  <c r="BT460" i="2" l="1"/>
  <c r="BT496" i="2"/>
  <c r="BT497" i="2" l="1"/>
  <c r="BT503" i="2" s="1"/>
  <c r="BU509" i="2"/>
  <c r="BU510" i="2" s="1"/>
  <c r="BU410" i="2" s="1"/>
  <c r="BT464" i="2"/>
  <c r="BT462" i="2"/>
  <c r="BT468" i="2"/>
  <c r="BT469" i="2" s="1"/>
  <c r="BT461" i="2"/>
  <c r="BT465" i="2" l="1"/>
  <c r="BT471" i="2"/>
  <c r="BT472" i="2" s="1"/>
  <c r="BT466" i="2"/>
  <c r="BU411" i="2"/>
  <c r="BU413" i="2" l="1"/>
  <c r="BU416" i="2" l="1"/>
  <c r="BU419" i="2" l="1"/>
  <c r="BU417" i="2"/>
  <c r="BU427" i="2"/>
  <c r="BU435" i="2" l="1"/>
  <c r="BU421" i="2"/>
  <c r="BU420" i="2"/>
  <c r="BU460" i="2" l="1"/>
  <c r="BU496" i="2"/>
  <c r="BU497" i="2" l="1"/>
  <c r="BU503" i="2" s="1"/>
  <c r="BV509" i="2"/>
  <c r="BV510" i="2" s="1"/>
  <c r="BV410" i="2" s="1"/>
  <c r="BU462" i="2"/>
  <c r="BU464" i="2"/>
  <c r="BU461" i="2"/>
  <c r="BU468" i="2"/>
  <c r="BU469" i="2" s="1"/>
  <c r="BU471" i="2" l="1"/>
  <c r="BU472" i="2" s="1"/>
  <c r="BU466" i="2"/>
  <c r="BU465" i="2"/>
  <c r="BV411" i="2"/>
  <c r="CS410" i="2"/>
  <c r="BV413" i="2" l="1"/>
  <c r="CS411" i="2"/>
  <c r="BV416" i="2" l="1"/>
  <c r="CS413" i="2"/>
  <c r="CS414" i="2" l="1"/>
  <c r="BV417" i="2"/>
  <c r="BV427" i="2"/>
  <c r="BV419" i="2"/>
  <c r="CS416" i="2"/>
  <c r="CS417" i="2" s="1"/>
  <c r="BV435" i="2" l="1"/>
  <c r="CS427" i="2"/>
  <c r="BV421" i="2"/>
  <c r="BV420" i="2"/>
  <c r="CS419" i="2"/>
  <c r="CS420" i="2" l="1"/>
  <c r="BV460" i="2"/>
  <c r="CS435" i="2"/>
  <c r="CS460" i="2" s="1"/>
  <c r="BV496" i="2"/>
  <c r="CS496" i="2" l="1"/>
  <c r="BV497" i="2"/>
  <c r="BW509" i="2"/>
  <c r="BW510" i="2" s="1"/>
  <c r="BW410" i="2" s="1"/>
  <c r="CS464" i="2"/>
  <c r="CS461" i="2"/>
  <c r="CS462" i="2"/>
  <c r="CS468" i="2"/>
  <c r="CS469" i="2" s="1"/>
  <c r="BV461" i="2"/>
  <c r="BV468" i="2"/>
  <c r="BV469" i="2" s="1"/>
  <c r="BV464" i="2"/>
  <c r="BV462" i="2"/>
  <c r="BW411" i="2" l="1"/>
  <c r="CS497" i="2"/>
  <c r="BV503" i="2"/>
  <c r="CS465" i="2"/>
  <c r="CS466" i="2"/>
  <c r="CS471" i="2"/>
  <c r="CS472" i="2" s="1"/>
  <c r="BV465" i="2"/>
  <c r="BV471" i="2"/>
  <c r="BV472" i="2" s="1"/>
  <c r="BV466" i="2"/>
  <c r="CS509" i="2"/>
  <c r="CS511" i="2" s="1"/>
  <c r="CS503" i="2" l="1"/>
  <c r="BW413" i="2"/>
  <c r="BW416" i="2" l="1"/>
  <c r="BW419" i="2" l="1"/>
  <c r="BW427" i="2"/>
  <c r="BW417" i="2"/>
  <c r="BW435" i="2" l="1"/>
  <c r="BW420" i="2"/>
  <c r="BW421" i="2"/>
  <c r="BW460" i="2" l="1"/>
  <c r="BW496" i="2"/>
  <c r="BX509" i="2" l="1"/>
  <c r="BX510" i="2" s="1"/>
  <c r="BX410" i="2" s="1"/>
  <c r="BW497" i="2"/>
  <c r="BW503" i="2" s="1"/>
  <c r="BW464" i="2"/>
  <c r="BW468" i="2"/>
  <c r="BW469" i="2" s="1"/>
  <c r="BW462" i="2"/>
  <c r="BW461" i="2"/>
  <c r="BW471" i="2" l="1"/>
  <c r="BW472" i="2" s="1"/>
  <c r="BW466" i="2"/>
  <c r="BW465" i="2"/>
  <c r="BX411" i="2"/>
  <c r="BX413" i="2" l="1"/>
  <c r="BX416" i="2" l="1"/>
  <c r="BX419" i="2" l="1"/>
  <c r="BX427" i="2"/>
  <c r="BX417" i="2"/>
  <c r="BX435" i="2" l="1"/>
  <c r="BX421" i="2"/>
  <c r="BX420" i="2"/>
  <c r="BX460" i="2" l="1"/>
  <c r="BX496" i="2"/>
  <c r="BY509" i="2" l="1"/>
  <c r="BY510" i="2" s="1"/>
  <c r="BY410" i="2" s="1"/>
  <c r="BX497" i="2"/>
  <c r="BX503" i="2" s="1"/>
  <c r="BX468" i="2"/>
  <c r="BX469" i="2" s="1"/>
  <c r="BX462" i="2"/>
  <c r="BX461" i="2"/>
  <c r="BX464" i="2"/>
  <c r="BX466" i="2" l="1"/>
  <c r="BX465" i="2"/>
  <c r="BX471" i="2"/>
  <c r="BX472" i="2" s="1"/>
  <c r="BY411" i="2"/>
  <c r="BY413" i="2" l="1"/>
  <c r="BY416" i="2" l="1"/>
  <c r="BY427" i="2" l="1"/>
  <c r="BY417" i="2"/>
  <c r="BY419" i="2"/>
  <c r="BY420" i="2" l="1"/>
  <c r="BY421" i="2"/>
  <c r="BY435" i="2"/>
  <c r="BY460" i="2" l="1"/>
  <c r="BY496" i="2"/>
  <c r="BY497" i="2" l="1"/>
  <c r="BY503" i="2" s="1"/>
  <c r="BZ509" i="2"/>
  <c r="BZ510" i="2" s="1"/>
  <c r="BZ410" i="2" s="1"/>
  <c r="BY462" i="2"/>
  <c r="BY468" i="2"/>
  <c r="BY469" i="2" s="1"/>
  <c r="BY461" i="2"/>
  <c r="BY464" i="2"/>
  <c r="BY466" i="2" l="1"/>
  <c r="BY471" i="2"/>
  <c r="BY472" i="2" s="1"/>
  <c r="BY465" i="2"/>
  <c r="BZ411" i="2"/>
  <c r="CT410" i="2"/>
  <c r="BZ413" i="2" l="1"/>
  <c r="CT411" i="2"/>
  <c r="BZ416" i="2" l="1"/>
  <c r="CT413" i="2"/>
  <c r="CT414" i="2" l="1"/>
  <c r="BZ417" i="2"/>
  <c r="BZ419" i="2"/>
  <c r="BZ427" i="2"/>
  <c r="CT416" i="2"/>
  <c r="CT417" i="2" s="1"/>
  <c r="BZ435" i="2" l="1"/>
  <c r="CT427" i="2"/>
  <c r="BZ421" i="2"/>
  <c r="BZ420" i="2"/>
  <c r="CT419" i="2"/>
  <c r="CT420" i="2" l="1"/>
  <c r="BZ460" i="2"/>
  <c r="CT435" i="2"/>
  <c r="CT460" i="2" s="1"/>
  <c r="BZ496" i="2"/>
  <c r="CT496" i="2" l="1"/>
  <c r="CT509" i="2" s="1"/>
  <c r="CT511" i="2" s="1"/>
  <c r="BZ497" i="2"/>
  <c r="CT468" i="2"/>
  <c r="CT469" i="2" s="1"/>
  <c r="CT464" i="2"/>
  <c r="CT461" i="2"/>
  <c r="CT462" i="2"/>
  <c r="BZ468" i="2"/>
  <c r="BZ469" i="2" s="1"/>
  <c r="BZ462" i="2"/>
  <c r="BZ464" i="2"/>
  <c r="BZ461" i="2"/>
  <c r="CT466" i="2" l="1"/>
  <c r="CT471" i="2"/>
  <c r="CT472" i="2" s="1"/>
  <c r="CT465" i="2"/>
  <c r="BZ465" i="2"/>
  <c r="BZ471" i="2"/>
  <c r="BZ472" i="2" s="1"/>
  <c r="BZ466" i="2"/>
  <c r="CT497" i="2"/>
  <c r="BZ503" i="2"/>
  <c r="CT503" i="2" l="1"/>
  <c r="S9" i="2" l="1"/>
  <c r="T9" i="2" s="1"/>
  <c r="S11" i="2" l="1"/>
  <c r="S224" i="2" s="1"/>
  <c r="T11" i="2"/>
  <c r="T224" i="2" s="1"/>
  <c r="U9" i="2"/>
  <c r="T12" i="2" l="1"/>
  <c r="T229" i="2" s="1"/>
  <c r="S12" i="2"/>
  <c r="S229" i="2" s="1"/>
  <c r="U11" i="2"/>
  <c r="U224" i="2" s="1"/>
  <c r="V9" i="2"/>
  <c r="T232" i="2" l="1"/>
  <c r="S232" i="2"/>
  <c r="T231" i="2"/>
  <c r="S231" i="2"/>
  <c r="U12" i="2"/>
  <c r="U229" i="2" s="1"/>
  <c r="U232" i="2" s="1"/>
  <c r="W9" i="2"/>
  <c r="CF9" i="2"/>
  <c r="V11" i="2"/>
  <c r="V224" i="2" s="1"/>
  <c r="CF224" i="2" s="1"/>
  <c r="U231" i="2" l="1"/>
  <c r="V12" i="2"/>
  <c r="V229" i="2" s="1"/>
  <c r="CF11" i="2"/>
  <c r="CF12" i="2" s="1"/>
  <c r="CF10" i="2"/>
  <c r="X9" i="2"/>
  <c r="W11" i="2"/>
  <c r="W224" i="2" s="1"/>
  <c r="V232" i="2" l="1"/>
  <c r="V231" i="2"/>
  <c r="CF229" i="2"/>
  <c r="CF231" i="2" s="1"/>
  <c r="W12" i="2"/>
  <c r="W229" i="2" s="1"/>
  <c r="Y9" i="2"/>
  <c r="X11" i="2"/>
  <c r="X224" i="2" s="1"/>
  <c r="W232" i="2" l="1"/>
  <c r="W231" i="2"/>
  <c r="X12" i="2"/>
  <c r="X229" i="2" s="1"/>
  <c r="X231" i="2" s="1"/>
  <c r="Y11" i="2"/>
  <c r="Y224" i="2" s="1"/>
  <c r="Z9" i="2"/>
  <c r="X232" i="2" l="1"/>
  <c r="Y12" i="2"/>
  <c r="Y229" i="2" s="1"/>
  <c r="Y231" i="2" s="1"/>
  <c r="CG9" i="2"/>
  <c r="Z11" i="2"/>
  <c r="Z224" i="2" s="1"/>
  <c r="AA9" i="2"/>
  <c r="Y232" i="2" l="1"/>
  <c r="Z12" i="2"/>
  <c r="Z229" i="2" s="1"/>
  <c r="CG11" i="2"/>
  <c r="CG12" i="2" s="1"/>
  <c r="CG10" i="2"/>
  <c r="AA11" i="2"/>
  <c r="AA224" i="2" s="1"/>
  <c r="AB9" i="2"/>
  <c r="Z231" i="2" l="1"/>
  <c r="Z232" i="2"/>
  <c r="CG229" i="2"/>
  <c r="CG231" i="2" s="1"/>
  <c r="AA12" i="2"/>
  <c r="AB11" i="2"/>
  <c r="AB224" i="2" s="1"/>
  <c r="AC9" i="2"/>
  <c r="AB12" i="2" l="1"/>
  <c r="AC11" i="2"/>
  <c r="AC224" i="2" s="1"/>
  <c r="AD9" i="2"/>
  <c r="AC12" i="2" l="1"/>
  <c r="AC229" i="2" s="1"/>
  <c r="CH9" i="2"/>
  <c r="AD11" i="2"/>
  <c r="AD224" i="2" s="1"/>
  <c r="AC231" i="2" l="1"/>
  <c r="AD12" i="2"/>
  <c r="AD229" i="2" s="1"/>
  <c r="CH11" i="2"/>
  <c r="CH12" i="2" s="1"/>
  <c r="CH10" i="2"/>
  <c r="AF9" i="2"/>
  <c r="AE11" i="2"/>
  <c r="AE224" i="2" s="1"/>
  <c r="AD231" i="2" l="1"/>
  <c r="AE12" i="2"/>
  <c r="AE229" i="2" s="1"/>
  <c r="AF11" i="2"/>
  <c r="AG9" i="2"/>
  <c r="AE231" i="2" l="1"/>
  <c r="AF12" i="2"/>
  <c r="AF229" i="2" s="1"/>
  <c r="AF224" i="2"/>
  <c r="AG11" i="2"/>
  <c r="AH9" i="2"/>
  <c r="AF231" i="2" l="1"/>
  <c r="AF232" i="2"/>
  <c r="AG12" i="2"/>
  <c r="AG229" i="2" s="1"/>
  <c r="AG224" i="2"/>
  <c r="AI9" i="2"/>
  <c r="AH11" i="2"/>
  <c r="CI9" i="2"/>
  <c r="AG231" i="2" l="1"/>
  <c r="AG232" i="2"/>
  <c r="AH12" i="2"/>
  <c r="AH229" i="2" s="1"/>
  <c r="AH224" i="2"/>
  <c r="CI11" i="2"/>
  <c r="CI12" i="2" s="1"/>
  <c r="CI10" i="2"/>
  <c r="AJ9" i="2"/>
  <c r="AI11" i="2"/>
  <c r="AH231" i="2" l="1"/>
  <c r="AH232" i="2"/>
  <c r="CI229" i="2"/>
  <c r="CI231" i="2" s="1"/>
  <c r="AI12" i="2"/>
  <c r="AI229" i="2" s="1"/>
  <c r="AI224" i="2"/>
  <c r="AK9" i="2"/>
  <c r="AJ11" i="2"/>
  <c r="AI232" i="2" l="1"/>
  <c r="AI231" i="2"/>
  <c r="AJ12" i="2"/>
  <c r="AJ229" i="2" s="1"/>
  <c r="AJ224" i="2"/>
  <c r="AK11" i="2"/>
  <c r="AL9" i="2"/>
  <c r="AJ231" i="2" l="1"/>
  <c r="AJ232" i="2"/>
  <c r="AK12" i="2"/>
  <c r="AK229" i="2" s="1"/>
  <c r="AK224" i="2"/>
  <c r="AL11" i="2"/>
  <c r="CJ9" i="2"/>
  <c r="AM9" i="2"/>
  <c r="AK231" i="2" l="1"/>
  <c r="AK232" i="2"/>
  <c r="AL12" i="2"/>
  <c r="AL229" i="2" s="1"/>
  <c r="AL224" i="2"/>
  <c r="CJ11" i="2"/>
  <c r="CJ12" i="2" s="1"/>
  <c r="CJ10" i="2"/>
  <c r="AM11" i="2"/>
  <c r="AN9" i="2"/>
  <c r="AL231" i="2" l="1"/>
  <c r="AL232" i="2"/>
  <c r="CJ229" i="2"/>
  <c r="CJ231" i="2" s="1"/>
  <c r="AM12" i="2"/>
  <c r="AM229" i="2" s="1"/>
  <c r="AM224" i="2"/>
  <c r="AN11" i="2"/>
  <c r="AO9" i="2"/>
  <c r="AM232" i="2" l="1"/>
  <c r="AM231" i="2"/>
  <c r="AN12" i="2"/>
  <c r="AN229" i="2" s="1"/>
  <c r="AN224" i="2"/>
  <c r="AO11" i="2"/>
  <c r="AP9" i="2"/>
  <c r="AN231" i="2" l="1"/>
  <c r="AN232" i="2"/>
  <c r="AO12" i="2"/>
  <c r="AO229" i="2" s="1"/>
  <c r="AO224" i="2"/>
  <c r="AQ9" i="2"/>
  <c r="AP11" i="2"/>
  <c r="CK9" i="2"/>
  <c r="AO231" i="2" l="1"/>
  <c r="AO232" i="2"/>
  <c r="AP12" i="2"/>
  <c r="AP229" i="2" s="1"/>
  <c r="AP224" i="2"/>
  <c r="CK11" i="2"/>
  <c r="CK12" i="2" s="1"/>
  <c r="CK10" i="2"/>
  <c r="AR9" i="2"/>
  <c r="AQ11" i="2"/>
  <c r="AP231" i="2" l="1"/>
  <c r="AP232" i="2"/>
  <c r="CK229" i="2"/>
  <c r="CK231" i="2" s="1"/>
  <c r="AQ12" i="2"/>
  <c r="AQ229" i="2" s="1"/>
  <c r="AQ224" i="2"/>
  <c r="AR11" i="2"/>
  <c r="AS9" i="2"/>
  <c r="AQ232" i="2" l="1"/>
  <c r="AQ231" i="2"/>
  <c r="AR12" i="2"/>
  <c r="AR229" i="2" s="1"/>
  <c r="AR224" i="2"/>
  <c r="CL224" i="2" s="1"/>
  <c r="AS11" i="2"/>
  <c r="AS12" i="2" s="1"/>
  <c r="AS229" i="2" s="1"/>
  <c r="AT9" i="2"/>
  <c r="AS231" i="2" l="1"/>
  <c r="AR231" i="2"/>
  <c r="AS232" i="2"/>
  <c r="AR232" i="2"/>
  <c r="CG224" i="2"/>
  <c r="CH224" i="2"/>
  <c r="CI224" i="2"/>
  <c r="CJ224" i="2"/>
  <c r="CK224" i="2"/>
  <c r="AU9" i="2"/>
  <c r="CL9" i="2"/>
  <c r="AT11" i="2"/>
  <c r="AT12" i="2" s="1"/>
  <c r="AT229" i="2" s="1"/>
  <c r="AT232" i="2" s="1"/>
  <c r="AT231" i="2" l="1"/>
  <c r="CL229" i="2"/>
  <c r="CL231" i="2" s="1"/>
  <c r="CL11" i="2"/>
  <c r="CL12" i="2" s="1"/>
  <c r="CL10" i="2"/>
  <c r="AV9" i="2"/>
  <c r="AU11" i="2"/>
  <c r="AU12" i="2" s="1"/>
  <c r="AU229" i="2" s="1"/>
  <c r="AU232" i="2" l="1"/>
  <c r="AU231" i="2"/>
  <c r="AW9" i="2"/>
  <c r="AV11" i="2"/>
  <c r="AV12" i="2" s="1"/>
  <c r="AV229" i="2" s="1"/>
  <c r="AV231" i="2" l="1"/>
  <c r="AV232" i="2"/>
  <c r="AW11" i="2"/>
  <c r="AW12" i="2" s="1"/>
  <c r="AW229" i="2" s="1"/>
  <c r="AX9" i="2"/>
  <c r="AW231" i="2" l="1"/>
  <c r="AW232" i="2"/>
  <c r="AX11" i="2"/>
  <c r="AX12" i="2" s="1"/>
  <c r="AX229" i="2" s="1"/>
  <c r="AY9" i="2"/>
  <c r="CM9" i="2"/>
  <c r="AX232" i="2" l="1"/>
  <c r="AX231" i="2"/>
  <c r="CM229" i="2"/>
  <c r="CM231" i="2" s="1"/>
  <c r="CM11" i="2"/>
  <c r="CM12" i="2" s="1"/>
  <c r="CM10" i="2"/>
  <c r="AY11" i="2"/>
  <c r="AY12" i="2" s="1"/>
  <c r="AY229" i="2" s="1"/>
  <c r="AZ9" i="2"/>
  <c r="AY232" i="2" l="1"/>
  <c r="AY231" i="2"/>
  <c r="AZ11" i="2"/>
  <c r="AZ12" i="2" s="1"/>
  <c r="AZ229" i="2" s="1"/>
  <c r="BA9" i="2"/>
  <c r="AZ231" i="2" l="1"/>
  <c r="AZ232" i="2"/>
  <c r="BA11" i="2"/>
  <c r="BA12" i="2" s="1"/>
  <c r="BA229" i="2" s="1"/>
  <c r="BB9" i="2"/>
  <c r="BA231" i="2" l="1"/>
  <c r="BA232" i="2"/>
  <c r="BC9" i="2"/>
  <c r="BB11" i="2"/>
  <c r="BB12" i="2" s="1"/>
  <c r="BB229" i="2" s="1"/>
  <c r="CN9" i="2"/>
  <c r="BB231" i="2" l="1"/>
  <c r="BB232" i="2"/>
  <c r="CN229" i="2"/>
  <c r="CN231" i="2" s="1"/>
  <c r="CN11" i="2"/>
  <c r="CN12" i="2" s="1"/>
  <c r="CN10" i="2"/>
  <c r="BD9" i="2"/>
  <c r="BC11" i="2"/>
  <c r="BC12" i="2" s="1"/>
  <c r="BC229" i="2" s="1"/>
  <c r="BC232" i="2" l="1"/>
  <c r="BC231" i="2"/>
  <c r="BD11" i="2"/>
  <c r="BD12" i="2" s="1"/>
  <c r="BD229" i="2" s="1"/>
  <c r="BE9" i="2"/>
  <c r="BD231" i="2" l="1"/>
  <c r="BD232" i="2"/>
  <c r="BE11" i="2"/>
  <c r="BE12" i="2" s="1"/>
  <c r="BE229" i="2" s="1"/>
  <c r="BF9" i="2"/>
  <c r="BE231" i="2" l="1"/>
  <c r="BE232" i="2"/>
  <c r="BG9" i="2"/>
  <c r="CO9" i="2"/>
  <c r="BF11" i="2"/>
  <c r="BF12" i="2" s="1"/>
  <c r="BF229" i="2" s="1"/>
  <c r="BF231" i="2" l="1"/>
  <c r="BF232" i="2"/>
  <c r="CO229" i="2"/>
  <c r="CO231" i="2" s="1"/>
  <c r="CO11" i="2"/>
  <c r="CO12" i="2" s="1"/>
  <c r="CO10" i="2"/>
  <c r="BH9" i="2"/>
  <c r="BG11" i="2"/>
  <c r="BG12" i="2" s="1"/>
  <c r="BG229" i="2" s="1"/>
  <c r="BG232" i="2" l="1"/>
  <c r="BG231" i="2"/>
  <c r="BI9" i="2"/>
  <c r="BH11" i="2"/>
  <c r="BH12" i="2" s="1"/>
  <c r="BH229" i="2" s="1"/>
  <c r="BH231" i="2" l="1"/>
  <c r="BH232" i="2"/>
  <c r="BI11" i="2"/>
  <c r="BI12" i="2" s="1"/>
  <c r="BI229" i="2" s="1"/>
  <c r="BJ9" i="2"/>
  <c r="BI231" i="2" l="1"/>
  <c r="BI232" i="2"/>
  <c r="BJ11" i="2"/>
  <c r="BJ12" i="2" s="1"/>
  <c r="BJ229" i="2" s="1"/>
  <c r="CP9" i="2"/>
  <c r="BK9" i="2"/>
  <c r="BJ231" i="2" l="1"/>
  <c r="BJ232" i="2"/>
  <c r="CP229" i="2"/>
  <c r="CP231" i="2" s="1"/>
  <c r="CP11" i="2"/>
  <c r="CP12" i="2" s="1"/>
  <c r="CP10" i="2"/>
  <c r="BK11" i="2"/>
  <c r="BK12" i="2" s="1"/>
  <c r="BK229" i="2" s="1"/>
  <c r="BL9" i="2"/>
  <c r="BK232" i="2" l="1"/>
  <c r="BK231" i="2"/>
  <c r="BL11" i="2"/>
  <c r="BL12" i="2" s="1"/>
  <c r="BL229" i="2" s="1"/>
  <c r="BM9" i="2"/>
  <c r="BL231" i="2" l="1"/>
  <c r="BL232" i="2"/>
  <c r="BM11" i="2"/>
  <c r="BM12" i="2" s="1"/>
  <c r="BM229" i="2" s="1"/>
  <c r="BN9" i="2"/>
  <c r="BM231" i="2" l="1"/>
  <c r="BM232" i="2"/>
  <c r="CQ9" i="2"/>
  <c r="BN11" i="2"/>
  <c r="BN12" i="2" s="1"/>
  <c r="BN229" i="2" s="1"/>
  <c r="BO9" i="2"/>
  <c r="BN231" i="2" l="1"/>
  <c r="BN232" i="2"/>
  <c r="CQ229" i="2"/>
  <c r="CQ231" i="2" s="1"/>
  <c r="CQ11" i="2"/>
  <c r="CQ12" i="2" s="1"/>
  <c r="CQ10" i="2"/>
  <c r="BP9" i="2"/>
  <c r="BO11" i="2"/>
  <c r="BO12" i="2" s="1"/>
  <c r="BO229" i="2" s="1"/>
  <c r="BO232" i="2" l="1"/>
  <c r="BO231" i="2"/>
  <c r="BP11" i="2"/>
  <c r="BP12" i="2" s="1"/>
  <c r="BP229" i="2" s="1"/>
  <c r="BQ9" i="2"/>
  <c r="BP231" i="2" l="1"/>
  <c r="BP232" i="2"/>
  <c r="BQ11" i="2"/>
  <c r="BQ12" i="2" s="1"/>
  <c r="BQ229" i="2" s="1"/>
  <c r="BR9" i="2"/>
  <c r="BQ231" i="2" l="1"/>
  <c r="BQ232" i="2"/>
  <c r="BS9" i="2"/>
  <c r="CR9" i="2"/>
  <c r="BR11" i="2"/>
  <c r="BR12" i="2" s="1"/>
  <c r="BR229" i="2" s="1"/>
  <c r="BR231" i="2" l="1"/>
  <c r="BR232" i="2"/>
  <c r="CR229" i="2"/>
  <c r="CR231" i="2" s="1"/>
  <c r="CR11" i="2"/>
  <c r="CR12" i="2" s="1"/>
  <c r="CR10" i="2"/>
  <c r="BT9" i="2"/>
  <c r="BS11" i="2"/>
  <c r="BS12" i="2" s="1"/>
  <c r="BS229" i="2" s="1"/>
  <c r="BS232" i="2" l="1"/>
  <c r="BS231" i="2"/>
  <c r="BU9" i="2"/>
  <c r="BT11" i="2"/>
  <c r="BT12" i="2" s="1"/>
  <c r="BT229" i="2" s="1"/>
  <c r="BT231" i="2" l="1"/>
  <c r="BT232" i="2"/>
  <c r="BU11" i="2"/>
  <c r="BU12" i="2" s="1"/>
  <c r="BU229" i="2" s="1"/>
  <c r="BV9" i="2"/>
  <c r="BU231" i="2" l="1"/>
  <c r="BU232" i="2"/>
  <c r="CS9" i="2"/>
  <c r="BV11" i="2"/>
  <c r="BV12" i="2" s="1"/>
  <c r="BV229" i="2" s="1"/>
  <c r="BW9" i="2"/>
  <c r="BV231" i="2" l="1"/>
  <c r="BV232" i="2"/>
  <c r="CS229" i="2"/>
  <c r="CS231" i="2" s="1"/>
  <c r="CS11" i="2"/>
  <c r="CS12" i="2" s="1"/>
  <c r="CS10" i="2"/>
  <c r="BW11" i="2"/>
  <c r="BW12" i="2" s="1"/>
  <c r="BW229" i="2" s="1"/>
  <c r="BX9" i="2"/>
  <c r="BW232" i="2" l="1"/>
  <c r="BW231" i="2"/>
  <c r="BX11" i="2"/>
  <c r="BX12" i="2" s="1"/>
  <c r="BX229" i="2" s="1"/>
  <c r="BX231" i="2" s="1"/>
  <c r="BY9" i="2"/>
  <c r="BX232" i="2" l="1"/>
  <c r="BY11" i="2"/>
  <c r="BY12" i="2" s="1"/>
  <c r="BY229" i="2" s="1"/>
  <c r="BY231" i="2" s="1"/>
  <c r="BZ9" i="2"/>
  <c r="BY232" i="2" l="1"/>
  <c r="BZ11" i="2"/>
  <c r="BZ12" i="2" s="1"/>
  <c r="BZ229" i="2" s="1"/>
  <c r="BZ231" i="2" s="1"/>
  <c r="CT9" i="2"/>
  <c r="BZ232" i="2" l="1"/>
  <c r="CT229" i="2"/>
  <c r="CT231" i="2" s="1"/>
  <c r="CT11" i="2"/>
  <c r="CT12" i="2" s="1"/>
  <c r="CT10" i="2"/>
  <c r="AA18" i="2"/>
  <c r="AA225" i="2" l="1"/>
  <c r="CH225" i="2" s="1"/>
  <c r="BB27" i="2"/>
  <c r="AA19" i="2"/>
  <c r="AA229" i="2" s="1"/>
  <c r="AB19" i="2"/>
  <c r="AB229" i="2" s="1"/>
  <c r="AB231" i="2" l="1"/>
  <c r="AE232" i="2"/>
  <c r="AA232" i="2"/>
  <c r="AC232" i="2"/>
  <c r="AD232" i="2"/>
  <c r="AB232" i="2"/>
  <c r="AA231" i="2"/>
  <c r="CH229" i="2"/>
  <c r="CH23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Julien Whitter</author>
  </authors>
  <commentList>
    <comment ref="R1" authorId="0" shapeId="0" xr:uid="{00000000-0006-0000-0100-0000E5000000}">
      <text>
        <r>
          <rPr>
            <sz val="11"/>
            <color theme="1"/>
            <rFont val="Calibri"/>
            <family val="2"/>
            <scheme val="minor"/>
          </rPr>
          <t>======
ID#AAABXr47cSQ
Julien Whitter    (2024-10-23 17:18:10)
- BioShock 
- Max Payne
- Borderlands 
- Midnight Club
- Carnival Games 
- NBA 2K
- Grand Theft Auto 
- Red Dead
- L.A. Noire
- Sid Meier’s Civilization
Strauss H. Zelnick
Executive Chairman &amp; CEO
Yes. Thanks, Daniel. Look, I think you've identified the way the year is penciling out, and it's a reflection of our strategy. So historically, what we found when we came to the company some years ago was a company that was dominated by one franchise and operated within one business model. Everyone knows what the franchise was, and the business model was you can create a game and you put in a box and you ship it and then maybe you shipped a budget edition or Game of the Year Edition, and perhaps you shipped some expansion packs. Well, in the past 7 years, we've launched a multiplicity of new franchise. The company now has 10 franchises that have each sold at least 5 million units for an individual release. And in terms of business model, we, and frankly the rest of the industry, have it diversified so that we have revenue that comes after the initial release of the game. It's not related just to the sale of the full game, whether that's digital or physical revenue. And we call that recurrent consumer spending. What's exciting about the coming year and subsequent years is it's sort of both of those features that we're releasing a balanced portfolio of franchises year in, year out, in addition to new intellectual property that we hope will become new franchises. And we're aggressively pursuing this new business model, which means that we make a game available physically. We make it available digitally. We make downloadable content available when it makes sense. And when it makes sense, we allow consumers to engage in the game, both in terms of gameplay and in terms of spending money. We call that recurrent consumer spending. And that's become a very powerful engine here, both creatively and economically. Of course, we start with the creative engine and then we move on to the economic engine. And Lainie can answer your question about the balance sheet.</t>
        </r>
      </text>
    </comment>
    <comment ref="W1" authorId="0" shapeId="0" xr:uid="{00000000-0006-0000-0100-000014000000}">
      <text>
        <r>
          <rPr>
            <sz val="11"/>
            <color theme="1"/>
            <rFont val="Calibri"/>
            <family val="2"/>
            <scheme val="minor"/>
          </rPr>
          <t>======
ID#AAABXr47cf8
Julien Whitter    (2024-10-23 17:18:11)
+MAFIA
11 franchises with individual titles that have sold-in 5 million units 

BioShock 

Max Payne 

Borderlands 

Midnight Club

Carnival Games 

NBA 2K 

Grand Theft Auto 

Red Dead 

L.A. Noire 

Sid Meier
’
s Civilization 

Mafia</t>
        </r>
      </text>
    </comment>
    <comment ref="AV1" authorId="0" shapeId="0" xr:uid="{00000000-0006-0000-0100-000006020000}">
      <text>
        <r>
          <rPr>
            <sz val="11"/>
            <color theme="1"/>
            <rFont val="Calibri"/>
            <family val="2"/>
            <scheme val="minor"/>
          </rPr>
          <t>======
ID#AAABXr47b_4
Julien Whitter    (2024-10-23 17:18:09)
slide 5
https://research.alpha-sense.com?docid=IR-MAN-TK622906-20211104082055104-0&amp;utm_source=alphasense%20platform&amp;utm_medium=document%20share&amp;utm_content=IR-MAN-TK622906-20211104082055104-0&amp;utm_campaign=1717445356809&amp;utm_doc_id=IR-MAN-TK622906-20211104082055104-0&amp;utm_doc_type=IRPres</t>
        </r>
      </text>
    </comment>
    <comment ref="AZ1" authorId="0" shapeId="0" xr:uid="{00000000-0006-0000-0100-0000A6010000}">
      <text>
        <r>
          <rPr>
            <sz val="11"/>
            <color theme="1"/>
            <rFont val="Calibri"/>
            <family val="2"/>
            <scheme val="minor"/>
          </rPr>
          <t>======
ID#AAABXr47cGA
Julien Whitter    (2024-10-23 17:18:09)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H1" authorId="1" shapeId="0" xr:uid="{363B5049-039C-422E-B89F-A596BC5E6C7A}">
      <text>
        <r>
          <rPr>
            <b/>
            <sz val="9"/>
            <color indexed="81"/>
            <rFont val="Tahoma"/>
            <family val="2"/>
          </rPr>
          <t>Julien Whitter:</t>
        </r>
        <r>
          <rPr>
            <sz val="9"/>
            <color indexed="81"/>
            <rFont val="Tahoma"/>
            <family val="2"/>
          </rPr>
          <t xml:space="preserve">
Sold Private Division Kerbal Space Program in oct-24</t>
        </r>
      </text>
    </comment>
    <comment ref="BM1" authorId="0" shapeId="0" xr:uid="{00000000-0006-0000-0100-0000D3000000}">
      <text>
        <r>
          <rPr>
            <sz val="11"/>
            <color theme="1"/>
            <rFont val="Calibri"/>
            <family val="2"/>
            <scheme val="minor"/>
          </rPr>
          <t>======
ID#AAABXr47cTk
Julien Whitter    (2024-10-23 17:18:10)
could be a 3/30 launch to placate guidance of sequential growth for F26/27</t>
        </r>
      </text>
    </comment>
    <comment ref="AY2" authorId="0" shapeId="0" xr:uid="{00000000-0006-0000-0100-000016010000}">
      <text>
        <r>
          <rPr>
            <sz val="11"/>
            <color theme="1"/>
            <rFont val="Calibri"/>
            <family val="2"/>
            <scheme val="minor"/>
          </rPr>
          <t>======
ID#AAABXr47cPE
Julien Whitter    (2024-10-23 17:18:10)
ann 1.10.22 for $12b cash-stock
100m of cost synergies within 2years of close
500m of revenue synergies "over time"
https://ir.take2games.com/static-files/23d9f00c-d7e7-4992-b16d-84e67dc58622</t>
        </r>
      </text>
    </comment>
    <comment ref="BB2" authorId="0" shapeId="0" xr:uid="{00000000-0006-0000-0100-000026000000}">
      <text>
        <r>
          <rPr>
            <sz val="11"/>
            <color theme="1"/>
            <rFont val="Calibri"/>
            <family val="2"/>
            <scheme val="minor"/>
          </rPr>
          <t>======
ID#AAABXr47ce0
Julien Whitter    (2024-10-23 17:18:11)
https://research.alpha-sense.com?docid=GDS-646539fdc07adf12293d4b6f&amp;utm_source=alphasense%20platform&amp;utm_medium=document%20share&amp;utm_content=GDS-646539fdc07adf12293d4b6f&amp;utm_campaign=1717463253885&amp;utm_doc_id=GDS-646539fdc07adf12293d4b6f&amp;utm_doc_type=IRPres</t>
        </r>
      </text>
    </comment>
    <comment ref="BJ2" authorId="0" shapeId="0" xr:uid="{00000000-0006-0000-0100-0000E3010000}">
      <text>
        <r>
          <rPr>
            <sz val="11"/>
            <color theme="1"/>
            <rFont val="Calibri"/>
            <family val="2"/>
            <scheme val="minor"/>
          </rPr>
          <t>======
ID#AAABXr47cCI
Julien Whitter    (2024-10-23 17:18:09)
Feb25
https://www.theverge.com/2024/8/20/24224532/civilization-7-release-date-february-2025</t>
        </r>
      </text>
    </comment>
    <comment ref="BM2" authorId="0" shapeId="0" xr:uid="{00000000-0006-0000-0100-00009E010000}">
      <text>
        <r>
          <rPr>
            <sz val="11"/>
            <color theme="1"/>
            <rFont val="Calibri"/>
            <family val="2"/>
            <scheme val="minor"/>
          </rPr>
          <t>======
ID#AAABXr47cGg
Julien Whitter    (2024-10-23 17:18:09)
coming 2025
https://x.com/GearboxOfficial/status/1825957079879921829</t>
        </r>
      </text>
    </comment>
    <comment ref="C7" authorId="1" shapeId="0" xr:uid="{06691D2A-31DF-44B9-A39D-58CF3E56C2B7}">
      <text>
        <r>
          <rPr>
            <b/>
            <sz val="9"/>
            <color indexed="81"/>
            <rFont val="Tahoma"/>
            <family val="2"/>
          </rPr>
          <t>Julien Whitter:</t>
        </r>
        <r>
          <rPr>
            <sz val="9"/>
            <color indexed="81"/>
            <rFont val="Tahoma"/>
            <family val="2"/>
          </rPr>
          <t xml:space="preserve">
&gt;40M
https://www.ign.com/articles/2010/04/23/xbox-360-console-sales-top-40-million-worldwide</t>
        </r>
      </text>
    </comment>
    <comment ref="J7" authorId="1" shapeId="0" xr:uid="{4FF4334E-E5A3-4809-BE21-2D86998EE0D1}">
      <text>
        <r>
          <rPr>
            <b/>
            <sz val="9"/>
            <color indexed="81"/>
            <rFont val="Tahoma"/>
            <family val="2"/>
          </rPr>
          <t>Julien Whitter:</t>
        </r>
        <r>
          <rPr>
            <sz val="9"/>
            <color indexed="81"/>
            <rFont val="Tahoma"/>
            <family val="2"/>
          </rPr>
          <t xml:space="preserve">
https://blogs.microsoft.com/blog/2012/01/12/xbox-360-extends-win-streak-to-12-straight-months-with-banner-holiday-sales/#:~:text=According%20to%20internal%20Microsoft%20figures,40%20million%20Xbox%20LIVE%20members.</t>
        </r>
      </text>
    </comment>
    <comment ref="N7" authorId="1" shapeId="0" xr:uid="{AF121EC2-7E72-4C0F-9E49-666820C70D39}">
      <text>
        <r>
          <rPr>
            <b/>
            <sz val="9"/>
            <color indexed="81"/>
            <rFont val="Tahoma"/>
            <family val="2"/>
          </rPr>
          <t>Julien Whitter:</t>
        </r>
        <r>
          <rPr>
            <sz val="9"/>
            <color indexed="81"/>
            <rFont val="Tahoma"/>
            <family val="2"/>
          </rPr>
          <t xml:space="preserve">
https://www.yahoo.com/news/microsoft-says-xbox-360-sales-surpassed-76-million-144551673.html</t>
        </r>
      </text>
    </comment>
    <comment ref="P7" authorId="1" shapeId="0" xr:uid="{630C8B3B-584A-4749-AEA4-A852216FB67F}">
      <text>
        <r>
          <rPr>
            <b/>
            <sz val="9"/>
            <color indexed="81"/>
            <rFont val="Tahoma"/>
            <family val="2"/>
          </rPr>
          <t>Julien Whitter:</t>
        </r>
        <r>
          <rPr>
            <sz val="9"/>
            <color indexed="81"/>
            <rFont val="Tahoma"/>
            <family val="2"/>
          </rPr>
          <t xml:space="preserve">
https://www.gamespot.com/articles/xbox-360-sales-reach-80-million-units/1100-6415644/</t>
        </r>
      </text>
    </comment>
    <comment ref="P9" authorId="1" shapeId="0" xr:uid="{B5D170C4-4AA8-4409-AEE6-0F6B9334D74D}">
      <text>
        <r>
          <rPr>
            <b/>
            <sz val="9"/>
            <color indexed="81"/>
            <rFont val="Tahoma"/>
            <family val="2"/>
          </rPr>
          <t>Julien Whitter:</t>
        </r>
        <r>
          <rPr>
            <sz val="9"/>
            <color indexed="81"/>
            <rFont val="Tahoma"/>
            <family val="2"/>
          </rPr>
          <t xml:space="preserve">
Reachs 80M
https://sonyinteractive.com/en/press-releases/2013/playstation3-sales-reach-80-million-units-worldwide/</t>
        </r>
      </text>
    </comment>
    <comment ref="AE9" authorId="1" shapeId="0" xr:uid="{0F0EB5E2-3784-479C-A3DC-51BDAA31D659}">
      <text>
        <r>
          <rPr>
            <b/>
            <sz val="9"/>
            <color indexed="81"/>
            <rFont val="Tahoma"/>
            <family val="2"/>
          </rPr>
          <t>Julien Whitter:</t>
        </r>
        <r>
          <rPr>
            <sz val="9"/>
            <color indexed="81"/>
            <rFont val="Tahoma"/>
            <family val="2"/>
          </rPr>
          <t xml:space="preserve">
87.4M
https://sonyinteractive.com/en/our-company/business-data-sales/</t>
        </r>
      </text>
    </comment>
    <comment ref="Q14" authorId="1" shapeId="0" xr:uid="{44D949D9-774C-48FE-ADD4-D355824A0DEE}">
      <text>
        <r>
          <rPr>
            <b/>
            <sz val="9"/>
            <color indexed="81"/>
            <rFont val="Tahoma"/>
            <family val="2"/>
          </rPr>
          <t>Julien Whitter:</t>
        </r>
        <r>
          <rPr>
            <sz val="9"/>
            <color indexed="81"/>
            <rFont val="Tahoma"/>
            <family val="2"/>
          </rPr>
          <t xml:space="preserve">
1M in 24HR
https://blogs.microsoft.com/blog/2013/11/22/its-official-more-than-1-million-xbox-one-consoles-sold-in-less-than-24-hours/</t>
        </r>
      </text>
    </comment>
    <comment ref="R14" authorId="1" shapeId="0" xr:uid="{E0B28C34-1334-4CB3-9FE5-0A4B26F9097E}">
      <text>
        <r>
          <rPr>
            <b/>
            <sz val="9"/>
            <color indexed="81"/>
            <rFont val="Tahoma"/>
            <family val="2"/>
          </rPr>
          <t>Julien Whitter:</t>
        </r>
        <r>
          <rPr>
            <sz val="9"/>
            <color indexed="81"/>
            <rFont val="Tahoma"/>
            <family val="2"/>
          </rPr>
          <t xml:space="preserve">
3.9M untis sold
https://news.xbox.com/en-us/2014/01/06/xbox-one-january-thank-you/
https://www.theverge.com/2014/1/23/5338162/microsoft-q2-2014-financial-earnings</t>
        </r>
      </text>
    </comment>
    <comment ref="U14" authorId="1" shapeId="0" xr:uid="{642B7025-056F-4C75-9098-8F125A5C769A}">
      <text>
        <r>
          <rPr>
            <b/>
            <sz val="9"/>
            <color indexed="81"/>
            <rFont val="Tahoma"/>
            <family val="2"/>
          </rPr>
          <t>Julien Whitter:</t>
        </r>
        <r>
          <rPr>
            <sz val="9"/>
            <color indexed="81"/>
            <rFont val="Tahoma"/>
            <family val="2"/>
          </rPr>
          <t xml:space="preserve">
https://web.archive.org/web/20151005070914/http://www.destructoid.com/xbox-one-approaching-10-million-units-shipped-283796.phtml</t>
        </r>
      </text>
    </comment>
    <comment ref="AY14" authorId="1" shapeId="0" xr:uid="{73276095-02BB-4F1B-882E-9ECE08A7FE4B}">
      <text>
        <r>
          <rPr>
            <b/>
            <sz val="9"/>
            <color indexed="81"/>
            <rFont val="Tahoma"/>
            <family val="2"/>
          </rPr>
          <t>Julien Whitter:</t>
        </r>
        <r>
          <rPr>
            <sz val="9"/>
            <color indexed="81"/>
            <rFont val="Tahoma"/>
            <family val="2"/>
          </rPr>
          <t xml:space="preserve">
Sony sold 2x as many PS4 vs. Xbox One per MSFT
//
https://www.theverge.com/2022/8/15/23306068/microsoft-xbox-one-sales-lifetime-versus-ps4-sales</t>
        </r>
      </text>
    </comment>
    <comment ref="Q16" authorId="1" shapeId="0" xr:uid="{6C93DD6A-3378-4EA8-96D3-4FB46BA59FF0}">
      <text>
        <r>
          <rPr>
            <b/>
            <sz val="9"/>
            <color indexed="81"/>
            <rFont val="Tahoma"/>
            <family val="2"/>
          </rPr>
          <t>Julien Whitter:</t>
        </r>
        <r>
          <rPr>
            <sz val="9"/>
            <color indexed="81"/>
            <rFont val="Tahoma"/>
            <family val="2"/>
          </rPr>
          <t xml:space="preserve">
https://sonyinteractive.com/en/press-releases/playstation4-ps4-global-sales-surpass-21-million-units--following-europe-australasia-and-latin-america-launch/</t>
        </r>
      </text>
    </comment>
    <comment ref="R16" authorId="1" shapeId="0" xr:uid="{40D9E8D2-3CF4-49E9-BD06-A2392ECD327B}">
      <text>
        <r>
          <rPr>
            <b/>
            <sz val="9"/>
            <color indexed="81"/>
            <rFont val="Tahoma"/>
            <family val="2"/>
          </rPr>
          <t>Julien Whitter:</t>
        </r>
        <r>
          <rPr>
            <sz val="9"/>
            <color indexed="81"/>
            <rFont val="Tahoma"/>
            <family val="2"/>
          </rPr>
          <t xml:space="preserve">
https://sonyinteractive.com/en/press-releases/playstation4-ps4-sales-surpass-60-million-units-worldwide-in-less-than-4-months-since-launch-----------------rapidly-popularizes-a-new-way-to-enjoy-----------------social-interaction-through-gaming/</t>
        </r>
      </text>
    </comment>
    <comment ref="V16" authorId="1" shapeId="0" xr:uid="{56D6DD6D-1E94-4905-BE81-DF339999895C}">
      <text>
        <r>
          <rPr>
            <b/>
            <sz val="9"/>
            <color indexed="81"/>
            <rFont val="Tahoma"/>
            <family val="2"/>
          </rPr>
          <t>Julien Whitter:</t>
        </r>
        <r>
          <rPr>
            <sz val="9"/>
            <color indexed="81"/>
            <rFont val="Tahoma"/>
            <family val="2"/>
          </rPr>
          <t xml:space="preserve">
20M
//
https://sonyinteractive.com/en/press-releases/playstation4-ps4-sales-surpass------202-million-units-worldwide/</t>
        </r>
      </text>
    </comment>
    <comment ref="Z16" authorId="1" shapeId="0" xr:uid="{AED59475-F0B3-449C-8928-69B10630C22A}">
      <text>
        <r>
          <rPr>
            <b/>
            <sz val="9"/>
            <color indexed="81"/>
            <rFont val="Tahoma"/>
            <family val="2"/>
          </rPr>
          <t>Julien Whitter:</t>
        </r>
        <r>
          <rPr>
            <sz val="9"/>
            <color indexed="81"/>
            <rFont val="Tahoma"/>
            <family val="2"/>
          </rPr>
          <t xml:space="preserve">
40M units 
https://sonyinteractive.com/en/press-releases/playstation4-sales-surpass-40-million-units-worldwide/</t>
        </r>
      </text>
    </comment>
    <comment ref="AC16" authorId="1" shapeId="0" xr:uid="{104ECC03-9E99-4E7E-BF82-0CDE57AA1821}">
      <text>
        <r>
          <rPr>
            <b/>
            <sz val="9"/>
            <color indexed="81"/>
            <rFont val="Tahoma"/>
            <family val="2"/>
          </rPr>
          <t>Julien Whitter:</t>
        </r>
        <r>
          <rPr>
            <sz val="9"/>
            <color indexed="81"/>
            <rFont val="Tahoma"/>
            <family val="2"/>
          </rPr>
          <t xml:space="preserve">
&gt;50M
https://sonyinteractive.com/en/press-releases/playstation4-ps4-sales-surpass--50-million-units-worldwide/</t>
        </r>
      </text>
    </comment>
    <comment ref="AE16" authorId="1" shapeId="0" xr:uid="{8267286E-AB52-4D93-AF00-15C2391C87F4}">
      <text>
        <r>
          <rPr>
            <b/>
            <sz val="9"/>
            <color indexed="81"/>
            <rFont val="Tahoma"/>
            <family val="2"/>
          </rPr>
          <t>Julien Whitter:</t>
        </r>
        <r>
          <rPr>
            <sz val="9"/>
            <color indexed="81"/>
            <rFont val="Tahoma"/>
            <family val="2"/>
          </rPr>
          <t xml:space="preserve">
&gt;60M</t>
        </r>
      </text>
    </comment>
    <comment ref="AG16" authorId="1" shapeId="0" xr:uid="{55D49B86-9E32-4B15-B21D-80B99A406AE0}">
      <text>
        <r>
          <rPr>
            <b/>
            <sz val="9"/>
            <color indexed="81"/>
            <rFont val="Tahoma"/>
            <family val="2"/>
          </rPr>
          <t>Julien Whitter:</t>
        </r>
        <r>
          <rPr>
            <sz val="9"/>
            <color indexed="81"/>
            <rFont val="Tahoma"/>
            <family val="2"/>
          </rPr>
          <t xml:space="preserve">
&gt;70M</t>
        </r>
      </text>
    </comment>
    <comment ref="AI16" authorId="1" shapeId="0" xr:uid="{11C5CD41-E5D7-4D25-BEA7-952881CF4114}">
      <text>
        <r>
          <rPr>
            <b/>
            <sz val="9"/>
            <color indexed="81"/>
            <rFont val="Tahoma"/>
            <family val="2"/>
          </rPr>
          <t>Julien Whitter:</t>
        </r>
        <r>
          <rPr>
            <sz val="9"/>
            <color indexed="81"/>
            <rFont val="Tahoma"/>
            <family val="2"/>
          </rPr>
          <t xml:space="preserve">
&gt;80m</t>
        </r>
      </text>
    </comment>
    <comment ref="AK16" authorId="1" shapeId="0" xr:uid="{C48DC502-E8B8-43FC-8602-2CAF1E240190}">
      <text>
        <r>
          <rPr>
            <b/>
            <sz val="9"/>
            <color indexed="81"/>
            <rFont val="Tahoma"/>
            <family val="2"/>
          </rPr>
          <t>Julien Whitter:</t>
        </r>
        <r>
          <rPr>
            <sz val="9"/>
            <color indexed="81"/>
            <rFont val="Tahoma"/>
            <family val="2"/>
          </rPr>
          <t xml:space="preserve">
&gt;90M</t>
        </r>
      </text>
    </comment>
    <comment ref="AO16" authorId="1" shapeId="0" xr:uid="{21086F9A-94A6-4549-B6FC-FA85C226F59A}">
      <text>
        <r>
          <rPr>
            <b/>
            <sz val="9"/>
            <color indexed="81"/>
            <rFont val="Tahoma"/>
            <family val="2"/>
          </rPr>
          <t>Julien Whitter:</t>
        </r>
        <r>
          <rPr>
            <sz val="9"/>
            <color indexed="81"/>
            <rFont val="Tahoma"/>
            <family val="2"/>
          </rPr>
          <t xml:space="preserve">
106m</t>
        </r>
      </text>
    </comment>
    <comment ref="AY16" authorId="1" shapeId="0" xr:uid="{EC242D56-FC3D-4639-8618-2DC5368B0E24}">
      <text>
        <r>
          <rPr>
            <b/>
            <sz val="9"/>
            <color indexed="81"/>
            <rFont val="Tahoma"/>
            <family val="2"/>
          </rPr>
          <t>Julien Whitter:</t>
        </r>
        <r>
          <rPr>
            <sz val="9"/>
            <color indexed="81"/>
            <rFont val="Tahoma"/>
            <family val="2"/>
          </rPr>
          <t xml:space="preserve">
117M</t>
        </r>
      </text>
    </comment>
    <comment ref="AF31" authorId="0" shapeId="0" xr:uid="{00000000-0006-0000-0100-0000CB000000}">
      <text>
        <r>
          <rPr>
            <sz val="11"/>
            <color theme="1"/>
            <rFont val="Calibri"/>
            <family val="2"/>
            <scheme val="minor"/>
          </rPr>
          <t>======
ID#AAABXr47cUE
Julien Whitter    (2024-10-23 17:18:10)
Operational Metric – Net Bookings
As previously announced, starting with fiscal second quarter 2018, Take-Two has changed the name of its operational metric from Net Sales to Net Bookings. The Company has made this change to avoid confusion with the net sales captions used by some companies in their GAAP financial statements, and to be consistent with operational metrics provided by its peers. Net Bookings is defined as the net amount of products and services sold digitally or sold-in physically during the period, and includes licensing fees, merchandise, in-game advertising, strategy guides and publisher incentives. The Company’s definition of Net Bookings is identical to its previous definition of Net Sales.
During fiscal second quarter 2018, total Net Bookings grew 20% to $577.0 million, as compared to $479.4 million during last year’s fiscal second quarter. Net Bookings from recurrent consumer spending grew 84% year-over-year and accounted for 42% of total Net Bookings. The largest contributors to Net Bookings were NBA 2K18 and NBA 2K17, Grand Theft Auto Online and Grand Theft Auto V, Dragon City and Monster Legends, and XCOM 2.
Catalog accounted for $310.5 million of Net Bookings led by Grand Theft Auto, NBA 2K, Dragon City and Monster Legends, and XCOM 2.
Digitally-delivered Net Bookings grew 52% to $355.7 million, as compared to $234.2 million in last year’s fiscal second quarter, and accounted for 62% of total Net Bookings. The largest contributors to digitally-delivered Net Bookings in fiscal second quarter 2018 were Grand Theft Auto Online and Grand Theft Auto V, NBA 2K18 and NBA 2K17, Dragon City and Monster Legends, and XCOM 2.</t>
        </r>
      </text>
    </comment>
    <comment ref="AG31" authorId="0" shapeId="0" xr:uid="{00000000-0006-0000-0100-0000D1000000}">
      <text>
        <r>
          <rPr>
            <sz val="11"/>
            <color theme="1"/>
            <rFont val="Calibri"/>
            <family val="2"/>
            <scheme val="minor"/>
          </rPr>
          <t>======
ID#AAABXr47cTo
Julien Whitter    (2024-10-23 17:18:10)
Operational Metric – Net Bookings
During fiscal third quarter 2018, total Net Bookings were $653.9 million, as compared to $744.8 million during last year’s fiscal third quarter, which had benefitted from the launches of Mafia III and Sid Meier’s Civilization VI. Net Bookings from recurrent consumer spending grew 44% year-over-year and accounted for 40% of total Net Bookings. The largest contributors to Net Bookings were Grand Theft Auto Online and Grand Theft Auto V, NBA 2K18, WWE 2K18, L.A. Noire, and Dragon City and Monster Legends.
Catalog accounted for $343.5 million of Net Bookings led by Grand Theft Auto, and Dragon City and Monster Legends.
Digitally-delivered Net Bookings grew 6% to $379.7 million, as compared to $357.4 million in last year’s fiscal third quarter, and accounted for 58% of total Net Bookings. The largest contributors to digitally-delivered Net Bookings in fiscal third quarter 2018 were Grand Theft Auto Online and Grand Theft Auto V, NBA 2K18, WWE 2K18 and WWE SuperCard, and Monster Legends and Dragon City.</t>
        </r>
      </text>
    </comment>
    <comment ref="AH31" authorId="0" shapeId="0" xr:uid="{00000000-0006-0000-0100-0000CD010000}">
      <text>
        <r>
          <rPr>
            <sz val="11"/>
            <color theme="1"/>
            <rFont val="Calibri"/>
            <family val="2"/>
            <scheme val="minor"/>
          </rPr>
          <t>======
ID#AAABXr47cDg
Julien Whitter    (2024-10-23 17:18:09)
Fiscal Fourth Quarter Operational Metric – Net Bookings
Total Net Bookings grew to $411.4 million, as compared to $407.1 million during last year’s fiscal fourth quarter. Net Bookings from recurrent consumer spending grew 15% year-over-year and accounted for 58% of total Net Bookings. The largest contributors to Net Bookings were Grand Theft Auto Online and Grand Theft Auto V, NBA 2K18, Dragon City and Monster Legends, WWE 2K18 and WWE SuperCard, and Sid Meier’s Civilization VI.
Catalog accounted for $293.1 million of Net Bookings led by Grand Theft Auto, Dragon City and Monster Legends, and Sid Meier’s Civilization VI.
Digitally-delivered Net Bookings grew 12% to $333.1 million, as compared to $298.5 million in last year’s fiscal fourth quarter. The largest contributors to digitally-delivered Net Bookings in fiscal fourth quarter 2018 were Grand Theft Auto Online and Grand Theft Auto V, NBA 2K18, Sid Meier’s Civilization VI, Monster Legends and Dragon City, and WWE SuperCard and WWE 2K18.</t>
        </r>
      </text>
    </comment>
    <comment ref="AI31" authorId="0" shapeId="0" xr:uid="{00000000-0006-0000-0100-0000AF000000}">
      <text>
        <r>
          <rPr>
            <sz val="11"/>
            <color theme="1"/>
            <rFont val="Calibri"/>
            <family val="2"/>
            <scheme val="minor"/>
          </rPr>
          <t>======
ID#AAABXr47cV8
Julien Whitter    (2024-10-23 17:18:10)
Operational Metric – Net Bookings
Net Bookings is defined as the net amount of products and services sold digitally or sold-in physically during the period, and includes licensing fees, merchandise, in-game advertising, strategy guides and publisher incentives.
During fiscal first quarter 2019, total Net Bookings were $288.3 million, as compared to $348.3 million during last year’s fiscal first quarter, which had benefitted from the release of the Gunrunning update for Grand Theft Auto Online. Net Bookings from recurrent consumer spending accounted for 63% of total Net Bookings, as compared to 59% in last year’s fiscal first quarter. The largest contributors to Net Bookings in fiscal first quarter 2019 were Grand Theft Auto Online and Grand Theft Auto V, NBA 2K18, Dragon City and Monster Legends, and WWE SuperCard and WWE 2K18.
Catalog accounted for $282.3 million of Net Bookings led by Grand Theft Auto, NBA 2K, and Dragon City and Monster Legends.
Digitally-delivered Net Bookings were $252.8 million, as compared to $280.9 million in last year’s fiscal first quarter, and accounted for 88% of total Net Bookings, as compared to 81% in last year’s fiscal first quarter. The largest contributors to digitally-delivered Net Bookings in fiscal first quarter 2019 were Grand Theft Auto Online and Grand Theft Auto V, NBA 2K18, Monster Legends and Dragon City, and WWE SuperCard and WWE 2K18.</t>
        </r>
      </text>
    </comment>
    <comment ref="AJ31" authorId="0" shapeId="0" xr:uid="{00000000-0006-0000-0100-000008020000}">
      <text>
        <r>
          <rPr>
            <sz val="11"/>
            <color theme="1"/>
            <rFont val="Calibri"/>
            <family val="2"/>
            <scheme val="minor"/>
          </rPr>
          <t>======
ID#AAABXr47b_w
Julien Whitter    (2024-10-23 17:18:09)
Operational Metric – Net Bookings
Net Bookings is defined as the net amount of products and services sold digitally or sold-in physically during the period, and includes licensing fees, merchandise, in-game advertising, strategy guides and publisher incentives.
During fiscal second quarter 2019, total Net Bookings grew 1% to $583.4 million, as compared to $577.0 million during last year’s fiscal second quarter. Net Bookings from recurrent consumer spending grew 28% and accounted for 53% of total Net Bookings. The largest contributors to Net Bookings in fiscal second quarter 2019 were NBA 2K19 and NBA 2K18, Grand Theft Auto Online and Grand Theft Auto V, Dragon City and Monster Legends, WWE SuperCard, and NBA 2K Online 2.
Catalog accounted for $287.8 million of Net Bookings led by Grand Theft Auto, Dragon City and Monster Legends, and NBA 2K.
Digitally-delivered Net Bookings grew 20% to $426.2 million, as compared to $355.7 million in last year’s fiscal second quarter, and accounted for 73% of total Net Bookings. The largest contributors to digitally-delivered Net Bookings in fiscal second quarter 2019 were NBA 2K19 and NBA 2K18, Grand Theft Auto Online and Grand Theft Auto V, Dragon City and Monster Legends, WWE SuperCard, and NBA 2K Online 2.</t>
        </r>
      </text>
    </comment>
    <comment ref="AK31" authorId="0" shapeId="0" xr:uid="{00000000-0006-0000-0100-0000E7000000}">
      <text>
        <r>
          <rPr>
            <sz val="11"/>
            <color theme="1"/>
            <rFont val="Calibri"/>
            <family val="2"/>
            <scheme val="minor"/>
          </rPr>
          <t>======
ID#AAABXr47cSE
Julien Whitter    (2024-10-23 17:18:10)
Operational Metric – Net Bookings
Net Bookings is defined as the net amount of products and services sold digitally or sold-in physically during the period, and includes licensing fees, merchandise, in-game advertising, strategy guides and publisher incentives.
During fiscal third quarter 2019, total Net Bookings grew 140% to $1.569 billion, as compared to $653.9 million during last year’s fiscal third quarter. Net Bookings from recurrent consumer spending grew 31% and accounted for 22% of total Net Bookings. The largest contributors to Net Bookings in fiscal third quarter 2019 were Red Dead Redemption 2, NBA 2K19, Grand Theft Auto Online and Grand Theft Auto V, WWE 2K19 and WWE SuperCard, Dragon City and Monster Legends, and Sid Meier’s Civilization VI.
Catalog accounted for $243.9 million of Net Bookings led by Grand Theft Auto, Dragon City and Monster Legends, and Sid Meier’s Civilization VI.
Digitally-delivered Net Bookings grew 85% to $703.8 million, as compared to $379.7 million in last year’s fiscal third quarter, and accounted for 45% of total Net Bookings. The largest contributors to digitally-delivered Net Bookings in fiscal third quarter 2019 were Red Dead Redemption 2, NBA 2K19, Grand Theft Auto Online and Grand Theft Auto V, WWE SuperCard and WWE 2K19, Monster Legends and Dragon City, and Sid Meier’s Civilization VI.</t>
        </r>
      </text>
    </comment>
    <comment ref="AL31" authorId="0" shapeId="0" xr:uid="{00000000-0006-0000-0100-00001D000000}">
      <text>
        <r>
          <rPr>
            <sz val="11"/>
            <color theme="1"/>
            <rFont val="Calibri"/>
            <family val="2"/>
            <scheme val="minor"/>
          </rPr>
          <t>======
ID#AAABXr47cfY
Julien Whitter    (2024-10-23 17:18:11)
Fiscal Fourth Quarter Operational Metric – Net Bookings
Net Bookings is defined as the net amount of products and services sold digitally or sold-in physically during the period, and includes licensing fees, merchandise, in-game advertising, strategy guides and publisher incentives.
Total Net Bookings grew 19% to $488.4 million, as compared to $411.4 million during last year’s fiscal fourth quarter. Net Bookings from recurrent consumer spending grew 27% year-over-year and accounted for 62% of total Net Bookings. The largest contributors to Net Bookings were NBA 2K19, Grand Theft Auto Online and Grand Theft Auto V, Red Dead Redemption 2 and Red Dead Online, Sid Meier’s Civilization VI, Dragon City and Monster Legends, and WWE SuperCard and WWE 2K19.
Catalog accounted for $254.5 million of Net Bookings led by Grand Theft Auto, Sid Meier’s Civilization VI, and Dragon City and Monster Legends.
Digitally-delivered Net Bookings grew 26% to $419.0 million, as compared to $333.1 million in last year’s fiscal fourth quarter, and accounted for 86% of total Net Bookings. The largest contributors to digitally-delivered Net Bookings in fiscal fourth quarter 2019 were NBA 2K19, Grand Theft Auto Online and Grand Theft Auto V, Red Dead Redemption 2 and Red Dead Online, Sid Meier’s Civilization VI, Dragon City and Monster Legends, and WWE SuperCard and WWE 2K19.</t>
        </r>
      </text>
    </comment>
    <comment ref="AM31" authorId="0" shapeId="0" xr:uid="{00000000-0006-0000-0100-0000D9000000}">
      <text>
        <r>
          <rPr>
            <sz val="11"/>
            <color theme="1"/>
            <rFont val="Calibri"/>
            <family val="2"/>
            <scheme val="minor"/>
          </rPr>
          <t>======
ID#AAABXr47cTI
Julien Whitter    (2024-10-23 17:18:10)
Operational Metric – Net Bookings
Net Bookings is defined as the net amount of products and services sold digitally or sold-in physically during the period, and includes licensing fees, merchandise, in-game advertising, strategy guides and publisher incentives.
During fiscal first quarter 2020, total Net Bookings grew 46% to $422.2 million, as compared to $288.3 million during last year’s fiscal first quarter. Net Bookings from recurrent consumer spending grew 55% and accounted for 67% of total Net Bookings. The largest contributors to Net Bookings in fiscal first quarter 2020 were Grand Theft Auto Online and Grand Theft Auto V, NBA 2K19, the Borderlands franchise, Red Dead Redemption 2 and Red Dead Online, Social Point’s mobile offerings, WWE SuperCard and WWE 2K19, and Sid Meier’s Civilization VI.
Catalog accounted for $394.7 million of Net Bookings led by Grand Theft Auto, NBA 2K, Borderlands, and Social Point’s mobile offerings.
Digitally-delivered Net Bookings grew 51% to $382.5 million, as compared to $252.8 million in last year’s fiscal first quarter, and accounted for 91% of total Net Bookings. The largest contributors to digitally-delivered Net Bookings in fiscal first quarter 2020 were NBA 2K19, Grand Theft Auto Online and Grand Theft Auto V, the Borderlands franchise, Red Dead Redemption 2 and Red Dead Online, Social Point’s mobile offerings, and Sid Meier’s Civilization VI.</t>
        </r>
      </text>
    </comment>
    <comment ref="AN31" authorId="0" shapeId="0" xr:uid="{00000000-0006-0000-0100-000011000000}">
      <text>
        <r>
          <rPr>
            <sz val="11"/>
            <color theme="1"/>
            <rFont val="Calibri"/>
            <family val="2"/>
            <scheme val="minor"/>
          </rPr>
          <t>======
ID#AAABXr47cgM
Julien Whitter    (2024-10-23 17:18:11)
Operational Metric – Net Bookings
Net Bookings is defined as the net amount of products and services sold digitally or sold-in physically during the period, and includes licensing fees, merchandise, in-game advertising, strategy guides and publisher incentives.
During fiscal second quarter 2020, total Net Bookings grew 63% to $950.5 million, as compared to $583.4 million during last year’s fiscal second quarter. Net Bookings from recurrent consumer spending grew 39% and accounted for 45% of total Net Bookings. The largest contributors to Net Bookings in fiscal second quarter 2020 were NBA 2K20 and NBA 2K19; Borderlands 3; Grand Theft Auto Online and Grand Theft Auto V; Red Dead Redemption 2 and Red Dead Online; Social Point’s mobile offerings; and WWE SuperCard and WWE 2K19.
Catalog accounted for $372.1 million of Net Bookings led by Grand Theft Auto, NBA 2K, Red Dead Redemption, and Social Point’s mobile offerings.
Digitally-delivered Net Bookings grew 63% to $695.3 million, as compared to $426.2 million in last year’s fiscal second quarter, and accounted for 73% of total Net Bookings. The largest contributors to digitally-delivered Net Bookings in fiscal second quarter 2020 were NBA 2K20 and NBA 2K19; Grand Theft Auto Online and Grand Theft Auto V; Borderlands 3; Red Dead Redemption 2 and Red Dead Online; Social Point’s mobile offerings; and WWE SuperCard and WWE 2K19.</t>
        </r>
      </text>
    </comment>
    <comment ref="AO31" authorId="0" shapeId="0" xr:uid="{00000000-0006-0000-0100-00001A000000}">
      <text>
        <r>
          <rPr>
            <sz val="11"/>
            <color theme="1"/>
            <rFont val="Calibri"/>
            <family val="2"/>
            <scheme val="minor"/>
          </rPr>
          <t>======
ID#AAABXr47cfk
Julien Whitter    (2024-10-23 17:18:11)
Operational Metric – Net Bookings
Net Bookings is defined as the net amount of products and services sold digitally or sold-in physically during the period, and includes licensing fees, merchandise, in-game advertising, strategy guides and publisher incentives.
During fiscal third quarter 2020, total Net Bookings were $888.2 million, as compared to $1.569 billion during last year’s fiscal third quarter, which had benefited from the launch of Red Dead Redemption 2. Net Bookings from recurrent consumer spending grew 6% and accounted for 41% of total Net Bookings. The largest contributors to Net Bookings in fiscal third quarter 2020 were Grand Theft Auto Online and Grand Theft Auto V; NBA 2K20; Red Dead Redemption 2 and Red Dead Online; The Outer Worlds; Borderlands 3; WWE 2K20 and WWE SuperCard; Sid Meier’s Civilization VI; and Social Point’s mobile offerings.
Catalog accounted for $359.7 million of Net Bookings led by Grand Theft Auto, Red Dead Redemption, and Social Point’s mobile offerings.</t>
        </r>
      </text>
    </comment>
    <comment ref="AP31" authorId="0" shapeId="0" xr:uid="{00000000-0006-0000-0100-000027000000}">
      <text>
        <r>
          <rPr>
            <sz val="11"/>
            <color theme="1"/>
            <rFont val="Calibri"/>
            <family val="2"/>
            <scheme val="minor"/>
          </rPr>
          <t>======
ID#AAABXr47cew
Julien Whitter    (2024-10-23 17:18:11)
Fiscal Fourth Quarter Operational Metric – Net Bookings
Net Bookings is defined as the net amount of products and services sold digitally or sold-in physically during the period, and includes licensing fees, merchandise, in-game advertising, strategy guides and publisher incentives.
Total Net Bookings grew 49% to $729.4 million, as compared to $488.4 million during last year’s fiscal fourth quarter. Net Bookings from recurrent consumer spending grew 47% year-over-year and accounted for 61% of total Net Bookings. The largest contributors to Net Bookings were Grand Theft Auto Online and Grand Theft Auto V, NBA 2K20, Red Dead Redemption 2 and Red Dead Online, Borderlands 3, Sid Meier’s Civilization VI, Social Point’s mobile games, and WWE SuperCard and WWE 2K20.
Catalog accounted for $432.1 million of Net Bookings led by Grand Theft Auto, Red Dead Redemption, Sid Meier’s Civilization, and Social Point’s mobile offerings.</t>
        </r>
      </text>
    </comment>
    <comment ref="AQ31" authorId="0" shapeId="0" xr:uid="{00000000-0006-0000-0100-00009A010000}">
      <text>
        <r>
          <rPr>
            <sz val="11"/>
            <color theme="1"/>
            <rFont val="Calibri"/>
            <family val="2"/>
            <scheme val="minor"/>
          </rPr>
          <t>======
ID#AAABXr47cGw
Julien Whitter    (2024-10-23 17:18:09)
During fiscal first quarter 2021, total Net Bookings grew 136% to $996.2 million, a fiscal first quarter record, as compared to $422.2 million during last year’s fiscal first quarter. Net Bookings from recurrent consumer spending grew 127% and accounted for 65% of total Net Bookings. The largest contributors to Net Bookings in fiscal first quarter 2021 were Grand Theft Auto Online and Grand Theft Auto V; NBA 2K20; Red Dead Redemption 2 and Red Dead Online; Borderlands 3; Social Point’s mobile offerings; Sid Meier’s Civilization VI; the WWE series; and The Outer Worlds.</t>
        </r>
      </text>
    </comment>
    <comment ref="AR31" authorId="0" shapeId="0" xr:uid="{00000000-0006-0000-0100-0000D8000000}">
      <text>
        <r>
          <rPr>
            <sz val="11"/>
            <color theme="1"/>
            <rFont val="Calibri"/>
            <family val="2"/>
            <scheme val="minor"/>
          </rPr>
          <t>======
ID#AAABXr47cTM
Julien Whitter    (2024-10-23 17:18:10)
During fiscal second quarter 2021, total Net Bookings grew to $957.5 million, as compared to $950.5 million during last year’s fiscal second quarter. Net Bookings from recurrent consumer spending grew 43% and accounted for 64% of total Net Bookings. The largest contributors to Net Bookings in fiscal second quarter 2021 were NBA 2K21 and NBA 2K20; Grand Theft Auto Online and Grand Theft Auto V; Red Dead Redemption 2 and Red Dead Online; PGA TOUR 2K21; Borderlands 3; Social Point’s mobile offerings; the Mafia: Definitive Editions and Mafia: Trilogy; the WWE series; and Sid Meier’s Civilization VI.</t>
        </r>
      </text>
    </comment>
    <comment ref="AS31" authorId="0" shapeId="0" xr:uid="{00000000-0006-0000-0100-000044020000}">
      <text>
        <r>
          <rPr>
            <sz val="11"/>
            <color theme="1"/>
            <rFont val="Calibri"/>
            <family val="2"/>
            <scheme val="minor"/>
          </rPr>
          <t>======
ID#AAABXr47b78
Julien Whitter    (2024-10-23 17:18:09)
During fiscal third quarter 2021, total Net Bookings were $814.3 million, as compared to $888.2 million during last year’s fiscal third quarter. Net Bookings from recurrent consumer spending grew 30% and accounted for 58% of total Net Bookings. The largest contributors to Net Bookings in fiscal third quarter 2021 were NBA 2K21 and NBA 2K20; Grand Theft Auto Online and Grand Theft Auto V; Red Dead Redemption 2 and Red Dead Online; Social Point’s mobile offerings; the Mafia: Definitive Editions and Mafia: Trilogy; the WWE series; Borderlands 3; Sid Meier’s Civilization VI; and PGA TOUR 2K21.</t>
        </r>
      </text>
    </comment>
    <comment ref="AT31" authorId="0" shapeId="0" xr:uid="{00000000-0006-0000-0100-000003000000}">
      <text>
        <r>
          <rPr>
            <sz val="11"/>
            <color theme="1"/>
            <rFont val="Calibri"/>
            <family val="2"/>
            <scheme val="minor"/>
          </rPr>
          <t>======
ID#AAABXr47chE
Julien Whitter    (2024-10-23 17:18:11)
Total Net Bookings grew 8% to $784.5 million, as compared to $729.4 million during last year’s fiscal fourth quarter. Net Bookings from recurrent consumer spending grew 17% year-over-year and accounted for 67% of total Net Bookings. The largest contributors to Net Bookings were NBA 2K21, Grand Theft Auto Online and Grand Theft Auto V, Red Dead Redemption 2 and Red Dead Online, Social Point’s mobile games, Sid Meier’s Civilization VI, Borderlands 3, Two Dots, NBA Online, and WWE SuperCard.
Catalog accounted for $514.7 million of Net Bookings led by Grand Theft Auto, Red Dead Redemption, and Sid Meier’s Civilization.</t>
        </r>
      </text>
    </comment>
    <comment ref="AU31" authorId="0" shapeId="0" xr:uid="{00000000-0006-0000-0100-00000F020000}">
      <text>
        <r>
          <rPr>
            <sz val="11"/>
            <color theme="1"/>
            <rFont val="Calibri"/>
            <family val="2"/>
            <scheme val="minor"/>
          </rPr>
          <t>======
ID#AAABXr47b_U
Julien Whitter    (2024-10-23 17:18:09)
During fiscal first quarter 2022, total Net Bookings declined 29% to $711.4 million, as compared to $996.2 million during last year’s fiscal first quarter. Net Bookings from recurrent consumer spending declined 25% and accounted for 69% of total Net Bookings. The largest contributors to Net Bookings were Grand Theft Auto Online and Grand Theft Auto V; NBA 2K21 and 2K20; Red Dead Redemption 2 and Red Dead Online; Borderlands 3; the WWE series; Dragon City; Two Dots; Sid Meier’s Civilization VI; and Monster Legends.</t>
        </r>
      </text>
    </comment>
    <comment ref="AV31" authorId="0" shapeId="0" xr:uid="{00000000-0006-0000-0100-0000B7010000}">
      <text>
        <r>
          <rPr>
            <sz val="11"/>
            <color theme="1"/>
            <rFont val="Calibri"/>
            <family val="2"/>
            <scheme val="minor"/>
          </rPr>
          <t>======
ID#AAABXr47cE8
Julien Whitter    (2024-10-23 17:18:09)
Operational Metric – Net Bookings
Net Bookings is defined as the net amount of products and services sold digitally or sold-in physically during the period, and includes licensing fees, merchandise, in-game advertising, strategy guides and publisher incentives.
During fiscal second quarter 2022, total Net Bookings increased 3% to $984.9 million, as compared to $957.5 million during last year’s fiscal second quarter. Net Bookings from recurrent consumer spending increased 7% and accounted for 69% of total Net Bookings. Digitally-delivered Net Bookings increased 9% to $876.1 million, as compared to $806.1 million in last year’s fiscal second quarter, and accounted for 89% of total Net Bookings. The largest contributors to Net Bookings were NBA 2K22 and NBA 2K21; Grand Theft Auto Online and Grand Theft Auto V; Red Dead Redemption 2 and Red Dead Online; Borderlands 3; Top Eleven; Sid Meier’s Civilization VI; and Dragon City.
Catalog accounted for $629.2 million of Net Bookings led by Grand Theft Auto, NBA 2K, Red Dead Redemption, Borderlands, Top Eleven, Sid Meier’s Civilization and Dragon City.</t>
        </r>
      </text>
    </comment>
    <comment ref="AW31" authorId="0" shapeId="0" xr:uid="{00000000-0006-0000-0100-00003D000000}">
      <text>
        <r>
          <rPr>
            <sz val="11"/>
            <color theme="1"/>
            <rFont val="Calibri"/>
            <family val="2"/>
            <scheme val="minor"/>
          </rPr>
          <t>======
ID#AAABXr47cdU
Julien Whitter    (2024-10-23 17:18:11)
During fiscal third quarter 2022, total Net Bookings grew 6% to $866.1 million, as compared to $814.3 million during last year’s fiscal third quarter. Net Bookings from recurrent consumer spending grew 2% and accounted for 57% of total Net Bookings. Digitally-delivered Net Bookings were up 12% to $762.3 million, as compared to $679.0 million in last year’s fiscal third quarter, and accounted for 88% of total Net Bookings. The largest contributors to Net Bookings were NBA 2K22; Grand Theft Auto Online and Grand Theft Auto V; Grand Theft Auto: The Trilogy - The Definitive Edition; Red Dead Redemption 2 and Red Dead Online; Top Eleven®; Grand Theft Auto: San Andreas; and Borderlands 3.</t>
        </r>
      </text>
    </comment>
    <comment ref="AX31" authorId="0" shapeId="0" xr:uid="{00000000-0006-0000-0100-000037000000}">
      <text>
        <r>
          <rPr>
            <sz val="11"/>
            <color theme="1"/>
            <rFont val="Calibri"/>
            <family val="2"/>
            <scheme val="minor"/>
          </rPr>
          <t>======
ID#AAABXr47cdw
Julien Whitter    (2024-10-23 17:18:11)
Fiscal Fourth Quarter Operational Metric – Net Bookings
Net Bookings is defined as the net amount of products and services sold digitally or sold-in physically during the period, and includes licensing fees, merchandise, in-game advertising, strategy guides and publisher incentives.
During fiscal fourth quarter 2022, total Net Bookings grew 8% to $845.8 million, as compared to $784.5 million during last year’s fiscal fourth quarter. Net Bookings from recurrent consumer spending decreased 6% and accounted for 60% of total Net Bookings. Digitally-delivered Net Bookings were up 4% to $765.8 million, as compared to $738.4 million in last year’s fiscal fourth quarter, and accounted for 91% of total Net Bookings. The largest contributors to Net Bookings were NBA 2K22; Grand Theft Auto Online and Grand Theft Auto V; Tiny Tina's Wonderlands; WWE 2K22; Red Dead Redemption 2 and Red Dead Online; Top Eleven; Two Dots; and Grand Theft Auto: The Trilogy - The Definitive Edition.</t>
        </r>
      </text>
    </comment>
    <comment ref="AY31" authorId="0" shapeId="0" xr:uid="{00000000-0006-0000-0100-0000BD000000}">
      <text>
        <r>
          <rPr>
            <sz val="11"/>
            <color theme="1"/>
            <rFont val="Calibri"/>
            <family val="2"/>
            <scheme val="minor"/>
          </rPr>
          <t>======
ID#AAABXr47cVA
Julien Whitter    (2024-10-23 17:18:10)
. The largest contributors to Net Bookings were NBA 2K22; Grand Theft Auto Online and Grand Theft Auto V; Tiny Tina's Wonderlands; Empires &amp; Puzzles; Red Dead Redemption 2 and Red Dead Online; WWE 2K22; Rollic's hyper-casual portfolio; The Quarry; Toon Blast; and Top Eleven.</t>
        </r>
      </text>
    </comment>
    <comment ref="AZ31" authorId="0" shapeId="0" xr:uid="{00000000-0006-0000-0100-0000BC000000}">
      <text>
        <r>
          <rPr>
            <sz val="11"/>
            <color theme="1"/>
            <rFont val="Calibri"/>
            <family val="2"/>
            <scheme val="minor"/>
          </rPr>
          <t>======
ID#AAABXr47cVE
Julien Whitter    (2024-10-23 17:18:10)
During fiscal second quarter 2023, total Net Bookings grew 53% to $1.5 billion, as compared to $984.9 million during last year’s fiscal second quarter. Net Bookings from recurrent consumer spending grew 76% and accounted for 80% of total Net Bookings. Digitally-delivered Net Bookings were up 62% to $1.4 billion, as compared to $876.1 million in last year’s fiscal second quarter, and accounted for 94% of total Net Bookings. The largest contributors to Net Bookings were NBA 2K23 and NBA 2K22; Grand Theft Auto Online and Grand Theft Auto V; Rollic's hyper-casual portfolio; Empires &amp; Puzzles; Toon Blast; Words With Friends; Merge Dragons!; Red Dead Redemption 2 and Red Dead Online; and Toy Blast.</t>
        </r>
      </text>
    </comment>
    <comment ref="BA31" authorId="0" shapeId="0" xr:uid="{00000000-0006-0000-0100-00000B010000}">
      <text>
        <r>
          <rPr>
            <sz val="11"/>
            <color theme="1"/>
            <rFont val="Calibri"/>
            <family val="2"/>
            <scheme val="minor"/>
          </rPr>
          <t>======
ID#AAABXr47cPw
Julien Whitter    (2024-10-23 17:18:10)
During fiscal third quarter 2023, total Net Bookings grew 60% to $1.38 billion, as compared to $866.1 million during last year’s fiscal third quarter. Net Bookings from recurrent consumer spending grew 117% and accounted for 78% of total Net Bookings. Digitally-delivered Net Bookings were up 72% to $1.31 billion, as compared to $762.3 million in last year’s fiscal third quarter, and accounted for 95% of total Net Bookings. The largest contributors to Net Bookings were NBA 2K23; Grand Theft Auto Online and Grand Theft Auto V; Empires &amp; Puzzles; Toon Blast; Red Dead Redemption 2 and Red Dead Online; Rollic's hyper-casual portfolio; Words With Friends; Merge Dragons!; and Toy Blast.</t>
        </r>
      </text>
    </comment>
    <comment ref="BB31" authorId="0" shapeId="0" xr:uid="{00000000-0006-0000-0100-000067010000}">
      <text>
        <r>
          <rPr>
            <sz val="11"/>
            <color theme="1"/>
            <rFont val="Calibri"/>
            <family val="2"/>
            <scheme val="minor"/>
          </rPr>
          <t>======
ID#AAABXr47cKA
Julien Whitter    (2024-10-23 17:18:10)
During fiscal fourth quarter 2023, total Net Bookings grew 65% to $1.39 billion, as compared to $845.8 million during last year’s fiscal fourth quarter. Net Bookings from recurrent consumer spending grew 115% and accounted for 78% of total Net Bookings. Digitally-delivered Net Bookings were up 76% to $1.35 billion, as compared to $765.8 million in last year’s fiscal fourth quarter, and accounted for 97% of total Net Bookings. The largest contributors to Net Bookings were NBA 2K23; Grand Theft Auto Online and Grand Theft Auto V; our hyper-casual mobile portfolio; Empires &amp; Puzzles; Toon Blast; Red Dead Redemption 2 and Red Dead Online; WWE® 2K23; Merge Dragons!; and Words With Friends.</t>
        </r>
      </text>
    </comment>
    <comment ref="BC31" authorId="0" shapeId="0" xr:uid="{00000000-0006-0000-0100-0000B8000000}">
      <text>
        <r>
          <rPr>
            <sz val="11"/>
            <color theme="1"/>
            <rFont val="Calibri"/>
            <family val="2"/>
            <scheme val="minor"/>
          </rPr>
          <t>======
ID#AAABXr47cVU
Julien Whitter    (2024-10-23 17:18:10)
Total Net Bookings* grew 20% to $1.20 billion, as compared to $1.00 billion during last year’s fiscal first quarter.
Net Bookings from recurrent consumer spending** grew 38% and accounted for 84% of total Net Bookings.
The largest contributors to Net Bookings were NBA® 2K23, Grand Theft Auto® Online and Grand Theft Auto V, our hyper-casual mobile portfolio, Empires &amp; Puzzles™, Toon Blast™, Merge Dragons!™, Words With Friends™, Red Dead Redemption® 2 and Red Dead Online, and Toy Blast™.</t>
        </r>
      </text>
    </comment>
    <comment ref="BD31" authorId="0" shapeId="0" xr:uid="{00000000-0006-0000-0100-000007020000}">
      <text>
        <r>
          <rPr>
            <sz val="11"/>
            <color theme="1"/>
            <rFont val="Calibri"/>
            <family val="2"/>
            <scheme val="minor"/>
          </rPr>
          <t>======
ID#AAABXr47b_0
Julien Whitter    (2024-10-23 17:18:09)
Total Net Bookings* decreased 4% to $1.44 billion, as compared to $1.50 billion during last year’s fiscal second quarter.
Net Bookings from recurrent consumer spending** decreased 7% and accounted for 78% of total Net Bookings.
The largest contributors to Net Bookings were NBA® 2K24 and NBA 2K23, Grand Theft Auto® Online and Grand Theft Auto V, our hyper-casual mobile portfolio, Empires &amp; Puzzles™, Toon Blast™, Red Dead Redemption® 2 and Red Dead Online, Words With Friends™, Merge Dragons!™, and Zynga Poker™.</t>
        </r>
      </text>
    </comment>
    <comment ref="BE31" authorId="0" shapeId="0" xr:uid="{00000000-0006-0000-0100-000085000000}">
      <text>
        <r>
          <rPr>
            <sz val="11"/>
            <color theme="1"/>
            <rFont val="Calibri"/>
            <family val="2"/>
            <scheme val="minor"/>
          </rPr>
          <t>======
ID#AAABXr47cYo
Julien Whitter    (2024-10-23 17:18:11)
Total Net Bookings* decreased 3% to $1.34 billion, as compared to $1.38 billion during last year’s fiscal third quarter.
Net Bookings from recurrent consumer spending** decreased 7% and accounted for 75% of total Net Bookings.
The largest contributors to Net Bookings were NBA® 2K24, Grand Theft Auto® Online and Grand Theft Auto V, Toon Blast™, Empires &amp; Puzzles™, our hyper-casual mobile portfolio, Red Dead Redemption® 2 and Red Dead Online, Words With Friends™, Grand Theft Auto: The Trilogy - The Definitive Edition, and Merge Dragons!™.</t>
        </r>
      </text>
    </comment>
    <comment ref="BF31" authorId="0" shapeId="0" xr:uid="{00000000-0006-0000-0100-000019010000}">
      <text>
        <r>
          <rPr>
            <sz val="11"/>
            <color theme="1"/>
            <rFont val="Calibri"/>
            <family val="2"/>
            <scheme val="minor"/>
          </rPr>
          <t>======
ID#AAABXr47cO4
Julien Whitter    (2024-10-23 17:18:10)
The largest contributors to Net Bookings were NBA® 2K24, Grand Theft Auto® Online and Grand Theft Auto V, Toon Blast™, Empires &amp; Puzzles™, our hyper-casual mobile portfolio, Red Dead Redemption® 2 and Red Dead Online, WWE® 2K24, Match Factory!, Words With Friends™, and Merge Dragons!™.</t>
        </r>
      </text>
    </comment>
    <comment ref="BG31" authorId="0" shapeId="0" xr:uid="{00000000-0006-0000-0100-0000A2000000}">
      <text>
        <r>
          <rPr>
            <sz val="11"/>
            <color theme="1"/>
            <rFont val="Calibri"/>
            <family val="2"/>
            <scheme val="minor"/>
          </rPr>
          <t>======
ID#AAABXr47cWw
Julien Whitter    (2024-10-23 17:18:10)
Total Net Bookings* grew 1% to $1.22 billion, as compared to $1.20 billion during last year’s fiscal first quarter. 
◦ Net Bookings from recurrent consumer spending** were flat and accounted for 83% of total Net Bookings.
◦ The largest contributors to Net Bookings were NBA® 2K24, Grand Theft Auto® Online and Grand Theft Auto V, 
Toon Blast™, our hyper-casual mobile portfolio, Empires &amp; Puzzles™, Match Factory!™, Red Dead Redemption® 
2 and Red Dead Online, Words With Friends™, and Merge Dragons!™.</t>
        </r>
      </text>
    </comment>
    <comment ref="CI31" authorId="0" shapeId="0" xr:uid="{00000000-0006-0000-0100-000039000000}">
      <text>
        <r>
          <rPr>
            <sz val="11"/>
            <color theme="1"/>
            <rFont val="Calibri"/>
            <family val="2"/>
            <scheme val="minor"/>
          </rPr>
          <t>======
ID#AAABXr47cdo
Julien Whitter    (2024-10-23 17:18:11)
Fiscal Year 2018 Operational Metric – Net Bookings
Total Net Bookings grew 5% to $1.991 billion, as compared to $1.904 billion in fiscal year 2017. Net Bookings from recurrent consumer spending grew 48% and accounted for 48% of total Net Bookings. The largest contributors to Net Bookings were Grand Theft Auto Online and Grand Theft Auto V, NBA 2K18 and NBA 2K17, WWE 2K18 and WWE SuperCard, Dragon City and Monster Legends, and Sid Meier’s Civilization VI.
Digitally-delivered Net Bookings grew 25% to $1.350 billion, as compared to $1.081 billion in fiscal year 2017. The largest contributors to digitally-delivered Net Bookings in fiscal year 2018 were Grand Theft Auto Online and Grand Theft Auto V, NBA 2K18 and NBA 2K17, Monster Legends and Dragon City, and WWE SuperCard and WWE 2K18.</t>
        </r>
      </text>
    </comment>
    <comment ref="CJ31" authorId="0" shapeId="0" xr:uid="{00000000-0006-0000-0100-000034010000}">
      <text>
        <r>
          <rPr>
            <sz val="11"/>
            <color theme="1"/>
            <rFont val="Calibri"/>
            <family val="2"/>
            <scheme val="minor"/>
          </rPr>
          <t>======
ID#AAABXr47cNM
Julien Whitter    (2024-10-23 17:18:10)
Fiscal Year 2019 Operational Metric – Net Bookings
Total Net Bookings grew 47% to $2.929 billion, as compared to $1.991 billion in fiscal year 2018. Net Bookings from recurrent consumer spending grew 20% and accounted for 39% of total Net Bookings. The largest contributors to Net Bookings were Red Dead Redemption 2 and Red Dead Online, NBA 2K19 and NBA 2K18, Grand Theft Auto Online and Grand Theft Auto V, WWE 2K19 and WWE SuperCard, Dragon City and Monster Legends, and Sid Meier’s Civilization VI.
Digitally-delivered Net Bookings grew 33% to $1.802 billion, as compared to $1.350 billion in fiscal year 2018, and accounted for 62% of total Net Bookings. The largest contributors to digitally-delivered Net Bookings in fiscal year 2019 were NBA 2K19 and NBA 2K18, Grand Theft Auto Online and Grand Theft Auto V, Red Dead Redemption 2 and Red Dead Online, Dragon City and Monster Legends, WWE SuperCard and WWE 2K19, and Sid Meier’s Civilization VI.</t>
        </r>
      </text>
    </comment>
    <comment ref="CK31" authorId="0" shapeId="0" xr:uid="{00000000-0006-0000-0100-000057010000}">
      <text>
        <r>
          <rPr>
            <sz val="11"/>
            <color theme="1"/>
            <rFont val="Calibri"/>
            <family val="2"/>
            <scheme val="minor"/>
          </rPr>
          <t>======
ID#AAABXr47cLA
Julien Whitter    (2024-10-23 17:18:10)
Fiscal Year 2020 Operational Metric – Net Bookings
Total Net Bookings grew to $2.990 billion, as compared to $2.929 billion in fiscal year 2019. Net Bookings from recurrent consumer spending grew 34% and accounted for 51% of total Net Bookings. The largest contributors to Net Bookings were NBA 2K20 and NBA 2K19, Grand Theft Auto Online and Grand Theft Auto V, Borderlands 3, Red Dead Redemption 2 and Red Dead Online, The Outer Worlds, WWE 2K20, WWE SuperCard and WWE K19, Social Point’s mobile games, and Sid Meier’s Civilization VI.
Digitally-delivered Net Bookings grew 35% to $2.440 billion, as compared to $1.802 billion in fiscal year 2019, and accounted for 82% of total Net Bookings. The largest contributors to digitally-delivered Net Bookings in fiscal year 2020 were Grand Theft Auto Online and Grand Theft Auto V, NBA 2K20 and NBA 2K19, Borderlands 3, Red Dead Redemption 2 and Red Dead Online, The Outer Worlds, Sid Meier’s Civilization VI, Social Point’s mobile games, and WWE SuperCard, WWE 2K20 and WWE 2K19.</t>
        </r>
      </text>
    </comment>
    <comment ref="CL31" authorId="0" shapeId="0" xr:uid="{00000000-0006-0000-0100-00004D010000}">
      <text>
        <r>
          <rPr>
            <sz val="11"/>
            <color theme="1"/>
            <rFont val="Calibri"/>
            <family val="2"/>
            <scheme val="minor"/>
          </rPr>
          <t>======
ID#AAABXr47cLo
Julien Whitter    (2024-10-23 17:18:10)
Fiscal Year 2021 Operational Metric – Net Bookings
Total Net Bookings grew 19% to $3.553 billion, as compared to $2.990 billion in fiscal year 2020. Net Bookings from recurrent consumer spending grew 48% and accounted for 63% of total Net Bookings. The largest contributors to Net Bookings were NBA 2K21 and NBA 2K20, Grand Theft Auto Online and Grand Theft Auto V, Red Dead Redemption 2 and Red Dead Online, Borderlands 3, Social Point’s mobile games, Sid Meier’s Civilization VI, PGA TOUR 2K21, and The Outer Worlds.
Digitally-delivered Net Bookings grew 27% to $3.095 billion, as compared to $2.440 billion in fiscal year 2020, and accounted for 87% of total Net Bookings. The largest contributors to digitally-delivered Net Bookings in fiscal year 2021 were NBA 2K21 and NBA 2K20, Grand Theft Auto Online and Grand Theft Auto V, Red Dead Redemption 2 and Red Dead Online, Borderlands 3, Social Point’s mobile games, Sid Meier’s Civilization VI, and WWE SuperCard.</t>
        </r>
      </text>
    </comment>
    <comment ref="CM31" authorId="0" shapeId="0" xr:uid="{00000000-0006-0000-0100-0000D0010000}">
      <text>
        <r>
          <rPr>
            <sz val="11"/>
            <color theme="1"/>
            <rFont val="Calibri"/>
            <family val="2"/>
            <scheme val="minor"/>
          </rPr>
          <t>======
ID#AAABXr47cDU
Julien Whitter    (2024-10-23 17:18:09)
Fiscal Year 2022 Operational Metric – Net Bookings
Total Net Bookings declined 4% to $3.41 billion, as compared to $3.55 billion in fiscal year 2021. Net Bookings from recurrent consumer spending decreased 6% and accounted for 64% of total Net Bookings. Digitally-delivered Net Bookings decreased 2% to $3.08 billion, as compared to $3.15 billion in fiscal year 2021, and accounted for 91% of total Net Bookings. The largest contributors to Net Bookings were NBA 2K22 and NBA 2K21; Grand Theft Auto Online and Grand Theft Auto V; Red Dead Redemption 2 and Red Dead Online; Borderlands 3; Grand Theft Auto: The Trilogy - The Definitive Edition; Top Eleven; and Two Dots.</t>
        </r>
      </text>
    </comment>
    <comment ref="CN31" authorId="0" shapeId="0" xr:uid="{00000000-0006-0000-0100-000012020000}">
      <text>
        <r>
          <rPr>
            <sz val="11"/>
            <color theme="1"/>
            <rFont val="Calibri"/>
            <family val="2"/>
            <scheme val="minor"/>
          </rPr>
          <t>======
ID#AAABXr47b_I
Julien Whitter    (2024-10-23 17:18:09)
Fiscal Year 2023 Operational Metric – Net Bookings
Net Bookings is defined as the net amount of products and services sold digitally or sold-in physically during the period, and includes licensing fees, merchandise, in-game advertising, strategy guides and publisher incentives.
Total Net Bookings grew 55% to $5.28 billion, as compared to $3.41 billion in fiscal year 2022 . Net Bookings from recurrent consumer spending grew 88% and accounted for 78% of total Net Bookings. Digitally-delivered Net Bookings were up 63% to $5.03 billion, as compared to $3.08 billion in fiscal year 2022, and accounted for 95% of total Net Bookings. The largest contributors to Net Bookings were NBA 2K23 and NBA 2K22; Grand Theft Auto Online and Grand Theft Auto V; Empires &amp; Puzzles; our hyper-casual mobile portfolio; Toon Blast; Red Dead Redemption 2 and Red Dead Online; Words With Friends; and Merge Dragons!.</t>
        </r>
      </text>
    </comment>
    <comment ref="CO31" authorId="0" shapeId="0" xr:uid="{00000000-0006-0000-0100-000046010000}">
      <text>
        <r>
          <rPr>
            <sz val="11"/>
            <color theme="1"/>
            <rFont val="Calibri"/>
            <family val="2"/>
            <scheme val="minor"/>
          </rPr>
          <t>======
ID#AAABXr47cME
Julien Whitter    (2024-10-23 17:18:10)
otal Net Bookings* increased 1% to 
$5.33 billion
, as compared to 
$5.28 billion
during last fiscal year.
Net Bookings from recurrent consumer spending** increased 2% and accounted for 78% of total Net Bookings.
The largest contributors to Net Bookings were 
NBA 2K24,
Grand Theft Auto Online 
and
Grand Theft Auto V, Toon
Blast
, 
Empires &amp; Puzzles, 
our hyper-casual mobile portfolio, 
Red Dead Redemption 2
and
Red Dead Online,
Words
With Friends, 
and
Merge Dragons!</t>
        </r>
      </text>
    </comment>
    <comment ref="B48" authorId="0" shapeId="0" xr:uid="{00000000-0006-0000-0100-0000D1010000}">
      <text>
        <r>
          <rPr>
            <sz val="11"/>
            <color theme="1"/>
            <rFont val="Calibri"/>
            <family val="2"/>
            <scheme val="minor"/>
          </rPr>
          <t>======
ID#AAABXr47cDQ
Julien Whitter    (2024-10-23 17:18:09)
Recurrent consumer spending ("RCS") is generated from ongoing consumer engagement and includes revenue from virtual currency, add-on content, in-game purchases, and in-game advertising.</t>
        </r>
      </text>
    </comment>
    <comment ref="AX49" authorId="0" shapeId="0" xr:uid="{00000000-0006-0000-0100-0000AE000000}">
      <text>
        <r>
          <rPr>
            <sz val="11"/>
            <color theme="1"/>
            <rFont val="Calibri"/>
            <family val="2"/>
            <scheme val="minor"/>
          </rPr>
          <t>======
ID#AAABXr47cWA
Julien Whitter    (2024-10-23 17:18:10)
During the fourth quarter, recurrent consumer spending declined 6% over last year and accounted for 60% of net bookings. Over the past few months, the consumer has seen a wide array of long-awaited high-quality new releases in the market, including several of our own exciting titles that have not deployed significant live service offerings. We believe that this dynamic has impacted our overall recurrent consumer spending.</t>
        </r>
      </text>
    </comment>
    <comment ref="BA49" authorId="0" shapeId="0" xr:uid="{00000000-0006-0000-0100-000085010000}">
      <text>
        <r>
          <rPr>
            <sz val="11"/>
            <color theme="1"/>
            <rFont val="Calibri"/>
            <family val="2"/>
            <scheme val="minor"/>
          </rPr>
          <t>======
ID#AAABXr47cII
Julien Whitter    (2024-10-23 17:18:10)
During the period, recurrent consumer spending rose 117% and accounted for 78% of net bookings. Zynga's in-app purchases performed in line with our revised expectations. However, this was offset by weakness in recurrent consumer spending for several of our console and PC games. Digitally-delivered net bookings increased 72% and accounted for 95% of the total. During the quarter, 69% of console game sales were delivered digitally, up from 63% last year.
---
Matthew Andrew Cost
Morgan Stanley, Research Division
Could you go into a little more detail about where you saw the strength in PC and console versus where some of the softness was. Was it more on recurrent consumer spending or unit sales? And how does that compare to past periods of macro weakness that you've seen?
Karl Slatoff
President
So in terms of the strength of PC and console, really our strength has been in the catalog. I mean what we have said before is that -- what we've observed over this period of time is that folks -- the [ Big Assados ] franchises, particularly those that have been discounted did quite well over the last quarter, and that was our experience as well. So that part of the business did very well for us. A little bit tougher on sort of new releases that are still establishing their player basis. And when folks making difficult choices between games if they can afford to play, they're obviously going to gravitate towards things that they know that they're more familiar with. So a little bit tougher on the new releases for the younger games.
In terms of RCS, we already said on the mobile side, our in-app purchases were in line with expectations, and we continue to buck the trend in advertising. And we did experience some softness on the PC and console side in RCS. And again, that dynamic is what we expect that dynamic in this kind of economic environment. So really -- maybe it was a little bit more exacerbated than we originally expected, but we are continuing to see that.</t>
        </r>
      </text>
    </comment>
    <comment ref="BC49" authorId="0" shapeId="0" xr:uid="{00000000-0006-0000-0100-0000AB000000}">
      <text>
        <r>
          <rPr>
            <sz val="11"/>
            <color theme="1"/>
            <rFont val="Calibri"/>
            <family val="2"/>
            <scheme val="minor"/>
          </rPr>
          <t>======
ID#AAABXr47cWM
Julien Whitter    (2024-10-23 17:18:10)
Now moving on to our results. We achieved net bookings of $1.2 billion, which was at the high end of our guidance range. In the current backdrop, many consumers are purchasing established franchises and those that offer great value. Our catalog stands at the intersection of these 2 trends. Accordingly, our performance reflects better-than-expected results from Grand Theft Auto Online and Grand Theft Auto V and NBA 2K23. During the quarter, we launched Marvel's Mini Sun, [ Pergeno Console ] LEGO 2K Drive and [ Astra. ] Recurrent consumer spending was 38% for the period, which was above our outlook of 35% growth and accounted for 84% of net bookings.
The outperformance was primarily driven by Grand Theft Auto Online and NBA 2K23. GAAP net revenue increased 17% to $1.28 billion, and cost of revenue increased 39% to $606 million, driven by $187 million of amortization of acquired intangibles. We also recorded an impairment of $80 million related primarily to capitalized software and development costs for an unreleased title, which affected our management results compared to our guidance.</t>
        </r>
      </text>
    </comment>
    <comment ref="BD49" authorId="0" shapeId="0" xr:uid="{00000000-0006-0000-0100-000092000000}">
      <text>
        <r>
          <rPr>
            <sz val="11"/>
            <color theme="1"/>
            <rFont val="Calibri"/>
            <family val="2"/>
            <scheme val="minor"/>
          </rPr>
          <t>======
ID#AAABXr47cX0
Julien Whitter    (2024-10-23 17:18:11)
Recurrent consumer spending declined 7% for the period, which was in line with our outlook and accounted for 78% of net bookings. GAAP net revenue decreased 7% to $1.3 billion, while cost of revenue increased 24% to $884 million, driven by an impairment charge of $220 million and $190 million amortization of acquired intangibles. Operating expenses increased by 3% to $959 million and included $165 million of goodwill impairment, representing a partial impairment of one of our reporting units. On a management basis, operating expenses were flat year-over-year, which is favorable to our guidance. This was driven by lower marketing expenditures, some of which shifted to later this year.</t>
        </r>
      </text>
    </comment>
    <comment ref="BE49" authorId="0" shapeId="0" xr:uid="{00000000-0006-0000-0100-0000B7000000}">
      <text>
        <r>
          <rPr>
            <sz val="11"/>
            <color theme="1"/>
            <rFont val="Calibri"/>
            <family val="2"/>
            <scheme val="minor"/>
          </rPr>
          <t>======
ID#AAABXr47cVY
Julien Whitter    (2024-10-23 17:18:10)
Recurrent consumer spending declined 7% for the period and accounted for 75% of net bookings. This was slightly less than our outlook, driven by weakness in mobile advertising and NBA 2K, which was largely due to the effect of lower unit sales on its in-game monetization. Recurrent consumer spending for Grand Theft Auto Online, virtual currency and GTA+ membership was up notably. During the quarter, we launched several mobile titles, including Top Troops, Match Factory! and NBA 2K24 Arcade Edition for Apple Arcade as well as Borderlands 3 Ultimate Edition for Switch.</t>
        </r>
      </text>
    </comment>
    <comment ref="BF49" authorId="0" shapeId="0" xr:uid="{00000000-0006-0000-0100-0000F8000000}">
      <text>
        <r>
          <rPr>
            <sz val="11"/>
            <color theme="1"/>
            <rFont val="Calibri"/>
            <family val="2"/>
            <scheme val="minor"/>
          </rPr>
          <t>======
ID#AAABXr47cRA
Julien Whitter    (2024-10-23 17:18:10)
Recurrent consumer spending declined 2% for the period and accounted for 79% of net bookings. This was above our outlook, driven by the outperformance of NBA 2K, Toon Blast and Match Factory!. Recurrent consumer spending declined to Grand Theft Auto Online, although it was up for virtual currency and GTA+. NBA 2K was in line with the prior year and mobile increased slightly.</t>
        </r>
      </text>
    </comment>
    <comment ref="CO49" authorId="0" shapeId="0" xr:uid="{00000000-0006-0000-0100-000088000000}">
      <text>
        <r>
          <rPr>
            <sz val="11"/>
            <color theme="1"/>
            <rFont val="Calibri"/>
            <family val="2"/>
            <scheme val="minor"/>
          </rPr>
          <t>======
ID#AAABXr47cYc
Julien Whitter    (2024-10-23 17:18:11)
Recurrent consumer spending for mobile increased high single digits. NBA 2K's virtual currency and seasons was up slightly and Grant Test Auto Online virtual currency and GTA+ membership was flat.</t>
        </r>
      </text>
    </comment>
    <comment ref="AU50" authorId="0" shapeId="0" xr:uid="{00000000-0006-0000-0100-000015020000}">
      <text>
        <r>
          <rPr>
            <sz val="11"/>
            <color theme="1"/>
            <rFont val="Calibri"/>
            <family val="2"/>
            <scheme val="minor"/>
          </rPr>
          <t>======
ID#AAABXr47b-8
Julien Whitter    (2024-10-23 17:18:09)
We project recurrent consumer spending to decline by 30% as we will start to compare against the record levels of engagement that we experienced in the first quarter of fiscal 2021. We also expect digitally delivered net bookings to decline by approximately 30%. Our forecast assumes that 80% of console game sales will be delivered digitally, up from 71% in the same period last year. We expect GAAP net revenue to range from $730 million to $780 million and cost of goods sold to range from $277 million to $303 million.</t>
        </r>
      </text>
    </comment>
    <comment ref="AV50" authorId="0" shapeId="0" xr:uid="{00000000-0006-0000-0100-000075000000}">
      <text>
        <r>
          <rPr>
            <sz val="11"/>
            <color theme="1"/>
            <rFont val="Calibri"/>
            <family val="2"/>
            <scheme val="minor"/>
          </rPr>
          <t>======
ID#AAABXr47cZs
Julien Whitter    (2024-10-23 17:18:11)
ow moving to our guidance for the fiscal second quarter. We project net bookings to range from $815 million to $865 million compared to $958 million in the second quarter last year. Our guidance reflects the continued challenging comparisons from last year due to COVID-19. The largest contributors to net bookings are expected to be NBA 2K, Grand Theft Auto Online and Grand Theft Auto V, Red Dead Redemption 2 and Red Dead Online, Dragon City, Top Eleven and Two Dots. We project recurrent consumer spending to decline by approximately 11% and digitally delivered net bookings to decline by approximately 5%. Our forecast assumes that 64% of console game sales will be delivered digitally, up from 57% last year.</t>
        </r>
      </text>
    </comment>
    <comment ref="AW50" authorId="0" shapeId="0" xr:uid="{00000000-0006-0000-0100-0000A9010000}">
      <text>
        <r>
          <rPr>
            <sz val="11"/>
            <color theme="1"/>
            <rFont val="Calibri"/>
            <family val="2"/>
            <scheme val="minor"/>
          </rPr>
          <t>======
ID#AAABXr47cF0
Julien Whitter    (2024-10-23 17:18:09)
And now moving to our guidance for the fiscal third quarter. We project net bookings to range from $800 million to $850 million compared to $814 million in the third quarter last year. The largest contributors in our bookings are reflected to be NBA 2K, Grand Theft Auto Online and Grand Theft Auto V, Red Dead Redemption 2 and Red Dead Online and Grand Theft Auto: The Trilogy — The Definitive Edition. We project recurrent consumer spending to be up slightly compared to last year and digitally delivered net bookings to increase by approximately 5%. Our forecast assumes that 61% of console game sales will be delivered digitally, up from 56% last year.</t>
        </r>
      </text>
    </comment>
    <comment ref="AX50" authorId="0" shapeId="0" xr:uid="{00000000-0006-0000-0100-000048000000}">
      <text>
        <r>
          <rPr>
            <sz val="11"/>
            <color theme="1"/>
            <rFont val="Calibri"/>
            <family val="2"/>
            <scheme val="minor"/>
          </rPr>
          <t>======
ID#AAABXr47cco
Julien Whitter    (2024-10-23 17:18:11)
Now moving to our guidance for the fiscal fourth quarter. We project net bookings to range from $808 million to $858 million compared to $785 million in the fourth quarter last year. The largest contributors to net bookings are expected to be NBA 2K, Grand Theft Auto Online and Grand Theft Auto V, which includes Grand Theft Auto V for PlayStation 5 and Xbox Series X and S, Tiny Tina's Wonderlands, Red Dead Redemption 2 and Red Dead Online, Grand Theft Auto: The Trilogy -- The Definitive Edition and WWE 2K22. We project recurrent consumer spending to be down 3% compared to last year and digitally delivered net bookings to increase slightly.</t>
        </r>
      </text>
    </comment>
    <comment ref="AY50" authorId="0" shapeId="0" xr:uid="{00000000-0006-0000-0100-0000CC010000}">
      <text>
        <r>
          <rPr>
            <sz val="11"/>
            <color theme="1"/>
            <rFont val="Calibri"/>
            <family val="2"/>
            <scheme val="minor"/>
          </rPr>
          <t>======
ID#AAABXr47cDk
Julien Whitter    (2024-10-23 17:18:09)
guided w.o Zynga to -10%</t>
        </r>
      </text>
    </comment>
    <comment ref="BB50" authorId="0" shapeId="0" xr:uid="{00000000-0006-0000-0100-0000BB010000}">
      <text>
        <r>
          <rPr>
            <sz val="11"/>
            <color theme="1"/>
            <rFont val="Calibri"/>
            <family val="2"/>
            <scheme val="minor"/>
          </rPr>
          <t>======
ID#AAABXr47cEs
Julien Whitter    (2024-10-23 17:18:09)
Now moving to our guidance for the fiscal fourth quarter. We project net bookings to range from $1.31 billion to $1.36 billion, compared to $846 million in the fourth quarter last year. The largest contributor to net bookings are expected to be NBA 2K, Grand Theft Auto Online and Grand Theft Auto V, and Empires &amp; Puzzle, Toon Blast, Rollic's hypercasual mobile portfolio and WWE 2K23. We project recurrent consumer spending to grow approximately 105% and digitally delivered net book to increase approximately 70%.</t>
        </r>
      </text>
    </comment>
    <comment ref="BC50" authorId="0" shapeId="0" xr:uid="{00000000-0006-0000-0100-00002D010000}">
      <text>
        <r>
          <rPr>
            <sz val="11"/>
            <color theme="1"/>
            <rFont val="Calibri"/>
            <family val="2"/>
            <scheme val="minor"/>
          </rPr>
          <t>======
ID#AAABXr47cNo
Julien Whitter    (2024-10-23 17:18:10)
Recurrent consumer spending was 38% for the period, which was above our outlook of 35% growth and accounted for 84% of net bookings.</t>
        </r>
      </text>
    </comment>
    <comment ref="BD50" authorId="0" shapeId="0" xr:uid="{00000000-0006-0000-0100-0000D5010000}">
      <text>
        <r>
          <rPr>
            <sz val="11"/>
            <color theme="1"/>
            <rFont val="Calibri"/>
            <family val="2"/>
            <scheme val="minor"/>
          </rPr>
          <t>======
ID#AAABXr47cDA
Julien Whitter    (2024-10-23 17:18:09)
Now moving on to our guidance for the fiscal second quarter. We project net bookings to range from $1.4 billion to $1.45 billion compared to $1.5 billion in the second quarter last year. Our release slate for the quarter includes Red Dead Redemption and Undead Nightmare for Switch and PlayStation 4 and NBA-2K24. The largest contributors to net bookings are expected to be NBA 2K, Grand Theft Auto Online and Grand Theft Auto V, our hypercasual mobile portfolio, Empires &amp; Puzzles, Toon Blast, Words with Friends, Merge Dragon, Red Dead Redemption 2 and Red Dead Online and Zynga Poker. We project recurrent consumer spending to decline by approximately 7%, which assumes modest declines in our mobile business, NBA 2K driven by changes to its summer promotional cadence and Grand Theft Auto Online as well as a reduction in DLC revenue from several titles that were released in prior years.</t>
        </r>
      </text>
    </comment>
    <comment ref="BE50" authorId="0" shapeId="0" xr:uid="{00000000-0006-0000-0100-0000B1010000}">
      <text>
        <r>
          <rPr>
            <sz val="11"/>
            <color theme="1"/>
            <rFont val="Calibri"/>
            <family val="2"/>
            <scheme val="minor"/>
          </rPr>
          <t>======
ID#AAABXr47cFU
Julien Whitter    (2024-10-23 17:18:09)
We project recurrent consumer spending to decrease by approximately 5%, which assumes a modest decline in our mobile business, which is being partially offset by expected growth in NBA 2K. The Grand Theft Auto Online, virtual currency and GTA+ membership is expected to be up. We project GAAP net revenue to range from $1.29 billion to $1.34 billion. Operating expenses are planned to range from $826 million to $836 million. On a management basis, operating expenses are expected to grow by approximately 7% year-over-year, driven by higher personnel and depreciation expenses, which are being partially offset by the Zynga synergies and our cost savings initiatives.</t>
        </r>
      </text>
    </comment>
    <comment ref="BF50" authorId="0" shapeId="0" xr:uid="{00000000-0006-0000-0100-00004A010000}">
      <text>
        <r>
          <rPr>
            <sz val="11"/>
            <color theme="1"/>
            <rFont val="Calibri"/>
            <family val="2"/>
            <scheme val="minor"/>
          </rPr>
          <t>======
ID#AAABXr47cL0
Julien Whitter    (2024-10-23 17:18:10)
Now moving on to our guidance for the fiscal fourth quarter. We project net bookings to range from $1.27 billion to $1.32 billion compared to $1.4 billion in the fourth quarter last year. Our release slate for the quarter includes WWE 2K24 as well as Penny's Big Breakaway from Private Division. The largest contributor to net bookings are expected to be NBA 2K, Grand Theft Auto Online and Grand Theft Auto V, Toon Blast, our hypercasual mobile portfolio, Empire &amp; Puzzles, WWE 2K24, Red Dead Redemption 2 and Red Dead Online, Words with Friends and Match Factory!. We project recurrent consumer spending to decrease by approximately 5%, which assumes flat results for Zynga and a decline for NBA 2K with Grand Theft Auto Online, virtual currency and GTA+ membership are expected to be up.</t>
        </r>
      </text>
    </comment>
    <comment ref="BG50" authorId="0" shapeId="0" xr:uid="{00000000-0006-0000-0100-000079010000}">
      <text>
        <r>
          <rPr>
            <sz val="11"/>
            <color theme="1"/>
            <rFont val="Calibri"/>
            <family val="2"/>
            <scheme val="minor"/>
          </rPr>
          <t>======
ID#AAABXr47cI0
Julien Whitter    (2024-10-23 17:18:10)
We project RCS to increase +1%, which assumes mid single-digit growth in mobile, flat results 
for NBA 2K, and a decline for Grand Theft Auto Online</t>
        </r>
      </text>
    </comment>
    <comment ref="BJ50" authorId="1" shapeId="0" xr:uid="{15DA810A-B9D1-4AB4-9E25-F8CA32855359}">
      <text>
        <r>
          <rPr>
            <b/>
            <sz val="9"/>
            <color indexed="81"/>
            <rFont val="Tahoma"/>
            <family val="2"/>
          </rPr>
          <t>Julien Whitter:</t>
        </r>
        <r>
          <rPr>
            <sz val="9"/>
            <color indexed="81"/>
            <rFont val="Tahoma"/>
            <family val="2"/>
          </rPr>
          <t xml:space="preserve">
implied 4% growth</t>
        </r>
      </text>
    </comment>
    <comment ref="CP50" authorId="0" shapeId="0" xr:uid="{00000000-0006-0000-0100-000045010000}">
      <text>
        <r>
          <rPr>
            <sz val="11"/>
            <color theme="1"/>
            <rFont val="Calibri"/>
            <family val="2"/>
            <scheme val="minor"/>
          </rPr>
          <t>======
ID#AAABXr47cMI
Julien Whitter    (2024-10-23 17:18:10)
We expect RCS to be up approximately 3% YoY. Our forecast assumes high single-digit growth for mobile, a slight increase for NBA 2K, and a decline for Grand Theft Auto Onlin</t>
        </r>
      </text>
    </comment>
    <comment ref="BG51" authorId="0" shapeId="0" xr:uid="{00000000-0006-0000-0100-0000A9000000}">
      <text>
        <r>
          <rPr>
            <sz val="11"/>
            <color theme="1"/>
            <rFont val="Calibri"/>
            <family val="2"/>
            <scheme val="minor"/>
          </rPr>
          <t>======
ID#AAABXr47cWY
Julien Whitter    (2024-10-23 17:18:10)
Star Wars: Hunters, a mobile-native action shooter game, which launched on 6/4/24.</t>
        </r>
      </text>
    </comment>
    <comment ref="B53" authorId="0" shapeId="0" xr:uid="{00000000-0006-0000-0100-000049000000}">
      <text>
        <r>
          <rPr>
            <sz val="11"/>
            <color theme="1"/>
            <rFont val="Calibri"/>
            <family val="2"/>
            <scheme val="minor"/>
          </rPr>
          <t>======
ID#AAABXr47cck
Julien Whitter    (2024-10-23 17:18:11)
Key Operating Metrics
We manage our business by tracking several operating metrics: “Mobile DAUs,” which measure daily active users of our mobile games, “Mobile MAUs,” which measure monthly active users of our mobile games, “Mobile MUUs,” which measure monthly unique users of our mobile games, “Mobile MUPs,” which measure monthly unique payers in our mobile games, and “Mobile ABPU,” which measures our average daily mobile bookings per average Mobile DAUs, each of which is recorded and estimated by our internal analytics systems. We determine these operating metrics by using internal company data based on tracking of user account activity. We also use information provided by third parties, including third party network logins provided by platform providers, to help us track whether a player logged in under two or more different user accounts is the same individual. We believe that the amounts are reasonable estimates of our user base for the applicable period of measurement and that the methodologies we employ and update from time-to-time are reasonably based on our efforts to identify trends in player behavior; however, factors relating to user activity and systems and our ability to identify and detect attempts to replicate legitimate player activity may impact these numbers.
Mobile DAUs. We define Mobile DAUs as the number of individuals who played one of our mobile games during a particular day. Under this metric, an individual who plays two different mobile games on the same day is counted as two Mobile DAUs.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DAUs. Average Mobile DAUs for a particular period is the average of the Mobile DAUs for each day during that period. We use Mobile DAUs as a measure of mobile audience engagement.
Mobile MAUs. We define Mobile MAUs as the number of individuals who played one of our mobile games in the 30-day period ending with the measurement date. Under this metric, an individual who plays two different mobile games in the same 30-day period is counted as two Mobile MAUs.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MAUs. Average Mobile MAUs for a particular period is the average of the Mobile MAUs at each month-end during that period. We use Mobile MAUs as a measure of total mobile game audience size.
29
Mobile MUUs. We define Mobile MUUs as the number of individuals who played one or more of our mobile games, which we were able to verify were played by the same individual in the 30-day period ending with the measurement date. An individual who plays more than one of our mobile games in a given 30-day period would be counted as a single Mobile MUU to the extent we can verify that the mobile games were played by the same individual. However, because we do not always have the third party network login data necessary to link an individual who has played under multiple user accounts in a given 30-day period, an individual may be counted as multiple Mobile MUUs. Because many of our players play more than one mobile game in a given 30-day period, Mobile MUUs are always equal to or lower than Mobile MAUs in any given time period. Average Mobile MUUs for a particular period is the average of the Mobile MUUs at each month end during that period. We use Mobile MUUs as a measure of total audience reach across our network of mobile games.
Mobile MUPs. We define Mobile MUPs as the number of individuals who made a payment in a mobile game at least once during the applicable 30-day period through a payment method for which we can quan</t>
        </r>
      </text>
    </comment>
    <comment ref="B54" authorId="0" shapeId="0" xr:uid="{00000000-0006-0000-0100-000082000000}">
      <text>
        <r>
          <rPr>
            <sz val="11"/>
            <color theme="1"/>
            <rFont val="Calibri"/>
            <family val="2"/>
            <scheme val="minor"/>
          </rPr>
          <t>======
ID#AAABXr47cY4
Julien Whitter    (2024-10-23 17:18:11)
Key Operating Metrics
We manage our business by tracking several operating metrics: “Mobile DAUs,” which measure daily active users of our mobile games, “Mobile MAUs,” which measure monthly active users of our mobile games, “Mobile MUUs,” which measure monthly unique users of our mobile games, “Mobile MUPs,” which measure monthly unique payers in our mobile games, and “Mobile ABPU,” which measures our average daily mobile bookings per average Mobile DAUs, each of which is recorded and estimated by our internal analytics systems. We determine these operating metrics by using internal company data based on tracking of user account activity. We also use information provided by third parties, including third party network logins provided by platform providers, to help us track whether a player logged in under two or more different user accounts is the same individual. We believe that the amounts are reasonable estimates of our user base for the applicable period of measurement and that the methodologies we employ and update from time-to-time are reasonably based on our efforts to identify trends in player behavior; however, factors relating to user activity and systems and our ability to identify and detect attempts to replicate legitimate player activity may impact these numbers.
Mobile DAUs. We define Mobile DAUs as the number of individuals who played one of our mobile games during a particular day. Under this metric, an individual who plays two different mobile games on the same day is counted as two Mobile DAUs.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DAUs. Average Mobile DAUs for a particular period is the average of the Mobile DAUs for each day during that period. We use Mobile DAUs as a measure of mobile audience engagement.
Mobile MAUs. We define Mobile MAUs as the number of individuals who played one of our mobile games in the 30-day period ending with the measurement date. Under this metric, an individual who plays two different mobile games in the same 30-day period is counted as two Mobile MAUs.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MAUs. Average Mobile MAUs for a particular period is the average of the Mobile MAUs at each month-end during that period. We use Mobile MAUs as a measure of total mobile game audience size.
29
Mobile MUUs. We define Mobile MUUs as the number of individuals who played one or more of our mobile games, which we were able to verify were played by the same individual in the 30-day period ending with the measurement date. An individual who plays more than one of our mobile games in a given 30-day period would be counted as a single Mobile MUU to the extent we can verify that the mobile games were played by the same individual. However, because we do not always have the third party network login data necessary to link an individual who has played under multiple user accounts in a given 30-day period, an individual may be counted as multiple Mobile MUUs. Because many of our players play more than one mobile game in a given 30-day period, Mobile MUUs are always equal to or lower than Mobile MAUs in any given time period. Average Mobile MUUs for a particular period is the average of the Mobile MUUs at each month end during that period. We use Mobile MUUs as a measure of total audience reach across our network of mobile games.
Mobile MUPs. We define Mobile MUPs as the number of individuals who made a payment in a mobile game at least once during the applicable 30-day period through a payment method for which we can quan</t>
        </r>
      </text>
    </comment>
    <comment ref="B55" authorId="0" shapeId="0" xr:uid="{00000000-0006-0000-0100-0000F1010000}">
      <text>
        <r>
          <rPr>
            <sz val="11"/>
            <color theme="1"/>
            <rFont val="Calibri"/>
            <family val="2"/>
            <scheme val="minor"/>
          </rPr>
          <t>======
ID#AAABXr47cBQ
Julien Whitter    (2024-10-23 17:18:09)
Key Operating Metrics
We manage our business by tracking several operating metrics: “Mobile DAUs,” which measure daily active users of our mobile games, “Mobile MAUs,” which measure monthly active users of our mobile games, “Mobile MUUs,” which measure monthly unique users of our mobile games, “Mobile MUPs,” which measure monthly unique payers in our mobile games, and “Mobile ABPU,” which measures our average daily mobile bookings per average Mobile DAUs, each of which is recorded and estimated by our internal analytics systems. We determine these operating metrics by using internal company data based on tracking of user account activity. We also use information provided by third parties, including third party network logins provided by platform providers, to help us track whether a player logged in under two or more different user accounts is the same individual. We believe that the amounts are reasonable estimates of our user base for the applicable period of measurement and that the methodologies we employ and update from time-to-time are reasonably based on our efforts to identify trends in player behavior; however, factors relating to user activity and systems and our ability to identify and detect attempts to replicate legitimate player activity may impact these numbers.
Mobile DAUs. We define Mobile DAUs as the number of individuals who played one of our mobile games during a particular day. Under this metric, an individual who plays two different mobile games on the same day is counted as two Mobile DAUs.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DAUs. Average Mobile DAUs for a particular period is the average of the Mobile DAUs for each day during that period. We use Mobile DAUs as a measure of mobile audience engagement.
Mobile MAUs. We define Mobile MAUs as the number of individuals who played one of our mobile games in the 30-day period ending with the measurement date. Under this metric, an individual who plays two different mobile games in the same 30-day period is counted as two Mobile MAUs.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MAUs. Average Mobile MAUs for a particular period is the average of the Mobile MAUs at each month-end during that period. We use Mobile MAUs as a measure of total mobile game audience size.
29
Mobile MUUs. We define Mobile MUUs as the number of individuals who played one or more of our mobile games, which we were able to verify were played by the same individual in the 30-day period ending with the measurement date. An individual who plays more than one of our mobile games in a given 30-day period would be counted as a single Mobile MUU to the extent we can verify that the mobile games were played by the same individual. However, because we do not always have the third party network login data necessary to link an individual who has played under multiple user accounts in a given 30-day period, an individual may be counted as multiple Mobile MUUs. Because many of our players play more than one mobile game in a given 30-day period, Mobile MUUs are always equal to or lower than Mobile MAUs in any given time period. Average Mobile MUUs for a particular period is the average of the Mobile MUUs at each month end during that period. We use Mobile MUUs as a measure of total audience reach across our network of mobile games.
Mobile MUPs. We define Mobile MUPs as the number of individuals who made a payment in a mobile game at least once during the applicable 30-day period through a payment method for which we can quan</t>
        </r>
      </text>
    </comment>
    <comment ref="B56" authorId="0" shapeId="0" xr:uid="{00000000-0006-0000-0100-0000E0010000}">
      <text>
        <r>
          <rPr>
            <sz val="11"/>
            <color theme="1"/>
            <rFont val="Calibri"/>
            <family val="2"/>
            <scheme val="minor"/>
          </rPr>
          <t>======
ID#AAABXr47cCU
Julien Whitter    (2024-10-23 17:18:09)
Key Operating Metrics
We manage our business by tracking several operating metrics: “Mobile DAUs,” which measure daily active users of our mobile games, “Mobile MAUs,” which measure monthly active users of our mobile games, “Mobile MUUs,” which measure monthly unique users of our mobile games, “Mobile MUPs,” which measure monthly unique payers in our mobile games, and “Mobile ABPU,” which measures our average daily mobile bookings per average Mobile DAUs, each of which is recorded and estimated by our internal analytics systems. We determine these operating metrics by using internal company data based on tracking of user account activity. We also use information provided by third parties, including third party network logins provided by platform providers, to help us track whether a player logged in under two or more different user accounts is the same individual. We believe that the amounts are reasonable estimates of our user base for the applicable period of measurement and that the methodologies we employ and update from time-to-time are reasonably based on our efforts to identify trends in player behavior; however, factors relating to user activity and systems and our ability to identify and detect attempts to replicate legitimate player activity may impact these numbers.
Mobile DAUs. We define Mobile DAUs as the number of individuals who played one of our mobile games during a particular day. Under this metric, an individual who plays two different mobile games on the same day is counted as two Mobile DAUs.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DAUs. Average Mobile DAUs for a particular period is the average of the Mobile DAUs for each day during that period. We use Mobile DAUs as a measure of mobile audience engagement.
Mobile MAUs. We define Mobile MAUs as the number of individuals who played one of our mobile games in the 30-day period ending with the measurement date. Under this metric, an individual who plays two different mobile games in the same 30-day period is counted as two Mobile MAUs. We use information provided by third parties to help us identify individuals who play the same mobile game to reduce this duplication. However, because we do not always have the third party network login data to link an individual who has played under multiple user accounts, a player may be counted as multiple Mobile MAUs. Average Mobile MAUs for a particular period is the average of the Mobile MAUs at each month-end during that period. We use Mobile MAUs as a measure of total mobile game audience size.
29
Mobile MUUs. We define Mobile MUUs as the number of individuals who played one or more of our mobile games, which we were able to verify were played by the same individual in the 30-day period ending with the measurement date. An individual who plays more than one of our mobile games in a given 30-day period would be counted as a single Mobile MUU to the extent we can verify that the mobile games were played by the same individual. However, because we do not always have the third party network login data necessary to link an individual who has played under multiple user accounts in a given 30-day period, an individual may be counted as multiple Mobile MUUs. Because many of our players play more than one mobile game in a given 30-day period, Mobile MUUs are always equal to or lower than Mobile MAUs in any given time period. Average Mobile MUUs for a particular period is the average of the Mobile MUUs at each month end during that period. We use Mobile MUUs as a measure of total audience reach across our network of mobile games.
Mobile MUPs. We define Mobile MUPs as the number of individuals who made a payment in a mobile game at least once during the applicable 30-day period through a payment method for which we can quan</t>
        </r>
      </text>
    </comment>
    <comment ref="AM59" authorId="0" shapeId="0" xr:uid="{00000000-0006-0000-0100-000077000000}">
      <text>
        <r>
          <rPr>
            <sz val="11"/>
            <color theme="1"/>
            <rFont val="Calibri"/>
            <family val="2"/>
            <scheme val="minor"/>
          </rPr>
          <t>======
ID#AAABXr47cZk
Julien Whitter    (2024-10-23 17:18:11)
In the three months ended June 30, 2020, Empires &amp; Puzzles and Merge Dragons! were our top online revenue-generating games and comprised 25% and 18%, respectively, of our online game revenue for the period. In the three months ended June 30, 2019, Merge Dragons!, Empires &amp; Puzzles, Zynga Poker and CSR Racing 2 were our top online revenue-generating games and comprised 18%, 14%, 12% and 11%, respectively, of our online game revenue for the period. No other game generated more than 10% of online game revenue during either of these periods.</t>
        </r>
      </text>
    </comment>
    <comment ref="AN59" authorId="0" shapeId="0" xr:uid="{00000000-0006-0000-0100-0000B0010000}">
      <text>
        <r>
          <rPr>
            <sz val="11"/>
            <color theme="1"/>
            <rFont val="Calibri"/>
            <family val="2"/>
            <scheme val="minor"/>
          </rPr>
          <t>======
ID#AAABXr47cFY
Julien Whitter    (2024-10-23 17:18:09)
In the three months ended September 30, 2020, Empires &amp; Puzzles and Merge Dragons! were our top online revenue-generating games and comprised 25% and 16%, respectively, of our online game revenue for the period. In the three months ended September 30, 2019, Merge Dragons!, Empires &amp; Puzzles and Zynga Poker were our top online revenue-generating games and comprised 22%, 21% and 10% respectively, of our online game revenue for the period. No other game generated more than 10% of online game revenue during either of these periods.</t>
        </r>
      </text>
    </comment>
    <comment ref="AP59" authorId="0" shapeId="0" xr:uid="{00000000-0006-0000-0100-000008010000}">
      <text>
        <r>
          <rPr>
            <sz val="11"/>
            <color theme="1"/>
            <rFont val="Calibri"/>
            <family val="2"/>
            <scheme val="minor"/>
          </rPr>
          <t>======
ID#AAABXr47cQA
Julien Whitter    (2024-10-23 17:18:10)
n the three months ended March 31, 2021, Empires &amp; Puzzles, Toon Blast and Merge Dragons! were our top online revenue-generating games and comprised 21%, 16% and 11%, respectively, of our online game revenue for the period. In the three months ended March 31, 2020, Empires &amp; Puzzles and Merge Dragons! were our top online revenue-generating games and comprised 25% and 22% respectively, of our online game revenue for the period. No other game generated more than 10% of online game revenue during either of these periods.</t>
        </r>
      </text>
    </comment>
    <comment ref="AQ59" authorId="0" shapeId="0" xr:uid="{00000000-0006-0000-0100-0000B6000000}">
      <text>
        <r>
          <rPr>
            <sz val="11"/>
            <color theme="1"/>
            <rFont val="Calibri"/>
            <family val="2"/>
            <scheme val="minor"/>
          </rPr>
          <t>======
ID#AAABXr47cVc
Julien Whitter    (2024-10-23 17:18:10)
In the three months ended June 30, 2021, Empires &amp; Puzzles, Toon Blast and Merge Dragons! were our top online revenue-generating games and comprised 19%, 18% and 10%, respectively, of our online game revenue for the period. In the three months ended June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R59" authorId="0" shapeId="0" xr:uid="{00000000-0006-0000-0100-00006E000000}">
      <text>
        <r>
          <rPr>
            <sz val="11"/>
            <color theme="1"/>
            <rFont val="Calibri"/>
            <family val="2"/>
            <scheme val="minor"/>
          </rPr>
          <t>======
ID#AAABXr47caM
Julien Whitter    (2024-10-23 17:18:11)
In the three months ended September 30, 2021, Empires &amp; Puzzles and Toon Blast were our top online revenue-generating games and comprised 19% and 18%, respectively, of our online game revenue for the period. In the three months ended September 30, 2020, Empires &amp; Puzzles and Merge Dragons! were our top online revenue-generating games and comprised 25% and 16% respectively, of our online game revenue for the period. No other game generated more than 10% of online game revenue during either of these periods.</t>
        </r>
      </text>
    </comment>
    <comment ref="AT59" authorId="0" shapeId="0" xr:uid="{00000000-0006-0000-0100-000076010000}">
      <text>
        <r>
          <rPr>
            <sz val="11"/>
            <color theme="1"/>
            <rFont val="Calibri"/>
            <family val="2"/>
            <scheme val="minor"/>
          </rPr>
          <t>======
ID#AAABXr47cJE
Julien Whitter    (2024-10-23 17:18:10)
In the three months ended March 31, 2022, Empires &amp; Puzzles and Toon Blast were our top online revenue-generating games and comprised 20% and 17%, respectively, of our online game revenue for the period. In the three months ended March 31, 2021, Empires &amp; Puzzles, Toon Blast and Merge Dragons! were our top online revenue-generating games and comprised 21%, 16% and 11%, respectively, of our online game revenue for the period. No other game generated more than 10% of online game revenue during either of these periods.</t>
        </r>
      </text>
    </comment>
    <comment ref="AU59" authorId="0" shapeId="0" xr:uid="{00000000-0006-0000-0100-00003B010000}">
      <text>
        <r>
          <rPr>
            <sz val="11"/>
            <color theme="1"/>
            <rFont val="Calibri"/>
            <family val="2"/>
            <scheme val="minor"/>
          </rPr>
          <t>======
ID#AAABXr47cMw
Julien Whitter    (2024-10-23 17:18:10)
In the three months ended June 30, 2021, Empires &amp; Puzzles, Toon Blast and Merge Dragons! were our top online revenue-generating games and comprised 19%, 18% and 10%, respectively, of our online game revenue for the period. In the three months ended June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V59" authorId="0" shapeId="0" xr:uid="{00000000-0006-0000-0100-00001D010000}">
      <text>
        <r>
          <rPr>
            <sz val="11"/>
            <color theme="1"/>
            <rFont val="Calibri"/>
            <family val="2"/>
            <scheme val="minor"/>
          </rPr>
          <t>======
ID#AAABXr47cOo
Julien Whitter    (2024-10-23 17:18:10)
In the three months ended September 30, 2021, Empires &amp; Puzzles and Toon Blast were our top online revenue-generating games and comprised 19% and 18%, respectively, of our online game revenue for the period. In the three months ended September 30, 2020, Empires &amp; Puzzles and Merge Dragons! were our top online revenue-generating games and comprised 25% and 16% respectively, of our online game revenue for the period. No other game generated more than 10% of online game revenue during either of these periods.</t>
        </r>
      </text>
    </comment>
    <comment ref="AX59" authorId="0" shapeId="0" xr:uid="{00000000-0006-0000-0100-000030000000}">
      <text>
        <r>
          <rPr>
            <sz val="11"/>
            <color theme="1"/>
            <rFont val="Calibri"/>
            <family val="2"/>
            <scheme val="minor"/>
          </rPr>
          <t>======
ID#AAABXr47ceM
Julien Whitter    (2024-10-23 17:18:11)
In the three months ended March 31, 2022, Empires &amp; Puzzles and Toon Blast were our top online revenue-generating games and comprised 20% and 17%, respectively, of our online game revenue for the period. In the three months ended March 31, 2021, Empires &amp; Puzzles, Toon Blast and Merge Dragons! were our top online revenue-generating games and comprised 21%, 16% and 11%, respectively, of our online game revenue for the period. No other game generated more than 10% of online game revenue during either of these periods.</t>
        </r>
      </text>
    </comment>
    <comment ref="AN60" authorId="0" shapeId="0" xr:uid="{00000000-0006-0000-0100-0000ED010000}">
      <text>
        <r>
          <rPr>
            <sz val="11"/>
            <color theme="1"/>
            <rFont val="Calibri"/>
            <family val="2"/>
            <scheme val="minor"/>
          </rPr>
          <t>======
ID#AAABXr47cBg
Julien Whitter    (2024-10-23 17:18:09)
In the nine months ended September 30, 2020, Empires &amp; Puzzles and Merge Dragons! were our top online revenue-generating games and comprised 25% and 18%, respectively, of our online game revenue for the period. In the nine months ended September 30, 2019, Merge Dragons!, Empires &amp; Puzzles, Zynga Poker and CSR Racing 2 were our top online revenue-generating games and comprised 18%, 14%, 12% and 10%, respectively, of our online game revenue for the period. No other game generated more than 10% of online game revenue during either of these periods.</t>
        </r>
      </text>
    </comment>
    <comment ref="AO60" authorId="0" shapeId="0" xr:uid="{00000000-0006-0000-0100-0000B2000000}">
      <text>
        <r>
          <rPr>
            <sz val="11"/>
            <color theme="1"/>
            <rFont val="Calibri"/>
            <family val="2"/>
            <scheme val="minor"/>
          </rPr>
          <t>======
ID#AAABXr47cVs
Julien Whitter    (2024-10-23 17:18:10)
In the year ended December 31, 2020, Empires &amp; Puzzles and Merge Dragons! were our top online revenue-generating games and comprised 24% and 17%, respectively, of our online game revenue for the period. During 2019, Merge Dragons!, Empires &amp; Puzzles and Zynga Poker were our top online revenue-generating games and comprised 20%, 17% and 11%, respectively, of our online game revenue for the period. No other game generated more than 10% of online game revenue during either period.</t>
        </r>
      </text>
    </comment>
    <comment ref="AQ60" authorId="0" shapeId="0" xr:uid="{00000000-0006-0000-0100-0000CE000000}">
      <text>
        <r>
          <rPr>
            <sz val="11"/>
            <color theme="1"/>
            <rFont val="Calibri"/>
            <family val="2"/>
            <scheme val="minor"/>
          </rPr>
          <t>======
ID#AAABXr47cT4
Julien Whitter    (2024-10-23 17:18:10)
In the six months ended June 30, 2021, Empires &amp; Puzzles, Toon Blast and Merge Dragons! were our top online revenue-generating games and comprised 20%, 17% and 10%, respectively, of our online game revenue for the period. In the six months ended June 30, 2020, Empires &amp; Puzzles and Merge Dragons! were our top online revenue-generating games and comprised 25% and 20% respectively, of our online game revenue for the period. No other game generated more than 10% of online game revenue during either of these periods.</t>
        </r>
      </text>
    </comment>
    <comment ref="AR60" authorId="0" shapeId="0" xr:uid="{00000000-0006-0000-0100-000038020000}">
      <text>
        <r>
          <rPr>
            <sz val="11"/>
            <color theme="1"/>
            <rFont val="Calibri"/>
            <family val="2"/>
            <scheme val="minor"/>
          </rPr>
          <t>======
ID#AAABXr47b8s
Julien Whitter    (2024-10-23 17:18:09)
In the nine months ended September 30, 2021, Empires &amp; Puzzles, Toon Blast and Merge Dragons! were our top online revenue-generating games and comprised 20%, 17% and 10%, respectively, of our online game revenue for the period. In the nine months ended September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S60" authorId="0" shapeId="0" xr:uid="{00000000-0006-0000-0100-00007E000000}">
      <text>
        <r>
          <rPr>
            <sz val="11"/>
            <color theme="1"/>
            <rFont val="Calibri"/>
            <family val="2"/>
            <scheme val="minor"/>
          </rPr>
          <t>======
ID#AAABXr47cZI
Julien Whitter    (2024-10-23 17:18:11)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AU60" authorId="0" shapeId="0" xr:uid="{00000000-0006-0000-0100-000035020000}">
      <text>
        <r>
          <rPr>
            <sz val="11"/>
            <color theme="1"/>
            <rFont val="Calibri"/>
            <family val="2"/>
            <scheme val="minor"/>
          </rPr>
          <t>======
ID#AAABXr47b84
Julien Whitter    (2024-10-23 17:18:09)
In the six months ended June 30, 2021, Empires &amp; Puzzles, Toon Blast and Merge Dragons! were our top online revenue-generating games and comprised 20%, 17% and 10%, respectively, of our online game revenue for the period. In the six months ended June 30, 2020, Empires &amp; Puzzles and Merge Dragons! were our top online revenue-generating games and comprised 25% and 20% respectively, of our online game revenue for the period. No other game generated more than 10% of online game revenue during either of these periods.</t>
        </r>
      </text>
    </comment>
    <comment ref="AV60" authorId="0" shapeId="0" xr:uid="{00000000-0006-0000-0100-000090000000}">
      <text>
        <r>
          <rPr>
            <sz val="11"/>
            <color theme="1"/>
            <rFont val="Calibri"/>
            <family val="2"/>
            <scheme val="minor"/>
          </rPr>
          <t>======
ID#AAABXr47cX8
Julien Whitter    (2024-10-23 17:18:11)
In the nine months ended September 30, 2021, Empires &amp; Puzzles, Toon Blast and Merge Dragons! were our top online revenue-generating games and comprised 20%, 17% and 10%, respectively, of our online game revenue for the period. In the nine months ended September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W60" authorId="0" shapeId="0" xr:uid="{00000000-0006-0000-0100-0000DF010000}">
      <text>
        <r>
          <rPr>
            <sz val="11"/>
            <color theme="1"/>
            <rFont val="Calibri"/>
            <family val="2"/>
            <scheme val="minor"/>
          </rPr>
          <t>======
ID#AAABXr47cCY
Julien Whitter    (2024-10-23 17:18:09)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AT63" authorId="0" shapeId="0" xr:uid="{00000000-0006-0000-0100-000080000000}">
      <text>
        <r>
          <rPr>
            <sz val="11"/>
            <color theme="1"/>
            <rFont val="Calibri"/>
            <family val="2"/>
            <scheme val="minor"/>
          </rPr>
          <t>======
ID#AAABXr47cZA
Julien Whitter    (2024-10-23 17:18:11)
In the three months ended March 31, 2022, Empires &amp; Puzzles and Toon Blast were our top online revenue-generating games and comprised 20% and 17%, respectively, of our online game revenue for the period. In the three months ended March 31, 2021, Empires &amp; Puzzles, Toon Blast and Merge Dragons! were our top online revenue-generating games and comprised 21%, 16% and 11%, respectively, of our online game revenue for the period. No other game generated more than 10% of online game revenue during either of these periods.</t>
        </r>
      </text>
    </comment>
    <comment ref="AU63" authorId="0" shapeId="0" xr:uid="{00000000-0006-0000-0100-0000B3010000}">
      <text>
        <r>
          <rPr>
            <sz val="11"/>
            <color theme="1"/>
            <rFont val="Calibri"/>
            <family val="2"/>
            <scheme val="minor"/>
          </rPr>
          <t>======
ID#AAABXr47cFM
Julien Whitter    (2024-10-23 17:18:09)
In the three months ended June 30, 2021, Empires &amp; Puzzles, Toon Blast and Merge Dragons! were our top online revenue-generating games and comprised 19%, 18% and 10%, respectively, of our online game revenue for the period. In the three months ended June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V63" authorId="0" shapeId="0" xr:uid="{00000000-0006-0000-0100-0000DA010000}">
      <text>
        <r>
          <rPr>
            <sz val="11"/>
            <color theme="1"/>
            <rFont val="Calibri"/>
            <family val="2"/>
            <scheme val="minor"/>
          </rPr>
          <t>======
ID#AAABXr47cCs
Julien Whitter    (2024-10-23 17:18:09)
In the three months ended September 30, 2021, Empires &amp; Puzzles and Toon Blast were our top online revenue-generating games and comprised 19% and 18%, respectively, of our online game revenue for the period. In the three months ended September 30, 2020, Empires &amp; Puzzles and Merge Dragons! were our top online revenue-generating games and comprised 25% and 16% respectively, of our online game revenue for the period. No other game generated more than 10% of online game revenue during either of these periods.</t>
        </r>
      </text>
    </comment>
    <comment ref="AX63" authorId="0" shapeId="0" xr:uid="{00000000-0006-0000-0100-00006D000000}">
      <text>
        <r>
          <rPr>
            <sz val="11"/>
            <color theme="1"/>
            <rFont val="Calibri"/>
            <family val="2"/>
            <scheme val="minor"/>
          </rPr>
          <t>======
ID#AAABXr47caQ
Julien Whitter    (2024-10-23 17:18:11)
In the three months ended March 31, 2022, Empires &amp; Puzzles and Toon Blast were our top online revenue-generating games and comprised 20% and 17%, respectively, of our online game revenue for the period. In the three months ended March 31, 2021, Empires &amp; Puzzles, Toon Blast and Merge Dragons! were our top online revenue-generating games and comprised 21%, 16% and 11%, respectively, of our online game revenue for the period. No other game generated more than 10% of online game revenue during either of these periods.</t>
        </r>
      </text>
    </comment>
    <comment ref="AU64" authorId="0" shapeId="0" xr:uid="{00000000-0006-0000-0100-0000BF010000}">
      <text>
        <r>
          <rPr>
            <sz val="11"/>
            <color theme="1"/>
            <rFont val="Calibri"/>
            <family val="2"/>
            <scheme val="minor"/>
          </rPr>
          <t>======
ID#AAABXr47cEc
Julien Whitter    (2024-10-23 17:18:09)
In the six months ended June 30, 2021, Empires &amp; Puzzles, Toon Blast and Merge Dragons! were our top online revenue-generating games and comprised 20%, 17% and 10%, respectively, of our online game revenue for the period. In the six months ended June 30, 2020, Empires &amp; Puzzles and Merge Dragons! were our top online revenue-generating games and comprised 25% and 20% respectively, of our online game revenue for the period. No other game generated more than 10% of online game revenue during either of these periods.</t>
        </r>
      </text>
    </comment>
    <comment ref="AV64" authorId="0" shapeId="0" xr:uid="{00000000-0006-0000-0100-000093010000}">
      <text>
        <r>
          <rPr>
            <sz val="11"/>
            <color theme="1"/>
            <rFont val="Calibri"/>
            <family val="2"/>
            <scheme val="minor"/>
          </rPr>
          <t>======
ID#AAABXr47cHM
Julien Whitter    (2024-10-23 17:18:09)
In the nine months ended September 30, 2021, Empires &amp; Puzzles, Toon Blast and Merge Dragons! were our top online revenue-generating games and comprised 20%, 17% and 10%, respectively, of our online game revenue for the period. In the nine months ended September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W64" authorId="0" shapeId="0" xr:uid="{00000000-0006-0000-0100-000015000000}">
      <text>
        <r>
          <rPr>
            <sz val="11"/>
            <color theme="1"/>
            <rFont val="Calibri"/>
            <family val="2"/>
            <scheme val="minor"/>
          </rPr>
          <t>======
ID#AAABXr47cf4
Julien Whitter    (2024-10-23 17:18:11)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AL67" authorId="0" shapeId="0" xr:uid="{00000000-0006-0000-0100-000042000000}">
      <text>
        <r>
          <rPr>
            <sz val="11"/>
            <color theme="1"/>
            <rFont val="Calibri"/>
            <family val="2"/>
            <scheme val="minor"/>
          </rPr>
          <t>======
ID#AAABXr47cdA
Julien Whitter    (2024-10-23 17:18:11)
In the three months ended March 31, 2019, Zynga Poker, Merge Dragons! and CSR Racing 2, were our top online revenue generating games and comprised 15%, 14% and 13%, respectively, of our online game revenue for the period. No other game generated more than 10% of online game revenue during either of these periods.</t>
        </r>
      </text>
    </comment>
    <comment ref="AM67" authorId="0" shapeId="0" xr:uid="{00000000-0006-0000-0100-000068000000}">
      <text>
        <r>
          <rPr>
            <sz val="11"/>
            <color theme="1"/>
            <rFont val="Calibri"/>
            <family val="2"/>
            <scheme val="minor"/>
          </rPr>
          <t>======
ID#AAABXr47cak
Julien Whitter    (2024-10-23 17:18:11)
In the three months ended June 30, 2020, Empires &amp; Puzzles and Merge Dragons! were our top online revenue-generating games and comprised 25% and 18%, respectively, of our online game revenue for the period. In the three months ended June 30, 2019, Merge Dragons!, Empires &amp; Puzzles, Zynga Poker and CSR Racing 2 were our top online revenue-generating games and comprised 18%, 14%, 12% and 11%, respectively, of our online game revenue for the period. No other game generated more than 10% of online game revenue during either of these periods.</t>
        </r>
      </text>
    </comment>
    <comment ref="AN67" authorId="0" shapeId="0" xr:uid="{00000000-0006-0000-0100-000015010000}">
      <text>
        <r>
          <rPr>
            <sz val="11"/>
            <color theme="1"/>
            <rFont val="Calibri"/>
            <family val="2"/>
            <scheme val="minor"/>
          </rPr>
          <t>======
ID#AAABXr47cPI
Julien Whitter    (2024-10-23 17:18:10)
In the three months ended September 30, 2020, Empires &amp; Puzzles and Merge Dragons! were our top online revenue-generating games and comprised 25% and 16%, respectively, of our online game revenue for the period. In the three months ended September 30, 2019, Merge Dragons!, Empires &amp; Puzzles and Zynga Poker were our top online revenue-generating games and comprised 22%, 21% and 10% respectively, of our online game revenue for the period. No other game generated more than 10% of online game revenue during either of these periods.</t>
        </r>
      </text>
    </comment>
    <comment ref="AP67" authorId="0" shapeId="0" xr:uid="{00000000-0006-0000-0100-00001A020000}">
      <text>
        <r>
          <rPr>
            <sz val="11"/>
            <color theme="1"/>
            <rFont val="Calibri"/>
            <family val="2"/>
            <scheme val="minor"/>
          </rPr>
          <t>======
ID#AAABXr47b-o
Julien Whitter    (2024-10-23 17:18:09)
n the three months ended March 31, 2021, Empires &amp; Puzzles, Toon Blast and Merge Dragons! were our top online revenue-generating games and comprised 21%, 16% and 11%, respectively, of our online game revenue for the period. In the three months ended March 31, 2020, Empires &amp; Puzzles and Merge Dragons! were our top online revenue-generating games and comprised 25% and 22% respectively, of our online game revenue for the period. No other game generated more than 10% of online game revenue during either of these periods.</t>
        </r>
      </text>
    </comment>
    <comment ref="AQ67" authorId="0" shapeId="0" xr:uid="{00000000-0006-0000-0100-00000D020000}">
      <text>
        <r>
          <rPr>
            <sz val="11"/>
            <color theme="1"/>
            <rFont val="Calibri"/>
            <family val="2"/>
            <scheme val="minor"/>
          </rPr>
          <t>======
ID#AAABXr47b_c
Julien Whitter    (2024-10-23 17:18:09)
In the three months ended June 30, 2021, Empires &amp; Puzzles, Toon Blast and Merge Dragons! were our top online revenue-generating games and comprised 19%, 18% and 10%, respectively, of our online game revenue for the period. In the three months ended June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R67" authorId="0" shapeId="0" xr:uid="{00000000-0006-0000-0100-0000DE010000}">
      <text>
        <r>
          <rPr>
            <sz val="11"/>
            <color theme="1"/>
            <rFont val="Calibri"/>
            <family val="2"/>
            <scheme val="minor"/>
          </rPr>
          <t>======
ID#AAABXr47cCc
Julien Whitter    (2024-10-23 17:18:09)
In the three months ended September 30, 2021, Empires &amp; Puzzles and Toon Blast were our top online revenue-generating games and comprised 19% and 18%, respectively, of our online game revenue for the period. In the three months ended September 30, 2020, Empires &amp; Puzzles and Merge Dragons! were our top online revenue-generating games and comprised 25% and 16% respectively, of our online game revenue for the period. No other game generated more than 10% of online game revenue during either of these periods.</t>
        </r>
      </text>
    </comment>
    <comment ref="AT67" authorId="0" shapeId="0" xr:uid="{00000000-0006-0000-0100-0000EE000000}">
      <text>
        <r>
          <rPr>
            <sz val="11"/>
            <color theme="1"/>
            <rFont val="Calibri"/>
            <family val="2"/>
            <scheme val="minor"/>
          </rPr>
          <t>======
ID#AAABXr47cRo
Julien Whitter    (2024-10-23 17:18:10)
In the three months ended March 31, 2022, Empires &amp; Puzzles and Toon Blast were our top online revenue-generating games and comprised 20% and 17%, respectively, of our online game revenue for the period. In the three months ended March 31, 2021, Empires &amp; Puzzles, Toon Blast and Merge Dragons! were our top online revenue-generating games and comprised 21%, 16% and 11%, respectively, of our online game revenue for the period. No other game generated more than 10% of online game revenue during either of these periods.</t>
        </r>
      </text>
    </comment>
    <comment ref="AU67" authorId="0" shapeId="0" xr:uid="{00000000-0006-0000-0100-00003F010000}">
      <text>
        <r>
          <rPr>
            <sz val="11"/>
            <color theme="1"/>
            <rFont val="Calibri"/>
            <family val="2"/>
            <scheme val="minor"/>
          </rPr>
          <t>======
ID#AAABXr47cMg
Julien Whitter    (2024-10-23 17:18:10)
In the three months ended June 30, 2021, Empires &amp; Puzzles, Toon Blast and Merge Dragons! were our top online revenue-generating games and comprised 19%, 18% and 10%, respectively, of our online game revenue for the period. In the three months ended June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N68" authorId="0" shapeId="0" xr:uid="{00000000-0006-0000-0100-000004000000}">
      <text>
        <r>
          <rPr>
            <sz val="11"/>
            <color theme="1"/>
            <rFont val="Calibri"/>
            <family val="2"/>
            <scheme val="minor"/>
          </rPr>
          <t>======
ID#AAABXr47chA
Julien Whitter    (2024-10-23 17:18:11)
In the nine months ended September 30, 2020, Empires &amp; Puzzles and Merge Dragons! were our top online revenue-generating games and comprised 25% and 18%, respectively, of our online game revenue for the period. In the nine months ended September 30, 2019, Merge Dragons!, Empires &amp; Puzzles, Zynga Poker and CSR Racing 2 were our top online revenue-generating games and comprised 18%, 14%, 12% and 10%, respectively, of our online game revenue for the period. No other game generated more than 10% of online game revenue during either of these periods.</t>
        </r>
      </text>
    </comment>
    <comment ref="AO68" authorId="0" shapeId="0" xr:uid="{00000000-0006-0000-0100-0000EB010000}">
      <text>
        <r>
          <rPr>
            <sz val="11"/>
            <color theme="1"/>
            <rFont val="Calibri"/>
            <family val="2"/>
            <scheme val="minor"/>
          </rPr>
          <t>======
ID#AAABXr47cBo
Julien Whitter    (2024-10-23 17:18:09)
In the year ended December 31, 2020, Empires &amp; Puzzles and Merge Dragons! were our top online revenue-generating games and comprised 24% and 17%, respectively, of our online game revenue for the period. During 2019, Merge Dragons!, Empires &amp; Puzzles and Zynga Poker were our top online revenue-generating games and comprised 20%, 17% and 11%, respectively, of our online game revenue for the period. No other game generated more than 10% of online game revenue during either period.</t>
        </r>
      </text>
    </comment>
    <comment ref="AQ68" authorId="0" shapeId="0" xr:uid="{00000000-0006-0000-0100-00004B000000}">
      <text>
        <r>
          <rPr>
            <sz val="11"/>
            <color theme="1"/>
            <rFont val="Calibri"/>
            <family val="2"/>
            <scheme val="minor"/>
          </rPr>
          <t>======
ID#AAABXr47ccc
Julien Whitter    (2024-10-23 17:18:11)
In the six months ended June 30, 2021, Empires &amp; Puzzles, Toon Blast and Merge Dragons! were our top online revenue-generating games and comprised 20%, 17% and 10%, respectively, of our online game revenue for the period. In the six months ended June 30, 2020, Empires &amp; Puzzles and Merge Dragons! were our top online revenue-generating games and comprised 25% and 20% respectively, of our online game revenue for the period. No other game generated more than 10% of online game revenue during either of these periods.</t>
        </r>
      </text>
    </comment>
    <comment ref="AR68" authorId="0" shapeId="0" xr:uid="{00000000-0006-0000-0100-00003E020000}">
      <text>
        <r>
          <rPr>
            <sz val="11"/>
            <color theme="1"/>
            <rFont val="Calibri"/>
            <family val="2"/>
            <scheme val="minor"/>
          </rPr>
          <t>======
ID#AAABXr47b8U
Julien Whitter    (2024-10-23 17:18:09)
In the nine months ended September 30, 2021, Empires &amp; Puzzles, Toon Blast and Merge Dragons! were our top online revenue-generating games and comprised 20%, 17% and 10%, respectively, of our online game revenue for the period. In the nine months ended September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S68" authorId="0" shapeId="0" xr:uid="{00000000-0006-0000-0100-00008A010000}">
      <text>
        <r>
          <rPr>
            <sz val="11"/>
            <color theme="1"/>
            <rFont val="Calibri"/>
            <family val="2"/>
            <scheme val="minor"/>
          </rPr>
          <t>======
ID#AAABXr47cHw
Julien Whitter    (2024-10-23 17:18:10)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AU68" authorId="0" shapeId="0" xr:uid="{00000000-0006-0000-0100-000047010000}">
      <text>
        <r>
          <rPr>
            <sz val="11"/>
            <color theme="1"/>
            <rFont val="Calibri"/>
            <family val="2"/>
            <scheme val="minor"/>
          </rPr>
          <t>======
ID#AAABXr47cMA
Julien Whitter    (2024-10-23 17:18:10)
In the six months ended June 30, 2021, Empires &amp; Puzzles, Toon Blast and Merge Dragons! were our top online revenue-generating games and comprised 20%, 17% and 10%, respectively, of our online game revenue for the period. In the six months ended June 30, 2020, Empires &amp; Puzzles and Merge Dragons! were our top online revenue-generating games and comprised 25% and 20% respectively, of our online game revenue for the period. No other game generated more than 10% of online game revenue during either of these periods.</t>
        </r>
      </text>
    </comment>
    <comment ref="AV68" authorId="0" shapeId="0" xr:uid="{00000000-0006-0000-0100-000056010000}">
      <text>
        <r>
          <rPr>
            <sz val="11"/>
            <color theme="1"/>
            <rFont val="Calibri"/>
            <family val="2"/>
            <scheme val="minor"/>
          </rPr>
          <t>======
ID#AAABXr47cLE
Julien Whitter    (2024-10-23 17:18:10)
In the nine months ended September 30, 2021, Empires &amp; Puzzles, Toon Blast and Merge Dragons! were our top online revenue-generating games and comprised 20%, 17% and 10%, respectively, of our online game revenue for the period. In the nine months ended September 30, 2020, Empires &amp; Puzzles and Merge Dragons! were our top online revenue-generating games and comprised 25% and 18% respectively, of our online game revenue for the period. No other game generated more than 10% of online game revenue during either of these periods.</t>
        </r>
      </text>
    </comment>
    <comment ref="AL71" authorId="0" shapeId="0" xr:uid="{00000000-0006-0000-0100-0000E4000000}">
      <text>
        <r>
          <rPr>
            <sz val="11"/>
            <color theme="1"/>
            <rFont val="Calibri"/>
            <family val="2"/>
            <scheme val="minor"/>
          </rPr>
          <t>======
ID#AAABXr47cSU
Julien Whitter    (2024-10-23 17:18:10)
In the three months ended March 31, 2019, Zynga Poker, Merge Dragons! and CSR Racing 2, were our top online revenue generating games and comprised 15%, 14% and 13%, respectively, of our online game revenue for the period. No other game generated more than 10% of online game revenue during either of these periods.</t>
        </r>
      </text>
    </comment>
    <comment ref="AM71" authorId="0" shapeId="0" xr:uid="{00000000-0006-0000-0100-000010020000}">
      <text>
        <r>
          <rPr>
            <sz val="11"/>
            <color theme="1"/>
            <rFont val="Calibri"/>
            <family val="2"/>
            <scheme val="minor"/>
          </rPr>
          <t>======
ID#AAABXr47b_Q
Julien Whitter    (2024-10-23 17:18:09)
In the three months ended June 30, 2020, Empires &amp; Puzzles and Merge Dragons! were our top online revenue-generating games and comprised 25% and 18%, respectively, of our online game revenue for the period. In the three months ended June 30, 2019, Merge Dragons!, Empires &amp; Puzzles, Zynga Poker and CSR Racing 2 were our top online revenue-generating games and comprised 18%, 14%, 12% and 11%, respectively, of our online game revenue for the period. No other game generated more than 10% of online game revenue during either of these periods.</t>
        </r>
      </text>
    </comment>
    <comment ref="AN71" authorId="0" shapeId="0" xr:uid="{00000000-0006-0000-0100-00003E000000}">
      <text>
        <r>
          <rPr>
            <sz val="11"/>
            <color theme="1"/>
            <rFont val="Calibri"/>
            <family val="2"/>
            <scheme val="minor"/>
          </rPr>
          <t>======
ID#AAABXr47cdI
Julien Whitter    (2024-10-23 17:18:11)
In the three months ended September 30, 2020, Empires &amp; Puzzles and Merge Dragons! were our top online revenue-generating games and comprised 25% and 16%, respectively, of our online game revenue for the period. In the three months ended September 30, 2019, Merge Dragons!, Empires &amp; Puzzles and Zynga Poker were our top online revenue-generating games and comprised 22%, 21% and 10% respectively, of our online game revenue for the period. No other game generated more than 10% of online game revenue during either of these periods.</t>
        </r>
      </text>
    </comment>
    <comment ref="AN72" authorId="0" shapeId="0" xr:uid="{00000000-0006-0000-0100-000060000000}">
      <text>
        <r>
          <rPr>
            <sz val="11"/>
            <color theme="1"/>
            <rFont val="Calibri"/>
            <family val="2"/>
            <scheme val="minor"/>
          </rPr>
          <t>======
ID#AAABXr47cbE
Julien Whitter    (2024-10-23 17:18:11)
In the nine months ended September 30, 2020, Empires &amp; Puzzles and Merge Dragons! were our top online revenue-generating games and comprised 25% and 18%, respectively, of our online game revenue for the period. In the nine months ended September 30, 2019, Merge Dragons!, Empires &amp; Puzzles, Zynga Poker and CSR Racing 2 were our top online revenue-generating games and comprised 18%, 14%, 12% and 10%, respectively, of our online game revenue for the period. No other game generated more than 10% of online game revenue during either of these periods.</t>
        </r>
      </text>
    </comment>
    <comment ref="AO72" authorId="0" shapeId="0" xr:uid="{00000000-0006-0000-0100-000080010000}">
      <text>
        <r>
          <rPr>
            <sz val="11"/>
            <color theme="1"/>
            <rFont val="Calibri"/>
            <family val="2"/>
            <scheme val="minor"/>
          </rPr>
          <t>======
ID#AAABXr47cIc
Julien Whitter    (2024-10-23 17:18:10)
In the year ended December 31, 2020, Empires &amp; Puzzles and Merge Dragons! were our top online revenue-generating games and comprised 24% and 17%, respectively, of our online game revenue for the period. During 2019, Merge Dragons!, Empires &amp; Puzzles and Zynga Poker were our top online revenue-generating games and comprised 20%, 17% and 11%, respectively, of our online game revenue for the period. No other game generated more than 10% of online game revenue during either period.</t>
        </r>
      </text>
    </comment>
    <comment ref="AL75" authorId="0" shapeId="0" xr:uid="{00000000-0006-0000-0100-0000BC010000}">
      <text>
        <r>
          <rPr>
            <sz val="11"/>
            <color theme="1"/>
            <rFont val="Calibri"/>
            <family val="2"/>
            <scheme val="minor"/>
          </rPr>
          <t>======
ID#AAABXr47cEk
Julien Whitter    (2024-10-23 17:18:09)
In the three months ended March 31, 2019, Zynga Poker, Merge Dragons! and CSR Racing 2, were our top online revenue generating games and comprised 15%, 14% and 13%, respectively, of our online game revenue for the period. No other game generated more than 10% of online game revenue during either of these periods.</t>
        </r>
      </text>
    </comment>
    <comment ref="AM75" authorId="0" shapeId="0" xr:uid="{00000000-0006-0000-0100-00003C000000}">
      <text>
        <r>
          <rPr>
            <sz val="11"/>
            <color theme="1"/>
            <rFont val="Calibri"/>
            <family val="2"/>
            <scheme val="minor"/>
          </rPr>
          <t>======
ID#AAABXr47cdY
Julien Whitter    (2024-10-23 17:18:11)
In the three months ended June 30, 2020, Empires &amp; Puzzles and Merge Dragons! were our top online revenue-generating games and comprised 25% and 18%, respectively, of our online game revenue for the period. In the three months ended June 30, 2019, Merge Dragons!, Empires &amp; Puzzles, Zynga Poker and CSR Racing 2 were our top online revenue-generating games and comprised 18%, 14%, 12% and 11%, respectively, of our online game revenue for the period. No other game generated more than 10% of online game revenue during either of these periods.</t>
        </r>
      </text>
    </comment>
    <comment ref="AN76" authorId="0" shapeId="0" xr:uid="{00000000-0006-0000-0100-000027020000}">
      <text>
        <r>
          <rPr>
            <sz val="11"/>
            <color theme="1"/>
            <rFont val="Calibri"/>
            <family val="2"/>
            <scheme val="minor"/>
          </rPr>
          <t>======
ID#AAABXr47b90
Julien Whitter    (2024-10-23 17:18:09)
In the nine months ended September 30, 2020, Empires &amp; Puzzles and Merge Dragons! were our top online revenue-generating games and comprised 25% and 18%, respectively, of our online game revenue for the period. In the nine months ended September 30, 2019, Merge Dragons!, Empires &amp; Puzzles, Zynga Poker and CSR Racing 2 were our top online revenue-generating games and comprised 18%, 14%, 12% and 10%, respectively, of our online game revenue for the period. No other game generated more than 10% of online game revenue during either of these periods.</t>
        </r>
      </text>
    </comment>
    <comment ref="AK78" authorId="0" shapeId="0" xr:uid="{00000000-0006-0000-0100-0000CD000000}">
      <text>
        <r>
          <rPr>
            <sz val="11"/>
            <color theme="1"/>
            <rFont val="Calibri"/>
            <family val="2"/>
            <scheme val="minor"/>
          </rPr>
          <t>======
ID#AAABXr47cT8
Julien Whitter    (2024-10-23 17:18:10)
ur top three online game revenue-generating games historically have contributed to a significant portion of our revenue, though the games that represent our top three online game revenue-generating games vary over time. Our top three online game revenue-generating games accounted for 49%, 48% and 45% of our online game revenue in 2020, 2019 and 2018, respectively. With respect to advertising and other revenue, our Words With Friends games generated a substantial portion of our advertising and other revenue in 2020, 2019 and 2018.</t>
        </r>
      </text>
    </comment>
    <comment ref="AO78" authorId="0" shapeId="0" xr:uid="{00000000-0006-0000-0100-000009020000}">
      <text>
        <r>
          <rPr>
            <sz val="11"/>
            <color theme="1"/>
            <rFont val="Calibri"/>
            <family val="2"/>
            <scheme val="minor"/>
          </rPr>
          <t>======
ID#AAABXr47b_s
Julien Whitter    (2024-10-23 17:18:09)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AS78" authorId="0" shapeId="0" xr:uid="{00000000-0006-0000-0100-000018010000}">
      <text>
        <r>
          <rPr>
            <sz val="11"/>
            <color theme="1"/>
            <rFont val="Calibri"/>
            <family val="2"/>
            <scheme val="minor"/>
          </rPr>
          <t>======
ID#AAABXr47cO8
Julien Whitter    (2024-10-23 17:18:10)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AW78" authorId="0" shapeId="0" xr:uid="{00000000-0006-0000-0100-00007B000000}">
      <text>
        <r>
          <rPr>
            <sz val="11"/>
            <color theme="1"/>
            <rFont val="Calibri"/>
            <family val="2"/>
            <scheme val="minor"/>
          </rPr>
          <t>======
ID#AAABXr47cZU
Julien Whitter    (2024-10-23 17:18:11)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CM87" authorId="0" shapeId="0" xr:uid="{00000000-0006-0000-0100-000084010000}">
      <text>
        <r>
          <rPr>
            <sz val="11"/>
            <color theme="1"/>
            <rFont val="Calibri"/>
            <family val="2"/>
            <scheme val="minor"/>
          </rPr>
          <t>======
ID#AAABXr47cIM
Julien Whitter    (2024-10-23 17:18:10)
In the year ended December 31, 2021, Empires &amp; Puzzles and Toon Blast were our top online revenue-generating games and comprised 20% and 17%, respectively, of our online game revenue for the period. During 2020, Empires &amp; Puzzles and Merge Dragons! were our top online revenue-generating games and comprised 24% and 17%, respectively, of our online game revenue for the period. No other game generated more than 10% of online game revenue during either of these periods.</t>
        </r>
      </text>
    </comment>
    <comment ref="B97" authorId="1" shapeId="0" xr:uid="{31516A63-360D-40B2-A2CF-E9359ADC577D}">
      <text>
        <r>
          <rPr>
            <b/>
            <sz val="9"/>
            <color indexed="81"/>
            <rFont val="Tahoma"/>
            <family val="2"/>
          </rPr>
          <t>Julien Whitter:</t>
        </r>
        <r>
          <rPr>
            <sz val="9"/>
            <color indexed="81"/>
            <rFont val="Tahoma"/>
            <family val="2"/>
          </rPr>
          <t xml:space="preserve">
These platform fees are recorded as costs of revenue as incurred, while we recognize the majority of mobile online game revenue over the average playing period of payers, which generally results in costs of revenue exceeding revenue early in the life of a new or acquired game. Further, as a result of the platform fees associated with online game bookings, our mobile online game revenue generally generates lower gross margins than our advertising and other revenue. Accordingly, the overall mix between online game revenue and advertising and other revenue may impact our gross margins.</t>
        </r>
      </text>
    </comment>
    <comment ref="B103" authorId="0" shapeId="0" xr:uid="{00000000-0006-0000-0100-000093000000}">
      <text>
        <r>
          <rPr>
            <sz val="11"/>
            <color theme="1"/>
            <rFont val="Calibri"/>
            <family val="2"/>
            <scheme val="minor"/>
          </rPr>
          <t>======
ID#AAABXr47cXw
Julien Whitter    (2024-10-23 17:18:10)
Apple created noise in the 2019-2021 attribution of IAP which was restored in April-23</t>
        </r>
      </text>
    </comment>
    <comment ref="BA121" authorId="0" shapeId="0" xr:uid="{00000000-0006-0000-0100-000043010000}">
      <text>
        <r>
          <rPr>
            <sz val="11"/>
            <color theme="1"/>
            <rFont val="Calibri"/>
            <family val="2"/>
            <scheme val="minor"/>
          </rPr>
          <t>======
ID#AAABXr47cMQ
Julien Whitter    (2024-10-23 17:18:10)
RCS rose 117%. Zynga’s in-app purchases performed in line with our 
revised expectations; however, this was offset by weakness in RCS for 
several of our console and PC game</t>
        </r>
      </text>
    </comment>
    <comment ref="BH125" authorId="1" shapeId="0" xr:uid="{5A2688DF-F0AE-4ABB-B610-156ED17DB943}">
      <text>
        <r>
          <rPr>
            <b/>
            <sz val="9"/>
            <color indexed="81"/>
            <rFont val="Tahoma"/>
            <family val="2"/>
          </rPr>
          <t>Julien Whitter:</t>
        </r>
        <r>
          <rPr>
            <sz val="9"/>
            <color indexed="81"/>
            <rFont val="Tahoma"/>
            <family val="2"/>
          </rPr>
          <t xml:space="preserve">
Decline y/y</t>
        </r>
      </text>
    </comment>
    <comment ref="BH126" authorId="1" shapeId="0" xr:uid="{59F44EB6-C628-4176-A6C0-E0C8EB814676}">
      <text>
        <r>
          <rPr>
            <b/>
            <sz val="9"/>
            <color indexed="81"/>
            <rFont val="Tahoma"/>
            <family val="2"/>
          </rPr>
          <t>Julien Whitter:</t>
        </r>
        <r>
          <rPr>
            <sz val="9"/>
            <color indexed="81"/>
            <rFont val="Tahoma"/>
            <family val="2"/>
          </rPr>
          <t xml:space="preserve">
+50% y/y
//
oon Blast is maintaining its fantastic path of growth with net bookings increasing more than 50% over last year. As our teams deploy highly engaging new features, including new single-player and team-based events and social challenges. We're also achieving great results as we apply our learnings to other games in Zynga's portfolio, including Toy Blast.</t>
        </r>
      </text>
    </comment>
    <comment ref="BG130" authorId="0" shapeId="0" xr:uid="{00000000-0006-0000-0100-00003C020000}">
      <text>
        <r>
          <rPr>
            <sz val="11"/>
            <color theme="1"/>
            <rFont val="Calibri"/>
            <family val="2"/>
            <scheme val="minor"/>
          </rPr>
          <t>======
ID#AAABXr47b8c
Julien Whitter    (2024-10-23 17:18:09)
up 50% q/q</t>
        </r>
      </text>
    </comment>
    <comment ref="BH130" authorId="1" shapeId="0" xr:uid="{2FB1A8CD-C0E1-4BFF-9FAD-F3C123B766B1}">
      <text>
        <r>
          <rPr>
            <b/>
            <sz val="9"/>
            <color indexed="81"/>
            <rFont val="Tahoma"/>
            <family val="2"/>
          </rPr>
          <t>Julien Whitter:</t>
        </r>
        <r>
          <rPr>
            <sz val="9"/>
            <color indexed="81"/>
            <rFont val="Tahoma"/>
            <family val="2"/>
          </rPr>
          <t xml:space="preserve">
+16% q/q
Our catalog also outperformed, led by our immensely popular Borderlands franchise. Now the Gearbox has officially joined the 2K and Take-Two family, we're eager to capitalize on the many potential growth opportunities for Borderlands, Tiny Tina's Wonderlands and other Gearbox titles. Zynga delivered another quarter of solid results. Match Factory! is scaling rapidly and is on track to become Zynga's second-largest title by the end of this year in terms of projected annual net bookings. The title grew approximately 16% over last quarter, driven by its engaging gameplay, including the recent Star Race Bull B and our strategic investments in user acquisition.</t>
        </r>
      </text>
    </comment>
    <comment ref="BI130" authorId="1" shapeId="0" xr:uid="{21FE7504-522D-45D5-B5F5-E20CACBABB50}">
      <text>
        <r>
          <rPr>
            <b/>
            <sz val="9"/>
            <color indexed="81"/>
            <rFont val="Tahoma"/>
            <family val="2"/>
          </rPr>
          <t>Julien Whitter:</t>
        </r>
        <r>
          <rPr>
            <sz val="9"/>
            <color indexed="81"/>
            <rFont val="Tahoma"/>
            <family val="2"/>
          </rPr>
          <t xml:space="preserve">
on track for Zynga 2nd largest title
//
Our catalog also outperformed, led by our immensely popular Borderlands franchise. Now the Gearbox has officially joined the 2K and Take-Two family, we're eager to capitalize on the many potential growth opportunities for Borderlands, Tiny Tina's Wonderlands and other Gearbox titles. Zynga delivered another quarter of solid results. Match Factory! is scaling rapidly and is on track to become Zynga's second-largest title by the end of this year in terms of projected annual net bookings. The title grew approximately 16% over last quarter, driven by its engaging gameplay, including the recent Star Race Bull B and our strategic investments in user acquisition.</t>
        </r>
      </text>
    </comment>
    <comment ref="BH131" authorId="1" shapeId="0" xr:uid="{1B388E3A-11EA-4D25-BE69-55F70885952E}">
      <text>
        <r>
          <rPr>
            <b/>
            <sz val="9"/>
            <color indexed="81"/>
            <rFont val="Tahoma"/>
            <family val="2"/>
          </rPr>
          <t>Julien Whitter:</t>
        </r>
        <r>
          <rPr>
            <sz val="9"/>
            <color indexed="81"/>
            <rFont val="Tahoma"/>
            <family val="2"/>
          </rPr>
          <t xml:space="preserve">
Declines in hyper-casual portfolio</t>
        </r>
      </text>
    </comment>
    <comment ref="BG141" authorId="0" shapeId="0" xr:uid="{00000000-0006-0000-0100-000064010000}">
      <text>
        <r>
          <rPr>
            <sz val="11"/>
            <color theme="1"/>
            <rFont val="Calibri"/>
            <family val="2"/>
            <scheme val="minor"/>
          </rPr>
          <t>======
ID#AAABXr47cKM
Julien Whitter    (2024-10-23 17:18:10)
guiding for +msd
We project RCS to increase +1%, which assumes mid single-digit growth in mobile, flat results 
for NBA 2K, and a decline for Grand Theft Auto Online</t>
        </r>
      </text>
    </comment>
    <comment ref="BH141" authorId="1" shapeId="0" xr:uid="{3187F411-0FD9-4DAD-B6AC-4A8255C9F71C}">
      <text>
        <r>
          <rPr>
            <b/>
            <sz val="9"/>
            <color indexed="81"/>
            <rFont val="Tahoma"/>
            <family val="2"/>
          </rPr>
          <t>Julien Whitter:</t>
        </r>
        <r>
          <rPr>
            <sz val="9"/>
            <color indexed="81"/>
            <rFont val="Tahoma"/>
            <family val="2"/>
          </rPr>
          <t xml:space="preserve">
GROWTH IN TOONBLAST OFFSET BY DECLINES IN HYPER-CASUAL AND Empires &amp; Puzzles</t>
        </r>
      </text>
    </comment>
    <comment ref="CP142" authorId="0" shapeId="0" xr:uid="{00000000-0006-0000-0100-000007010000}">
      <text>
        <r>
          <rPr>
            <sz val="11"/>
            <color theme="1"/>
            <rFont val="Calibri"/>
            <family val="2"/>
            <scheme val="minor"/>
          </rPr>
          <t>======
ID#AAABXr47cQE
Julien Whitter    (2024-10-23 17:18:10)
Looking ahead, and as Strauss mentioned earlier, we have narrowed the previously established release window for Grand Theft Auto VI to fall of calendar 2025 from calendar 2025. As development advances, our confidence in the title and its potential commercial impact continue to grow. That said, we are not providing specific guidance beyond fiscal 2025, as our release schedule includes numerous titles each year and even modest shifts can have a significant effect on results in any given period. Our outlook for the lifetime value of our pipeline remains as strong as ever and we expect sequential growth in Net Bookings in fiscal 2025, 2026, and 2027.</t>
        </r>
      </text>
    </comment>
    <comment ref="B149" authorId="0" shapeId="0" xr:uid="{00000000-0006-0000-0100-00007A010000}">
      <text>
        <r>
          <rPr>
            <sz val="11"/>
            <color theme="1"/>
            <rFont val="Calibri"/>
            <family val="2"/>
            <scheme val="minor"/>
          </rPr>
          <t>======
ID#AAABXr47cI4
Julien Whitter    (2024-10-23 17:18:10)
WWE2k
RDRO</t>
        </r>
      </text>
    </comment>
    <comment ref="AK149" authorId="0" shapeId="0" xr:uid="{00000000-0006-0000-0100-000097010000}">
      <text>
        <r>
          <rPr>
            <sz val="11"/>
            <color theme="1"/>
            <rFont val="Calibri"/>
            <family val="2"/>
            <scheme val="minor"/>
          </rPr>
          <t>======
ID#AAABXr47cHA
Julien Whitter    (2024-10-23 17:18:09)
RDRo outerpformance</t>
        </r>
      </text>
    </comment>
    <comment ref="AR149" authorId="0" shapeId="0" xr:uid="{00000000-0006-0000-0100-000044010000}">
      <text>
        <r>
          <rPr>
            <sz val="11"/>
            <color theme="1"/>
            <rFont val="Calibri"/>
            <family val="2"/>
            <scheme val="minor"/>
          </rPr>
          <t>======
ID#AAABXr47cMM
Julien Whitter    (2024-10-23 17:18:10)
Red Dead Redemption 2 also outperformed, and to date, has sold in over 34 million units worldwide. Net bookings from Red Dead Redemption 2 grew an outstanding 124%, including 106% growth in full game sales. Engagement with and recurrent consumer spending on Red Dead Online continues to increase, with net bookings from the title surpassing expectations, growing 96%.</t>
        </r>
      </text>
    </comment>
    <comment ref="BA151" authorId="0" shapeId="0" xr:uid="{00000000-0006-0000-0100-00005A000000}">
      <text>
        <r>
          <rPr>
            <sz val="11"/>
            <color theme="1"/>
            <rFont val="Calibri"/>
            <family val="2"/>
            <scheme val="minor"/>
          </rPr>
          <t>======
ID#AAABXr47cbc
Julien Whitter    (2024-10-23 17:18:11)
RCS rose 117%. Zynga’s in-app purchases performed in line with our 
revised expectations; however, this was offset by weakness in RCS for 
several of our console and PC game</t>
        </r>
      </text>
    </comment>
    <comment ref="BJ158" authorId="1" shapeId="0" xr:uid="{B8501C76-94A1-4DC7-8184-BAF37C37BE95}">
      <text>
        <r>
          <rPr>
            <b/>
            <sz val="9"/>
            <color indexed="81"/>
            <rFont val="Tahoma"/>
            <family val="2"/>
          </rPr>
          <t>Julien Whitter:</t>
        </r>
        <r>
          <rPr>
            <sz val="9"/>
            <color indexed="81"/>
            <rFont val="Tahoma"/>
            <family val="2"/>
          </rPr>
          <t xml:space="preserve">
have WWE &amp; PGA vs only WWE last year</t>
        </r>
      </text>
    </comment>
    <comment ref="BQ158" authorId="0" shapeId="0" xr:uid="{00000000-0006-0000-0100-00008A000000}">
      <text>
        <r>
          <rPr>
            <sz val="11"/>
            <color theme="1"/>
            <rFont val="Calibri"/>
            <family val="2"/>
            <scheme val="minor"/>
          </rPr>
          <t>======
ID#AAABXr47cYY
Julien Whitter    (2024-10-23 17:18:11)
Max Payne</t>
        </r>
      </text>
    </comment>
    <comment ref="CR158" authorId="0" shapeId="0" xr:uid="{00000000-0006-0000-0100-0000CC000000}">
      <text>
        <r>
          <rPr>
            <sz val="11"/>
            <color theme="1"/>
            <rFont val="Calibri"/>
            <family val="2"/>
            <scheme val="minor"/>
          </rPr>
          <t>======
ID#AAABXr47cUA
Julien Whitter    (2024-10-23 17:18:10)
Civ7 or Max Payne 4</t>
        </r>
      </text>
    </comment>
    <comment ref="CP171" authorId="0" shapeId="0" xr:uid="{00000000-0006-0000-0100-0000EA010000}">
      <text>
        <r>
          <rPr>
            <sz val="11"/>
            <color theme="1"/>
            <rFont val="Calibri"/>
            <family val="2"/>
            <scheme val="minor"/>
          </rPr>
          <t>======
ID#AAABXr47cBs
Julien Whitter    (2024-10-23 17:18:09)
We project 5% Net Bookings growth over Fiscal 2024. Our outlook reflects a narrowing of Rockstar Games' previously established window of Calendar 2025 to Fall of Calendar 2025 for Grand Theft Auto VI. 
Consumer anticipation for the title is unprecedented and our expectations for its commercial impact continue to increase.</t>
        </r>
      </text>
    </comment>
    <comment ref="CO172" authorId="0" shapeId="0" xr:uid="{00000000-0006-0000-0100-0000D2000000}">
      <text>
        <r>
          <rPr>
            <sz val="11"/>
            <color theme="1"/>
            <rFont val="Calibri"/>
            <family val="2"/>
            <scheme val="minor"/>
          </rPr>
          <t>======
ID#AAABXr47cTg
Julien Whitter    (2024-10-23 17:18:10)
We expect to deliver Net Bookings of $5.45 to $5.55 billion, which assumes a continuation of the 
current cautious consumer backdrop within our forecasts. Additionally, the development timelines 
of some of our titles have lengthened, especially as we strive to redefine the creative standards of 
excellence in our industry, which affects our release slate for the year</t>
        </r>
      </text>
    </comment>
    <comment ref="CO176" authorId="0" shapeId="0" xr:uid="{00000000-0006-0000-0100-00002C010000}">
      <text>
        <r>
          <rPr>
            <sz val="11"/>
            <color theme="1"/>
            <rFont val="Calibri"/>
            <family val="2"/>
            <scheme val="minor"/>
          </rPr>
          <t>======
ID#AAABXr47cNs
Julien Whitter    (2024-10-23 17:18:10)
Management Comments
"We had a strong start to the fiscal year and achieved Net Bookings of $1.2 billion, which was at the high end of our expectations. Our performance was led by our catalog of iconic, industry-leading intellectual properties, which continues to resonate with our player communities worldwide," said Strauss Zelnick, Chairman and CEO of Take-Two.
"Our core business trends remain healthy, and we are reiterating our prior guidance of $5.45 to $5.55 billion in Net Bookings for Fiscal 2024. Our teams are making excellent progress on our strategic focus areas, including the advancement of our eagerly-anticipated development pipeline and capitalizing on our revenue-driven opportunities and synergies, all while maintaining a deep focus on efficiency."
"We remain confident that we are positioning our business for a significant inflection point in fiscal 2025, which we believe will include new record levels of operating performance. We would like to thank all of our stakeholders for their continued support, and we look forward to delivering on this exciting next chapter."</t>
        </r>
      </text>
    </comment>
    <comment ref="CO177" authorId="0" shapeId="0" xr:uid="{00000000-0006-0000-0100-000014010000}">
      <text>
        <r>
          <rPr>
            <sz val="11"/>
            <color theme="1"/>
            <rFont val="Calibri"/>
            <family val="2"/>
            <scheme val="minor"/>
          </rPr>
          <t>======
ID#AAABXr47cPM
Julien Whitter    (2024-10-23 17:18:10)
Management Comments
"Our strong second quarter results, including Net Bookings of $1.4 billion, underscore the strength of our portfolio of iconic, industry-leading intellectual properties. During the period, our teams released new offerings, delivered engaging post-launch content, and advanced further the development of our eagerly-anticipated pipeline," said Strauss Zelnick, Chairman and CEO of Take-Two.
"While we expect continued macroeconomic uncertainty, we believe that we are well positioned for the holiday season and are reiterating our fiscal 2024 Net Bookings guidance of $5.45 to $5.55 billion."
"Looking ahead, I am optimistic about our Company’s multi-year growth trajectory and our ability to deliver long-term value for our shareholders. Our development pipeline is robust and diverse, and we are getting closer to delivering the groundbreaking titles that our audiences throughout the world have been anticipating. With an unwavering commitment to being the most creative, the most innovative, and the most efficient entertainment company, I have great confidence that our offerings will surpass our players’ expectations and set new standards of creative excellence in our industry."</t>
        </r>
      </text>
    </comment>
    <comment ref="CO178" authorId="0" shapeId="0" xr:uid="{00000000-0006-0000-0100-0000E0000000}">
      <text>
        <r>
          <rPr>
            <sz val="11"/>
            <color theme="1"/>
            <rFont val="Calibri"/>
            <family val="2"/>
            <scheme val="minor"/>
          </rPr>
          <t>======
ID#AAABXr47cSk
Julien Whitter    (2024-10-23 17:18:10)
Management Comments
"We achieved solid third quarter results, including Net Bookings of $1.3 billion. Grand Theft Auto V and Grand Theft Auto Online, the Red Dead Redemption series, and Zynga’s in-app purchases, led by Toon Blast, exceeded our expectations, as we launched engaging new content, partnerships, and activations. This was partially offset by some softness in mobile advertising and sales for NBA 2K24," said Strauss Zelnick, Chairman and CEO of Take-Two.
"We are reducing our outlook for the year to reflect these factors, as well as a planned release moving out of the fourth quarter, and increased marketing for Zynga’s new hit mobile game, Match Factory!, which we believe will enable us to scale the title meaningfully. Our revised Net Bookings forecast is $5.25 to $5.3 billion."
"Our strategy is anchored in creativity, innovation, and efficiency. We are currently working on a significant cost reduction program across our entire business to maximize our margins, while still investing for growth. These measures are incremental to, and more robust than, our prior cost reduction program, and we aim to achieve greater operating leverage as we roll out our outstanding release schedule.”
"We have always managed Take-Two for the long-term. Our Company's potential is vast and unique, driven by our creative talent, our owned and controlled IP, and our groundbreaking pipeline for fiscal 2025 and beyond. As we focus on our strategic priorities, we are confident that we will grow our Net Bookings, enhance our profitability, and continue to deliver value for our shareholders.”</t>
        </r>
      </text>
    </comment>
    <comment ref="J181" authorId="0" shapeId="0" xr:uid="{00000000-0006-0000-0100-000096000000}">
      <text>
        <r>
          <rPr>
            <sz val="11"/>
            <color theme="1"/>
            <rFont val="Calibri"/>
            <family val="2"/>
            <scheme val="minor"/>
          </rPr>
          <t>======
ID#AAABXr47cXk
Julien Whitter    (2024-10-23 17:18:10)
Despite the challenge of the NBA lockout, for the second year in a row the title both sold-in over 5 million units and enabled 2K Sports to achieve profitability.</t>
        </r>
      </text>
    </comment>
    <comment ref="BG182" authorId="0" shapeId="0" xr:uid="{00000000-0006-0000-0100-0000CB010000}">
      <text>
        <r>
          <rPr>
            <sz val="11"/>
            <color theme="1"/>
            <rFont val="Calibri"/>
            <family val="2"/>
            <scheme val="minor"/>
          </rPr>
          <t>======
ID#AAABXr47cDs
Julien Whitter    (2024-10-23 17:18:09)
net bookings down y/y</t>
        </r>
      </text>
    </comment>
    <comment ref="AR183" authorId="0" shapeId="0" xr:uid="{00000000-0006-0000-0100-0000DD000000}">
      <text>
        <r>
          <rPr>
            <sz val="11"/>
            <color theme="1"/>
            <rFont val="Calibri"/>
            <family val="2"/>
            <scheme val="minor"/>
          </rPr>
          <t>======
ID#AAABXr47cSw
Julien Whitter    (2024-10-23 17:18:10)
s compared with the second quarter of fiscal 2020, net bookings for the NBA 2K series grew 28%, and recurrent consumer spending significantly exceeded our expectations, growing an incredible 76%. Consumer engagement with NBA 2K continues to increase with daily active users, MyCAREER users and MyTeam users growing significantly. Moreover, NBA 2K21 users have been more deeply engaged with the game, with average games played per user up 21% as compared to NBA 2K20 in the same period.</t>
        </r>
      </text>
    </comment>
    <comment ref="AS183" authorId="0" shapeId="0" xr:uid="{00000000-0006-0000-0100-000053010000}">
      <text>
        <r>
          <rPr>
            <sz val="11"/>
            <color theme="1"/>
            <rFont val="Calibri"/>
            <family val="2"/>
            <scheme val="minor"/>
          </rPr>
          <t>======
ID#AAABXr47cLQ
Julien Whitter    (2024-10-23 17:18:10)
nother beloved franchise that's both a perennial favored among consumers and an integral contributor to our ongoing success is NBA 2K from 2K and Visual Concepts. Renowned for being our industry's leading basketball simulation series, each year, NBA 2K continues to reinvent how people experience basketball and its rich culture and influence. NBA 2K21 once again raised the bar for the series and was our first offering that was built from the ground up for next-generation consoles. The title boasts groundbreaking technological advancements, new modes and many exclusive robust features. To date, NBA 2K21 has exceeded our expectations and has sold in over 8 million units across all platforms.
In addition, during the third quarter, net bookings for the NBA 2K series grew 48%, and recurring consumer spending significantly exceeded our expectations, growing 67%. Furthermore, consumer engagement with NBA 2K remains incredibly strong across daily active users, MyCAREER users and MyTeam users. Moreover, NBA 2K21 users have been more deeply engaged with the game with average games played per user up 14% as compared to NBA 2K20 in the same period. During the quarter, 2K expanded further the breadth of its NBA 2K offerings with the releases of NBA's SuperCard and NBA 2K Mobile Season 3 for iOS and Android devices.</t>
        </r>
      </text>
    </comment>
    <comment ref="AT183" authorId="0" shapeId="0" xr:uid="{00000000-0006-0000-0100-0000CA000000}">
      <text>
        <r>
          <rPr>
            <sz val="11"/>
            <color theme="1"/>
            <rFont val="Calibri"/>
            <family val="2"/>
            <scheme val="minor"/>
          </rPr>
          <t>======
ID#AAABXr47cUI
Julien Whitter    (2024-10-23 17:18:10)
To date, the title has exceeded our expectations and sold in over 10 million units. During the fourth quarter, net bookings for the series grew 37% and recurrent consumer spending exceeded our expectations significantly, growing 32% and 73% in the period and fiscal year, respectively. Consumer engagement with NBA 2K remains incredibly strong with more than 2.3 million users playing the game daily. We see a significant opportunity to grow the franchise further as we provide unique and innovative experiences throughout the game.</t>
        </r>
      </text>
    </comment>
    <comment ref="AK185" authorId="0" shapeId="0" xr:uid="{00000000-0006-0000-0100-000025010000}">
      <text>
        <r>
          <rPr>
            <sz val="11"/>
            <color theme="1"/>
            <rFont val="Calibri"/>
            <family val="2"/>
            <scheme val="minor"/>
          </rPr>
          <t>======
ID#AAABXr47cOI
Julien Whitter    (2024-10-23 17:18:10)
Other facets of the partnership include NBA 2K Online and NBA 2K Online 2, which together have 40 million registered users and is the #1 PC online sports game in China. In addition, 2K recently published NBA 2K Playgrounds 2, NBA 2K Mobile, and the launched the groundbreaking NBA 2K League in May 2018.</t>
        </r>
      </text>
    </comment>
    <comment ref="BG185" authorId="0" shapeId="0" xr:uid="{00000000-0006-0000-0100-0000AC010000}">
      <text>
        <r>
          <rPr>
            <sz val="11"/>
            <color theme="1"/>
            <rFont val="Calibri"/>
            <family val="2"/>
            <scheme val="minor"/>
          </rPr>
          <t>======
ID#AAABXr47cFo
Julien Whitter    (2024-10-23 17:18:09)
ended down y/y
guiding for flat
We project RCS to increase +1%, which assumes mid single-digit growth in mobile, flat results 
for NBA 2K, and a decline for Grand Theft Auto Online</t>
        </r>
      </text>
    </comment>
    <comment ref="BH185" authorId="1" shapeId="0" xr:uid="{2AD15698-0CA5-4887-B866-CFB2DCB01315}">
      <text>
        <r>
          <rPr>
            <b/>
            <sz val="9"/>
            <color indexed="81"/>
            <rFont val="Tahoma"/>
            <family val="2"/>
          </rPr>
          <t>Julien Whitter:</t>
        </r>
        <r>
          <rPr>
            <sz val="9"/>
            <color indexed="81"/>
            <rFont val="Tahoma"/>
            <family val="2"/>
          </rPr>
          <t xml:space="preserve">
+lsd</t>
        </r>
      </text>
    </comment>
    <comment ref="AE186" authorId="0" shapeId="0" xr:uid="{00000000-0006-0000-0100-000024020000}">
      <text>
        <r>
          <rPr>
            <sz val="11"/>
            <color theme="1"/>
            <rFont val="Calibri"/>
            <family val="2"/>
            <scheme val="minor"/>
          </rPr>
          <t>======
ID#AAABXr47b-A
Julien Whitter    (2024-10-23 17:18:09)
NBA 2K17 remains the top-rated sports game of the current console generation and is now our highest selling sports title ever with selling to date of more than 8.5 million units. In addition to robust demand for the game itself, net sales from our NBA 2K series continue to benefit from strong engagement and recurrent consumer spending. During the first quarter, recurrent consumer spending on NBA 2K once again exceeded our expectations and grew 64%. NBA 2K has been a tremendous success, and we believe that the series can continue to grow both unit sales and recurrent consumer spending for years to come.</t>
        </r>
      </text>
    </comment>
    <comment ref="AF186" authorId="0" shapeId="0" xr:uid="{00000000-0006-0000-0100-000017020000}">
      <text>
        <r>
          <rPr>
            <sz val="11"/>
            <color theme="1"/>
            <rFont val="Calibri"/>
            <family val="2"/>
            <scheme val="minor"/>
          </rPr>
          <t>======
ID#AAABXr47b-0
Julien Whitter    (2024-10-23 17:18:09)
So far, we're very pleased with the title's performance on this new platform, and we anticipate continued strong demand across all platforms heading into the holiday season. Along with growth in game sales, our NBA 2K series continues to benefit from increasing engagement and recurrent consumer spending. To date, total users and average daily users of NBA 2K18 on current-generation platforms is up nearly 30% over last year's release and during the second quarter where current consumer spending on NBA 2K grew 57%, once again exceeding our expectations.</t>
        </r>
      </text>
    </comment>
    <comment ref="AG186" authorId="0" shapeId="0" xr:uid="{00000000-0006-0000-0100-0000DF000000}">
      <text>
        <r>
          <rPr>
            <sz val="11"/>
            <color theme="1"/>
            <rFont val="Calibri"/>
            <family val="2"/>
            <scheme val="minor"/>
          </rPr>
          <t>======
ID#AAABXr47cSo
Julien Whitter    (2024-10-23 17:18:10)
Turning to our annual sports releases. NBA 2K18 delivered better-than-expected net bookings during the holiday quarter. The title was sold in over 8 million units to date, up nearly 25% over the prior year's release. And digitally delivered sales have increased significantly. NBA 2K18 was the second highest selling game of 2017, both in revenue and units based on combined U.S. digital and physical sales across PC, console and portable according to The NPD Group. Our NBA 2K series also continues to benefit from growth and engagement and recurrent consumer spending. To date, total users and average daily users of NBA 2K18 on current generation platforms are up more than 20% over last year. And during the third quarter, recurrent consumer spending on NBA 2K grew 33%. We expect NBA 2K18 to become our most successful sports title ever, both in terms of units sold and recurrent consumer spending. Even with its tremendous success, we believe there remains a substantial worldwide growth opportunity for NBA 2K.</t>
        </r>
      </text>
    </comment>
    <comment ref="AI186" authorId="0" shapeId="0" xr:uid="{00000000-0006-0000-0100-0000E7010000}">
      <text>
        <r>
          <rPr>
            <sz val="11"/>
            <color theme="1"/>
            <rFont val="Calibri"/>
            <family val="2"/>
            <scheme val="minor"/>
          </rPr>
          <t>======
ID#AAABXr47cB4
Julien Whitter    (2024-10-23 17:18:09)
Mark Kelley
This is Mark Kelley on for Brandon. Just a couple for us. On NBA 2K, recurrent revenue was strong this quarter after a bit of a disappointment last quarter. Can you speak to the strength relative to expectations? And is there anything new Visual Concepts is doing in 2K19 to keep players interested throughout the NBA season?
Karl Slatoff
President
This is Karl. So just to answer your first question, which I believe was about Q1. So as Lainie said, recurrent consumer spending on NBA 2K18 exceeded our expectations for Q1 and was down less than we forecast it to be. And we believe that has been affected by a couple of potentials things, could be some market competition out there, also other games there in the market. Visual Concepts certainly has plans to address continuing to keep people being engaged in a meaningful way longer into the season. So I've got no specifics to share with you right now, but rest assured, Visual Concepts is always working on improving that experience to drive engagement and ultimately which helps our economic situation. What was the second question?</t>
        </r>
      </text>
    </comment>
    <comment ref="AJ186" authorId="0" shapeId="0" xr:uid="{00000000-0006-0000-0100-000024010000}">
      <text>
        <r>
          <rPr>
            <sz val="11"/>
            <color theme="1"/>
            <rFont val="Calibri"/>
            <family val="2"/>
            <scheme val="minor"/>
          </rPr>
          <t>======
ID#AAABXr47cOM
Julien Whitter    (2024-10-23 17:18:10)
During the second quarter, recurrent consumer spending on NBA 2K grew approximately 70% to a new record. In fact, NBA 2K was the single largest contributor to recurrent consumer spending in the period. We expect the net bookings from NBA 2K19, including recurrent consumer spending will be the highest ever for a 2K sports title. I'd like to congratulate Visual Concepts and 2K for continuing to innovate our beloved Basketball series and setting the standard for sports games and interactive entertainment. Even with its tremendous success, we believe that there remains a substantial worldwide opportunity for NBA 2K, both in terms of unit sales and recurrent consumer spending.
Grand Theft Auto Online continues to exceed expectations in the second quarter as it has</t>
        </r>
      </text>
    </comment>
    <comment ref="AK186" authorId="0" shapeId="0" xr:uid="{00000000-0006-0000-0100-000035000000}">
      <text>
        <r>
          <rPr>
            <sz val="11"/>
            <color theme="1"/>
            <rFont val="Calibri"/>
            <family val="2"/>
            <scheme val="minor"/>
          </rPr>
          <t>======
ID#AAABXr47cd4
Julien Whitter    (2024-10-23 17:18:11)
n average, nearly 12 million games of NBA 2K19 have been played daily, which reflects the many enhancements the 2K and Visual Concepts introduced this year. As a result of this strong engagement, recurrent consumer spending on NBA 2K grew 39% in the third quarter to a new record and was the largest single contributor to recurrent consumer spending in the period. We expect the net bookings from NBA 2K19, including recurrent consumer spending, will be the highest ever for a 2K sports title.</t>
        </r>
      </text>
    </comment>
    <comment ref="AL186" authorId="0" shapeId="0" xr:uid="{00000000-0006-0000-0100-0000F3000000}">
      <text>
        <r>
          <rPr>
            <sz val="11"/>
            <color theme="1"/>
            <rFont val="Calibri"/>
            <family val="2"/>
            <scheme val="minor"/>
          </rPr>
          <t>======
ID#AAABXr47cRU
Julien Whitter    (2024-10-23 17:18:10)
During the fourth quarter, net bookings growth from NBA 2K19 exceeded our expectations, driven primarily by strong recurrent consumer spend. So today, NBA 2K19 has sold in more than 9 million units. During the fourth quarter, recurrent consumer spending on NBA 2K grew 79% and for the full fiscal year grew 45%. In both periods, recurrent consumer spending on NBA 2K reached a new record and was the single largest contributor to that part of our business.</t>
        </r>
      </text>
    </comment>
    <comment ref="AM186" authorId="0" shapeId="0" xr:uid="{00000000-0006-0000-0100-00002A020000}">
      <text>
        <r>
          <rPr>
            <sz val="11"/>
            <color theme="1"/>
            <rFont val="Calibri"/>
            <family val="2"/>
            <scheme val="minor"/>
          </rPr>
          <t>======
ID#AAABXr47b9k
Julien Whitter    (2024-10-23 17:18:09)
Our industry-leading basketball series continues to set new benchmarks for excellence. NBA 2K19 is now our highest-selling sports game ever with sell-in to date of nearly 12 million units. During the first quarter, net bookings from NBA 2K19 more than doubled driven by strong recurrent consumer spending and increased unit sales. Recurrent consumer spending on NBA 2K grew more than 140% and was the single-largest contributor to that part of our business. Moreover, engagement with NBA 2K19 continues to increase with average games played and daily active users growing 12% and 23%, respectively. This was driven by a variety of factors, including an enhanced mix of game modes that appeals to a broader audience and play styles, the strong performance of recent sales promotions, new player virtual currency bundles and engaging late-cycle MyTeam content. We expect the lifetime net bookings from NBA 2K19 will be the highest ever for a 2K sports title, including both record unit sales and recurrent consumer spending.</t>
        </r>
      </text>
    </comment>
    <comment ref="AN186" authorId="0" shapeId="0" xr:uid="{00000000-0006-0000-0100-0000DD010000}">
      <text>
        <r>
          <rPr>
            <sz val="11"/>
            <color theme="1"/>
            <rFont val="Calibri"/>
            <family val="2"/>
            <scheme val="minor"/>
          </rPr>
          <t>======
ID#AAABXr47cCg
Julien Whitter    (2024-10-23 17:18:09)
ur industry-leading basketball series continued to grow during the second quarter. With net bookings up approximately 9% despite a difficult comparison, driven by the successful September 6 launch of NBA 2K20. According to The NPD Group, NBA 2K20 is the best-selling game of 2019 to date, delivered the highest launch month sales for any sports game in history. And the NBA 2K series is now the sixth largest video game franchise in the industry based on dollar sales.</t>
        </r>
      </text>
    </comment>
    <comment ref="AO186" authorId="0" shapeId="0" xr:uid="{00000000-0006-0000-0100-00000A010000}">
      <text>
        <r>
          <rPr>
            <sz val="11"/>
            <color theme="1"/>
            <rFont val="Calibri"/>
            <family val="2"/>
            <scheme val="minor"/>
          </rPr>
          <t>======
ID#AAABXr47cP0
Julien Whitter    (2024-10-23 17:18:10)
Douglas Lippl Creutz
Cowen and Company, LLC, Research Division
If I recall correctly, 2 years ago, you guys had a bit of a hiccup with NBA 2K, recurrent consumer spending. Obviously, last year was incredibly strong. It seems you're running into a little bit of an air pocket again this year. Could you talk about what's going on? Is that just sort of growing pains as you continue to sort of try to find new frontiers for the franchise to get consumers to spend money? Is it something with the process? Is it something with sort of in the engagement loops? Anything you can say on that would be helpful.
Strauss H. Zelnick
Executive Chairman &amp; CEO
Yes. First of all, I want to make sure that we distinguish between a problem and a high-class problem. So the high-class problem is that we had said in our revised outlook that we thought NBA 2K20 would set another record for net bookings. Then now we're realizing that to say we don't expect it to set another record, despite its very strong unit sales and the great engagement. And that's because one of the parts of the online version has recurrent consumer spending coming in somewhat lower than we had expected. And that's related to a design feature and one that we can address going forward. But it's not really a hiccup because our goal is first and foremost to captivate and engage consumers, and our engagement is up, and our unit sales are up, and the title quality is just phenomenal. It's also true that as a company that doesn't lead with monetization, we lead with entertainment and engagement. Now and then, our monetization may not be exactly what we think it will be. So let me take responsibility for the decision to focus first and foremost on the entertainment experience and the consumer and only secondarily on what the monetization is. And that means now and then, we may fall short of setting a record, but failing to set a record isn't exactly a problem when you have a title that is massively successful as NBA 2K20 is, it's an incredibly profitable title for the firm. And incidentally, recurrent consumer spending for the franchise will actually be up in the fiscal year in solid double digits. So the engagement is strong. The spending is strong, and at the same time, there were some design changes that didn't optimize specific recurrent consumer spending in certain modes. And we are confident we'll be able to address those.</t>
        </r>
      </text>
    </comment>
    <comment ref="AQ186" authorId="0" shapeId="0" xr:uid="{00000000-0006-0000-0100-00008D000000}">
      <text>
        <r>
          <rPr>
            <sz val="11"/>
            <color theme="1"/>
            <rFont val="Calibri"/>
            <family val="2"/>
            <scheme val="minor"/>
          </rPr>
          <t>======
ID#AAABXr47cYI
Julien Whitter    (2024-10-23 17:18:11)
Recurrent consumer spending in NBA 2K grew 126% to a new record and remained the largest contributor to that part of our business. To date, NBA 2K20 has sold an over 14 million units, up over 18% compared with NBA 2K19 in the same time frame. We expect that lifetime units, recurrent consumer spending and net bookings for NBA 2K20 will be the highest ever for a 2K sports title.</t>
        </r>
      </text>
    </comment>
    <comment ref="AR186" authorId="0" shapeId="0" xr:uid="{00000000-0006-0000-0100-000091000000}">
      <text>
        <r>
          <rPr>
            <sz val="11"/>
            <color theme="1"/>
            <rFont val="Calibri"/>
            <family val="2"/>
            <scheme val="minor"/>
          </rPr>
          <t>======
ID#AAABXr47cX4
Julien Whitter    (2024-10-23 17:18:11)
s compared with the second quarter of fiscal 2020, net bookings for the NBA 2K series grew 28%, and recurrent consumer spending significantly exceeded our expectations, growing an incredible 76%. Consumer engagement with NBA 2K continues to increase with daily active users, MyCAREER users and MyTeam users growing significantly. Moreover, NBA 2K21 users have been more deeply engaged with the game, with average games played per user up 21% as compared to NBA 2K20 in the same period.</t>
        </r>
      </text>
    </comment>
    <comment ref="AT186" authorId="0" shapeId="0" xr:uid="{00000000-0006-0000-0100-0000AA010000}">
      <text>
        <r>
          <rPr>
            <sz val="11"/>
            <color theme="1"/>
            <rFont val="Calibri"/>
            <family val="2"/>
            <scheme val="minor"/>
          </rPr>
          <t>======
ID#AAABXr47cFw
Julien Whitter    (2024-10-23 17:18:09)
+32%
To date, the title has exceeded our expectations and sold in over 10 million units. During the fourth quarter, net bookings for the series grew 37% and recurrent consumer spending exceeded our expectations significantly, growing 32% and 73% in the period and fiscal year, respectively. Consumer engagement with NBA 2K remains incredibly strong with more than 2.3 million users playing the game daily. We see a significant opportunity to grow the franchise further as we provide unique and innovative experiences throughout the game.</t>
        </r>
      </text>
    </comment>
    <comment ref="AU186" authorId="0" shapeId="0" xr:uid="{00000000-0006-0000-0100-00001F000000}">
      <text>
        <r>
          <rPr>
            <sz val="11"/>
            <color theme="1"/>
            <rFont val="Calibri"/>
            <family val="2"/>
            <scheme val="minor"/>
          </rPr>
          <t>======
ID#AAABXr47cfM
Julien Whitter    (2024-10-23 17:18:11)
During the period, overall engagement exceeded our expectations. Recurrent consumer spending declined 25% as compared to our outlook of a 30% decline and accounted for 69% of total net bookings. Our outperformance was primarily driven by Grand Theft Auto Online as well as the addition of Nordeus.</t>
        </r>
      </text>
    </comment>
    <comment ref="AV186" authorId="0" shapeId="0" xr:uid="{00000000-0006-0000-0100-0000FB000000}">
      <text>
        <r>
          <rPr>
            <sz val="11"/>
            <color theme="1"/>
            <rFont val="Calibri"/>
            <family val="2"/>
            <scheme val="minor"/>
          </rPr>
          <t>======
ID#AAABXr47cQ0
Julien Whitter    (2024-10-23 17:18:10)
For the quarter, the NBA 2K series delivered exceptional results that were significantly above our expectations. NBA 2K22 experienced growth in recurrent consumer spending as well as a 4% increase in total in-game purchasers and a 58% increase in new user spending. I'd like to congratulate the teams at 2K and Visual Concepts for once again delivering such a stellar basketball experience. We see a meaningful opportunity to grow the franchise further over the next few years as we provide engaging and frequent content updates throughout the game.</t>
        </r>
      </text>
    </comment>
    <comment ref="AW186" authorId="0" shapeId="0" xr:uid="{00000000-0006-0000-0100-0000DC000000}">
      <text>
        <r>
          <rPr>
            <sz val="11"/>
            <color theme="1"/>
            <rFont val="Calibri"/>
            <family val="2"/>
            <scheme val="minor"/>
          </rPr>
          <t>======
ID#AAABXr47cS4
Julien Whitter    (2024-10-23 17:18:10)
n, NBA 2K22 experienced an 8% increase in total in-game purchasers and a 30% increase in new-to-franchise spenders. 2K expanded the brand's addressable market further with the launch of NBA 2K22 Arcade Edition for Apple Arcade. The title continues to sit at the top of the Arcade's top game chart and has an average score of 4.7 out of 5 across more than 35,000 rating</t>
        </r>
      </text>
    </comment>
    <comment ref="BA186" authorId="0" shapeId="0" xr:uid="{00000000-0006-0000-0100-000028010000}">
      <text>
        <r>
          <rPr>
            <sz val="11"/>
            <color theme="1"/>
            <rFont val="Calibri"/>
            <family val="2"/>
            <scheme val="minor"/>
          </rPr>
          <t>======
ID#AAABXr47cN8
Julien Whitter    (2024-10-23 17:18:10)
weakness in console/pc
RCS rose 117%. Zynga’s in-app purchases performed in line with our 
revised expectations; however, this was offset by weakness in RCS for 
several of our console and PC game</t>
        </r>
      </text>
    </comment>
    <comment ref="BE186" authorId="0" shapeId="0" xr:uid="{00000000-0006-0000-0100-00009D010000}">
      <text>
        <r>
          <rPr>
            <sz val="11"/>
            <color theme="1"/>
            <rFont val="Calibri"/>
            <family val="2"/>
            <scheme val="minor"/>
          </rPr>
          <t>======
ID#AAABXr47cGk
Julien Whitter    (2024-10-23 17:18:09)
down
RCS declined 7%, slightly below our outlook, driven by weakness in 
mobile advertising and NBA 2K, which was largely due to the effect of 
lower unit sales on its in-game monetization. RCS for Grand Theft Auto 
Online virtual currency and GTA+ membership was up notably</t>
        </r>
      </text>
    </comment>
    <comment ref="BF186" authorId="0" shapeId="0" xr:uid="{00000000-0006-0000-0100-000058010000}">
      <text>
        <r>
          <rPr>
            <sz val="11"/>
            <color theme="1"/>
            <rFont val="Calibri"/>
            <family val="2"/>
            <scheme val="minor"/>
          </rPr>
          <t>======
ID#AAABXr47cK8
Julien Whitter    (2024-10-23 17:18:10)
flat
• RCS was above our outlook, driven by the outperformance of NBA 2K, 
Toon Blast, and Match Factory!. Recurrent consumer spending declined 
for Grand Theft Auto Online (although was up for GTA+ and virtual 
currency); NBA 2K was in line with the prior year; and mobile increased 
slightl</t>
        </r>
      </text>
    </comment>
    <comment ref="BH186" authorId="1" shapeId="0" xr:uid="{657EEDFF-621C-4D16-9CE0-AF3553E6F06D}">
      <text>
        <r>
          <rPr>
            <b/>
            <sz val="9"/>
            <color indexed="81"/>
            <rFont val="Tahoma"/>
            <family val="2"/>
          </rPr>
          <t>Julien Whitter:</t>
        </r>
        <r>
          <rPr>
            <sz val="9"/>
            <color indexed="81"/>
            <rFont val="Tahoma"/>
            <family val="2"/>
          </rPr>
          <t xml:space="preserve">
NBA 2K grew lsd</t>
        </r>
      </text>
    </comment>
    <comment ref="CI186" authorId="0" shapeId="0" xr:uid="{00000000-0006-0000-0100-000066000000}">
      <text>
        <r>
          <rPr>
            <sz val="11"/>
            <color theme="1"/>
            <rFont val="Calibri"/>
            <family val="2"/>
            <scheme val="minor"/>
          </rPr>
          <t>======
ID#AAABXr47cas
Julien Whitter    (2024-10-23 17:18:11)
We released 
NBA 2K1
8
, which 
is now our hi
g
hest-sellin
g
sports title ever with sell-in to date o
f
over 9
m
illion units – up 17% over last year’s releas
e
. 
In addition, our 
NBA 2K
series continues to benefit from 
growing engagement and recurrent consumer spending. 
During fiscal 2018, 
a
ve
r
a
g
e 
r
evenue pe
r
use
r,
r
evenue per hour and unique multiplayer users all increased double-digits, and recurrent consumer 
spendin
g
on
NBA 2
K
grew 34% to a new record
K
.</t>
        </r>
      </text>
    </comment>
    <comment ref="CJ186" authorId="0" shapeId="0" xr:uid="{00000000-0006-0000-0100-000045020000}">
      <text>
        <r>
          <rPr>
            <sz val="11"/>
            <color theme="1"/>
            <rFont val="Calibri"/>
            <family val="2"/>
            <scheme val="minor"/>
          </rPr>
          <t>======
ID#AAABXr47b74
Julien Whitter    (2024-10-23 17:18:09)
During the fourth quarter, net bookings growth from NBA 2K19 exceeded our expectations, driven primarily by strong recurrent consumer spend. So today, NBA 2K19 has sold in more than 9 million units. During the fourth quarter, recurrent consumer spending on NBA 2K grew 79% and for the full fiscal year grew 45%. In both periods, recurrent consumer spending on NBA 2K reached a new record and was the single largest contributor to that part of our business.</t>
        </r>
      </text>
    </comment>
    <comment ref="CK186" authorId="0" shapeId="0" xr:uid="{00000000-0006-0000-0100-000091010000}">
      <text>
        <r>
          <rPr>
            <sz val="11"/>
            <color theme="1"/>
            <rFont val="Calibri"/>
            <family val="2"/>
            <scheme val="minor"/>
          </rPr>
          <t>======
ID#AAABXr47cHU
Julien Whitter    (2024-10-23 17:18:09)
Unit sales of NBA 2K20, the latest installment in our industry-leading basketball series, has outperformed our expectations, and the title has sold in over 8 million units to date, up slightly over NBA 2K19 in the same period. In November, the title was released for Google Stadia. In addition, engagement with NBA 2K20 is reaching all-time highs with average daily active users growing and MyTeam users up more than 35%. In addition, NBA 2K20 has generated more than 276 million views on YouTube and over 8 million hours of content watched on Twitch across hundreds of channels. While this increased engagement led to strong growth in recurrent consumer spending in certain modes of NBA 2K20, we've not experienced the same positive benefits across the entire game due to some specific design changes, which we plan to address in future versions of NBA 2K. Because of this, we no longer expect lifetime net bookings for NBA 2K20 to be a record for the series. However, we continue to expect recurrent consumer spending for the NBA 2K franchise to grow in the strong double digits for fiscal 2020. Taking creative risk is part of Take-Two's DNA as we constantly strive to improve the game play experience for our audiences. More often than not, this results in enhancing our growth, which is reflected in the substantial long-term outperformance of NBA 2K.</t>
        </r>
      </text>
    </comment>
    <comment ref="CL186" authorId="0" shapeId="0" xr:uid="{00000000-0006-0000-0100-00000C020000}">
      <text>
        <r>
          <rPr>
            <sz val="11"/>
            <color theme="1"/>
            <rFont val="Calibri"/>
            <family val="2"/>
            <scheme val="minor"/>
          </rPr>
          <t>======
ID#AAABXr47b_g
Julien Whitter    (2024-10-23 17:18:09)
To date, the title has exceeded our expectations and sold in over 10 million units. During the fourth quarter, net bookings for the series grew 37% and recurrent consumer spending exceeded our expectations significantly, growing 32% and 73% in the period and fiscal year, respectively. Consumer engagement with NBA 2K remains incredibly strong with more than 2.3 million users playing the game daily. We see a significant opportunity to grow the franchise further as we provide unique and innovative experiences throughout the game.</t>
        </r>
      </text>
    </comment>
    <comment ref="CO186" authorId="0" shapeId="0" xr:uid="{00000000-0006-0000-0100-000073000000}">
      <text>
        <r>
          <rPr>
            <sz val="11"/>
            <color theme="1"/>
            <rFont val="Calibri"/>
            <family val="2"/>
            <scheme val="minor"/>
          </rPr>
          <t>======
ID#AAABXr47cZw
Julien Whitter    (2024-10-23 17:18:11)
expect slight decline
3q24
We project RCS growth of 1% YoY, which includes a full year of Zynga, partially offset by a slight decline in NBA 2K. GTA Online is expected to deliver modest growth for virtual currency and GTA+ membership</t>
        </r>
      </text>
    </comment>
    <comment ref="CP186" authorId="1" shapeId="0" xr:uid="{283D8D99-6EED-46A4-9D11-FD07C12595E3}">
      <text>
        <r>
          <rPr>
            <b/>
            <sz val="9"/>
            <color indexed="81"/>
            <rFont val="Tahoma"/>
            <family val="2"/>
          </rPr>
          <t>Julien Whitter:</t>
        </r>
        <r>
          <rPr>
            <sz val="9"/>
            <color indexed="81"/>
            <rFont val="Tahoma"/>
            <family val="2"/>
          </rPr>
          <t xml:space="preserve">
3Q24: +lsd</t>
        </r>
      </text>
    </comment>
    <comment ref="AS188" authorId="0" shapeId="0" xr:uid="{00000000-0006-0000-0100-000074000000}">
      <text>
        <r>
          <rPr>
            <sz val="11"/>
            <color theme="1"/>
            <rFont val="Calibri"/>
            <family val="2"/>
            <scheme val="minor"/>
          </rPr>
          <t>======
ID#AAABXr47cZ0
Julien Whitter    (2024-10-23 17:18:11)
next gen consoles</t>
        </r>
      </text>
    </comment>
    <comment ref="AR191" authorId="0" shapeId="0" xr:uid="{00000000-0006-0000-0100-000048020000}">
      <text>
        <r>
          <rPr>
            <sz val="11"/>
            <color theme="1"/>
            <rFont val="Calibri"/>
            <family val="2"/>
            <scheme val="minor"/>
          </rPr>
          <t>======
ID#AAABXr47b7s
Julien Whitter    (2024-10-23 17:18:09)
s compared with the second quarter of fiscal 2020, net bookings for the NBA 2K series grew 28%, and recurrent consumer spending significantly exceeded our expectations, growing an incredible 76%. Consumer engagement with NBA 2K continues to increase with daily active users, MyCAREER users and MyTeam users growing significantly. Moreover, NBA 2K21 users have been more deeply engaged with the game, with average games played per user up 21% as compared to NBA 2K20 in the same period.</t>
        </r>
      </text>
    </comment>
    <comment ref="AS191" authorId="0" shapeId="0" xr:uid="{00000000-0006-0000-0100-00008E000000}">
      <text>
        <r>
          <rPr>
            <sz val="11"/>
            <color theme="1"/>
            <rFont val="Calibri"/>
            <family val="2"/>
            <scheme val="minor"/>
          </rPr>
          <t>======
ID#AAABXr47cYE
Julien Whitter    (2024-10-23 17:18:11)
nother beloved franchise that's both a perennial favored among consumers and an integral contributor to our ongoing success is NBA 2K from 2K and Visual Concepts. Renowned for being our industry's leading basketball simulation series, each year, NBA 2K continues to reinvent how people experience basketball and its rich culture and influence. NBA 2K21 once again raised the bar for the series and was our first offering that was built from the ground up for next-generation consoles. The title boasts groundbreaking technological advancements, new modes and many exclusive robust features. To date, NBA 2K21 has exceeded our expectations and has sold in over 8 million units across all platforms.
In addition, during the third quarter, net bookings for the NBA 2K series grew 48%, and recurring consumer spending significantly exceeded our expectations, growing 67%. Furthermore, consumer engagement with NBA 2K remains incredibly strong across daily active users, MyCAREER users and MyTeam users. Moreover, NBA 2K21 users have been more deeply engaged with the game with average games played per user up 14% as compared to NBA 2K20 in the same period. During the quarter, 2K expanded further the breadth of its NBA 2K offerings with the releases of NBA's SuperCard and NBA 2K Mobile Season 3 for iOS and Android devices.</t>
        </r>
      </text>
    </comment>
    <comment ref="AT191" authorId="0" shapeId="0" xr:uid="{00000000-0006-0000-0100-000049010000}">
      <text>
        <r>
          <rPr>
            <sz val="11"/>
            <color theme="1"/>
            <rFont val="Calibri"/>
            <family val="2"/>
            <scheme val="minor"/>
          </rPr>
          <t>======
ID#AAABXr47cL4
Julien Whitter    (2024-10-23 17:18:10)
To date, the title has exceeded our expectations and sold in over 10 million units. During the fourth quarter, net bookings for the series grew 37% and recurrent consumer spending exceeded our expectations significantly, growing 32% and 73% in the period and fiscal year, respectively. Consumer engagement with NBA 2K remains incredibly strong with more than 2.3 million users playing the game daily. We see a significant opportunity to grow the franchise further as we provide unique and innovative experiences throughout the game.</t>
        </r>
      </text>
    </comment>
    <comment ref="I194" authorId="0" shapeId="0" xr:uid="{00000000-0006-0000-0100-0000D4010000}">
      <text>
        <r>
          <rPr>
            <sz val="11"/>
            <color theme="1"/>
            <rFont val="Calibri"/>
            <family val="2"/>
            <scheme val="minor"/>
          </rPr>
          <t>======
ID#AAABXr47cDE
Julien Whitter    (2024-10-23 17:18:09)
2K Sports released NBA 2K12 to critical acclaim and the highest review scores in the history of the franchise (90 — Metacritic).  The game was supported with the Legends Showcase downloadable content during the 2011 holiday season.  The label also released NBA 2K12 for the iPhone, iPod touch and iPad.  NBA 2K12 has sold-in nearly 4 million units to date.</t>
        </r>
      </text>
    </comment>
    <comment ref="M194" authorId="0" shapeId="0" xr:uid="{00000000-0006-0000-0100-0000DA000000}">
      <text>
        <r>
          <rPr>
            <sz val="11"/>
            <color theme="1"/>
            <rFont val="Calibri"/>
            <family val="2"/>
            <scheme val="minor"/>
          </rPr>
          <t>======
ID#AAABXr47cTE
Julien Whitter    (2024-10-23 17:18:10)
NBA 2K13 received critical acclaim, achieved franchise record-setting first week sales, and has sold-in nearly 4.5 million units to date.  The title is being supported b</t>
        </r>
      </text>
    </comment>
    <comment ref="Q194" authorId="0" shapeId="0" xr:uid="{00000000-0006-0000-0100-000061000000}">
      <text>
        <r>
          <rPr>
            <sz val="11"/>
            <color theme="1"/>
            <rFont val="Calibri"/>
            <family val="2"/>
            <scheme val="minor"/>
          </rPr>
          <t>======
ID#AAABXr47cbA
Julien Whitter    (2024-10-23 17:18:11)
Developed by Visual Concepts, NBA 2K14 has already sold-in more than 5 million units and is Take-Two’s first offering for the PlayStation®4 computer entertainment system and Xbox One, the all-in-one games and entertainment system from Microsoft.  The title is also available for the Xbox 360, PS3 and PC.</t>
        </r>
      </text>
    </comment>
    <comment ref="U194" authorId="0" shapeId="0" xr:uid="{00000000-0006-0000-0100-00000E000000}">
      <text>
        <r>
          <rPr>
            <sz val="11"/>
            <color theme="1"/>
            <rFont val="Calibri"/>
            <family val="2"/>
            <scheme val="minor"/>
          </rPr>
          <t>======
ID#AAABXr47cgY
Julien Whitter    (2024-10-23 17:18:11)
2K:
Launched NBA 2K15 on PlayStation 4, PlayStation 3, Xbox One, Xbox 360 and PC, as well as on iOS and Amazon devices. The title is the highest-rated sports game of 2014 across consoles and PC*, and has continued the series’ trend of year-over-year growth with approximately 5.5 million units sold-in to date.
Launched WWE 2K15 on the Xbox One, Xbox 360, PlayStation 4 and PlayStation 3. Developed collaboratively by Yuke's and Visual Concepts, WWE 2K15 is being supported with downloadable add-on content, including a Season Pass.
Released Borderlands: The Pre-Sequel on the Xbox 360, PlayStation 3 and PC. Co-developed by Gearbox Software and 2K Australia, the title is being supported with downloadable add-on content, including a Season Pass.
Launched Sid Meier’s Civilization: Beyond Earth for PC, Mac and Linux. Developed by Firaxis Games, Sid Meier’s Civilization: Beyond Earth is a new stand-alone, science fiction-themed entry in the award-winning Civilization franchise, which has sold-in more than 29 million units worldwide.
Released BioShock® Infinite: The Complete Edition for Xbox 360 and PlayStation 3, which includes the award-winning title and all of its previously-released add-on content.
Expanded its offerings for tablets and smartphones with the releases of Evolve: Hunters Quest, MyNBA 2K15, and NHL® 2K.
Announced that Borderlands: The Handsome Collection™ is planned for launch on PlayStation 4 and Xbox One on March 24, 2015. The Handsome Collection brings the critically-acclaimed Borderlands series to next-gen consoles for the first time and offers the complete story of the franchise’s most iconic villain, Handsome Jack. The Handsome Collection includes Borderlands 2 and Borderlands: The Pre-Sequel along with all of the downloadable content for both titles – currently over $100 of value on prior-gen consoles, but now for only $59.99 and with the graphical fidelity of next-gen consoles, four-player split-screen on a single television, and the ability to transfer save files to the next-gen consoles with new cross-save functionality.**
Announced downloadable content details for Evolve™, including a Hunting Season Pass, a fourth playable monster, Behemoth, and more. Developed by Turtle Rock Studios and planned for global launch on Xbox One, PlayStation 4 and PC on February 10, 2015, Evolve is the only game in history to earn both the official Electronic Entertainment Expo and Gamescom “Game of Show” awards in the same year.
Announced that Sid Meier’s Starships™ is planned for launch on PC, Mac and iPad in spring 2015. This turn-based, tactical space combat game will feature cross-connectivity and unlockable bonuses with Sid Meier’s Civilization: Beyond Earth.
Announced the formation of Hangar 13, a new development studio led by veteran game developer Haden Blackman. Hangar 13 is located at 2K’s headquarters in the San Francisco Bay Area and is working on an unannounced next-gen title.</t>
        </r>
      </text>
    </comment>
    <comment ref="Y194" authorId="0" shapeId="0" xr:uid="{00000000-0006-0000-0100-0000D6000000}">
      <text>
        <r>
          <rPr>
            <sz val="11"/>
            <color theme="1"/>
            <rFont val="Calibri"/>
            <family val="2"/>
            <scheme val="minor"/>
          </rPr>
          <t>======
ID#AAABXr47cTU
Julien Whitter    (2024-10-23 17:18:10)
4M IN 1WK
NBA 2K16 is poised to become the most successful release in the history of our industry-leading basketball series. To date the title has sold in more than 6 million units, which is up double digits versus the same period last year and has exceeded our expectations. Revenues and profits from NBA 2K16 have grown at an even higher rate as we continue to drive increased player engagement along with rising sales of virtual currency.</t>
        </r>
      </text>
    </comment>
    <comment ref="AB194" authorId="0" shapeId="0" xr:uid="{00000000-0006-0000-0100-00002B000000}">
      <text>
        <r>
          <rPr>
            <sz val="11"/>
            <color theme="1"/>
            <rFont val="Calibri"/>
            <family val="2"/>
            <scheme val="minor"/>
          </rPr>
          <t>======
ID#AAABXr47ceg
Julien Whitter    (2024-10-23 17:18:11)
NBA 2K17 had the strongest launch in the history of the series and has continued to grow over last year's release, with sell-in to date of more than 4.5 million units. Moreover, during the second quarter, bookings from recurrent consumer spending on NBA 2K grew by 160%, driven by both online play and the MyNBA 2K mobile companion app. Sales of virtual currency for NBA 2K has continued to grow with each new release and remain the largest contributor to recurrent consumer spending next to Grand Theft Auto Online. I'd like to congratulate the team at Visual Concepts for once again raising the bar for excellence by delivering an incredible experience that perfectly captures the authenticity of pro basketball and the passion of our audience for both the sport and its pop culture connection.</t>
        </r>
      </text>
    </comment>
    <comment ref="AF194" authorId="0" shapeId="0" xr:uid="{00000000-0006-0000-0100-000048010000}">
      <text>
        <r>
          <rPr>
            <sz val="11"/>
            <color theme="1"/>
            <rFont val="Calibri"/>
            <family val="2"/>
            <scheme val="minor"/>
          </rPr>
          <t>======
ID#AAABXr47cL8
Julien Whitter    (2024-10-23 17:18:10)
Launched NBA 2K18, the current iteration of our top-rated and top-selling NBA video game simulation series, for PlayStation 4, PlayStation 3, Xbox One, Xbox 360, Nintendo Switch and PC. Developed by Visual Concepts, NBA 2K18 received positive reviews from influential critics, including 91/100 from Forbes, 9/10 from Game Informer and 4.5/5 from Digital Trends. To date, NBA 2K18 has sold-in over 6 million units, and both sell-in and sell-through of the title have grown more than 20% over the prior year’s release, including a significant increase in digitally-delivered sales.</t>
        </r>
      </text>
    </comment>
    <comment ref="AJ194" authorId="0" shapeId="0" xr:uid="{00000000-0006-0000-0100-000081010000}">
      <text>
        <r>
          <rPr>
            <sz val="11"/>
            <color theme="1"/>
            <rFont val="Calibri"/>
            <family val="2"/>
            <scheme val="minor"/>
          </rPr>
          <t>======
ID#AAABXr47cIY
Julien Whitter    (2024-10-23 17:18:10)
According to The NPD Group, based on combined physical and digital sales in the U.S.:
·                  NBA 2K19 achieved the highest launch month dollar sales of any Sports genre game released since it began tracking the industry in 1995;
·                  NBA 2K19 represents the biggest launch of any game in the NBA 2K franchise;
·                  NBA 2K19 is the best-selling Sports game of 2018 year-to-date.</t>
        </r>
      </text>
    </comment>
    <comment ref="AN194" authorId="0" shapeId="0" xr:uid="{00000000-0006-0000-0100-000068010000}">
      <text>
        <r>
          <rPr>
            <sz val="11"/>
            <color theme="1"/>
            <rFont val="Calibri"/>
            <family val="2"/>
            <scheme val="minor"/>
          </rPr>
          <t>======
ID#AAABXr47cJ8
Julien Whitter    (2024-10-23 17:18:10)
ur industry-leading basketball series continued to grow during the second quarter. With net bookings up approximately 9% despite a difficult comparison, driven by the successful September 6 launch of NBA 2K20. According to The NPD Group, NBA 2K20 is the best-selling game of 2019 to date, delivered the highest launch month sales for any sports game in history. And the NBA 2K series is now the sixth largest video game franchise in the industry based on dollar sales.</t>
        </r>
      </text>
    </comment>
    <comment ref="AR194" authorId="0" shapeId="0" xr:uid="{00000000-0006-0000-0100-000014020000}">
      <text>
        <r>
          <rPr>
            <sz val="11"/>
            <color theme="1"/>
            <rFont val="Calibri"/>
            <family val="2"/>
            <scheme val="minor"/>
          </rPr>
          <t>======
ID#AAABXr47b_A
Julien Whitter    (2024-10-23 17:18:09)
On September 4, 2K and Visual Concepts launched NBA 2K21, the latest installment in our industry-leading basketball simulation series for PlayStation 4, Xbox One, Nintendo Switch, PC and Stadia. The title is off to a remarkable start, and net bookings from the title have outperformed our expectations. To date, NBA 2K21 has sold in over 5 million units.</t>
        </r>
      </text>
    </comment>
    <comment ref="AV194" authorId="0" shapeId="0" xr:uid="{00000000-0006-0000-0100-0000FA010000}">
      <text>
        <r>
          <rPr>
            <sz val="11"/>
            <color theme="1"/>
            <rFont val="Calibri"/>
            <family val="2"/>
            <scheme val="minor"/>
          </rPr>
          <t>======
ID#AAABXr47cAs
Julien Whitter    (2024-10-23 17:18:09)
On September 10, 2K and Visual Concepts successfully launched NBA 2K22, with more players hitting the digital hard court in its first month than any prior release of the game. The title enjoyed outstanding initial success with over 5 million units sold-in to date. Players are deeply engaged and we're experiencing growth in daily active users and daily games played per user compared to NBA 2K21 in the same period.</t>
        </r>
      </text>
    </comment>
    <comment ref="AZ194" authorId="0" shapeId="0" xr:uid="{00000000-0006-0000-0100-00007B010000}">
      <text>
        <r>
          <rPr>
            <sz val="11"/>
            <color theme="1"/>
            <rFont val="Calibri"/>
            <family val="2"/>
            <scheme val="minor"/>
          </rPr>
          <t>======
ID#AAABXr47cIw
Julien Whitter    (2024-10-23 17:18:10)
n addition, Rockstar Games GTA+ subscription service continues to grow its members who enjoy a rotation of numerous exclusive in-game benefits, including vehicles, upgrades and gear every month. On September 9, 2K and Visual Concepts successfully launched NBA 2K23 with the title earning an 80-plus Metacritic grading at launch and is receiving praise for raising the bar on the top-selling sports title in the U.S. To date, NBA 2K23 has sold in nearly 5 million units, alongside significant growth in virtual currency sales and a higher average selling price compared to NBA 2K22.</t>
        </r>
      </text>
    </comment>
    <comment ref="BD194" authorId="0" shapeId="0" xr:uid="{00000000-0006-0000-0100-0000AD000000}">
      <text>
        <r>
          <rPr>
            <sz val="11"/>
            <color theme="1"/>
            <rFont val="Calibri"/>
            <family val="2"/>
            <scheme val="minor"/>
          </rPr>
          <t>======
ID#AAABXr47cWE
Julien Whitter    (2024-10-23 17:18:10)
On September 8, 2K and Visual Concepts once again redefined the #1 NBA simulation experience in our industry with the successful worldwide launch of NBA 2K24. With exciting new features and next-generation enhancements, the title is off to a great start and to date has sold-in over 4.5 million units. NBA 2K24 features new Season Pass options that provide players with the opportunity to earn even more rewards as well as the new seasonal progression that tracks and combines MyCAREER and MyTEAM into one linear rewards system. Engagement has been phenomenal with Season Pass and virtual currency bookings exceeding our plans and driving double digit growth in ARPU compared to NBA 2K23. Our franchise extensions continue to perform extremely well, including NBA 2K Mobile, NBA 2K Online in China and the recently launched NBA 2K24 Arcade Edition on Apple Arcade. I'd like to thank 2K and Visual Concepts for continuing to bring innovation and creativity consistently to our beloved franchise.</t>
        </r>
      </text>
    </comment>
    <comment ref="BH194" authorId="1" shapeId="0" xr:uid="{AE8D75F4-CAA9-4789-AC96-55AC48760077}">
      <text>
        <r>
          <rPr>
            <b/>
            <sz val="9"/>
            <color indexed="81"/>
            <rFont val="Tahoma"/>
            <family val="2"/>
          </rPr>
          <t>Julien Whitter:</t>
        </r>
        <r>
          <rPr>
            <sz val="9"/>
            <color indexed="81"/>
            <rFont val="Tahoma"/>
            <family val="2"/>
          </rPr>
          <t xml:space="preserve">
On September 6th, 2K and Visual Concepts launched NBA 2K25, which scored among the highest ratings on new gen consoles in recent franchise history. Our teams continue to raise the bar for excellence with the addition of 9,000 new ProPLAY animations that provide increased authenticity and all-new dribble engine representing the biggest technological update in the series' 26-year history and a more interactive and engaging experience in the city. To date, the title has sold in nearly 4.5 million units and achieved phenomenal recurrent consumer spending performance. Compared to NBA 2K24 for the same-period last year, NBA 2K25 delivered meaningful double-digit growth in average revenue per user and 40% growth in average games per user. I'd like to congratulate 2K and Visual Concepts for another stellar launch in our industry-leading NBA franchise.</t>
        </r>
      </text>
    </comment>
    <comment ref="G195" authorId="0" shapeId="0" xr:uid="{00000000-0006-0000-0100-000020000000}">
      <text>
        <r>
          <rPr>
            <sz val="11"/>
            <color theme="1"/>
            <rFont val="Calibri"/>
            <family val="2"/>
            <scheme val="minor"/>
          </rPr>
          <t>======
ID#AAABXr47cfQ
Julien Whitter    (2024-10-23 17:18:11)
NBA 2K11 has sold in nearly 5.5 million units and it's the best-selling title in the history of both our basketball franchise and 2K Sports.</t>
        </r>
      </text>
    </comment>
    <comment ref="J195" authorId="0" shapeId="0" xr:uid="{00000000-0006-0000-0100-000009010000}">
      <text>
        <r>
          <rPr>
            <sz val="11"/>
            <color theme="1"/>
            <rFont val="Calibri"/>
            <family val="2"/>
            <scheme val="minor"/>
          </rPr>
          <t>======
ID#AAABXr47cP4
Julien Whitter    (2024-10-23 17:18:10)
espite the NBA lockout, the title sold-in over 5 million units for the second year in a row.</t>
        </r>
      </text>
    </comment>
    <comment ref="K195" authorId="0" shapeId="0" xr:uid="{00000000-0006-0000-0100-0000DB010000}">
      <text>
        <r>
          <rPr>
            <sz val="11"/>
            <color theme="1"/>
            <rFont val="Calibri"/>
            <family val="2"/>
            <scheme val="minor"/>
          </rPr>
          <t>======
ID#AAABXr47cCo
Julien Whitter    (2024-10-23 17:18:09)
or the second consecutive year, the title sold in over 5 million units and enabled our Powersports business to achieve profitability. We increased our financial flexibility by raising $250 million through a Convertible Notes offering and renewing our credit fac</t>
        </r>
      </text>
    </comment>
    <comment ref="N195" authorId="0" shapeId="0" xr:uid="{00000000-0006-0000-0100-0000F4000000}">
      <text>
        <r>
          <rPr>
            <sz val="11"/>
            <color theme="1"/>
            <rFont val="Calibri"/>
            <family val="2"/>
            <scheme val="minor"/>
          </rPr>
          <t>======
ID#AAABXr47cRQ
Julien Whitter    (2024-10-23 17:18:10)
This is the 12th consecutive year in which we delivered the topped ranked NBA simulation game and the third consecutive release to the franchise to sell in more than 5 million units. The performance of NBA 2K13 has been enhanced by record digital sales for the franchise, including virtual goods. The team at Visual Concepts continues to raise the bar for excellence with each annual release of the series</t>
        </r>
      </text>
    </comment>
    <comment ref="Q195" authorId="0" shapeId="0" xr:uid="{00000000-0006-0000-0100-000071010000}">
      <text>
        <r>
          <rPr>
            <sz val="11"/>
            <color theme="1"/>
            <rFont val="Calibri"/>
            <family val="2"/>
            <scheme val="minor"/>
          </rPr>
          <t>======
ID#AAABXr47cJY
Julien Whitter    (2024-10-23 17:18:10)
aunched NBA 2K14, which is the fastest-selling release in the history of our top-selling and top-rated NBA video game simulation franchise** that has sold-in nearly 35 million units to date. Developed by Visual Concepts, NBA 2K14 has already sold-in more than 5 million units and is Take-Two’s first offering for the PlayStation®4 computer entertainment system and Xbox One, the all-in-one games and entertainment system from Microsoft. The title is also available for the Xbox 360, PS3 and PC.</t>
        </r>
      </text>
    </comment>
    <comment ref="R195" authorId="0" shapeId="0" xr:uid="{00000000-0006-0000-0100-000063010000}">
      <text>
        <r>
          <rPr>
            <sz val="11"/>
            <color theme="1"/>
            <rFont val="Calibri"/>
            <family val="2"/>
            <scheme val="minor"/>
          </rPr>
          <t>======
ID#AAABXr47cKQ
Julien Whitter    (2024-10-23 17:18:10)
NBA 2K14 was our first next-generation title and already has surpassed NBA 2K13 as the top-performing release in the franchise's history, with sell-in of more than 6.5 million units to date. Moreover, the title has dominated next-generation sports sales, surpassing both FIFA and Madden as the third highest selling title of any genre on PS4 and Xbox One in the United States, according to the NPD group.</t>
        </r>
      </text>
    </comment>
    <comment ref="V195" authorId="0" shapeId="0" xr:uid="{00000000-0006-0000-0100-00005F000000}">
      <text>
        <r>
          <rPr>
            <sz val="11"/>
            <color theme="1"/>
            <rFont val="Calibri"/>
            <family val="2"/>
            <scheme val="minor"/>
          </rPr>
          <t>======
ID#AAABXr47cbI
Julien Whitter    (2024-10-23 17:18:11)
In addition to Grand Theft Auto V, each of our 4 other holiday releases outperformed initial expectations. NBA 2K15 was the highest-rated sports title in 2014 across console and PC based on average Metacritic score. The title is sold in nearly 7 million units to date, and overall revenue is up substantially versus the same period for NBA 2K14, driven by both higher sales and growth in recurrent consumer spending.</t>
        </r>
      </text>
    </comment>
    <comment ref="Z195" authorId="0" shapeId="0" xr:uid="{00000000-0006-0000-0100-000008000000}">
      <text>
        <r>
          <rPr>
            <sz val="11"/>
            <color theme="1"/>
            <rFont val="Calibri"/>
            <family val="2"/>
            <scheme val="minor"/>
          </rPr>
          <t>======
ID#AAABXr47cgw
Julien Whitter    (2024-10-23 17:18:11)
NBA 2K16 has continued to build on our industry-leading basketball series track record of annual growth. The title's outperformed our expectations and remains poised to become our highest selling sports game ever with selling of nearly 7.5 million units, up double digits versus the same period for the prior release. NBA 2K has benefited from strong player engagement, and sales of the games' virtual currency have been the largest contributor to recurrent consumer spending next to Grand Theft Auto Online. During fiscal 2016, recurrent consumer spending on NBA 2K grew 70% year-over-year, driven both by online play and the MyNBA 2K companion app. The NBA 2K experience has become much more than traditional sport simulation game. It's a true sports RPG that incorporates deep storylines along with pop music and culture. This evolution has helped to broaden its appeal beyond sports fans, with revenue from the series increasing at an extraordinary 31% compound annual growth rate over the past 7 fiscal years. We believe that we can continue to expand NBA 2K's loyal fan base as well as drive increased engagement and recurrent consumer spending for years to come.</t>
        </r>
      </text>
    </comment>
    <comment ref="AA195" authorId="0" shapeId="0" xr:uid="{00000000-0006-0000-0100-00009B010000}">
      <text>
        <r>
          <rPr>
            <sz val="11"/>
            <color theme="1"/>
            <rFont val="Calibri"/>
            <family val="2"/>
            <scheme val="minor"/>
          </rPr>
          <t>======
ID#AAABXr47cGo
Julien Whitter    (2024-10-23 17:18:09)
NBA 2K16 has continued to build on our industry-leading basketball series trend of annual growth and is now our highest selling sports game ever, with sales in over 8 million units. Revenue from NBA 2K has benefited from strong player engagement. Sales of the game's virtual currency were once again the largest contributor to bookings from recurrent consumer spending, next to Grand Theft Auto Online.</t>
        </r>
      </text>
    </comment>
    <comment ref="AC195" authorId="0" shapeId="0" xr:uid="{00000000-0006-0000-0100-000089010000}">
      <text>
        <r>
          <rPr>
            <sz val="11"/>
            <color theme="1"/>
            <rFont val="Calibri"/>
            <family val="2"/>
            <scheme val="minor"/>
          </rPr>
          <t>======
ID#AAABXr47cH0
Julien Whitter    (2024-10-23 17:18:10)
Today, NBA 2K17 has sold-in nearly 7 million units, up approximately 10% over last year's release and is poised to become our highest selling sports title ever. Engagement with the brand continues to grow with consumers already playing more than 1 billion games of NBA 2K17, up 27% over last year. More than half of these were multiplayer, which increased 61%. This strong engagement with both NBA 2K17 and the MyNBA 2K companion app drove record bookings from the current consumer spending for the series, which grew 56% in the third quarter.</t>
        </r>
      </text>
    </comment>
    <comment ref="AD195" authorId="0" shapeId="0" xr:uid="{00000000-0006-0000-0100-00004B020000}">
      <text>
        <r>
          <rPr>
            <sz val="11"/>
            <color theme="1"/>
            <rFont val="Calibri"/>
            <family val="2"/>
            <scheme val="minor"/>
          </rPr>
          <t>======
ID#AAABXr47b7g
Julien Whitter    (2024-10-23 17:18:09)
Our results also benefited from 2K's robust holiday lineup. NBA 2K17 remains the top-rated sports game of the current console generation and is poised to become our highest-selling sports title ever, with selling to date of nearly 8 million units. Engagement with and recurrent consumer spending on our industry-leading basketball series continues to grow, with over 2 billion games of NBA 2K17 played on PlayStation 4 and Xbox One, up 16% over NBA 2K16. More than 1.3 billion of these games were multiplayer, a 40% increase, and the average time the consumer spent playing multiplayer games increased by nearly 30%. This remarkably strong engagement helps to drive record recurrent consumer spending on NBA 2K, which grew 71% during fiscal 2017.</t>
        </r>
      </text>
    </comment>
    <comment ref="AE195" authorId="0" shapeId="0" xr:uid="{00000000-0006-0000-0100-00008D010000}">
      <text>
        <r>
          <rPr>
            <sz val="11"/>
            <color theme="1"/>
            <rFont val="Calibri"/>
            <family val="2"/>
            <scheme val="minor"/>
          </rPr>
          <t>======
ID#AAABXr47cHk
Julien Whitter    (2024-10-23 17:18:10)
NBA 2K17 remains the top-rated sports game of the current console generation and is now our highest selling sports title ever with selling to date of more than 8.5 million units. In addition to robust demand for the game itself, net sales from our NBA 2K series continue to benefit from strong engagement and recurrent consumer spending. During the first quarter, recurrent consumer spending on NBA 2K once again exceeded our expectations and grew 64%. NBA 2K has been a tremendous success, and we believe that the series can continue to grow both unit sales and recurrent consumer spending for years to come.</t>
        </r>
      </text>
    </comment>
    <comment ref="AG195" authorId="0" shapeId="0" xr:uid="{00000000-0006-0000-0100-000086000000}">
      <text>
        <r>
          <rPr>
            <sz val="11"/>
            <color theme="1"/>
            <rFont val="Calibri"/>
            <family val="2"/>
            <scheme val="minor"/>
          </rPr>
          <t>======
ID#AAABXr47cYk
Julien Whitter    (2024-10-23 17:18:11)
Turning to our annual sports releases. NBA 2K18 delivered better-than-expected net bookings during the holiday quarter. The title was sold in over 8 million units to date, up nearly 25% over the prior year's release. And digitally delivered sales have increased significantly. NBA 2K18 was the second highest selling game of 2017, both in revenue and units based on combined U.S. digital and physical sales across PC, console and portable according to The NPD Group. Our NBA 2K series also continues to benefit from growth and engagement and recurrent consumer spending. To date, total users and average daily users of NBA 2K18 on current generation platforms are up more than 20% over last year. And during the third quarter, recurrent consumer spending on NBA 2K grew 33%. We expect NBA 2K18 to become our most successful sports title ever, both in terms of units sold and recurrent consumer spending. Even with its tremendous success, we believe there remains a substantial worldwide growth opportunity for NBA 2K.</t>
        </r>
      </text>
    </comment>
    <comment ref="AH195" authorId="0" shapeId="0" xr:uid="{00000000-0006-0000-0100-00001E000000}">
      <text>
        <r>
          <rPr>
            <sz val="11"/>
            <color theme="1"/>
            <rFont val="Calibri"/>
            <family val="2"/>
            <scheme val="minor"/>
          </rPr>
          <t>======
ID#AAABXr47cfU
Julien Whitter    (2024-10-23 17:18:11)
pg.3
https://research.alpha-sense.com?docid=IF-se00175979&amp;utm_source=alphasense%20platform&amp;utm_medium=document%20share&amp;utm_content=IF-se00175979&amp;utm_campaign=1717431969959&amp;utm_doc_id=IF-se00175979&amp;utm_doc_type=ARS</t>
        </r>
      </text>
    </comment>
    <comment ref="AI195" authorId="0" shapeId="0" xr:uid="{00000000-0006-0000-0100-000029000000}">
      <text>
        <r>
          <rPr>
            <sz val="11"/>
            <color theme="1"/>
            <rFont val="Calibri"/>
            <family val="2"/>
            <scheme val="minor"/>
          </rPr>
          <t>======
ID#AAABXr47ces
Julien Whitter    (2024-10-23 17:18:11)
https://www.businesswire.com/news/home/20180802005110/en/</t>
        </r>
      </text>
    </comment>
    <comment ref="AL195" authorId="0" shapeId="0" xr:uid="{00000000-0006-0000-0100-0000BD010000}">
      <text>
        <r>
          <rPr>
            <sz val="11"/>
            <color theme="1"/>
            <rFont val="Calibri"/>
            <family val="2"/>
            <scheme val="minor"/>
          </rPr>
          <t>======
ID#AAABXr47cEo
Julien Whitter    (2024-10-23 17:18:09)
So today, NBA 2K19 has sold in more than 9 million units.</t>
        </r>
      </text>
    </comment>
    <comment ref="AM195" authorId="0" shapeId="0" xr:uid="{00000000-0006-0000-0100-000051010000}">
      <text>
        <r>
          <rPr>
            <sz val="11"/>
            <color theme="1"/>
            <rFont val="Calibri"/>
            <family val="2"/>
            <scheme val="minor"/>
          </rPr>
          <t>======
ID#AAABXr47cLY
Julien Whitter    (2024-10-23 17:18:10)
Our industry-leading basketball series continues to set new benchmarks for excellence. NBA 2K19 is now our highest-selling sports game ever with sell-in to date of nearly 12 million units. During the first quarter, net bookings from NBA 2K19 more than doubled driven by strong recurrent consumer spending and increased unit sales. Recurrent consumer spending on NBA 2K grew more than 140% and was the single-largest contributor to that part of our business. Moreover, engagement with NBA 2K19 continues to increase with average games played and daily active users growing 12% and 23%, respectively. This was driven by a variety of factors, including an enhanced mix of game modes that appeals to a broader audience and play styles, the strong performance of recent sales promotions, new player virtual currency bundles and engaging late-cycle MyTeam content. We expect the lifetime net bookings from NBA 2K19 will be the highest ever for a 2K sports title, including both record unit sales and recurrent consumer spending.</t>
        </r>
      </text>
    </comment>
    <comment ref="AO195" authorId="0" shapeId="0" xr:uid="{00000000-0006-0000-0100-000019000000}">
      <text>
        <r>
          <rPr>
            <sz val="11"/>
            <color theme="1"/>
            <rFont val="Calibri"/>
            <family val="2"/>
            <scheme val="minor"/>
          </rPr>
          <t>======
ID#AAABXr47cfo
Julien Whitter    (2024-10-23 17:18:11)
Unit sales of NBA 2K20, the latest installment in our industry-leading basketball series, has outperformed our expectations, and the title has sold in over 8 million units to date, up slightly over NBA 2K19 in the same period. In November, the title was released for Google Stadia. In addition, engagement with NBA 2K20 is reaching all-time highs with average daily active users growing and MyTeam users up more than 35%. In addition, NBA 2K20 has generated more than 276 million views on YouTube and over 8 million hours of content watched on Twitch across hundreds of channels. While this increased engagement led to strong growth in recurrent consumer spending in certain modes of NBA 2K20, we've not experienced the same positive benefits across the entire game due to some specific design changes, which we plan to address in future versions of NBA 2K. Because of this, we no longer expect lifetime net bookings for NBA 2K20 to be a record for the series. However, we continue to expect recurrent consumer spending for the NBA 2K franchise to grow in the strong double digits for fiscal 2020. Taking creative risk is part of Take-Two's DNA as we constantly strive to improve the game play experience for our audiences. More often than not, this results in enhancing our growth, which is reflected in the substantial long-term outperformance of NBA 2K.</t>
        </r>
      </text>
    </comment>
    <comment ref="AP195" authorId="0" shapeId="0" xr:uid="{00000000-0006-0000-0100-0000E1010000}">
      <text>
        <r>
          <rPr>
            <sz val="11"/>
            <color theme="1"/>
            <rFont val="Calibri"/>
            <family val="2"/>
            <scheme val="minor"/>
          </rPr>
          <t>======
ID#AAABXr47cCQ
Julien Whitter    (2024-10-23 17:18:09)
Turning to our business. Our significantly better-than-expected fourth quarter results concluded another extraordinary year for Take-Two, during which we achieved numerous milestones, including record net bookings of nearly $3 billion as well as record digitally delivered net bookings, o recurrent consumer spending and earnings. Nearly all of our titles outperformed in the fourth quarter, including NBA 2K20, Grand Theft Auto Online and Grand Theft Auto V, Red Dead Redemption 2, Borderlands 3 and Social Point's mobile games, to name just a few. During the fourth quarter, both recurrent consumer spending on and full game sales of NBA 2K20 significantly outperformed our expectations. Consumer engagement with NBA 2K remained at record levels throughout fiscal 2020 with daily active users growing 13% and MyTeam users increasing nearly 50%. During the fourth quarter, over 9 million hours of NBA 2K gameplay were watched on Twitch across more than 1,100 channels, representing a 40% increase over the third quarter. This strong engagement began prior to people sheltering at home and resulted in recurrent consumer spending growth of 18% in the fourth quarter, reversing our expectation of a decline. This positive trend was driven primarily by the success of February content drops for MyTeam. For the full year, recurrent consumer spending on the NBA 2K franchise grew nearly 30% to a new record and remained the largest contributor to that part of our business. To date, NBA 2K20 is sold in over 12 million units, up 33% over NBA 2K19 in the same period. We now expect the lifetime units recurrent consumer spending and net bookings for NBA 2K20 will be the highest ever for a 2K sports title. I'd like to thank visual concepts in 2K for doing an incredible job addressing the prior issues with NBA 2K20 and delivering another year of record results.</t>
        </r>
      </text>
    </comment>
    <comment ref="AQ195" authorId="0" shapeId="0" xr:uid="{00000000-0006-0000-0100-00006C000000}">
      <text>
        <r>
          <rPr>
            <sz val="11"/>
            <color theme="1"/>
            <rFont val="Calibri"/>
            <family val="2"/>
            <scheme val="minor"/>
          </rPr>
          <t>======
ID#AAABXr47caU
Julien Whitter    (2024-10-23 17:18:11)
Recurrent consumer spending in NBA 2K grew 126% to a new record and remained the largest contributor to that part of our business. To date, NBA 2K20 has sold an over 14 million units, up over 18% compared with NBA 2K19 in the same time frame. We expect that lifetime units, recurrent consumer spending and net bookings for NBA 2K20 will be the highest ever for a 2K sports title.</t>
        </r>
      </text>
    </comment>
    <comment ref="AS195" authorId="0" shapeId="0" xr:uid="{00000000-0006-0000-0100-0000E9000000}">
      <text>
        <r>
          <rPr>
            <sz val="11"/>
            <color theme="1"/>
            <rFont val="Calibri"/>
            <family val="2"/>
            <scheme val="minor"/>
          </rPr>
          <t>======
ID#AAABXr47cR8
Julien Whitter    (2024-10-23 17:18:10)
nother beloved franchise that's both a perennial favored among consumers and an integral contributor to our ongoing success is NBA 2K from 2K and Visual Concepts. Renowned for being our industry's leading basketball simulation series, each year, NBA 2K continues to reinvent how people experience basketball and its rich culture and influence. NBA 2K21 once again raised the bar for the series and was our first offering that was built from the ground up for next-generation consoles. The title boasts groundbreaking technological advancements, new modes and many exclusive robust features. To date, NBA 2K21 has exceeded our expectations and has sold in over 8 million units across all platforms.
In addition, during the third quarter, net bookings for the NBA 2K series grew 48%, and recurring consumer spending significantly exceeded our expectations, growing 67%. Furthermore, consumer engagement with NBA 2K remains incredibly strong across daily active users, MyCAREER users and MyTeam users. Moreover, NBA 2K21 users have been more deeply engaged with the game with average games played per user up 14% as compared to NBA 2K20 in the same period. During the quarter, 2K expanded further the breadth of its NBA 2K offerings with the releases of NBA's SuperCard and NBA 2K Mobile Season 3 for iOS and Android devices.</t>
        </r>
      </text>
    </comment>
    <comment ref="AT195" authorId="0" shapeId="0" xr:uid="{00000000-0006-0000-0100-00003B020000}">
      <text>
        <r>
          <rPr>
            <sz val="11"/>
            <color theme="1"/>
            <rFont val="Calibri"/>
            <family val="2"/>
            <scheme val="minor"/>
          </rPr>
          <t>======
ID#AAABXr47b8g
Julien Whitter    (2024-10-23 17:18:09)
The NBA 2K series is known throughout the world for being the most authentic, the most realistic and the most engaging basketball simulation experience in our industry. In addition to giving consumers the ability to step onto the court of their favorite NBA players or as themselves, 2K and Visual Concepts have created various game modes that offer interactive experiences and enable players to build deeper social connections. NBA 2K21 was our first offering built from the ground up for Gen 9 platforms.
To date, the title has exceeded our expectations and sold in over 10 million units. During the fourth quarter, net bookings for the series grew 37% and recurrent consumer spending exceeded our expectations significantly, growing 32% and 73% in the period and fiscal year, respectively. Consumer engagement with NBA 2K remains incredibly strong with more than 2.3 million users playing the game daily. We see a significant opportunity to grow the franchise further as we provide unique and innovative experiences throughout the game.</t>
        </r>
      </text>
    </comment>
    <comment ref="AU195" authorId="0" shapeId="0" xr:uid="{00000000-0006-0000-0100-000013010000}">
      <text>
        <r>
          <rPr>
            <sz val="11"/>
            <color theme="1"/>
            <rFont val="Calibri"/>
            <family val="2"/>
            <scheme val="minor"/>
          </rPr>
          <t>======
ID#AAABXr47cPQ
Julien Whitter    (2024-10-23 17:18:10)
Turning to our sports offerings. NBA 2K21 has sold in over 11 million units and remains the #1 sports title in the U.S. NBA 2K's community continues to be highly engaged with more than 2.7 million users playing daily. As compared to last year, the game experienced 13% growth in first-time spenders and nearly 30% growth in returning players. We see a significant opportunity to grow the franchise further over the next few years as we provide unique and innovative experiences throughout the game.</t>
        </r>
      </text>
    </comment>
    <comment ref="AW195" authorId="0" shapeId="0" xr:uid="{00000000-0006-0000-0100-000017000000}">
      <text>
        <r>
          <rPr>
            <sz val="11"/>
            <color theme="1"/>
            <rFont val="Calibri"/>
            <family val="2"/>
            <scheme val="minor"/>
          </rPr>
          <t>======
ID#AAABXr47cfs
Julien Whitter    (2024-10-23 17:18:11)
Turning to our third quarter results. Our better-than-expected performance was driven primarily by Grand Theft Auto: The Trilogy -- The Definitive Edition, Red Dead Redemption 2 and Red Dead Online and NBA 2K22. NBA 2K22 continued to exceed our expectations. And according to the [ MPT Group ], it was the #1 selling title in the U.S. across all new releases in calendar 2021. In addition, the game achieved a new franchise record for experiencing the largest number of users in the shortest amount of time. This performance helped solidify NBA 2K's legacy as the top basketball simulation experience in our industry with over 8 million units sold-in to date worldwide.
Players remain deeply engaged, and an average of 1.9 million users are playing the game every day, which is up 10% compared to NBA 2K21 in the same period last year. This helped drive better-than-expected recurrent consumer spending growth of 10% year-over-year even as we face challenging comparisons from the Gen 9 launch of the game last November. In addition, NBA 2K22 experienced an 8% increase in total in-game purchasers and a 30% increase in new-to-franchise spenders. 2K expanded the brand's addressable market further with the launch of NBA 2K22 Arcade Edition for Apple Arcade. The title continues to sit at the top of the Arcade's top game chart and has an average score of 4.7 out of 5 across more than 35,000 ratings.</t>
        </r>
      </text>
    </comment>
    <comment ref="AX195" authorId="0" shapeId="0" xr:uid="{00000000-0006-0000-0100-0000C9010000}">
      <text>
        <r>
          <rPr>
            <sz val="11"/>
            <color theme="1"/>
            <rFont val="Calibri"/>
            <family val="2"/>
            <scheme val="minor"/>
          </rPr>
          <t>======
ID#AAABXr47cDw
Julien Whitter    (2024-10-23 17:18:09)
During the quarter, our newly released WWE 2K22 and Tiny Tina's Wonderlands outperformed our expectations, as did Red Dead Redemption 2. NBA 2K22 continued to grow its audience, with the title selling in over 10 million units to date and exceeding sell-in from the prior year.
During the fourth quarter, engagement remained very strong with average active days of playing up 6% on average games per user, up 13% year-over-year. In addition, NBA 2K22 Arcade Edition continues to hold the #1 position on Apple Arcade's top game chart. And for the full year, downloads of NBA 2K Mobile increased nearly 25% as compared with fiscal 2021. We see a significant opportunity to add unique and innovative experiences throughout the game and focus on expanding our player base.</t>
        </r>
      </text>
    </comment>
    <comment ref="AY195" authorId="0" shapeId="0" xr:uid="{00000000-0006-0000-0100-0000D2010000}">
      <text>
        <r>
          <rPr>
            <sz val="11"/>
            <color theme="1"/>
            <rFont val="Calibri"/>
            <family val="2"/>
            <scheme val="minor"/>
          </rPr>
          <t>======
ID#AAABXr47cDM
Julien Whitter    (2024-10-23 17:18:09)
Turning to our first quarter results on a pre-combination basis. Our net bookings of $731 million were within our previously stated outlook range led by the outperformance of NBA 2K22 and WWE 2K22. Zynga's offerings complemented our results significantly for the period. NBA 2K22 continued to dominate as the industry's leading basketball game with sell-in of over 12 million units to date, exceeding the series sell-in from the prior year. During the first quarter, engagement with the title remained strong with average games played per user increasing 16% year-over-year.</t>
        </r>
      </text>
    </comment>
    <comment ref="BA195" authorId="0" shapeId="0" xr:uid="{00000000-0006-0000-0100-000024000000}">
      <text>
        <r>
          <rPr>
            <sz val="11"/>
            <color theme="1"/>
            <rFont val="Calibri"/>
            <family val="2"/>
            <scheme val="minor"/>
          </rPr>
          <t>======
ID#AAABXr47ce8
Julien Whitter    (2024-10-23 17:18:11)
NBA 2K23, which remains the #1 selling sports title in North America continues to expand its audience and to date has sold in over 8 million units. Full game sales for NBA 2K23 are up 3% year-over-year, and MyTeam users grew more than 50% over last year, as players enjoyed assembling the rosters of the NBA's all-time greatest stars to dominate the competition. In addition, NBA 2K23 Arcade edition remains the #1 game in Apple Arcade since its launch in October.</t>
        </r>
      </text>
    </comment>
    <comment ref="BB195" authorId="0" shapeId="0" xr:uid="{00000000-0006-0000-0100-00004D000000}">
      <text>
        <r>
          <rPr>
            <sz val="11"/>
            <color theme="1"/>
            <rFont val="Calibri"/>
            <family val="2"/>
            <scheme val="minor"/>
          </rPr>
          <t>======
ID#AAABXr47ccU
Julien Whitter    (2024-10-23 17:18:11)
Red Dead Redemption 2 outperformed our plans and to date, the title has sold in more than 53 million units worldwide. We're also pleased with the continued engagement of players we've Red Dead Online as demonstrated by its 10% year-on-year increase in new online players on all platforms. NBA 2K23 continues to grow its audience with the title selling in over 11 million units to date, a record for the series at this stage and achieving its highest ever virtual currency sales. In addition, engagement with NBA 2K23 remained incredibly strong, with approximately 2.3 million daily active users, including growth in the city, my career and my team users. NBA 2K23 arcade addition continues to bring the best basketball experience to mobile devices and has maintained its #1 position on Apple Arcade.</t>
        </r>
      </text>
    </comment>
    <comment ref="BC195" authorId="0" shapeId="0" xr:uid="{00000000-0006-0000-0100-0000AE010000}">
      <text>
        <r>
          <rPr>
            <sz val="11"/>
            <color theme="1"/>
            <rFont val="Calibri"/>
            <family val="2"/>
            <scheme val="minor"/>
          </rPr>
          <t>======
ID#AAABXr47cFg
Julien Whitter    (2024-10-23 17:18:09)
We were pleased with the performance of Red dead Redemption 2, which has sold in more than 55 million units to date. Rockstar Games continues to support Red Dead Online with new bonuses and rewards, including free apparel inspired by the Red Dead Fashion Subedit and seasonal content such as April's Condor Egg Freemode event. NBA 2K23 exceeded our plans and the title has now sold in over 13 million units, representing 11% year-over-year growth, driven by higher demand, especially in Gen9 consoles as well as a more tailored promotional cadence. This incredible performance marks the title's second highest sell-through ever with only NBA 2K20 achieving higher unit sales</t>
        </r>
      </text>
    </comment>
    <comment ref="BE195" authorId="0" shapeId="0" xr:uid="{00000000-0006-0000-0100-000016020000}">
      <text>
        <r>
          <rPr>
            <sz val="11"/>
            <color theme="1"/>
            <rFont val="Calibri"/>
            <family val="2"/>
            <scheme val="minor"/>
          </rPr>
          <t>======
ID#AAABXr47b-4
Julien Whitter    (2024-10-23 17:18:09)
NBA 2K24 remains the #1 basketball simulation experience in our industry and, to date, is sold in over 7 million units. Unit sales for the Gen 9 version of the game are growing at a double-digit percentage increase over last year due to an enhanced gameplay experience and wider console availability. As players migrate to Gen 9 platforms, we are seeing significant declines in demand for our Gen 8 offering. Players have been highly engaged with many of NBA 2K24's new features, including a Season Pass that helped average revenue per user grow 30% year-over-year.</t>
        </r>
      </text>
    </comment>
    <comment ref="BF195" authorId="0" shapeId="0" xr:uid="{00000000-0006-0000-0100-000000010000}">
      <text>
        <r>
          <rPr>
            <sz val="11"/>
            <color theme="1"/>
            <rFont val="Calibri"/>
            <family val="2"/>
            <scheme val="minor"/>
          </rPr>
          <t>======
ID#AAABXr47cQg
Julien Whitter    (2024-10-23 17:18:10)
Now turning to our performance during the quarter. NBA 2K24, which trains the #1 basketball simulation experienced in our industry surpassed our expectations as players responded to our promotions, in-game content strategy and updates within seasons. To date, the title has sold in over 9 million units.</t>
        </r>
      </text>
    </comment>
    <comment ref="AZ196" authorId="0" shapeId="0" xr:uid="{00000000-0006-0000-0100-0000BF000000}">
      <text>
        <r>
          <rPr>
            <sz val="11"/>
            <color theme="1"/>
            <rFont val="Calibri"/>
            <family val="2"/>
            <scheme val="minor"/>
          </rPr>
          <t>======
ID#AAABXr47cU4
Julien Whitter    (2024-10-23 17:18:10)
layer engagement has been very strong with more than 2 million daily active users and 4% growth in average days played. We believe that NBA 2K23 will continue to grow its audience as the title provides a year-round experience for its fervent community of players throughout the world. I'd like to congratulate the teams of 2K and Visual Concepts for once again delivering such a stellar basketball experience.</t>
        </r>
      </text>
    </comment>
    <comment ref="BC196" authorId="0" shapeId="0" xr:uid="{00000000-0006-0000-0100-0000EA000000}">
      <text>
        <r>
          <rPr>
            <sz val="11"/>
            <color theme="1"/>
            <rFont val="Calibri"/>
            <family val="2"/>
            <scheme val="minor"/>
          </rPr>
          <t>======
ID#AAABXr47cR4
Julien Whitter    (2024-10-23 17:18:10)
Engagement with NBA 2K23 remains strong with approximately 2.6 million daily active users delivering recurrent consumer spending that exceeded our expectations. Our franchise extensions with the NBA continue to perform extremely well and NBA 2K23 Arcade edition remains one of the top games on Apple Arcade. WWE 2K23, which is the highest rated game in our Wrestling franchise's history, and the second highest rated sports simulation title of the year, experienced strong engagement throughout the quarter with players logging nearly 22 million hours of gameplay and facing often 170 million matches. 2K and Visual Concepts continue to support the title with a series of 5 DLC packs that can be purchased individually or as part of a season pass. 2K also continues to support PGA toward 2K23 with additional pros, courses and clubhouse passes.</t>
        </r>
      </text>
    </comment>
    <comment ref="BF196" authorId="0" shapeId="0" xr:uid="{00000000-0006-0000-0100-00004A000000}">
      <text>
        <r>
          <rPr>
            <sz val="11"/>
            <color theme="1"/>
            <rFont val="Calibri"/>
            <family val="2"/>
            <scheme val="minor"/>
          </rPr>
          <t>======
ID#AAABXr47ccg
Julien Whitter    (2024-10-23 17:18:11)
Now turning to our performance during the quarter. NBA 2K24, which trains the #1 basketball simulation experienced in our industry surpassed our expectations as players responded to our promotions, in-game content strategy and updates within seasons. To date, the title has sold in over 9 million units.
Engagement remains high with nearly 2 million consumers playing daily. Our industry-leading NBA 2K brand also continued to expand its audience through several innovative mobile experiences, including NBA 2K24. MyTeam, the new free-to-download mobile experience that allows players to sync the progress between console and mobile devices as they play their favorite MyTeam modes on the go. NBA 2K mobile and NBA 2K24 Arcade Edition, which is consistently in the top 5 on Apple Arcade.</t>
        </r>
      </text>
    </comment>
    <comment ref="AK203" authorId="0" shapeId="0" xr:uid="{00000000-0006-0000-0100-0000D5000000}">
      <text>
        <r>
          <rPr>
            <sz val="11"/>
            <color theme="1"/>
            <rFont val="Calibri"/>
            <family val="2"/>
            <scheme val="minor"/>
          </rPr>
          <t>======
ID#AAABXr47cTY
Julien Whitter    (2024-10-23 17:18:10)
Announced, together with The National Basketball Association (NBA) and National Basketball Players Association (NBPA) a significant, multiyear global partnership extension. The agreement expands upon the success of NBA 2K, the top-rated and top-selling NBA video game simulation series for the past 17 years* that has sold-in nearly 90 million units worldwide.</t>
        </r>
      </text>
    </comment>
    <comment ref="I205" authorId="0" shapeId="0" xr:uid="{00000000-0006-0000-0100-0000C3000000}">
      <text>
        <r>
          <rPr>
            <sz val="11"/>
            <color theme="1"/>
            <rFont val="Calibri"/>
            <family val="2"/>
            <scheme val="minor"/>
          </rPr>
          <t>======
ID#AAABXr47cUo
Julien Whitter    (2024-10-23 17:18:10)
NBA 2K has been a tremendous success. We've sold-in over 18 million units worldwide so far</t>
        </r>
      </text>
    </comment>
    <comment ref="J205" authorId="0" shapeId="0" xr:uid="{00000000-0006-0000-0100-00009B000000}">
      <text>
        <r>
          <rPr>
            <sz val="11"/>
            <color theme="1"/>
            <rFont val="Calibri"/>
            <family val="2"/>
            <scheme val="minor"/>
          </rPr>
          <t>======
ID#AAABXr47cXM
Julien Whitter    (2024-10-23 17:18:10)
Franchise has sold-in over 22 million units 
including over 5 million units in each of the 
past two years</t>
        </r>
      </text>
    </comment>
    <comment ref="M205" authorId="0" shapeId="0" xr:uid="{00000000-0006-0000-0100-000031020000}">
      <text>
        <r>
          <rPr>
            <sz val="11"/>
            <color theme="1"/>
            <rFont val="Calibri"/>
            <family val="2"/>
            <scheme val="minor"/>
          </rPr>
          <t>======
ID#AAABXr47b9I
Julien Whitter    (2024-10-23 17:18:09)
Franchise has sold-in over 25 million 
units, including more than 15 million 
units since launch of 
NBA 2K11</t>
        </r>
      </text>
    </comment>
    <comment ref="Q205" authorId="0" shapeId="0" xr:uid="{00000000-0006-0000-0100-0000B5010000}">
      <text>
        <r>
          <rPr>
            <sz val="11"/>
            <color theme="1"/>
            <rFont val="Calibri"/>
            <family val="2"/>
            <scheme val="minor"/>
          </rPr>
          <t>======
ID#AAABXr47cFE
Julien Whitter    (2024-10-23 17:18:09)
Launched NBA 2K14, which is the fastest-selling release in the history of our top-selling and top-rated NBA video game simulation franchise** that has sold-in nearly 35 million units to date.</t>
        </r>
      </text>
    </comment>
    <comment ref="AC205" authorId="0" shapeId="0" xr:uid="{00000000-0006-0000-0100-000050020000}">
      <text>
        <r>
          <rPr>
            <sz val="11"/>
            <color theme="1"/>
            <rFont val="Calibri"/>
            <family val="2"/>
            <scheme val="minor"/>
          </rPr>
          <t>======
ID#AAABXr47b7M
Julien Whitter    (2024-10-23 17:18:09)
he relationship between NBA and Take-Two dates back to 1999, with the NBA 2K series selling over 68 million units worldwide. The most recent release, NBA 2K17, is the highest-rated annual sports game of the current console generation and the highest-rated title in the history of the NBA 2K series.(1) To date, NBA 2K17 has sold-in nearly 7 million units, and is poised to become 2K’s highest-selling sports title ever.</t>
        </r>
      </text>
    </comment>
    <comment ref="AE205" authorId="0" shapeId="0" xr:uid="{00000000-0006-0000-0100-00001C020000}">
      <text>
        <r>
          <rPr>
            <sz val="11"/>
            <color theme="1"/>
            <rFont val="Calibri"/>
            <family val="2"/>
            <scheme val="minor"/>
          </rPr>
          <t>======
ID#AAABXr47b-c
Julien Whitter    (2024-10-23 17:18:09)
https://research.alpha-sense.com?docid=0001104659-17-052165&amp;utm_source=alphasense%20platform&amp;utm_medium=document%20share&amp;utm_content=0001104659-17-052165&amp;utm_campaign=1717366159476&amp;utm_doc_id=0001104659-17-052165&amp;utm_doc_type=8K</t>
        </r>
      </text>
    </comment>
    <comment ref="AI205" authorId="0" shapeId="0" xr:uid="{00000000-0006-0000-0100-000001010000}">
      <text>
        <r>
          <rPr>
            <sz val="11"/>
            <color theme="1"/>
            <rFont val="Calibri"/>
            <family val="2"/>
            <scheme val="minor"/>
          </rPr>
          <t>======
ID#AAABXr47cQc
Julien Whitter    (2024-10-23 17:18:10)
https://www.businesswire.com/news/home/20180802005110/en/</t>
        </r>
      </text>
    </comment>
    <comment ref="AJ205" authorId="0" shapeId="0" xr:uid="{00000000-0006-0000-0100-00003F000000}">
      <text>
        <r>
          <rPr>
            <sz val="11"/>
            <color theme="1"/>
            <rFont val="Calibri"/>
            <family val="2"/>
            <scheme val="minor"/>
          </rPr>
          <t>======
ID#AAABXr47cdM
Julien Whitter    (2024-10-23 17:18:11)
https://www.businesswire.com/news/home/20190115005138/en/</t>
        </r>
      </text>
    </comment>
    <comment ref="AK205" authorId="0" shapeId="0" xr:uid="{00000000-0006-0000-0100-0000E6000000}">
      <text>
        <r>
          <rPr>
            <sz val="11"/>
            <color theme="1"/>
            <rFont val="Calibri"/>
            <family val="2"/>
            <scheme val="minor"/>
          </rPr>
          <t>======
ID#AAABXr47cSM
Julien Whitter    (2024-10-23 17:18:10)
The agreement expands upon the success of NBA 2K, the top-rated and top-selling NBA video game simulation series for the past 17 years* that has sold-in nearly 90 million units worldwide.</t>
        </r>
      </text>
    </comment>
    <comment ref="AR205" authorId="0" shapeId="0" xr:uid="{00000000-0006-0000-0100-000060010000}">
      <text>
        <r>
          <rPr>
            <sz val="11"/>
            <color theme="1"/>
            <rFont val="Calibri"/>
            <family val="2"/>
            <scheme val="minor"/>
          </rPr>
          <t>======
ID#AAABXr47cKc
Julien Whitter    (2024-10-23 17:18:10)
Eric Owen Handler
MKM Partners LLC, Research Division
And with regards to NBA 2K, I mean the game continues to set new records with unit sales and recurrent consumer spending. Where do you see the biggest opportunity to keep revenue rising with this game, specifically in terms of widening the funnel of players, adding new play modes? What keeps this game growing so that you don't hit a ceiling?
Strauss H. Zelnick
Executive Chairman &amp; CEO
We still think there's great opportunity. A lot of the opportunity exists outside of the United States. We're already the biggest sports title in the U.S., and we'll continue to grow, we believe. But we have plenty of opportunity for growth. We are certainly not the biggest sports title and the NBA itself is growing outside of the U.S. So of course, the big win is to bring in new players. And we've sold-in over 5 million units of NBA 2K21. As you said, we've had great year-over-year growth. We've sold-in over 105 million units in the franchise to date.</t>
        </r>
      </text>
    </comment>
    <comment ref="AT205" authorId="0" shapeId="0" xr:uid="{00000000-0006-0000-0100-000054000000}">
      <text>
        <r>
          <rPr>
            <sz val="11"/>
            <color theme="1"/>
            <rFont val="Calibri"/>
            <family val="2"/>
            <scheme val="minor"/>
          </rPr>
          <t>======
ID#AAABXr47cb0
Julien Whitter    (2024-10-23 17:18:11)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V205" authorId="0" shapeId="0" xr:uid="{00000000-0006-0000-0100-000054010000}">
      <text>
        <r>
          <rPr>
            <sz val="11"/>
            <color theme="1"/>
            <rFont val="Calibri"/>
            <family val="2"/>
            <scheme val="minor"/>
          </rPr>
          <t>======
ID#AAABXr47cLM
Julien Whitter    (2024-10-23 17:18:10)
https://research.alpha-sense.com?docid=IR-MAN-TK622906-20211104082055104-0&amp;utm_source=alphasense%20platform&amp;utm_medium=document%20share&amp;utm_content=IR-MAN-TK622906-20211104082055104-0&amp;utm_campaign=1717445356809&amp;utm_doc_id=IR-MAN-TK622906-20211104082055104-0&amp;utm_doc_type=IRPres</t>
        </r>
      </text>
    </comment>
    <comment ref="AX205" authorId="0" shapeId="0" xr:uid="{00000000-0006-0000-0100-000065000000}">
      <text>
        <r>
          <rPr>
            <sz val="11"/>
            <color theme="1"/>
            <rFont val="Calibri"/>
            <family val="2"/>
            <scheme val="minor"/>
          </rPr>
          <t>======
ID#AAABXr47caw
Julien Whitter    (2024-10-23 17:18:11)
https://research.alpha-sense.com?docid=IR-MAN-TK622906-20220519223414539-0&amp;utm_source=alphasense%20platform&amp;utm_medium=document%20share&amp;utm_content=IR-MAN-TK622906-20220519223414539-0&amp;utm_campaign=1717455916543&amp;utm_doc_id=IR-MAN-TK622906-20220519223414539-0&amp;utm_doc_type=IRPres</t>
        </r>
      </text>
    </comment>
    <comment ref="AY205" authorId="0" shapeId="0" xr:uid="{00000000-0006-0000-0100-000005010000}">
      <text>
        <r>
          <rPr>
            <sz val="11"/>
            <color theme="1"/>
            <rFont val="Calibri"/>
            <family val="2"/>
            <scheme val="minor"/>
          </rPr>
          <t>======
ID#AAABXr47cQM
Julien Whitter    (2024-10-23 17:18:10)
https://research.alpha-sense.com?docid=IR-MAN-TK622906-20220809100457083-0&amp;utm_source=alphasense%20platform&amp;utm_medium=document%20share&amp;utm_content=IR-MAN-TK622906-20220809100457083-0&amp;utm_campaign=1717456130212&amp;utm_doc_id=IR-MAN-TK622906-20220809100457083-0&amp;utm_doc_type=IRPres</t>
        </r>
      </text>
    </comment>
    <comment ref="AZ205" authorId="0" shapeId="0" xr:uid="{00000000-0006-0000-0100-0000BB000000}">
      <text>
        <r>
          <rPr>
            <sz val="11"/>
            <color theme="1"/>
            <rFont val="Calibri"/>
            <family val="2"/>
            <scheme val="minor"/>
          </rPr>
          <t>======
ID#AAABXr47cVI
Julien Whitter    (2024-10-23 17:18:10)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C205" authorId="0" shapeId="0" xr:uid="{00000000-0006-0000-0100-000075010000}">
      <text>
        <r>
          <rPr>
            <sz val="11"/>
            <color theme="1"/>
            <rFont val="Calibri"/>
            <family val="2"/>
            <scheme val="minor"/>
          </rPr>
          <t>======
ID#AAABXr47cJI
Julien Whitter    (2024-10-23 17:18:10)
https://research.alpha-sense.com?docid=GDS-64d2a7efc07adf103e6786d5&amp;utm_source=alphasense%20platform&amp;utm_medium=document%20share&amp;utm_content=GDS-64d2a7efc07adf103e6786d5&amp;utm_campaign=1717506612054&amp;utm_doc_id=GDS-64d2a7efc07adf103e6786d5&amp;utm_doc_type=IRPres</t>
        </r>
      </text>
    </comment>
    <comment ref="BD205" authorId="0" shapeId="0" xr:uid="{00000000-0006-0000-0100-00004C020000}">
      <text>
        <r>
          <rPr>
            <sz val="11"/>
            <color theme="1"/>
            <rFont val="Calibri"/>
            <family val="2"/>
            <scheme val="minor"/>
          </rPr>
          <t>======
ID#AAABXr47b7c
Julien Whitter    (2024-10-23 17:18:09)
https://research.alpha-sense.com?docid=GDS-654c01acc67d85079cffac2c&amp;utm_source=alphasense%20platform&amp;utm_medium=document%20share&amp;utm_content=GDS-654c01acc67d85079cffac2c&amp;utm_campaign=1717507050348&amp;utm_doc_id=GDS-654c01acc67d85079cffac2c&amp;utm_doc_type=IRPres</t>
        </r>
      </text>
    </comment>
    <comment ref="BE205" authorId="0" shapeId="0" xr:uid="{00000000-0006-0000-0100-00006B000000}">
      <text>
        <r>
          <rPr>
            <sz val="11"/>
            <color theme="1"/>
            <rFont val="Calibri"/>
            <family val="2"/>
            <scheme val="minor"/>
          </rPr>
          <t>======
ID#AAABXr47caY
Julien Whitter    (2024-10-23 17:18:11)
https://research.alpha-sense.com?docid=GDS-65c54a04c67d857c99c427ad&amp;utm_source=alphasense%20platform&amp;utm_medium=document%20share&amp;utm_content=GDS-65c54a04c67d857c99c427ad&amp;utm_campaign=1717507172137&amp;utm_doc_id=GDS-65c54a04c67d857c99c427ad&amp;utm_doc_type=IRPres</t>
        </r>
      </text>
    </comment>
    <comment ref="BH205" authorId="1" shapeId="0" xr:uid="{CEC0CB26-8729-475C-BADF-432DCC90533E}">
      <text>
        <r>
          <rPr>
            <b/>
            <sz val="9"/>
            <color indexed="81"/>
            <rFont val="Tahoma"/>
            <family val="2"/>
          </rPr>
          <t>Julien Whitter:</t>
        </r>
        <r>
          <rPr>
            <sz val="9"/>
            <color indexed="81"/>
            <rFont val="Tahoma"/>
            <family val="2"/>
          </rPr>
          <t xml:space="preserve">
&gt;150M</t>
        </r>
      </text>
    </comment>
    <comment ref="AR206" authorId="0" shapeId="0" xr:uid="{00000000-0006-0000-0100-000035010000}">
      <text>
        <r>
          <rPr>
            <sz val="11"/>
            <color theme="1"/>
            <rFont val="Calibri"/>
            <family val="2"/>
            <scheme val="minor"/>
          </rPr>
          <t>======
ID#AAABXr47cNI
Julien Whitter    (2024-10-23 17:18:10)
s compared with the second quarter of fiscal 2020, net bookings for the NBA 2K series grew 28%, and recurrent consumer spending significantly exceeded our expectations, growing an incredible 76%. Consumer engagement with NBA 2K continues to increase with daily active users, MyCAREER users and MyTeam users growing significantly. Moreover, NBA 2K21 users have been more deeply engaged with the game, with average games played per user up 21% as compared to NBA 2K20 in the same period.</t>
        </r>
      </text>
    </comment>
    <comment ref="AS206" authorId="0" shapeId="0" xr:uid="{00000000-0006-0000-0100-00004C010000}">
      <text>
        <r>
          <rPr>
            <sz val="11"/>
            <color theme="1"/>
            <rFont val="Calibri"/>
            <family val="2"/>
            <scheme val="minor"/>
          </rPr>
          <t>======
ID#AAABXr47cLs
Julien Whitter    (2024-10-23 17:18:10)
nother beloved franchise that's both a perennial favored among consumers and an integral contributor to our ongoing success is NBA 2K from 2K and Visual Concepts. Renowned for being our industry's leading basketball simulation series, each year, NBA 2K continues to reinvent how people experience basketball and its rich culture and influence. NBA 2K21 once again raised the bar for the series and was our first offering that was built from the ground up for next-generation consoles. The title boasts groundbreaking technological advancements, new modes and many exclusive robust features. To date, NBA 2K21 has exceeded our expectations and has sold in over 8 million units across all platforms.
In addition, during the third quarter, net bookings for the NBA 2K series grew 48%, and recurring consumer spending significantly exceeded our expectations, growing 67%. Furthermore, consumer engagement with NBA 2K remains incredibly strong across daily active users, MyCAREER users and MyTeam users. Moreover, NBA 2K21 users have been more deeply engaged with the game with average games played per user up 14% as compared to NBA 2K20 in the same period. During the quarter, 2K expanded further the breadth of its NBA 2K offerings with the releases of NBA's SuperCard and NBA 2K Mobile Season 3 for iOS and Android devices.</t>
        </r>
      </text>
    </comment>
    <comment ref="AT206" authorId="0" shapeId="0" xr:uid="{00000000-0006-0000-0100-00005E010000}">
      <text>
        <r>
          <rPr>
            <sz val="11"/>
            <color theme="1"/>
            <rFont val="Calibri"/>
            <family val="2"/>
            <scheme val="minor"/>
          </rPr>
          <t>======
ID#AAABXr47cKk
Julien Whitter    (2024-10-23 17:18:10)
To date, the title has exceeded our expectations and sold in over 10 million units. During the fourth quarter, net bookings for the series grew 37% and recurrent consumer spending exceeded our expectations significantly, growing 32% and 73% in the period and fiscal year, respectively. Consumer engagement with NBA 2K remains incredibly strong with more than 2.3 million users playing the game daily. We see a significant opportunity to grow the franchise further as we provide unique and innovative experiences throughout the game.</t>
        </r>
      </text>
    </comment>
    <comment ref="BI208" authorId="0" shapeId="0" xr:uid="{00000000-0006-0000-0100-0000AF010000}">
      <text>
        <r>
          <rPr>
            <sz val="11"/>
            <color theme="1"/>
            <rFont val="Calibri"/>
            <family val="2"/>
            <scheme val="minor"/>
          </rPr>
          <t>======
ID#AAABXr47cFc
Julien Whitter    (2024-10-23 17:18:09)
Gta 6 Trailer 1 launched on 12.4.23
https://www.google.com/url?sa=t&amp;rct=j&amp;q=&amp;esrc=s&amp;source=web&amp;cd=&amp;ved=2ahUKEwjKs_yYs_CHAxV_TDABHStXLsYQwqsBegQIChAG&amp;url=https%3A%2F%2Fwww.youtube.com%2Fwatch%3Fv%3DQdBZY2fkU-0&amp;usg=AOvVaw1g_w_e5RdDnTbyMftRC3D2&amp;opi=89978449</t>
        </r>
      </text>
    </comment>
    <comment ref="BL208" authorId="0" shapeId="0" xr:uid="{00000000-0006-0000-0100-000087000000}">
      <text>
        <r>
          <rPr>
            <sz val="11"/>
            <color theme="1"/>
            <rFont val="Calibri"/>
            <family val="2"/>
            <scheme val="minor"/>
          </rPr>
          <t>======
ID#AAABXr47cYg
Julien Whitter    (2024-10-23 17:18:11)
Expect that late-summer/August for pre order units to be out</t>
        </r>
      </text>
    </comment>
    <comment ref="BH209" authorId="1" shapeId="0" xr:uid="{7D963ECC-9549-4171-A2D8-F68683ABFCF7}">
      <text>
        <r>
          <rPr>
            <b/>
            <sz val="9"/>
            <color indexed="81"/>
            <rFont val="Tahoma"/>
            <family val="2"/>
          </rPr>
          <t>Julien Whitter:</t>
        </r>
        <r>
          <rPr>
            <sz val="9"/>
            <color indexed="81"/>
            <rFont val="Tahoma"/>
            <family val="2"/>
          </rPr>
          <t xml:space="preserve">
Sales of Grand Theft Auto 5 outperformed our expectations and to date, the title has sold in more than 205 million units worldwide. Grand Theft Auto Online also exceeded our plans, driven by sustained engagement with the summer content pack Bottom Dollar Bounties and an array of updates including the new multi-stage Assault on ATT-16 mode and experience improvements such as a new anti-cheat system for the PC version of Grand Theft Auto Online.</t>
        </r>
      </text>
    </comment>
    <comment ref="BG210" authorId="0" shapeId="0" xr:uid="{00000000-0006-0000-0100-000011010000}">
      <text>
        <r>
          <rPr>
            <sz val="11"/>
            <color theme="1"/>
            <rFont val="Calibri"/>
            <family val="2"/>
            <scheme val="minor"/>
          </rPr>
          <t>======
ID#AAABXr47cPc
Julien Whitter    (2024-10-23 17:18:10)
decline y/y</t>
        </r>
      </text>
    </comment>
    <comment ref="AX211" authorId="0" shapeId="0" xr:uid="{00000000-0006-0000-0100-0000A7010000}">
      <text>
        <r>
          <rPr>
            <sz val="11"/>
            <color theme="1"/>
            <rFont val="Calibri"/>
            <family val="2"/>
            <scheme val="minor"/>
          </rPr>
          <t>======
ID#AAABXr47cF8
Julien Whitter    (2024-10-23 17:18:09)
Grand Theft Auto V
for PlayStation 5 and Xbox Series X|S 
launching on March 15, 2022</t>
        </r>
      </text>
    </comment>
    <comment ref="BQ211" authorId="0" shapeId="0" xr:uid="{00000000-0006-0000-0100-00001D020000}">
      <text>
        <r>
          <rPr>
            <sz val="11"/>
            <color theme="1"/>
            <rFont val="Calibri"/>
            <family val="2"/>
            <scheme val="minor"/>
          </rPr>
          <t>======
ID#AAABXr47b-g
Julien Whitter    (2024-10-23 17:18:09)
typically 1 yr later</t>
        </r>
      </text>
    </comment>
    <comment ref="B212" authorId="0" shapeId="0" xr:uid="{00000000-0006-0000-0100-00005C000000}">
      <text>
        <r>
          <rPr>
            <sz val="11"/>
            <color theme="1"/>
            <rFont val="Calibri"/>
            <family val="2"/>
            <scheme val="minor"/>
          </rPr>
          <t>======
ID#AAABXr47cbY
Julien Whitter    (2024-10-23 17:18:11)
https://isthereanydeal.com/game/grand-theft-auto-v/history/</t>
        </r>
      </text>
    </comment>
    <comment ref="U212" authorId="0" shapeId="0" xr:uid="{00000000-0006-0000-0100-0000CE010000}">
      <text>
        <r>
          <rPr>
            <sz val="11"/>
            <color theme="1"/>
            <rFont val="Calibri"/>
            <family val="2"/>
            <scheme val="minor"/>
          </rPr>
          <t>======
ID#AAABXr47cDY
Julien Whitter    (2024-10-23 17:18:09)
Assume they drop price</t>
        </r>
      </text>
    </comment>
    <comment ref="AN215" authorId="0" shapeId="0" xr:uid="{00000000-0006-0000-0100-0000D3010000}">
      <text>
        <r>
          <rPr>
            <sz val="11"/>
            <color theme="1"/>
            <rFont val="Calibri"/>
            <family val="2"/>
            <scheme val="minor"/>
          </rPr>
          <t>======
ID#AAABXr47cDI
Julien Whitter    (2024-10-23 17:18:09)
We now expect recurrent consumer spending to increase by 25%, up from our prior outlook of the mid-teens growth, driven primarily by higher expectations for Grand Theft Auto Online. We now expect Grand Theft Auto Online to grow in fiscal 2020 as a result of its better-than-expected performance, fiscal year-to-date and improved outlook for the balance of the year.</t>
        </r>
      </text>
    </comment>
    <comment ref="AE216" authorId="0" shapeId="0" xr:uid="{00000000-0006-0000-0100-00004E010000}">
      <text>
        <r>
          <rPr>
            <sz val="11"/>
            <color theme="1"/>
            <rFont val="Calibri"/>
            <family val="2"/>
            <scheme val="minor"/>
          </rPr>
          <t>======
ID#AAABXr47cLk
Julien Whitter    (2024-10-23 17:18:10)
Eric Owen Handler
MKM Partners LLC, Research Division
Just in case I didn't miss it, I just want to make one quick question on GTA Online. So the full year is going to be up, first year -- the first quarter was the best quarter ever. Are you assuming that second, third and fourth quarters, we see declines? Or are you sort of begrudgingly admitting this game just continues to grow unbelievably quarter-after-quarter? And then secondly, I wondered if you could talk a little bit about the growth that you're seeing, put some numbers for us -- provide some numbers for us on the NBA 2K digital numbers?
Lainie Goldstein
Chief Financial Officer
So I'll start with GTA Online. And it has really performed unbelievably. Q1, it outperformed, it beat our expectations. And -- we're heading into Q2. We see that Q2 will also be up over last year. But for Q3 and Q4, we still have it moderating slightly. But overall, we'll be up for the full year. And then for the NBA information, we haven't given out that level of detail.</t>
        </r>
      </text>
    </comment>
    <comment ref="AF216" authorId="0" shapeId="0" xr:uid="{00000000-0006-0000-0100-000013000000}">
      <text>
        <r>
          <rPr>
            <sz val="11"/>
            <color theme="1"/>
            <rFont val="Calibri"/>
            <family val="2"/>
            <scheme val="minor"/>
          </rPr>
          <t>======
ID#AAABXr47cgA
Julien Whitter    (2024-10-23 17:18:11)
Grand Theft Auto Online delivered another record quarter, exceeding our net bookings expectations, and remains the single largest contributor to recurrent consumer spending.</t>
        </r>
      </text>
    </comment>
    <comment ref="AG216" authorId="0" shapeId="0" xr:uid="{00000000-0006-0000-0100-000070000000}">
      <text>
        <r>
          <rPr>
            <sz val="11"/>
            <color theme="1"/>
            <rFont val="Calibri"/>
            <family val="2"/>
            <scheme val="minor"/>
          </rPr>
          <t>======
ID#AAABXr47caE
Julien Whitter    (2024-10-23 17:18:11)
Lainie Goldstein
Chief Financial Officer
In terms of recurrent consumer spending, it is continuing to grow for us. It is the a focus for us in all of our games. For instance, for GTA Online, Q3 was our biggest quarter ever and it's up significantly over last year. So we're still very focused on it. We think there's a lot more opportunity there. And we're focused on our NBA game as well for recurrent consumer spending.</t>
        </r>
      </text>
    </comment>
    <comment ref="AH216" authorId="0" shapeId="0" xr:uid="{00000000-0006-0000-0100-000010000000}">
      <text>
        <r>
          <rPr>
            <sz val="11"/>
            <color theme="1"/>
            <rFont val="Calibri"/>
            <family val="2"/>
            <scheme val="minor"/>
          </rPr>
          <t>======
ID#AAABXr47cgQ
Julien Whitter    (2024-10-23 17:18:11)
Michael Joseph Olson
Piper Jaffray Companies, Research Division
Did you say the GTA exceeded your expectations and grew year-over-year in the quarter? Or was that the full year fiscal '18? And if you were referring to the March quarter where it was the GTA exceeded your expectations, given bookings came in at the lower end of the March quarter guidance range, was there something else within the overall mix that disappointed versus your internal expectations?
Strauss H. Zelnick
Executive Chairman &amp; CEO
Yes, Mike. In fact, Grand Theft Auto Online was up year-over-year, was up in the quarter, another record year. And we had previously expanded our guidance for the year. We guided up. And in the fourth quarter, NBA 2K Online didn't do quite as well as we expected when we had guided up.</t>
        </r>
      </text>
    </comment>
    <comment ref="AI216" authorId="0" shapeId="0" xr:uid="{00000000-0006-0000-0100-000040020000}">
      <text>
        <r>
          <rPr>
            <sz val="11"/>
            <color theme="1"/>
            <rFont val="Calibri"/>
            <family val="2"/>
            <scheme val="minor"/>
          </rPr>
          <t>======
ID#AAABXr47b8Q
Julien Whitter    (2024-10-23 17:18:09)
beat expectations</t>
        </r>
      </text>
    </comment>
    <comment ref="AR216" authorId="0" shapeId="0" xr:uid="{00000000-0006-0000-0100-000058000000}">
      <text>
        <r>
          <rPr>
            <sz val="11"/>
            <color theme="1"/>
            <rFont val="Calibri"/>
            <family val="2"/>
            <scheme val="minor"/>
          </rPr>
          <t>======
ID#AAABXr47cbk
Julien Whitter    (2024-10-23 17:18:11)
Bookings ranking suggest this is down big q/q
In addition, recurrent consumer spending on Grand Theft Auto Online outperformed our second quarter forecast and was entitled the best second quarter ever in terms of both active players and new players.
---
Recurrent consumer spending grew 43% as compared to our outlook of 10% growth and accounted for 64% of total net bookings. This growth was driven primarily by NBA 2K, Social Point's mobile games, Red Dead Online and Red Dead Redemption 2 and Sid Meier's Civilization VI.</t>
        </r>
      </text>
    </comment>
    <comment ref="AT216" authorId="0" shapeId="0" xr:uid="{00000000-0006-0000-0100-000055010000}">
      <text>
        <r>
          <rPr>
            <sz val="11"/>
            <color theme="1"/>
            <rFont val="Calibri"/>
            <family val="2"/>
            <scheme val="minor"/>
          </rPr>
          <t>======
ID#AAABXr47cLI
Julien Whitter    (2024-10-23 17:18:10)
2nd highest qtr of RCS on record
---
 Driven by an array of new free content updates and sustained interest in last holidays, Cayo Perico Heist, Grand Theft Auto Online benefited from strong engagement trends during the fourth quarter, including a record number of active players and the second highest quarter of recurrent consumer spending on record.</t>
        </r>
      </text>
    </comment>
    <comment ref="AV216" authorId="0" shapeId="0" xr:uid="{00000000-0006-0000-0100-000011020000}">
      <text>
        <r>
          <rPr>
            <sz val="11"/>
            <color theme="1"/>
            <rFont val="Calibri"/>
            <family val="2"/>
            <scheme val="minor"/>
          </rPr>
          <t>======
ID#AAABXr47b_M
Julien Whitter    (2024-10-23 17:18:09)
Michael Ng
Goldman Sachs Group, Inc., Research Division
Great. I also just have 2. First, could you talk a little bit about how the success of GTA V and GTA Online informs your interest -- or sorry, the interest levels for GTA enhanced edition and how that could perform?
And then second, just as a housekeeping item, I was just wondering if you're willing to provide the actual growth numbers for GTA Online and Red Dead Online in the quarter. And also, your assumptions, at least directionally, for those businesses in the September quarter guidance for RCS.
Strauss H. Zelnick
Executive Chairman &amp; CEO
Thanks, Mike. In terms of our expectations about any upcoming release, apart from what we've given guidance, I don't tend to give any more color than that. Grand Theft Auto V and Grand Theft Auto Online have been out now for some 8 years, and the performance has consistently been vastly better than our expectations. I have no doubt that the enhanced edition will delight consumers. I have no doubt that it will be absolutely extraordinary. How it will perform? Hard to say. This is now the third generation in which the title has existed. I'm an optimist, and I find that you never want to bet against Rockstar Games. So I'm looking forward to the release. And Lainie will take the second question.
Lainie Goldstein
Chief Financial Officer
So for GTA Online in Q2, our expectations are for it to be up in the quarter due to the update that is just released. We didn't have an update last year. It's a difficult comp because of COVID, but since we had this update, we expect it to be up versus last year. And for Red Dead Online, since it's a difficult comp, we expect it to be slightly up, but -- due to the update, but not as up as GTA Online versus last year.</t>
        </r>
      </text>
    </comment>
    <comment ref="BG216" authorId="0" shapeId="0" xr:uid="{00000000-0006-0000-0100-0000F7010000}">
      <text>
        <r>
          <rPr>
            <sz val="11"/>
            <color theme="1"/>
            <rFont val="Calibri"/>
            <family val="2"/>
            <scheme val="minor"/>
          </rPr>
          <t>======
ID#AAABXr47cA4
Julien Whitter    (2024-10-23 17:18:09)
ended down y/y
guiding for decline
We project RCS to increase +1%, which assumes mid single-digit growth in mobile, flat results 
for NBA 2K, and a decline for Grand Theft Auto Online</t>
        </r>
      </text>
    </comment>
    <comment ref="AJ217" authorId="0" shapeId="0" xr:uid="{00000000-0006-0000-0100-00000B020000}">
      <text>
        <r>
          <rPr>
            <sz val="11"/>
            <color theme="1"/>
            <rFont val="Calibri"/>
            <family val="2"/>
            <scheme val="minor"/>
          </rPr>
          <t>======
ID#AAABXr47b_k
Julien Whitter    (2024-10-23 17:18:09)
up q/q
flat y/y
Grand Theft Auto Online continues to exceed expectations in the second quarter as it has in every period since its release. Recurrent consumer spending on the title grew sequentially and was close to flat year-over-year. During the quarter, Rockstar Games supported Grand Theft Auto Online with an array of new content, highlighted by the highly successful after-hours update and they're much more planned going forward. Sales of Grand Theft Auto V also outperformed our expectations and the title is now sold in more than 100 million units.</t>
        </r>
      </text>
    </comment>
    <comment ref="AK217" authorId="0" shapeId="0" xr:uid="{00000000-0006-0000-0100-000074010000}">
      <text>
        <r>
          <rPr>
            <sz val="11"/>
            <color theme="1"/>
            <rFont val="Calibri"/>
            <family val="2"/>
            <scheme val="minor"/>
          </rPr>
          <t>======
ID#AAABXr47cJM
Julien Whitter    (2024-10-23 17:18:10)
Evan Todd Wingren
KeyBanc Capital Markets Inc., Research Division
Just wanted to ask quickly about the RCS outlook for 3Q. I think you mentioned it was flat respecting that the doom scenario still launch a bit later in the quarter last year for GTA. Just trying to understand the puts and takes given your comment that NBA 2K is growing and with respect to Strauss' comment that you don't expect cannibalization. So just trying to understand that dynamic. And then, just to be crystal clear because I was actually a little so confused, you're saying there is no -- nothing in the guide for Red Dead Online?
Lainie Goldstein
Chief Financial Officer
No. We didn't say there wasn't anything in the guidance. We just said that when I was talking about the amortization of capitalized software, I was talking about the core products of Red Dead Redemption 2 and full game that was already released. For recurrent consumer spending, what we're talking about in terms of the full year is that NBA 2K is going to be up to the full year. We will have Red Dead Redemption 2 launch and that's sometime later this month. And so, it won't be like a full quarter. So that's why the number wouldn't be up significantly. And we did say it was offset by GTA Online, which is reduced and we have given out original guidance for GTA Online to be down for the full year and also for Q3 and for Q2. And these are expectations every time the title comes out each quarter.
--
Ryan Gee
Barclays Bank PLC, Research Division
I guess, first on recurrent consumer spend, it grew 31% in the quarter versus your guidance for flat, so clearly several products outperformed, and your GTA Online and NBA 2K amongst them. So can you talk about the deceleration in 4Q? I know you mentioned Red Dead Online a little bit of that shifting to fiscal '20. But I'm curious why you wouldn't come out maybe a little bit more optimistic around that business, given how well it performed? And then second, if I may, I believe you said Red Dead sold-in 23 million units, and that's probably as of today. So with roughly 2 months left in the quarter, what should we expect in terms of reorder demand? Or how is the channel looking at this point?
Lainie Goldstein
Chief Financial Officer
So for recurrent consumer spend in Q3, the outperformance was driven by the strong sales of Red Dead Redemption 2 special and ultimate editions, which includes additional content that was allocated to recurrent consumer spending as well as growth from NBA 2K's virtual currency. In terms of Q4, we still expect NBA 2K to continue to grow, and that's being offset by lower GTA Online sales that we've talked about being lower this year, and it was lower in Q3 and in Q4. Now for Red Dead Redemption, we still have strong sales and strong demand for the title. The 23 million units in Q3 was higher than what we expected. And based on that, we accordingly adjusted Q4.</t>
        </r>
      </text>
    </comment>
    <comment ref="AL217" authorId="0" shapeId="0" xr:uid="{00000000-0006-0000-0100-00003B000000}">
      <text>
        <r>
          <rPr>
            <sz val="11"/>
            <color theme="1"/>
            <rFont val="Calibri"/>
            <family val="2"/>
            <scheme val="minor"/>
          </rPr>
          <t>======
ID#AAABXr47cdg
Julien Whitter    (2024-10-23 17:18:11)
is growth is expected to be driven by NBA 2K and Red Dead Online, partially offset by lower results from Grand Theft Auto Online.
---
In terms of Q4, we still expect NBA 2K to continue to grow, and that's being offset by lower GTA Online sales that we've talked about being lower this year, and it was lower in Q3 and in Q4.</t>
        </r>
      </text>
    </comment>
    <comment ref="AM217" authorId="0" shapeId="0" xr:uid="{00000000-0006-0000-0100-00005D000000}">
      <text>
        <r>
          <rPr>
            <sz val="11"/>
            <color theme="1"/>
            <rFont val="Calibri"/>
            <family val="2"/>
            <scheme val="minor"/>
          </rPr>
          <t>======
ID#AAABXr47cbQ
Julien Whitter    (2024-10-23 17:18:11)
As we approach the sixth anniversary of their initial launch, sales of Grand Theft Auto V and recurrent consumer spending on Grand Theft Auto Online once again exceeded our expectations in the first quarter. Net bookings from Grand Theft Auto Online grew year-over-year driven by the increased installed base of Grand Theft Auto V units as well as numerous reward bonus programs tied to game mode events and promotions. Grand Theft Auto V also continued its unprecedented level of success, charting in the top 10 games in 5 out of the past 6 months in the U.S. based on combined physical and digital sales according to The NPD Group. The title has now sold in more than 110 million units and remains one of the most revered and successful entertainment experiences across all art forms of all time.</t>
        </r>
      </text>
    </comment>
    <comment ref="AN217" authorId="0" shapeId="0" xr:uid="{00000000-0006-0000-0100-000090010000}">
      <text>
        <r>
          <rPr>
            <sz val="11"/>
            <color theme="1"/>
            <rFont val="Calibri"/>
            <family val="2"/>
            <scheme val="minor"/>
          </rPr>
          <t>======
ID#AAABXr47cHY
Julien Whitter    (2024-10-23 17:18:09)
Grand Theft Auto Online and Grand Theft Auto V, once again, exceeded our expectations, delivering the best quarter yet with respect to daily, weekly and monthly active users and our best summer ever in terms of new online users and new users overall. Recurrent consumer spending on Grand Theft Auto Online grew 23% to a new record, driven by the July release of The Diamond Casino &amp; Resort update. This update was Grand Theft Auto Online's biggest content launch ever, delivering record player engagement across daily, weekly and monthly active users in July and then again in August.
As a result of the title's better-than-expected performance fiscal year-to-date and improved outlook for the balance of the year, we now expect Grand Theft Auto Online to grow in fiscal 2020. Grand Theft Auto V remains the standard bearer for excellence in our industry and one of the most revered and successful entertainment experiences of all time. The title continues to expand its audience around the world and has now sold in more than 115 million units.</t>
        </r>
      </text>
    </comment>
    <comment ref="AO217" authorId="0" shapeId="0" xr:uid="{00000000-0006-0000-0100-0000C6000000}">
      <text>
        <r>
          <rPr>
            <sz val="11"/>
            <color theme="1"/>
            <rFont val="Calibri"/>
            <family val="2"/>
            <scheme val="minor"/>
          </rPr>
          <t>======
ID#AAABXr47cUc
Julien Whitter    (2024-10-23 17:18:10)
hanks, Hank. Good afternoon, and thank you for joining us today. Throughout the 2019 holiday season, we experienced robust demand for our offerings that drove third quarter operating results solidly within our increased outlook. Our net bookings were substantially higher than what we included for the third quarter when we gave our original fiscal 2020 outlook last May as well as when we increased our outlook last August. Highlights are the performance of Grand Theft Auto Online and Grand Theft Auto V, NBA 2K20, Red Dead Redemption 2 and Red Dead Online, The Outer Worlds and Borderlands 3, reflecting our ability to deliver some of the most captivating experiences in the entertainment industry.
Grand Theft Auto Online once again exceeded our expectations, delivering its best holiday quarter ever for both audience size and net bookings. During the third quarter, recurrent consumer spending on Grand Theft Auto Online grew 54%, driven by Rockstar Games continued release of engaging new content. Grand Theft Auto Online had its biggest series of back-to-back updates ever in terms of player numbers, with records in audience size in December and the third quarter following the release of The Diamond Casino &amp; Resort update in July and The Diamond Casino Heist in December. We're now on track to deliver a new record for Grand Theft Auto Online recurrent consumer spending in fiscal 2020.
Sales of Grand Theft Auto V also exceeded our expectations, and the title has now sold in more than 120 million units. According to the NPD Group, Grand Theft Auto V was the best-selling game of the decade in the U.S. based on both unit and dollar sales.</t>
        </r>
      </text>
    </comment>
    <comment ref="AP217" authorId="0" shapeId="0" xr:uid="{00000000-0006-0000-0100-00005A010000}">
      <text>
        <r>
          <rPr>
            <sz val="11"/>
            <color theme="1"/>
            <rFont val="Calibri"/>
            <family val="2"/>
            <scheme val="minor"/>
          </rPr>
          <t>======
ID#AAABXr47cK0
Julien Whitter    (2024-10-23 17:18:10)
Recurrent consumer spending exceeded our outlook due primarily to the record performance of NBA 2K and Grand Theft Auto Online. Digitally delivered net bookings grew 60% and accounted for 92% of the total as compared to our outlook of over 20% growth. This result exceeded our outlook due to the outperformance of recurrent consumer spending and digitally delivered full game sales</t>
        </r>
      </text>
    </comment>
    <comment ref="AQ217" authorId="0" shapeId="0" xr:uid="{00000000-0006-0000-0100-000012000000}">
      <text>
        <r>
          <rPr>
            <sz val="11"/>
            <color theme="1"/>
            <rFont val="Calibri"/>
            <family val="2"/>
            <scheme val="minor"/>
          </rPr>
          <t>======
ID#AAABXr47cgE
Julien Whitter    (2024-10-23 17:18:11)
Nearly 7 years after its initial release, sales of Grand Theft Auto V continue to exceed expectations. The title has now sold in nearly 135 million units and remains the standard bearer of the current console generation. In addition, recurrent consumer spending on Grand Theft Auto Online outperformed our forecast, growing 155% to a new record.</t>
        </r>
      </text>
    </comment>
    <comment ref="AS217" authorId="0" shapeId="0" xr:uid="{00000000-0006-0000-0100-00000E020000}">
      <text>
        <r>
          <rPr>
            <sz val="11"/>
            <color theme="1"/>
            <rFont val="Calibri"/>
            <family val="2"/>
            <scheme val="minor"/>
          </rPr>
          <t>======
ID#AAABXr47b_Y
Julien Whitter    (2024-10-23 17:18:09)
In the history of the entertainment industry, there's perhaps no experience that's more loved, more expansive, more critically-acclaimed and more successful than Rockstar Games' Grand Theft Auto. Grand Theft Auto V remains one of the most iconic titles ever released and continues to exceed our expectations, having sold in over 140 million units. In fact, in calendar 2020, more copies of Grand Theft Auto V were sold than in any other year except for 2013 when it first launched on PlayStation 3 and Xbox 360. In addition, recurrent consumer spending on Grand Theft Auto Online outperformed our third quarter forecast and grew 28% year-over-year.</t>
        </r>
      </text>
    </comment>
    <comment ref="AU217" authorId="0" shapeId="0" xr:uid="{00000000-0006-0000-0100-0000E8000000}">
      <text>
        <r>
          <rPr>
            <sz val="11"/>
            <color theme="1"/>
            <rFont val="Calibri"/>
            <family val="2"/>
            <scheme val="minor"/>
          </rPr>
          <t>======
ID#AAABXr47cSA
Julien Whitter    (2024-10-23 17:18:10)
Rockstar Games continued to keep its massive player base engaged with new content updates for Grand Theft Auto Online, including 8 new stunt races, 7 new arenas for Deadline mode and regular in-game bonuses and incentives. This helped drive the title to its second highest first quarter on record for player audience in its third consecutive quarter of player growth. In comparison to the first quarter of fiscal 2020, Grand Theft Auto Online achieved a 72% increase in its audience size, a 77% increase in new players and significant growth in recurring consumer spending.</t>
        </r>
      </text>
    </comment>
    <comment ref="AV217" authorId="0" shapeId="0" xr:uid="{00000000-0006-0000-0100-000006000000}">
      <text>
        <r>
          <rPr>
            <sz val="11"/>
            <color theme="1"/>
            <rFont val="Calibri"/>
            <family val="2"/>
            <scheme val="minor"/>
          </rPr>
          <t>======
ID#AAABXr47cg4
Julien Whitter    (2024-10-23 17:18:11)
And the answer is we're trying mightily to make sure that we're maintaining and, in fact, growing our quality standards. And so far, that's been the case. I mean, this NBA 2K22 is one of the best NBA titles ever made, and the metrics reflect how we sold in over 5 million units. People love the title, and they're hugely engaged with the title.
The add-on content for Grand Theft Auto, most recently the Los Santos Tuners update. This is just a fantastic stuff. Recurrent consumer spending in a quarter on Grand Theft Auto Online was up 33%, just a phenomenal second quarter for Grand Theft Auto Online. That isn't magical and that isn't the industry moving the dial. That's the title. That is the team doing great wor</t>
        </r>
      </text>
    </comment>
    <comment ref="AY217" authorId="0" shapeId="0" xr:uid="{00000000-0006-0000-0100-0000F9010000}">
      <text>
        <r>
          <rPr>
            <sz val="11"/>
            <color theme="1"/>
            <rFont val="Calibri"/>
            <family val="2"/>
            <scheme val="minor"/>
          </rPr>
          <t>======
ID#AAABXr47cAw
Julien Whitter    (2024-10-23 17:18:09)
Rockstar Games capitalized on the momentum from last quarter's releases of Grand Theft Auto V for PlayStation 5 and Xbox series X and S, Grand Theft Auto Online standalone and the launch of GTA+ as the experience continues to captivate players. Latest generation console players of Grand Theft Auto Online grew over 40% this quarter and are monetizing at a rate 36% higher than players in the previous generation. GTA+, the premium membership available exclusively on those consoles, has seen consistent growth since launch. The GTA Online community remains strong and its audience size is operating in the new normal that is 49% higher than the pre-pandemic first quarter of fiscal 2020.</t>
        </r>
      </text>
    </comment>
    <comment ref="BE217" authorId="0" shapeId="0" xr:uid="{00000000-0006-0000-0100-0000F4010000}">
      <text>
        <r>
          <rPr>
            <sz val="11"/>
            <color theme="1"/>
            <rFont val="Calibri"/>
            <family val="2"/>
            <scheme val="minor"/>
          </rPr>
          <t>======
ID#AAABXr47cBE
Julien Whitter    (2024-10-23 17:18:09)
up notable
RCS declined 7%, slightly below our outlook, driven by weakness in 
mobile advertising and NBA 2K, which was largely due to the effect of 
lower unit sales on its in-game monetization. RCS for Grand Theft Auto 
Online virtual currency and GTA+ membership was up notably</t>
        </r>
      </text>
    </comment>
    <comment ref="BF217" authorId="0" shapeId="0" xr:uid="{00000000-0006-0000-0100-000042020000}">
      <text>
        <r>
          <rPr>
            <sz val="11"/>
            <color theme="1"/>
            <rFont val="Calibri"/>
            <family val="2"/>
            <scheme val="minor"/>
          </rPr>
          <t>======
ID#AAABXr47b8E
Julien Whitter    (2024-10-23 17:18:09)
down 
• RCS was above our outlook, driven by the outperformance of NBA 2K, 
Toon Blast, and Match Factory!. Recurrent consumer spending declined 
for Grand Theft Auto Online (although was up for GTA+ and virtual 
currency); NBA 2K was in line with the prior year; and mobile increased 
slightl</t>
        </r>
      </text>
    </comment>
    <comment ref="BH217" authorId="1" shapeId="0" xr:uid="{B39E722B-0E96-4846-BAFD-4AA0EADF78B0}">
      <text>
        <r>
          <rPr>
            <b/>
            <sz val="9"/>
            <color indexed="81"/>
            <rFont val="Tahoma"/>
            <family val="2"/>
          </rPr>
          <t>Julien Whitter:</t>
        </r>
        <r>
          <rPr>
            <sz val="9"/>
            <color indexed="81"/>
            <rFont val="Tahoma"/>
            <family val="2"/>
          </rPr>
          <t xml:space="preserve">
flattish
expect GTA improvement to continue through rest of the year
//
Q - Colin Sebastian{BIO 6373379 &lt;GO&gt;}
Got it. That's a very helpful perspective. Thanks, Strauss. One quick housekeeping question. The improvement in GTA performance versus being down in Q1, is that -- is that timing around the summer or I guess, late-summer release packs or is that sort of more of a broad-based improvement?
A - Lainie Goldstein{BIO 15306121 &lt;GO&gt;}
I think it's more broad-based. The title has been doing extremely well. The engagement is there and strong. We're seeing that coming out of Q2, and we expect to see that through the rest of the year.</t>
        </r>
      </text>
    </comment>
    <comment ref="CJ217" authorId="0" shapeId="0" xr:uid="{00000000-0006-0000-0100-0000FE000000}">
      <text>
        <r>
          <rPr>
            <sz val="11"/>
            <color theme="1"/>
            <rFont val="Calibri"/>
            <family val="2"/>
            <scheme val="minor"/>
          </rPr>
          <t>======
ID#AAABXr47cQo
Julien Whitter    (2024-10-23 17:18:10)
Turning to our outlook for the full fiscal year. We are raising our fiscal 2019 operating outlook primarily as a result of our stronger-than-expected second quarter results and increased outlook for Red Dead Redemption 2 as well as higher recurrent consumer spending on NBA 2K. These are partially offset by modestly reduced unit expectations for NBA 2K19 and WWE 2K19. We now forecast net bookings to range from $2.8 billion to $2.9 billion, up from our prior outlook of $2.7 billion to $2.8 billion. As a midpoint, this represents a 43% increase over fiscal 2018, driven primarily by the launch of Red Dead Redemption 2 and expected growth from NBA 2K, which we forecast will be partially offset by lower net bookings from grand Theft Auto V and Grand Theft Auto Online.</t>
        </r>
      </text>
    </comment>
    <comment ref="CK217" authorId="0" shapeId="0" xr:uid="{00000000-0006-0000-0100-000002010000}">
      <text>
        <r>
          <rPr>
            <sz val="11"/>
            <color theme="1"/>
            <rFont val="Calibri"/>
            <family val="2"/>
            <scheme val="minor"/>
          </rPr>
          <t>======
ID#AAABXr47cQY
Julien Whitter    (2024-10-23 17:18:10)
Grand Theft Auto Online and Grand Theft Auto V continued to be significant contributors to our results. Grand Theft Auto Online delivered record recurrent consumer spending and was up 40% over fiscal 2019. Grand Theft Auto V has now sold-in over 130 million units worldwide. According to the NPD Group, Grand Theft Auto V was the best-selling game of the past decade in the U.S., based on both units and dollar sales;</t>
        </r>
      </text>
    </comment>
    <comment ref="AX218" authorId="0" shapeId="0" xr:uid="{00000000-0006-0000-0100-000023000000}">
      <text>
        <r>
          <rPr>
            <sz val="11"/>
            <color theme="1"/>
            <rFont val="Calibri"/>
            <family val="2"/>
            <scheme val="minor"/>
          </rPr>
          <t>======
ID#AAABXr47cfA
Julien Whitter    (2024-10-23 17:18:11)
Also for the first time ever, Grand Theft Auto Online was made available as a stand-alone title for the latest generation consoles. Featuring an array of graphical and technical enhancements, a new career builder, new vehicles and more, these versions were well received by the game's vast community of players.</t>
        </r>
      </text>
    </comment>
    <comment ref="I219" authorId="0" shapeId="0" xr:uid="{00000000-0006-0000-0100-0000EF010000}">
      <text>
        <r>
          <rPr>
            <sz val="11"/>
            <color theme="1"/>
            <rFont val="Calibri"/>
            <family val="2"/>
            <scheme val="minor"/>
          </rPr>
          <t>======
ID#AAABXr47cBY
Julien Whitter    (2024-10-23 17:18:09)
The franchise has sold-in 117 million units. Grand Theft Auto IV is the highest-rated title of the current console generation, and it by itself has sold-in over 23 million units. This episode was supported by highly successful downloadable content, Episodes From Liberty City, which really defined what downloadable content is and needs to be going forward. And we've recently renounced -- announced that Grand Theft Auto V is in full development.</t>
        </r>
      </text>
    </comment>
    <comment ref="J219" authorId="0" shapeId="0" xr:uid="{00000000-0006-0000-0100-00008F010000}">
      <text>
        <r>
          <rPr>
            <sz val="11"/>
            <color theme="1"/>
            <rFont val="Calibri"/>
            <family val="2"/>
            <scheme val="minor"/>
          </rPr>
          <t>======
ID#AAABXr47cHc
Julien Whitter    (2024-10-23 17:18:09)
Grand Theft Auto IV 
received the highest 
ever ratings on Xbox 360 and PS3, and has 
sold-in over 24 million units</t>
        </r>
      </text>
    </comment>
    <comment ref="M219" authorId="0" shapeId="0" xr:uid="{00000000-0006-0000-0100-00009C010000}">
      <text>
        <r>
          <rPr>
            <sz val="11"/>
            <color theme="1"/>
            <rFont val="Calibri"/>
            <family val="2"/>
            <scheme val="minor"/>
          </rPr>
          <t>======
ID#AAABXr47cGs
Julien Whitter    (2024-10-23 17:18:09)
rand Theft Auto IV 
received the highest 
ever ratings on Xbox 360 and PS3, and has 
sold-in over 25 million units</t>
        </r>
      </text>
    </comment>
    <comment ref="N219" authorId="0" shapeId="0" xr:uid="{00000000-0006-0000-0100-00000D010000}">
      <text>
        <r>
          <rPr>
            <sz val="11"/>
            <color theme="1"/>
            <rFont val="Calibri"/>
            <family val="2"/>
            <scheme val="minor"/>
          </rPr>
          <t>======
ID#AAABXr47cPo
Julien Whitter    (2024-10-23 17:18:10)
Grand Theft Auto IV 
received the highest 
ever ratings on Xbox 360 and PS3, and has 
sold in over 25 million units</t>
        </r>
      </text>
    </comment>
    <comment ref="O219" authorId="0" shapeId="0" xr:uid="{00000000-0006-0000-0100-00009E000000}">
      <text>
        <r>
          <rPr>
            <sz val="11"/>
            <color theme="1"/>
            <rFont val="Calibri"/>
            <family val="2"/>
            <scheme val="minor"/>
          </rPr>
          <t>======
ID#AAABXr47cXA
Julien Whitter    (2024-10-23 17:18:10)
Strauss H. Zelnick
Executive Chairman &amp; CEO
Yes. We've -- for Grand Theft Auto IV, we've sold in about 25 million units inception to date. I don't have the first-year numbers at the tip of my tongue. Although, I guess, the answer is that -- Hank does. So we sold through about 8.5 million units the first month, that's about 11 million units within the first month of launch in 2008, just putting in context. But the more important point is that we've sold in 25 million units of GTA IV inception to date and still selling now, this many years later, and the entire franchise has sold in about 125 million units, over 125 million units.</t>
        </r>
      </text>
    </comment>
    <comment ref="P219" authorId="0" shapeId="0" xr:uid="{00000000-0006-0000-0100-000096010000}">
      <text>
        <r>
          <rPr>
            <sz val="11"/>
            <color theme="1"/>
            <rFont val="Calibri"/>
            <family val="2"/>
            <scheme val="minor"/>
          </rPr>
          <t>======
ID#AAABXr47cG8
Julien Whitter    (2024-10-23 17:18:09)
Launched Grand Theft Auto Online, the dynamic and persistent online game, which is free with every copy of Grand Theft Auto V.</t>
        </r>
      </text>
    </comment>
    <comment ref="P220" authorId="0" shapeId="0" xr:uid="{00000000-0006-0000-0100-00001A010000}">
      <text>
        <r>
          <rPr>
            <sz val="11"/>
            <color theme="1"/>
            <rFont val="Calibri"/>
            <family val="2"/>
            <scheme val="minor"/>
          </rPr>
          <t>======
ID#AAABXr47cO0
Julien Whitter    (2024-10-23 17:18:10)
$1b in first 3 days
Management Comments
“During the fiscal second quarter, we delivered record Non-GAAP results driven by the unprecedented success of Rockstar Games’ Grand Theft Auto V,” said Strauss Zelnick, Chairman and CEO of Take-Two. “The title received stellar reviews, shattered entertainment industry records, and has already sold-in nearly 29 million units to date. The extraordinary success of Grand Theft Auto V illustrates the positive momentum in our business and consumers’ enduring appetite for the highest-quality interactive entertainment.</t>
        </r>
      </text>
    </comment>
    <comment ref="Q220" authorId="0" shapeId="0" xr:uid="{00000000-0006-0000-0100-000039010000}">
      <text>
        <r>
          <rPr>
            <sz val="11"/>
            <color theme="1"/>
            <rFont val="Calibri"/>
            <family val="2"/>
            <scheme val="minor"/>
          </rPr>
          <t>======
ID#AAABXr47cM4
Julien Whitter    (2024-10-23 17:18:10)
Grand Theft Auto V finished as the best-selling video game of 2013.*  To date, Grand Theft Auto V has sold-in more than 32.5 million units.</t>
        </r>
      </text>
    </comment>
    <comment ref="R220" authorId="0" shapeId="0" xr:uid="{00000000-0006-0000-0100-0000F3010000}">
      <text>
        <r>
          <rPr>
            <sz val="11"/>
            <color theme="1"/>
            <rFont val="Calibri"/>
            <family val="2"/>
            <scheme val="minor"/>
          </rPr>
          <t>======
ID#AAABXr47cBI
Julien Whitter    (2024-10-23 17:18:09)
Grand Theft Auto V was the best-selling console video game of 2013 in North America, Latin America and Europe combined.** To date, Grand Theft Auto V has sold-in more than 33 million units.</t>
        </r>
      </text>
    </comment>
    <comment ref="S220" authorId="0" shapeId="0" xr:uid="{00000000-0006-0000-0100-0000EF000000}">
      <text>
        <r>
          <rPr>
            <sz val="11"/>
            <color theme="1"/>
            <rFont val="Calibri"/>
            <family val="2"/>
            <scheme val="minor"/>
          </rPr>
          <t>======
ID#AAABXr47cRk
Julien Whitter    (2024-10-23 17:18:10)
Last September, Grand Theft Auto V delivered the most successful launch in the history of entertainment, achieving $1 billion in retail sales in only 3 days. Nearly a year later, the title continues to attract new audiences in Xbox 360 and PlayStation 3, with worldwide selling now surpassing 34 million units. Fans can look forward to Rockstar Game's release of the PlayStation 4, Xbox One and PC versions this fall, which Karl will have more to share about shortly.</t>
        </r>
      </text>
    </comment>
    <comment ref="U220" authorId="0" shapeId="0" xr:uid="{00000000-0006-0000-0100-0000F2000000}">
      <text>
        <r>
          <rPr>
            <sz val="11"/>
            <color theme="1"/>
            <rFont val="Calibri"/>
            <family val="2"/>
            <scheme val="minor"/>
          </rPr>
          <t>======
ID#AAABXr47cRY
Julien Whitter    (2024-10-23 17:18:10)
Rockstar Games:
Launched Grand Theft Auto V and Grand Theft Auto Online on PlayStation®4 and Xbox One. Grand Theft Auto V is the highest-rated game to date for PlayStation 4 and Xbox One*, and has now sold-in more than 45 million units on console, including nearly 10 million units on PlayStation 4 and Xbox One. The title is planned for launch on PC on March 24, 2015.
Released two updates for Grand Theft Auto Online, including The Last Team Standing Update and the Festive Surprise.
Released the portable classic Grand Theft Auto: Chinatown Wars for Android and Amazon Kindle Fire, and updated the game for iOS. This updated version features new highly customizable touchscreen controls, physical controller support, plus high resolution widescreen display on supported devices, as well as full Retina Display resolution on iOS.
Announced that Grand Theft Auto Online Heists – a four-player co-op mode for Grand Theft Auto Online that enables players to plan, prepare and execute multi-tiered Heists across Los Santos and Blaine County – will be coming in early 2015 as a free update on PlayStation 4, PlayStation 3, Xbox One, Xbox 360 and PC.</t>
        </r>
      </text>
    </comment>
    <comment ref="V220" authorId="0" shapeId="0" xr:uid="{00000000-0006-0000-0100-0000C8000000}">
      <text>
        <r>
          <rPr>
            <sz val="11"/>
            <color theme="1"/>
            <rFont val="Calibri"/>
            <family val="2"/>
            <scheme val="minor"/>
          </rPr>
          <t>======
ID#AAABXr47cUU
Julien Whitter    (2024-10-23 17:18:10)
Rockstar Games:
Launched Grand Theft Auto V and Grand Theft Auto Online on the PC. Grand Theft Auto V has now sold-in nearly 52 million units across PlayStation 4, PlayStation 3, Xbox One, Xbox 360 and PC.
Released Grand Theft Auto Online Heists – a four-player co-op mode for Grand Theft Auto Online that enables players to plan, prepare and execute multi-tiered Heists across Los Santos and Blaine County – as a free update on PlayStation 4, PlayStation 3, Xbox One, Xbox 360 and PC.</t>
        </r>
      </text>
    </comment>
    <comment ref="W220" authorId="0" shapeId="0" xr:uid="{00000000-0006-0000-0100-000012010000}">
      <text>
        <r>
          <rPr>
            <sz val="11"/>
            <color theme="1"/>
            <rFont val="Calibri"/>
            <family val="2"/>
            <scheme val="minor"/>
          </rPr>
          <t>======
ID#AAABXr47cPU
Julien Whitter    (2024-10-23 17:18:10)
Since April 1, 2015:
Rockstar Games:
Launched Grand Theft Auto V and Grand Theft Auto Online for PC. Grand Theft Auto V has now sold-in over 54 million units across PlayStation 4, PlayStation 3, Xbox One, Xbox 360 and PC.
Released new free content updates for Grand Theft Auto Online, including The Ill-Gotten Gains Updates Part One and Part Two for all five platforms.</t>
        </r>
      </text>
    </comment>
    <comment ref="Y220" authorId="0" shapeId="0" xr:uid="{00000000-0006-0000-0100-00002A000000}">
      <text>
        <r>
          <rPr>
            <sz val="11"/>
            <color theme="1"/>
            <rFont val="Calibri"/>
            <family val="2"/>
            <scheme val="minor"/>
          </rPr>
          <t>======
ID#AAABXr47cek
Julien Whitter    (2024-10-23 17:18:11)
Grand Theft Auto V has now sold-in over 60 million units worldwide across all platforms.
We also continued to expand our offerings from mobile devices, highlighted by the release of Grand Theft Auto Liberty City Stories for iOS. Over the past few years we've been able to generate meaningful, high margin revenues by bringing many of our older Grand Theft Auto and other catalog titles to mobile platforms and to newer generation consoles. For example, the updated versions of the PlayStation 2, Xbox, and PC Classic Grand Theft Auto: San Andreas that we released for PlayStation 3 and Xbox 360 alone have sold in more than 3.5 million units. In addition, Grand Theft Auto: The Trilogy was recently brought to PlayStation 4 through the release of select PlayStation 2 titles on the PlayStation network. Our ability to expand audiences for our titles years after their original launches underscores the enduring appeal of quality entertainment and the durability of our brands.</t>
        </r>
      </text>
    </comment>
    <comment ref="Z220" authorId="0" shapeId="0" xr:uid="{00000000-0006-0000-0100-00007A000000}">
      <text>
        <r>
          <rPr>
            <sz val="11"/>
            <color theme="1"/>
            <rFont val="Calibri"/>
            <family val="2"/>
            <scheme val="minor"/>
          </rPr>
          <t>======
ID#AAABXr47cZY
Julien Whitter    (2024-10-23 17:18:11)
To date, Grand Theft Auto V is sold in more than 65 million units worldwide. Moreover, engagement with Grand Theft Auto Online continues to be fantastic with both fourth quarter and fiscal 2016 revenues up year-over-year. Rockstar Games has driven sustained engagement with the Grand Theft Auto Online by delighting audiences with the regular release of free content updates, and they have many more on the way to keep this community thriving. Rockstar Games is, of course, also hard at work on some exciting future projects that will be revealed soon.</t>
        </r>
      </text>
    </comment>
    <comment ref="AB220" authorId="0" shapeId="0" xr:uid="{00000000-0006-0000-0100-00007D000000}">
      <text>
        <r>
          <rPr>
            <sz val="11"/>
            <color theme="1"/>
            <rFont val="Calibri"/>
            <family val="2"/>
            <scheme val="minor"/>
          </rPr>
          <t>======
ID#AAABXr47cZM
Julien Whitter    (2024-10-23 17:18:11)
Grand Theft Auto V and Grand Theft Auto Online also continued to exceed our expectations as they have in every quarter since their release. More than 3 years after its initial launch, Grand Theft Auto V remains the must-have title for gamers on both console and PC, with sell-in now surpassing 70 million units. In addition, Grand Theft Auto Online once again delivered bookings growth and remained the single largest contributor to recurrent consumer spending.</t>
        </r>
      </text>
    </comment>
    <comment ref="AC220" authorId="0" shapeId="0" xr:uid="{00000000-0006-0000-0100-0000FF010000}">
      <text>
        <r>
          <rPr>
            <sz val="11"/>
            <color theme="1"/>
            <rFont val="Calibri"/>
            <family val="2"/>
            <scheme val="minor"/>
          </rPr>
          <t>======
ID#AAABXr47cAY
Julien Whitter    (2024-10-23 17:18:09)
Grand Theft Auto V and Grand Theft Auto Online continue to outperform our expectations as they have in every quarter since their release. Grand Theft Auto V remains the highest rated game of the current console generation and the must-have title for gamers on both console and PC, with selling now surpassing 75 million units. According to data from the NPV Group [ph] that combines physical sales and full game downloads, Grand Theft Auto V was the #6 selling game across all platforms in 2016. In addition, Grand Theft Auto Online continues to deliver growth in both engagement and bookings with a record number of players in December, driven by the ongoing release of new content.</t>
        </r>
      </text>
    </comment>
    <comment ref="AD220" authorId="0" shapeId="0" xr:uid="{00000000-0006-0000-0100-000023020000}">
      <text>
        <r>
          <rPr>
            <sz val="11"/>
            <color theme="1"/>
            <rFont val="Calibri"/>
            <family val="2"/>
            <scheme val="minor"/>
          </rPr>
          <t>======
ID#AAABXr47b-E
Julien Whitter    (2024-10-23 17:18:09)
Grand Theft Auto V remains our industry's standard bearer for creative excellence and the highest-rated game of the current console generation, with selling now surpassing 80 million units. The title continues to attract and delight new audiences; especially, the install base of PlayStation 4 and Xbox One expands further. In addition, Grand Theft Auto Online again delivered year-over-year bookings growth in the fourth quarter, substantially exceeding our expectations and was the single largest contributor to recurrent consumer spending. Rockstar Games has driven sustained engagement through the ongoing release of a wide array of 3 additional content. Most recently, the Cunning Stunts: Special Vehicle Circuit update, followed by the Land Grab and Tiny Racers modes. In total, Rockstar Games released 12 significant updates during fiscal 2017, coupled with a regular weekly schedule of new content offerings and as much more planned going forward. It's a remarkable achievement that recurrent consumer spending on Grand Theft Auto Online has grown every year since its release and reached record levels in fiscal 2017 more than 3 years after its initial launch.</t>
        </r>
      </text>
    </comment>
    <comment ref="AE220" authorId="0" shapeId="0" xr:uid="{00000000-0006-0000-0100-00006D010000}">
      <text>
        <r>
          <rPr>
            <sz val="11"/>
            <color theme="1"/>
            <rFont val="Calibri"/>
            <family val="2"/>
            <scheme val="minor"/>
          </rPr>
          <t>======
ID#AAABXr47cJo
Julien Whitter    (2024-10-23 17:18:10)
Strauss H. Zelnick
Executive Chairman &amp; CEO
I think 4 years after its initial release, we're immensely gratified that Grand Theft Auto V continues to sell, sold in more than 80 million units and that -- it looks like Grand Theft Auto Online will have another record year. Beyond that, we're not making any projections. However, we have observed that when Rockstar Games drops additional robust content, people are enthusiastic about playing the game and monetization follows appropriately. And that's kind of how we look at the world. In terms of the competitive landscape going forward, look, our view is that all entertainment titles compete against every other, possible use of your time. And they don't compete specifically against our games or anyone else's games. They compete against everything, against text messaging, going to the movies, reading a book, doing your work, whatever else can occupy your time. Entertainment is a nice to have, not a must have. However, when there is more than one title in the marketplace that compels people, the market also expands to take advantage of it. So the marketplace can be competitive, but it's rarely directly competitive title, whether that's a title that comes out under the Take-Two umbrella or any of our competitors or anything else for that matter. That's sort of a roundabout way of saying, we're really looking forward to the release of Red Dead Redemption 2. We're really excited and enthusiastic, of course. We don't think that has anything to do at all with how Grand Theft Auto and Grand Theft Auto Online will perform.
Lainie Goldstein</t>
        </r>
      </text>
    </comment>
    <comment ref="AF220" authorId="0" shapeId="0" xr:uid="{00000000-0006-0000-0100-0000F2010000}">
      <text>
        <r>
          <rPr>
            <sz val="11"/>
            <color theme="1"/>
            <rFont val="Calibri"/>
            <family val="2"/>
            <scheme val="minor"/>
          </rPr>
          <t>======
ID#AAABXr47cBM
Julien Whitter    (2024-10-23 17:18:09)
Rockstar Games:
Grand Theft Auto V has now sold in more than 85 million units. According to The NPD Group, Grand Theft Auto V is now the all-time best-selling video game, both in revenues and units, based on combined U.S. digital and physical sales across PC, console and portable.</t>
        </r>
      </text>
    </comment>
    <comment ref="AG220" authorId="0" shapeId="0" xr:uid="{00000000-0006-0000-0100-0000A2010000}">
      <text>
        <r>
          <rPr>
            <sz val="11"/>
            <color theme="1"/>
            <rFont val="Calibri"/>
            <family val="2"/>
            <scheme val="minor"/>
          </rPr>
          <t>======
ID#AAABXr47cGQ
Julien Whitter    (2024-10-23 17:18:09)
Although, we launched over 4 years ago, during 2017, Grand Theft Auto V was the #3 selling game in units and #6 selling game in revenue based on combined U.S. digital and physical sales across PC, console and portable according to The NPD Group. The title remains the must-have video game especially, as the installed base of current generation consoles continues to grow and is now sold in more than 90 million units. The unparalleled longevity and success of Grand Theft Auto V and Grand Theft Auto Online is a testament to Rockstar Games' ability to deliver entertainment experiences that set new creative benchmarks and appeal to a broad range of audiences around the world.</t>
        </r>
      </text>
    </comment>
    <comment ref="AI220" authorId="0" shapeId="0" xr:uid="{00000000-0006-0000-0100-000027010000}">
      <text>
        <r>
          <rPr>
            <sz val="11"/>
            <color theme="1"/>
            <rFont val="Calibri"/>
            <family val="2"/>
            <scheme val="minor"/>
          </rPr>
          <t>======
ID#AAABXr47cOA
Julien Whitter    (2024-10-23 17:18:10)
"This performance was driven by better-than-expected recurrent consumer spending on Grand Theft Auto Online and NBA 2K18, as well as robust ongoing demand for Grand Theft Auto V, which is now approaching 100 million units sold-in to date.</t>
        </r>
      </text>
    </comment>
    <comment ref="AJ220" authorId="0" shapeId="0" xr:uid="{00000000-0006-0000-0100-0000A3000000}">
      <text>
        <r>
          <rPr>
            <sz val="11"/>
            <color theme="1"/>
            <rFont val="Calibri"/>
            <family val="2"/>
            <scheme val="minor"/>
          </rPr>
          <t>======
ID#AAABXr47cWs
Julien Whitter    (2024-10-23 17:18:10)
Sales of Grand Theft Auto V also outperformed our expectations and the title is now sold in more than 100 million units.</t>
        </r>
      </text>
    </comment>
    <comment ref="AL220" authorId="0" shapeId="0" xr:uid="{00000000-0006-0000-0100-000033010000}">
      <text>
        <r>
          <rPr>
            <sz val="11"/>
            <color theme="1"/>
            <rFont val="Calibri"/>
            <family val="2"/>
            <scheme val="minor"/>
          </rPr>
          <t>======
ID#AAABXr47cNQ
Julien Whitter    (2024-10-23 17:18:10)
The latest installment, Grand Theft Auto V, has sold-in over 105 million units worldwide and includes access to Grand Theft Auto Online.</t>
        </r>
      </text>
    </comment>
    <comment ref="AM220" authorId="0" shapeId="0" xr:uid="{00000000-0006-0000-0100-00001F020000}">
      <text>
        <r>
          <rPr>
            <sz val="11"/>
            <color theme="1"/>
            <rFont val="Calibri"/>
            <family val="2"/>
            <scheme val="minor"/>
          </rPr>
          <t>======
ID#AAABXr47b-U
Julien Whitter    (2024-10-23 17:18:09)
And I wouldn't want to leave you with the notion that we believe Red Dead Redemption 2 will be of the same scale as Grand Theft Auto V. Grand Theft Auto V has sold in over 110 million units, which is just extraordinary</t>
        </r>
      </text>
    </comment>
    <comment ref="AN220" authorId="0" shapeId="0" xr:uid="{00000000-0006-0000-0100-00000F000000}">
      <text>
        <r>
          <rPr>
            <sz val="11"/>
            <color theme="1"/>
            <rFont val="Calibri"/>
            <family val="2"/>
            <scheme val="minor"/>
          </rPr>
          <t>======
ID#AAABXr47cgU
Julien Whitter    (2024-10-23 17:18:11)
As a result of the title's better-than-expected performance fiscal year-to-date and improved outlook for the balance of the year, we now expect Grand Theft Auto Online to grow in fiscal 2020. Grand Theft Auto V remains the standard bearer for excellence in our industry and one of the most revered and successful entertainment experiences of all time. The title continues to expand its audience around the world and has now sold in more than 115 million units.</t>
        </r>
      </text>
    </comment>
    <comment ref="AO220" authorId="0" shapeId="0" xr:uid="{00000000-0006-0000-0100-000032010000}">
      <text>
        <r>
          <rPr>
            <sz val="11"/>
            <color theme="1"/>
            <rFont val="Calibri"/>
            <family val="2"/>
            <scheme val="minor"/>
          </rPr>
          <t>======
ID#AAABXr47cNU
Julien Whitter    (2024-10-23 17:18:10)
Sales of Grand Theft Auto V also exceeded our expectations, and the title has now sold in more than 120 million units. According to the NPD Group, Grand Theft Auto V was the best-selling game of the decade in the U.S. based on both unit and dollar sales.</t>
        </r>
      </text>
    </comment>
    <comment ref="AP220" authorId="0" shapeId="0" xr:uid="{00000000-0006-0000-0100-00002D020000}">
      <text>
        <r>
          <rPr>
            <sz val="11"/>
            <color theme="1"/>
            <rFont val="Calibri"/>
            <family val="2"/>
            <scheme val="minor"/>
          </rPr>
          <t>======
ID#AAABXr47b9Y
Julien Whitter    (2024-10-23 17:18:09)
In addition, sales of Grand Theft Auto V surpassed our expectations, and the title is now sold in over 130 million units, further cementing its position as the must-have title of the current console generation.</t>
        </r>
      </text>
    </comment>
    <comment ref="AQ220" authorId="0" shapeId="0" xr:uid="{00000000-0006-0000-0100-0000C4000000}">
      <text>
        <r>
          <rPr>
            <sz val="11"/>
            <color theme="1"/>
            <rFont val="Calibri"/>
            <family val="2"/>
            <scheme val="minor"/>
          </rPr>
          <t>======
ID#AAABXr47cUk
Julien Whitter    (2024-10-23 17:18:10)
Nearly 7 years after its initial release, sales of Grand Theft Auto V continue to exceed expectations. The title has now sold in nearly 135 million units and remains the standard bearer of the current console generation. In addition, recurrent consumer spending on Grand Theft Auto Online outperformed our forecast, growing 155% to a new record.</t>
        </r>
      </text>
    </comment>
    <comment ref="AR220" authorId="0" shapeId="0" xr:uid="{00000000-0006-0000-0100-000036020000}">
      <text>
        <r>
          <rPr>
            <sz val="11"/>
            <color theme="1"/>
            <rFont val="Calibri"/>
            <family val="2"/>
            <scheme val="minor"/>
          </rPr>
          <t>======
ID#AAABXr47b80
Julien Whitter    (2024-10-23 17:18:09)
Seven years after its initial release, Grand Theft Auto V continues to grow its audience. The title has now sold in over 135 million units and remains one of the most successful and iconic experiences in all of entertainment. In addition, recurrent consumer spending on Grand Theft Auto Online outperformed our second quarter forecast and was entitled the best second quarter ever in terms of both active players and new players.</t>
        </r>
      </text>
    </comment>
    <comment ref="AS220" authorId="0" shapeId="0" xr:uid="{00000000-0006-0000-0100-00008B000000}">
      <text>
        <r>
          <rPr>
            <sz val="11"/>
            <color theme="1"/>
            <rFont val="Calibri"/>
            <family val="2"/>
            <scheme val="minor"/>
          </rPr>
          <t>======
ID#AAABXr47cYQ
Julien Whitter    (2024-10-23 17:18:11)
Grand Theft Auto V remains one of the most iconic titles ever released and continues to exceed our expectations, having sold in over 140 million units.</t>
        </r>
      </text>
    </comment>
    <comment ref="AT220" authorId="0" shapeId="0" xr:uid="{00000000-0006-0000-0100-00007D010000}">
      <text>
        <r>
          <rPr>
            <sz val="11"/>
            <color theme="1"/>
            <rFont val="Calibri"/>
            <family val="2"/>
            <scheme val="minor"/>
          </rPr>
          <t>======
ID#AAABXr47cIo
Julien Whitter    (2024-10-23 17:18:10)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U220" authorId="0" shapeId="0" xr:uid="{00000000-0006-0000-0100-000000020000}">
      <text>
        <r>
          <rPr>
            <sz val="11"/>
            <color theme="1"/>
            <rFont val="Calibri"/>
            <family val="2"/>
            <scheme val="minor"/>
          </rPr>
          <t>======
ID#AAABXr47cAU
Julien Whitter    (2024-10-23 17:18:09)
Turning to our first quarter results. Our better-than-expected performance was primarily driven by Grand Theft Auto Online and Grand Theft Auto V, Red Dead Redemption 2 and Red Dead Online, and Borderlands 3. For nearly 8 years, Grand Theft Auto V and Grand Theft Auto Online have redefined the creative and cultural influence of interactive entertainment, setting new standards for multiple generations of consumers and gaming platforms. Sales of Grand Theft Auto V were significantly above our expectations once again, and the title has now sold in more than 150 million units.</t>
        </r>
      </text>
    </comment>
    <comment ref="AV220" authorId="0" shapeId="0" xr:uid="{00000000-0006-0000-0100-00003A010000}">
      <text>
        <r>
          <rPr>
            <sz val="11"/>
            <color theme="1"/>
            <rFont val="Calibri"/>
            <family val="2"/>
            <scheme val="minor"/>
          </rPr>
          <t>======
ID#AAABXr47cM0
Julien Whitter    (2024-10-23 17:18:10)
Our most recent installment, Grand Theft Auto V , which was released in 2013, has sold in over 155 million units worldwide and includes access to Grand Theft Auto Online . Red Dead Redemption 2, which has been a critical and commercial success that set numerous entertainment industry records, has sold-in more than 35 million units worldwide</t>
        </r>
      </text>
    </comment>
    <comment ref="AW220" authorId="0" shapeId="0" xr:uid="{00000000-0006-0000-0100-0000E5010000}">
      <text>
        <r>
          <rPr>
            <sz val="11"/>
            <color theme="1"/>
            <rFont val="Calibri"/>
            <family val="2"/>
            <scheme val="minor"/>
          </rPr>
          <t>======
ID#AAABXr47cCA
Julien Whitter    (2024-10-23 17:18:09)
Sales of Grand Theft Auto V continue to be strong, and to date, the title has sold-in more than 160 million units worldwide. Since its launch in 2013, Grand Theft Auto V has remained within the top 5 best-selling titles for each calendar year across the Americas, including the U.S., and over 50 major territories across Europe, the Middle East, Africa and Asia Pacific.</t>
        </r>
      </text>
    </comment>
    <comment ref="AX220" authorId="0" shapeId="0" xr:uid="{00000000-0006-0000-0100-000056000000}">
      <text>
        <r>
          <rPr>
            <sz val="11"/>
            <color theme="1"/>
            <rFont val="Calibri"/>
            <family val="2"/>
            <scheme val="minor"/>
          </rPr>
          <t>======
ID#AAABXr47cbs
Julien Whitter    (2024-10-23 17:18:11)
During the fourth quarter, Rockstar Games expanded the reach of their iconic entertainment experience, Grand Theft Auto V, with the release of new versions of the game upgraded specifically for PlayStation 5 and Xbox Series X and S. This marked the third console generation for which the game has been made available since its initial launch in 2013. And to date, the title has sold in more than 165 million units.</t>
        </r>
      </text>
    </comment>
    <comment ref="AY220" authorId="0" shapeId="0" xr:uid="{00000000-0006-0000-0100-000026020000}">
      <text>
        <r>
          <rPr>
            <sz val="11"/>
            <color theme="1"/>
            <rFont val="Calibri"/>
            <family val="2"/>
            <scheme val="minor"/>
          </rPr>
          <t>======
ID#AAABXr47b94
Julien Whitter    (2024-10-23 17:18:09)
Sales of Grand Theft Auto V also remained strong. And to date, the title has sold-in nearly 170 million units. With development of the next entry in the Grand Theft Auto series well underway, the Rockstar Games team is determined once again to set creative benchmarks for the series, our industry and for all entertainment just as the label has done with every one of their frontline releases.</t>
        </r>
      </text>
    </comment>
    <comment ref="AZ220" authorId="0" shapeId="0" xr:uid="{00000000-0006-0000-0100-000046000000}">
      <text>
        <r>
          <rPr>
            <sz val="11"/>
            <color theme="1"/>
            <rFont val="Calibri"/>
            <family val="2"/>
            <scheme val="minor"/>
          </rPr>
          <t>======
ID#AAABXr47ccw
Julien Whitter    (2024-10-23 17:18:11)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20" authorId="0" shapeId="0" xr:uid="{00000000-0006-0000-0100-0000E9010000}">
      <text>
        <r>
          <rPr>
            <sz val="11"/>
            <color theme="1"/>
            <rFont val="Calibri"/>
            <family val="2"/>
            <scheme val="minor"/>
          </rPr>
          <t>======
ID#AAABXr47cBw
Julien Whitter    (2024-10-23 17:18:09)
Sales of Grand Theft Auto V exceeded our expectations during the holiday season. And to date, the title has sold in more than 175 million unit</t>
        </r>
      </text>
    </comment>
    <comment ref="BB220" authorId="0" shapeId="0" xr:uid="{00000000-0006-0000-0100-0000B9000000}">
      <text>
        <r>
          <rPr>
            <sz val="11"/>
            <color theme="1"/>
            <rFont val="Calibri"/>
            <family val="2"/>
            <scheme val="minor"/>
          </rPr>
          <t>======
ID#AAABXr47cVQ
Julien Whitter    (2024-10-23 17:18:10)
Turning to the performance of our titles for the period. Grand Theft Auto V exceeded our expectations, and to date, the title has sold in more than 180 million units worldwide. As hardware supply constraints receded, Grand Theft Auto V and Grand Theft Auto Online adoption on the latest generation of platforms continue to grow. For the first 3 weeks of Grand Theft Auto Online's Holiday update, PlayStation 5 and Xbox Series X and S consoles grew to 14% of its audience penetration and 25% of its revenue penetration, up from 11% and 20%, respectively, versus last summer's content update for the comparable period.</t>
        </r>
      </text>
    </comment>
    <comment ref="BC220" authorId="0" shapeId="0" xr:uid="{00000000-0006-0000-0100-000099010000}">
      <text>
        <r>
          <rPr>
            <sz val="11"/>
            <color theme="1"/>
            <rFont val="Calibri"/>
            <family val="2"/>
            <scheme val="minor"/>
          </rPr>
          <t>======
ID#AAABXr47cG0
Julien Whitter    (2024-10-23 17:18:09)
Turning to the results of our titles for the period. Grand Theft Auto V continue to outperform and to date, the title has sold in more than 185 million units. On June 13, Rockstar Games launched San Andreas Mercenaries for Grand Theft Auto Online, which offers 6 new major story-based missions as well as new Los Santos operations, Hanger Upgrades, Smuggler Source and Sell Mission, 7 new vehicles and more. The update also includes a range of fan-requested experience improvements as well as the career progress feature offering players a new way to track their progression across criminal careers and claim rewards.</t>
        </r>
      </text>
    </comment>
    <comment ref="BD220" authorId="0" shapeId="0" xr:uid="{00000000-0006-0000-0100-00007F000000}">
      <text>
        <r>
          <rPr>
            <sz val="11"/>
            <color theme="1"/>
            <rFont val="Calibri"/>
            <family val="2"/>
            <scheme val="minor"/>
          </rPr>
          <t>======
ID#AAABXr47cZE
Julien Whitter    (2024-10-23 17:18:11)
Now turning to the performance of our titles during the quarter. Grand Theft Auto V and Grand Theft Auto Online continue to surpass our expectations, an outstanding achievement for 2 titles celebrating their 10th anniversaries. To date, Grand Theft Auto V has sold an approximately 190 million units. Grand Theft Auto Online experienced continued momentum due to the rollout of new gameplay and items from the San Andreas Mercenaries update with new seasonal events, vehicles, modes, clothes and weapons, driving sustained engagement and net bookings.</t>
        </r>
      </text>
    </comment>
    <comment ref="BE220" authorId="0" shapeId="0" xr:uid="{00000000-0006-0000-0100-000066010000}">
      <text>
        <r>
          <rPr>
            <sz val="11"/>
            <color theme="1"/>
            <rFont val="Calibri"/>
            <family val="2"/>
            <scheme val="minor"/>
          </rPr>
          <t>======
ID#AAABXr47cKE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BF220" authorId="0" shapeId="0" xr:uid="{00000000-0006-0000-0100-000005020000}">
      <text>
        <r>
          <rPr>
            <sz val="11"/>
            <color theme="1"/>
            <rFont val="Calibri"/>
            <family val="2"/>
            <scheme val="minor"/>
          </rPr>
          <t>======
ID#AAABXr47b_8
Julien Whitter    (2024-10-23 17:18:09)
The Grand Theft Auto series delivered another fantastic quarter, partially driven by an array of free content updates for Grand Theft Auto Online, including new vehicles, drag races, holiday-themed items to celebrate Lunar New Year and Valentine's Day, new community series jobs, and more. Unit sales for Grand Theft Auto V exceeded our forecast, and to date, the title has sold-in approximately 200 million units worldwide.</t>
        </r>
      </text>
    </comment>
    <comment ref="BM224" authorId="1" shapeId="0" xr:uid="{7B872A16-7C81-43A5-8388-4807BAE469EC}">
      <text>
        <r>
          <rPr>
            <b/>
            <sz val="9"/>
            <color indexed="81"/>
            <rFont val="Tahoma"/>
            <family val="2"/>
          </rPr>
          <t>Julien Whitter:</t>
        </r>
        <r>
          <rPr>
            <sz val="9"/>
            <color indexed="81"/>
            <rFont val="Tahoma"/>
            <family val="2"/>
          </rPr>
          <t xml:space="preserve">
Underwriting 1 out of 4 console owners acquies GTA 6 up from ~18% for GTA 5.
Console Base was 160M at launch of GTA 5 vs 140M around GTA 6 Launch
Underwriting 15% unit growth vs. GTA 5 at launch with 15% smaller Install base meaning Penetration is 30% higher</t>
        </r>
      </text>
    </comment>
    <comment ref="H234" authorId="0" shapeId="0" xr:uid="{00000000-0006-0000-0100-00000B000000}">
      <text>
        <r>
          <rPr>
            <sz val="11"/>
            <color theme="1"/>
            <rFont val="Calibri"/>
            <family val="2"/>
            <scheme val="minor"/>
          </rPr>
          <t>======
ID#AAABXr47cgk
Julien Whitter    (2024-10-23 17:18:11)
“Looking ahead, Take-Two has the strongest development pipeline in the Company’s history.  At the cornerstone of our stellar lineup is the recently announced next installment of Rockstar Games’ iconic franchise that has sold-in more than 114 million units — Grand Theft Auto V.  The creative team at Rockstar Games continues to set benchmarks for excellence with every new release and we’re confident that consumers’ enthusiasm will be rewarded with a breathtaking entertainment experience that can only be provided by Grand Theft Auto.</t>
        </r>
      </text>
    </comment>
    <comment ref="I234" authorId="0" shapeId="0" xr:uid="{00000000-0006-0000-0100-000079000000}">
      <text>
        <r>
          <rPr>
            <sz val="11"/>
            <color theme="1"/>
            <rFont val="Calibri"/>
            <family val="2"/>
            <scheme val="minor"/>
          </rPr>
          <t>======
ID#AAABXr47cZc
Julien Whitter    (2024-10-23 17:18:11)
The franchise has sold-in 117 million units. Grand Theft Auto IV is the highest-rated title of the current console generation, and it by itself has sold-in over 23 million units. This episode was supported by highly successful downloadable content, Episodes From Liberty City, which really defined what downloadable content is and needs to be going forward. And we've recently renounced -- announced that Grand Theft Auto V is in full development.</t>
        </r>
      </text>
    </comment>
    <comment ref="J234" authorId="0" shapeId="0" xr:uid="{00000000-0006-0000-0100-00001F010000}">
      <text>
        <r>
          <rPr>
            <sz val="11"/>
            <color theme="1"/>
            <rFont val="Calibri"/>
            <family val="2"/>
            <scheme val="minor"/>
          </rPr>
          <t>======
ID#AAABXr47cOg
Julien Whitter    (2024-10-23 17:18:10)
e believe that Rockstar has established a uniquely original, popular cultural phenomenon with its Grand Theft Auto series, which is the interactive entertainment industry's most iconic and critically acclaimed brand and has sold-in approximately 120 million units.</t>
        </r>
      </text>
    </comment>
    <comment ref="K234" authorId="0" shapeId="0" xr:uid="{00000000-0006-0000-0100-0000C6010000}">
      <text>
        <r>
          <rPr>
            <sz val="11"/>
            <color theme="1"/>
            <rFont val="Calibri"/>
            <family val="2"/>
            <scheme val="minor"/>
          </rPr>
          <t>======
ID#AAABXr47cD8
Julien Whitter    (2024-10-23 17:18:09)
We believe that Rockstar has established a uniquely original, popular cultural phenomenon with its Grand Theft Auto series, which is the interactive entertainment industry's most iconic and critically acclaimed brand and has sold-in over 121 million units.</t>
        </r>
      </text>
    </comment>
    <comment ref="M234" authorId="0" shapeId="0" xr:uid="{00000000-0006-0000-0100-00006E010000}">
      <text>
        <r>
          <rPr>
            <sz val="11"/>
            <color theme="1"/>
            <rFont val="Calibri"/>
            <family val="2"/>
            <scheme val="minor"/>
          </rPr>
          <t>======
ID#AAABXr47cJk
Julien Whitter    (2024-10-23 17:18:10)
We believe that Rockstar has established a uniquely original, popular cultural phenomenon with its Grand Theft Auto series, which is the interactive entertainment industry's most iconic and critically acclaimed brand and has sold-in over 125 million units.</t>
        </r>
      </text>
    </comment>
    <comment ref="Q234" authorId="0" shapeId="0" xr:uid="{00000000-0006-0000-0100-000084000000}">
      <text>
        <r>
          <rPr>
            <sz val="11"/>
            <color theme="1"/>
            <rFont val="Calibri"/>
            <family val="2"/>
            <scheme val="minor"/>
          </rPr>
          <t>======
ID#AAABXr47cYw
Julien Whitter    (2024-10-23 17:18:11)
We believe that Rockstar has established a uniquely original, popular cultural phenomenon with its Grand Theft Auto series, which is the interactive entertainment industry's most iconic and critically acclaimed brand and has sold-in over 180 million units. The latest installment, Grand Theft Auto V, released in September 2013. Grand Theft Auto V</t>
        </r>
      </text>
    </comment>
    <comment ref="R234" authorId="0" shapeId="0" xr:uid="{00000000-0006-0000-0100-000064000000}">
      <text>
        <r>
          <rPr>
            <sz val="11"/>
            <color theme="1"/>
            <rFont val="Calibri"/>
            <family val="2"/>
            <scheme val="minor"/>
          </rPr>
          <t>======
ID#AAABXr47ca0
Julien Whitter    (2024-10-23 17:18:11)
We believe that Rockstar has established a uniquely original, popular cultural phenomenon with its Grand Theft Auto series, which is the interactive entertainment industry's most iconic and critically acclaimed brand and has sold-in over 185 million units.</t>
        </r>
      </text>
    </comment>
    <comment ref="S234" authorId="0" shapeId="0" xr:uid="{00000000-0006-0000-0100-0000A5000000}">
      <text>
        <r>
          <rPr>
            <sz val="11"/>
            <color theme="1"/>
            <rFont val="Calibri"/>
            <family val="2"/>
            <scheme val="minor"/>
          </rPr>
          <t>======
ID#AAABXr47cWk
Julien Whitter    (2024-10-23 17:18:10)
We believe that Rockstar Games has established a uniquely original, popular cultural phenomenon with its Grand Theft Auto series, which is the interactive entertainment industry's most iconic and critically acclaimed brand and has sold-in over 188 million units.</t>
        </r>
      </text>
    </comment>
    <comment ref="W234" authorId="0" shapeId="0" xr:uid="{00000000-0006-0000-0100-000069010000}">
      <text>
        <r>
          <rPr>
            <sz val="11"/>
            <color theme="1"/>
            <rFont val="Calibri"/>
            <family val="2"/>
            <scheme val="minor"/>
          </rPr>
          <t>======
ID#AAABXr47cJ4
Julien Whitter    (2024-10-23 17:18:10)
We believe that Rockstar Games has established a uniquely original, popular cultural phenomenon with its Grand Theft Auto series, which is the interactive entertainment industry's most iconic and critically acclaimed brand and has sold-in over 220 million units.</t>
        </r>
      </text>
    </comment>
    <comment ref="X234" authorId="0" shapeId="0" xr:uid="{00000000-0006-0000-0100-000034020000}">
      <text>
        <r>
          <rPr>
            <sz val="11"/>
            <color theme="1"/>
            <rFont val="Calibri"/>
            <family val="2"/>
            <scheme val="minor"/>
          </rPr>
          <t>======
ID#AAABXr47b88
Julien Whitter    (2024-10-23 17:18:09)
We believe that Rockstar Games has established a uniquely original, popular cultural phenomenon with its Grand Theft Auto series, which is the interactive entertainment industry's most iconic and critically acclaimed brand and has sold-in over 225 million units.</t>
        </r>
      </text>
    </comment>
    <comment ref="Y234" authorId="0" shapeId="0" xr:uid="{00000000-0006-0000-0100-000069000000}">
      <text>
        <r>
          <rPr>
            <sz val="11"/>
            <color theme="1"/>
            <rFont val="Calibri"/>
            <family val="2"/>
            <scheme val="minor"/>
          </rPr>
          <t>======
ID#AAABXr47cag
Julien Whitter    (2024-10-23 17:18:11)
We believe that Rockstar Games has established a uniquely original, popular cultural phenomenon with its Grand Theft Auto series, which is the interactive entertainment industry's most iconic and critically acclaimed brand and has sold-in over 235 million units.</t>
        </r>
      </text>
    </comment>
    <comment ref="AC234" authorId="0" shapeId="0" xr:uid="{00000000-0006-0000-0100-00000C000000}">
      <text>
        <r>
          <rPr>
            <sz val="11"/>
            <color theme="1"/>
            <rFont val="Calibri"/>
            <family val="2"/>
            <scheme val="minor"/>
          </rPr>
          <t>======
ID#AAABXr47cgg
Julien Whitter    (2024-10-23 17:18:11)
We believe that Rockstar has established a uniquely original, popular cultural phenomenon with its Grand Theft Auto series, which is the interactive entertainment industry's most iconic and critically acclaimed brand and has sold-in over 250 million units.</t>
        </r>
      </text>
    </comment>
    <comment ref="AD234" authorId="0" shapeId="0" xr:uid="{00000000-0006-0000-0100-0000D7000000}">
      <text>
        <r>
          <rPr>
            <sz val="11"/>
            <color theme="1"/>
            <rFont val="Calibri"/>
            <family val="2"/>
            <scheme val="minor"/>
          </rPr>
          <t>======
ID#AAABXr47cTQ
Julien Whitter    (2024-10-23 17:18:10)
We believe that Rockstar has established a uniquely original, popular cultural phenomenon with its Grand Theft Auto series, which is the interactive entertainment industry's most iconic and critically acclaimed brand and has sold-in over 260 million units.</t>
        </r>
      </text>
    </comment>
    <comment ref="AF234" authorId="0" shapeId="0" xr:uid="{00000000-0006-0000-0100-00009A000000}">
      <text>
        <r>
          <rPr>
            <sz val="11"/>
            <color theme="1"/>
            <rFont val="Calibri"/>
            <family val="2"/>
            <scheme val="minor"/>
          </rPr>
          <t>======
ID#AAABXr47cXQ
Julien Whitter    (2024-10-23 17:18:10)
We believe that Rockstar has established a uniquely original, popular cultural phenomenon with its Grand Theft Auto series, which is the interactive entertainment industry's most iconic and critically acclaimed brand and has sold-in over 270 million units.</t>
        </r>
      </text>
    </comment>
    <comment ref="AG234" authorId="0" shapeId="0" xr:uid="{00000000-0006-0000-0100-0000E4010000}">
      <text>
        <r>
          <rPr>
            <sz val="11"/>
            <color theme="1"/>
            <rFont val="Calibri"/>
            <family val="2"/>
            <scheme val="minor"/>
          </rPr>
          <t>======
ID#AAABXr47cCE
Julien Whitter    (2024-10-23 17:18:09)
We believe that Rockstar has established a uniquely original, popular cultural phenomenon with its Grand Theft Auto series, which is the interactive entertainment industry's most iconic and critically acclaimed brand and has sold-in over 275 million units.</t>
        </r>
      </text>
    </comment>
    <comment ref="AI234" authorId="0" shapeId="0" xr:uid="{00000000-0006-0000-0100-00003E010000}">
      <text>
        <r>
          <rPr>
            <sz val="11"/>
            <color theme="1"/>
            <rFont val="Calibri"/>
            <family val="2"/>
            <scheme val="minor"/>
          </rPr>
          <t>======
ID#AAABXr47cMk
Julien Whitter    (2024-10-23 17:18:10)
We believe that Rockstar has established a uniquely original, popular cultural phenomenon with its Grand Theft Auto series, which is the interactive entertainment industry's most iconic and critically acclaimed brand and has sold-in over 285 million units.</t>
        </r>
      </text>
    </comment>
    <comment ref="AJ234" authorId="0" shapeId="0" xr:uid="{00000000-0006-0000-0100-000050010000}">
      <text>
        <r>
          <rPr>
            <sz val="11"/>
            <color theme="1"/>
            <rFont val="Calibri"/>
            <family val="2"/>
            <scheme val="minor"/>
          </rPr>
          <t>======
ID#AAABXr47cLc
Julien Whitter    (2024-10-23 17:18:10)
We believe that Rockstar has established a uniquely original, popular cultural phenomenon with its Grand Theft Auto series, which is the interactive entertainment industry's most iconic and critically acclaimed brand and has sold-in over 290 million units.</t>
        </r>
      </text>
    </comment>
    <comment ref="AL234" authorId="0" shapeId="0" xr:uid="{00000000-0006-0000-0100-000026010000}">
      <text>
        <r>
          <rPr>
            <sz val="11"/>
            <color theme="1"/>
            <rFont val="Calibri"/>
            <family val="2"/>
            <scheme val="minor"/>
          </rPr>
          <t>======
ID#AAABXr47cOE
Julien Whitter    (2024-10-23 17:18:10)
We believe that Rockstar Games has established a uniquely original, popular cultural phenomenon with its Grand Theft Auto series, which is the interactive entertainment industry's most iconic and critically acclaimed brand and has sold-in over 290 million units.</t>
        </r>
      </text>
    </comment>
    <comment ref="AM234" authorId="0" shapeId="0" xr:uid="{00000000-0006-0000-0100-0000BA010000}">
      <text>
        <r>
          <rPr>
            <sz val="11"/>
            <color theme="1"/>
            <rFont val="Calibri"/>
            <family val="2"/>
            <scheme val="minor"/>
          </rPr>
          <t>======
ID#AAABXr47cEw
Julien Whitter    (2024-10-23 17:18:09)
We believe that Rockstar Games has established a uniquely original, popular cultural phenomenon with its Grand Theft Auto series, which is the interactive entertainment industry's most iconic and critically acclaimed brand and has sold-in over 300 million units.</t>
        </r>
      </text>
    </comment>
    <comment ref="AN234" authorId="0" shapeId="0" xr:uid="{00000000-0006-0000-0100-0000EB000000}">
      <text>
        <r>
          <rPr>
            <sz val="11"/>
            <color theme="1"/>
            <rFont val="Calibri"/>
            <family val="2"/>
            <scheme val="minor"/>
          </rPr>
          <t>======
ID#AAABXr47cR0
Julien Whitter    (2024-10-23 17:18:10)
We believe that Rockstar Games has established a uniquely original, popular cultural phenomenon with its Grand Theft Auto series, which is the interactive entertainment industry's most iconic and critically acclaimed brand and has sold-in over 305 million units.</t>
        </r>
      </text>
    </comment>
    <comment ref="AP234" authorId="0" shapeId="0" xr:uid="{00000000-0006-0000-0100-000052010000}">
      <text>
        <r>
          <rPr>
            <sz val="11"/>
            <color theme="1"/>
            <rFont val="Calibri"/>
            <family val="2"/>
            <scheme val="minor"/>
          </rPr>
          <t>======
ID#AAABXr47cLU
Julien Whitter    (2024-10-23 17:18:10)
We believe that Rockstar Games has established a uniquely original, popular cultural phenomenon with its Grand Theft Auto series, which is the interactive entertainment industry's most iconic and critically acclaimed brand and has sold-in over 320 million units worldwide.</t>
        </r>
      </text>
    </comment>
    <comment ref="AQ234" authorId="0" shapeId="0" xr:uid="{00000000-0006-0000-0100-00004A020000}">
      <text>
        <r>
          <rPr>
            <sz val="11"/>
            <color theme="1"/>
            <rFont val="Calibri"/>
            <family val="2"/>
            <scheme val="minor"/>
          </rPr>
          <t>======
ID#AAABXr47b7k
Julien Whitter    (2024-10-23 17:18:09)
believe that Rockstar Games has established a uniquely original, popular cultural phenomenon with its Grand Theft Auto series, which is the interactive entertainment industry's most iconic and critically acclaimed brand and has sold-in over 325 million units.</t>
        </r>
      </text>
    </comment>
    <comment ref="AR234" authorId="0" shapeId="0" xr:uid="{00000000-0006-0000-0100-000022020000}">
      <text>
        <r>
          <rPr>
            <sz val="11"/>
            <color theme="1"/>
            <rFont val="Calibri"/>
            <family val="2"/>
            <scheme val="minor"/>
          </rPr>
          <t>======
ID#AAABXr47b-I
Julien Whitter    (2024-10-23 17:18:09)
We believe that Rockstar Games has established a uniquely original, popular cultural phenomenon with its Grand Theft Auto series, which is the interactive entertainment industry's most iconic and critically acclaimed brand and has sold-in over 330 million units.</t>
        </r>
      </text>
    </comment>
    <comment ref="AS234" authorId="0" shapeId="0" xr:uid="{00000000-0006-0000-0100-000003010000}">
      <text>
        <r>
          <rPr>
            <sz val="11"/>
            <color theme="1"/>
            <rFont val="Calibri"/>
            <family val="2"/>
            <scheme val="minor"/>
          </rPr>
          <t>======
ID#AAABXr47cQU
Julien Whitter    (2024-10-23 17:18:10)
We believe that Rockstar Games has established a uniquely original, popular cultural phenomenon with its Grand Theft Auto series, which is the interactive entertainment industry's most iconic and critically acclaimed brand and has sold-in over 335 million units.</t>
        </r>
      </text>
    </comment>
    <comment ref="AT234" authorId="0" shapeId="0" xr:uid="{00000000-0006-0000-0100-00004E000000}">
      <text>
        <r>
          <rPr>
            <sz val="11"/>
            <color theme="1"/>
            <rFont val="Calibri"/>
            <family val="2"/>
            <scheme val="minor"/>
          </rPr>
          <t>======
ID#AAABXr47ccQ
Julien Whitter    (2024-10-23 17:18:11)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U234" authorId="0" shapeId="0" xr:uid="{00000000-0006-0000-0100-0000A1010000}">
      <text>
        <r>
          <rPr>
            <sz val="11"/>
            <color theme="1"/>
            <rFont val="Calibri"/>
            <family val="2"/>
            <scheme val="minor"/>
          </rPr>
          <t>======
ID#AAABXr47cGU
Julien Whitter    (2024-10-23 17:18:09)
believe that Rockstar Games has established a uniquely original, popular cultural phenomenon with its Grand Theft Auto series, which is the interactive entertainment industry's most iconic and critically acclaimed brand and has sold-in over 350 million units.</t>
        </r>
      </text>
    </comment>
    <comment ref="AV234" authorId="0" shapeId="0" xr:uid="{00000000-0006-0000-0100-000057000000}">
      <text>
        <r>
          <rPr>
            <sz val="11"/>
            <color theme="1"/>
            <rFont val="Calibri"/>
            <family val="2"/>
            <scheme val="minor"/>
          </rPr>
          <t>======
ID#AAABXr47cbo
Julien Whitter    (2024-10-23 17:18:11)
We believe that Rockstar Games has established a uniquely original, popular cultural phenomenon with its Grand Theft Auto series, which is the interactive entertainment industry's most iconic and critically acclaimed brand and has sold-in over 355 million units.</t>
        </r>
      </text>
    </comment>
    <comment ref="AW234" authorId="0" shapeId="0" xr:uid="{00000000-0006-0000-0100-0000F6000000}">
      <text>
        <r>
          <rPr>
            <sz val="11"/>
            <color theme="1"/>
            <rFont val="Calibri"/>
            <family val="2"/>
            <scheme val="minor"/>
          </rPr>
          <t>======
ID#AAABXr47cRI
Julien Whitter    (2024-10-23 17:18:10)
We believe that Rockstar Games has established a uniquely original, popular cultural phenomenon with its Grand Theft Auto series, which is the interactive entertainment industry's most iconic and critically acclaimed brand and has sold-in over 365 million units.</t>
        </r>
      </text>
    </comment>
    <comment ref="AX234" authorId="0" shapeId="0" xr:uid="{00000000-0006-0000-0100-0000CA010000}">
      <text>
        <r>
          <rPr>
            <sz val="11"/>
            <color theme="1"/>
            <rFont val="Calibri"/>
            <family val="2"/>
            <scheme val="minor"/>
          </rPr>
          <t>======
ID#AAABXr47cDo
Julien Whitter    (2024-10-23 17:18:09)
We believe that Rockstar Games has established a uniquely original, popular cultural phenomenon with its Grand Theft Auto series, which is the interactive entertainment industry's most iconic and critically acclaimed brand and has sold-in over 375 million units worldwide.</t>
        </r>
      </text>
    </comment>
    <comment ref="AY234" authorId="0" shapeId="0" xr:uid="{00000000-0006-0000-0100-00002E000000}">
      <text>
        <r>
          <rPr>
            <sz val="11"/>
            <color theme="1"/>
            <rFont val="Calibri"/>
            <family val="2"/>
            <scheme val="minor"/>
          </rPr>
          <t>======
ID#AAABXr47ceU
Julien Whitter    (2024-10-23 17:18:11)
We believe that Rockstar Games has established a uniquely original, popular cultural phenomenon with its Grand Theft Auto series, which is the interactive entertainment industry's most iconic and critically acclaimed brand and has sold-in over 380 million units.</t>
        </r>
      </text>
    </comment>
    <comment ref="AZ234" authorId="0" shapeId="0" xr:uid="{00000000-0006-0000-0100-00003A020000}">
      <text>
        <r>
          <rPr>
            <sz val="11"/>
            <color theme="1"/>
            <rFont val="Calibri"/>
            <family val="2"/>
            <scheme val="minor"/>
          </rPr>
          <t>======
ID#AAABXr47b8k
Julien Whitter    (2024-10-23 17:18:09)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34" authorId="0" shapeId="0" xr:uid="{00000000-0006-0000-0100-0000C7000000}">
      <text>
        <r>
          <rPr>
            <sz val="11"/>
            <color theme="1"/>
            <rFont val="Calibri"/>
            <family val="2"/>
            <scheme val="minor"/>
          </rPr>
          <t>======
ID#AAABXr47cUY
Julien Whitter    (2024-10-23 17:18:10)
https://research.alpha-sense.com?docid=GDS-63e1788cc67d8508167a7097&amp;utm_source=alphasense%20platform&amp;utm_medium=document%20share&amp;utm_content=GDS-63e1788cc67d8508167a7097&amp;utm_campaign=1717462898104&amp;utm_doc_id=GDS-63e1788cc67d8508167a7097&amp;utm_doc_type=IRPres</t>
        </r>
      </text>
    </comment>
    <comment ref="BB234" authorId="0" shapeId="0" xr:uid="{00000000-0006-0000-0100-0000B2010000}">
      <text>
        <r>
          <rPr>
            <sz val="11"/>
            <color theme="1"/>
            <rFont val="Calibri"/>
            <family val="2"/>
            <scheme val="minor"/>
          </rPr>
          <t>======
ID#AAABXr47cFQ
Julien Whitter    (2024-10-23 17:18:09)
https://research.alpha-sense.com?docid=GDS-646539fdc07adf12293d4b6f&amp;utm_source=alphasense%20platform&amp;utm_medium=document%20share&amp;utm_content=GDS-646539fdc07adf12293d4b6f&amp;utm_campaign=1717463253885&amp;utm_doc_id=GDS-646539fdc07adf12293d4b6f&amp;utm_doc_type=IRPres</t>
        </r>
      </text>
    </comment>
    <comment ref="BE234" authorId="0" shapeId="0" xr:uid="{00000000-0006-0000-0100-00003D010000}">
      <text>
        <r>
          <rPr>
            <sz val="11"/>
            <color theme="1"/>
            <rFont val="Calibri"/>
            <family val="2"/>
            <scheme val="minor"/>
          </rPr>
          <t>======
ID#AAABXr47cMo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AX236" authorId="0" shapeId="0" xr:uid="{00000000-0006-0000-0100-000040000000}">
      <text>
        <r>
          <rPr>
            <sz val="11"/>
            <color theme="1"/>
            <rFont val="Calibri"/>
            <family val="2"/>
            <scheme val="minor"/>
          </rPr>
          <t>======
ID#AAABXr47cdQ
Julien Whitter    (2024-10-23 17:18:11)
$8/mo
https://www.rockstargames.com/gta-plus</t>
        </r>
      </text>
    </comment>
    <comment ref="J237" authorId="0" shapeId="0" xr:uid="{00000000-0006-0000-0100-00001E010000}">
      <text>
        <r>
          <rPr>
            <sz val="11"/>
            <color theme="1"/>
            <rFont val="Calibri"/>
            <family val="2"/>
            <scheme val="minor"/>
          </rPr>
          <t>======
ID#AAABXr47cOk
Julien Whitter    (2024-10-23 17:18:10)
rends and Factors Affecting our BusinessProduct Release Schedule.Our financial results are affected by the timing of our product releases and the commercialsuccess of those titles. OurGrand Theft Autoproducts in particular have historically accounted for a substantial portion ofour revenue. Sales ofGrand Theft Autoproducts generated approximately 13.8% of the Company’s net revenue for the fiscalyear ended March 31, 2012. The timing of ourGrand Theft Autoreleases varies significantly, which in turn may affect ourfinancial performance on a quarterly and annual basis.</t>
        </r>
      </text>
    </comment>
    <comment ref="K237" authorId="0" shapeId="0" xr:uid="{00000000-0006-0000-0100-0000C1000000}">
      <text>
        <r>
          <rPr>
            <sz val="11"/>
            <color theme="1"/>
            <rFont val="Calibri"/>
            <family val="2"/>
            <scheme val="minor"/>
          </rPr>
          <t>======
ID#AAABXr47cUw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11.4% of the Company's net revenue for the three months ended June 30, 2012. The timing of our Grand Theft Auto releases varies significantly, which in turn may impact our financial performance on a quarterly and annual basis.</t>
        </r>
      </text>
    </comment>
    <comment ref="L237" authorId="0" shapeId="0" xr:uid="{00000000-0006-0000-0100-000051000000}">
      <text>
        <r>
          <rPr>
            <sz val="11"/>
            <color theme="1"/>
            <rFont val="Calibri"/>
            <family val="2"/>
            <scheme val="minor"/>
          </rPr>
          <t>======
ID#AAABXr47ccA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11.1% of the Company's net revenue for the six months ended September 30, 2012. The timing of our Grand Theft Auto releases varies significantly, which in turn may impact our financial performance on a quarterly and annual basis.</t>
        </r>
      </text>
    </comment>
    <comment ref="M237" authorId="0" shapeId="0" xr:uid="{00000000-0006-0000-0100-00009F010000}">
      <text>
        <r>
          <rPr>
            <sz val="11"/>
            <color theme="1"/>
            <rFont val="Calibri"/>
            <family val="2"/>
            <scheme val="minor"/>
          </rPr>
          <t>======
ID#AAABXr47cGc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10.9% of the Company's net revenue for the nine months ended December 31, 2012. The timing of our Grand Theft Auto releases varies significantly, which in turn may impact our financial performance on a quarterly and annual basis.</t>
        </r>
      </text>
    </comment>
    <comment ref="N237" authorId="0" shapeId="0" xr:uid="{00000000-0006-0000-0100-0000D8010000}">
      <text>
        <r>
          <rPr>
            <sz val="11"/>
            <color theme="1"/>
            <rFont val="Calibri"/>
            <family val="2"/>
            <scheme val="minor"/>
          </rPr>
          <t>======
ID#AAABXr47cC0
Julien Whitter    (2024-10-23 17:18:09)
Grand Theft Autoand certain of our other titles are ‘‘hit’’ products and have historically accounted for asubstantial portion of our revenue. Sales ofGrand Theft Autoproducts generated approximately 11.3% ofthe Company’s net revenue for the fiscal year ended March 31, 2013 and the ten best-selling titles(includingGrand Theft Auto) that significantly contributed to the Company’s net revenue for the fiscal yearended March 31, 2013 in the aggregate accounted for approximately 91.1% of the Company’s net revenue</t>
        </r>
      </text>
    </comment>
    <comment ref="O237" authorId="0" shapeId="0" xr:uid="{00000000-0006-0000-0100-0000C0000000}">
      <text>
        <r>
          <rPr>
            <sz val="11"/>
            <color theme="1"/>
            <rFont val="Calibri"/>
            <family val="2"/>
            <scheme val="minor"/>
          </rPr>
          <t>======
ID#AAABXr47cU0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19.7% of the Company's net revenue for the three months ended June 30, 2013. The timing of our Grand Theft Auto releases varies significantly, which in turn may impact our financial performance on a quarterly and annual basis.</t>
        </r>
      </text>
    </comment>
    <comment ref="P237" authorId="0" shapeId="0" xr:uid="{00000000-0006-0000-0100-00002C020000}">
      <text>
        <r>
          <rPr>
            <sz val="11"/>
            <color theme="1"/>
            <rFont val="Calibri"/>
            <family val="2"/>
            <scheme val="minor"/>
          </rPr>
          <t>======
ID#AAABXr47b9c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22.0% of the Company's net revenue for the six months ended September 30, 2013. The timing of our Grand Theft Auto releases varies significantly, which in turn may impact our financial performance on a quarterly and annual basis. In September 2013, the Company released Grand Theft Auto V, for which we did not have vendor-specific objective evidence ("VSOE") of fair value for the undelivered elements being delivered at a later date, therefore all revenue from Grand Theft Auto V was deferred at September 30, 2013 along with the related cost of goods sold.</t>
        </r>
      </text>
    </comment>
    <comment ref="Q237" authorId="0" shapeId="0" xr:uid="{00000000-0006-0000-0100-00008E010000}">
      <text>
        <r>
          <rPr>
            <sz val="11"/>
            <color theme="1"/>
            <rFont val="Calibri"/>
            <family val="2"/>
            <scheme val="minor"/>
          </rPr>
          <t>======
ID#AAABXr47cHg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72.2% of the Company's net revenue for the nine months ended December 31, 2013. The timing of our Grand Theft Auto releases varies significantly, which in turn may impact our financial performance on a quarterly and annual basis.</t>
        </r>
      </text>
    </comment>
    <comment ref="R237" authorId="0" shapeId="0" xr:uid="{00000000-0006-0000-0100-0000D6010000}">
      <text>
        <r>
          <rPr>
            <sz val="11"/>
            <color theme="1"/>
            <rFont val="Calibri"/>
            <family val="2"/>
            <scheme val="minor"/>
          </rPr>
          <t>======
ID#AAABXr47cC8
Julien Whitter    (2024-10-23 17:18:09)
Trends and Factors Affecting our BusinessProduct Release Schedule.Our financial results are affected by the timing of our product releases and thecommercial success of those titles. OurGrand Theft Autoproducts in particular have historically accountedfor a substantial portion of our revenue. Sales ofGrand Theft Autoproducts generated approximately68.9% of the Company’s net revenue for the fiscal year ended March 31, 2014. The timing of ourGrandTheft Autoreleases varies significantly, which in turn may affect our financial performance on a quarterlyand annual basis.</t>
        </r>
      </text>
    </comment>
    <comment ref="S237" authorId="0" shapeId="0" xr:uid="{00000000-0006-0000-0100-00000D000000}">
      <text>
        <r>
          <rPr>
            <sz val="11"/>
            <color theme="1"/>
            <rFont val="Calibri"/>
            <family val="2"/>
            <scheme val="minor"/>
          </rPr>
          <t>======
ID#AAABXr47cgc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34.6% of the Company's net revenue for the three months ended June 30, 2014. The timing of our Grand Theft Auto releases varies significantly, which in turn may affect our financial performance on a quarterly and annual basis.</t>
        </r>
      </text>
    </comment>
    <comment ref="T237" authorId="0" shapeId="0" xr:uid="{00000000-0006-0000-0100-00005C010000}">
      <text>
        <r>
          <rPr>
            <sz val="11"/>
            <color theme="1"/>
            <rFont val="Calibri"/>
            <family val="2"/>
            <scheme val="minor"/>
          </rPr>
          <t>======
ID#AAABXr47cKs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40% of the Company's net revenue for the six months ended September 30, 2014. The timing of our Grand Theft Auto releases varies significantly, which in turn may affect our financial performance on a quarterly and annual basis.</t>
        </r>
      </text>
    </comment>
    <comment ref="U237" authorId="0" shapeId="0" xr:uid="{00000000-0006-0000-0100-00007C000000}">
      <text>
        <r>
          <rPr>
            <sz val="11"/>
            <color theme="1"/>
            <rFont val="Calibri"/>
            <family val="2"/>
            <scheme val="minor"/>
          </rPr>
          <t>======
ID#AAABXr47cZQ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23% of the Company's net revenue for the nine months ended December 31, 2014. The timing of our Grand Theft Auto releases varies significantly, which in turn may affect our financial performance on a quarterly and annual basis</t>
        </r>
      </text>
    </comment>
    <comment ref="V237" authorId="0" shapeId="0" xr:uid="{00000000-0006-0000-0100-000007000000}">
      <text>
        <r>
          <rPr>
            <sz val="11"/>
            <color theme="1"/>
            <rFont val="Calibri"/>
            <family val="2"/>
            <scheme val="minor"/>
          </rPr>
          <t>======
ID#AAABXr47cg0
Julien Whitter    (2024-10-23 17:18:11)
Trends and Factors Affecting our BusinessProduct Release Schedule.Our financial results are affected by the timing of our product releases and thecommercial success of those titles. OurGrand Theft Autoproducts in particular have historically accountedfor a substantial portion of our revenue. Sales ofGrand Theft Autoproducts generated approximately28.0% of the Company’s net revenue for the fiscal year ended March 31, 2015. The timing of ourGrandTheft Autoreleases varies significantly, which in turn may affect our financial performance on a quarterlyand annual basis.</t>
        </r>
      </text>
    </comment>
    <comment ref="W237" authorId="0" shapeId="0" xr:uid="{00000000-0006-0000-0100-000094010000}">
      <text>
        <r>
          <rPr>
            <sz val="11"/>
            <color theme="1"/>
            <rFont val="Calibri"/>
            <family val="2"/>
            <scheme val="minor"/>
          </rPr>
          <t>======
ID#AAABXr47cHE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Sales of Grand Theft Auto products generated approximately 62% of the Company's net revenue for the three months ended June 30, 2015. The timing of our Grand Theft Auto releases varies significantly, which in turn may affect our financial performance on a quarterly and annual basis.</t>
        </r>
      </text>
    </comment>
    <comment ref="X237" authorId="0" shapeId="0" xr:uid="{00000000-0006-0000-0100-000004010000}">
      <text>
        <r>
          <rPr>
            <sz val="11"/>
            <color theme="1"/>
            <rFont val="Calibri"/>
            <family val="2"/>
            <scheme val="minor"/>
          </rPr>
          <t>======
ID#AAABXr47cQQ
Julien Whitter    (2024-10-23 17:18:10)
rends and Factors Affecting our Business
        Product Release Schedule.    Our financial results are affected by the timing of our product releases and the commercial success of those titles. Our Grand Theft Auto products in particular have historically accounted for a substantial portion of our revenue. Net revenue of Grand Theft Auto products generated 63.9% of the Company's net revenue for the six months ended September 30, 2015. The timing of our Grand Theft Auto releases varies significantly, which in turn may affect our financial performance on a quarterly and annual basis.</t>
        </r>
      </text>
    </comment>
    <comment ref="Y237" authorId="0" shapeId="0" xr:uid="{00000000-0006-0000-0100-000038000000}">
      <text>
        <r>
          <rPr>
            <sz val="11"/>
            <color theme="1"/>
            <rFont val="Calibri"/>
            <family val="2"/>
            <scheme val="minor"/>
          </rPr>
          <t>======
ID#AAABXr47cds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Grand Theft Auto products generated 56.4% of the Company's net revenue for the nine months ended December 31, 2015. The timing of new Grand Theft Auto releases may affect our financial performance on a quarterly and annual basis.</t>
        </r>
      </text>
    </comment>
    <comment ref="Z237" authorId="0" shapeId="0" xr:uid="{00000000-0006-0000-0100-0000B8010000}">
      <text>
        <r>
          <rPr>
            <sz val="11"/>
            <color theme="1"/>
            <rFont val="Calibri"/>
            <family val="2"/>
            <scheme val="minor"/>
          </rPr>
          <t>======
ID#AAABXr47cE4
Julien Whitter    (2024-10-23 17:18:09)
Product Release Schedule.Our financial results are affected by the timing of our product releases and thecommercial success of those titles. OurGrand Theft Autoproducts in particular have historically accountedfor a significant portion of our revenue. Sales ofGrand Theft Autoproducts generated 54.5% of our netrevenue for the fiscal year ended March 31, 2016. The timing of ourGrand Theft Autoproduct releasesmay affect our financial performance on a quarterly and annual basis.</t>
        </r>
      </text>
    </comment>
    <comment ref="AA237" authorId="0" shapeId="0" xr:uid="{00000000-0006-0000-0100-000042010000}">
      <text>
        <r>
          <rPr>
            <sz val="11"/>
            <color theme="1"/>
            <rFont val="Calibri"/>
            <family val="2"/>
            <scheme val="minor"/>
          </rPr>
          <t>======
ID#AAABXr47cMU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41.5% of our net revenue for the three months ended June 30, 2016. The timing of our Grand Theft Auto product releases may affect our financial performance on a quarterly and annual basis.</t>
        </r>
      </text>
    </comment>
    <comment ref="AB237" authorId="0" shapeId="0" xr:uid="{00000000-0006-0000-0100-0000C5010000}">
      <text>
        <r>
          <rPr>
            <sz val="11"/>
            <color theme="1"/>
            <rFont val="Calibri"/>
            <family val="2"/>
            <scheme val="minor"/>
          </rPr>
          <t>======
ID#AAABXr47cEA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38.9% of our net revenue for the six months ended September 30, 2016. The timing of our Grand Theft Auto product releases may affect our financial performance on a quarterly and annual basis.</t>
        </r>
      </text>
    </comment>
    <comment ref="AC237" authorId="0" shapeId="0" xr:uid="{00000000-0006-0000-0100-000062010000}">
      <text>
        <r>
          <rPr>
            <sz val="11"/>
            <color theme="1"/>
            <rFont val="Calibri"/>
            <family val="2"/>
            <scheme val="minor"/>
          </rPr>
          <t>======
ID#AAABXr47cKU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38.7% of our net revenue for the nine months ended December 31, 2016. The timing of our Grand Theft Auto product releases may affect our financial performance on a quarterly and annual basis.</t>
        </r>
      </text>
    </comment>
    <comment ref="AD237" authorId="0" shapeId="0" xr:uid="{00000000-0006-0000-0100-00008C010000}">
      <text>
        <r>
          <rPr>
            <sz val="11"/>
            <color theme="1"/>
            <rFont val="Calibri"/>
            <family val="2"/>
            <scheme val="minor"/>
          </rPr>
          <t>======
ID#AAABXr47cHo
Julien Whitter    (2024-10-23 17:18:10)
Sales of Grand Theft Auto products generated 38.2% of our net revenue for the fiscal year ended March 31, 2017.</t>
        </r>
      </text>
    </comment>
    <comment ref="AE237" authorId="0" shapeId="0" xr:uid="{00000000-0006-0000-0100-000089000000}">
      <text>
        <r>
          <rPr>
            <sz val="11"/>
            <color theme="1"/>
            <rFont val="Calibri"/>
            <family val="2"/>
            <scheme val="minor"/>
          </rPr>
          <t>======
ID#AAABXr47cYU
Julien Whitter    (2024-10-23 17:18:11)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40% of our net revenue for the three months ended June 30, 2017 . The timing of our Grand Theft Auto product releases may affect our financial performance on a quarterly and annual basis.</t>
        </r>
      </text>
    </comment>
    <comment ref="AF237" authorId="0" shapeId="0" xr:uid="{00000000-0006-0000-0100-000033000000}">
      <text>
        <r>
          <rPr>
            <sz val="11"/>
            <color theme="1"/>
            <rFont val="Calibri"/>
            <family val="2"/>
            <scheme val="minor"/>
          </rPr>
          <t>======
ID#AAABXr47ceA
Julien Whitter    (2024-10-23 17:18:11)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37.4% of our net revenue for the six months ended September 30, 2017 . The timing of our Grand Theft Auto product releases may affect our financial performance on a quarterly and annual basis.</t>
        </r>
      </text>
    </comment>
    <comment ref="AG237" authorId="0" shapeId="0" xr:uid="{00000000-0006-0000-0100-0000B9010000}">
      <text>
        <r>
          <rPr>
            <sz val="11"/>
            <color theme="1"/>
            <rFont val="Calibri"/>
            <family val="2"/>
            <scheme val="minor"/>
          </rPr>
          <t>======
ID#AAABXr47cE0
Julien Whitter    (2024-10-23 17:18:09)
was co-developed by 2K and Tencent, launched commercially on the Tencent Games portal in China.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38.1% of our net revenue for the nine months ended December 31, 2017 . The timing of our Grand Theft Auto product releases may affect our financial performance on a quarterly and annual basis.</t>
        </r>
      </text>
    </comment>
    <comment ref="AH237" authorId="0" shapeId="0" xr:uid="{00000000-0006-0000-0100-00004C000000}">
      <text>
        <r>
          <rPr>
            <sz val="11"/>
            <color theme="1"/>
            <rFont val="Calibri"/>
            <family val="2"/>
            <scheme val="minor"/>
          </rPr>
          <t>======
ID#AAABXr47ccY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39.7% of our net revenue for the fiscal year ended March 31, 2018 . The timing of our Grand Theft Auto product releases may affect our financial performance on a quarterly and annual basis.</t>
        </r>
      </text>
    </comment>
    <comment ref="AI237" authorId="0" shapeId="0" xr:uid="{00000000-0006-0000-0100-0000A7000000}">
      <text>
        <r>
          <rPr>
            <sz val="11"/>
            <color theme="1"/>
            <rFont val="Calibri"/>
            <family val="2"/>
            <scheme val="minor"/>
          </rPr>
          <t>======
ID#AAABXr47cWc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47% of our net revenue for the three months ended June 30, 2018 . The timing of our Grand Theft Auto product releases may affect our financial performance on a quarterly and annual basis.</t>
        </r>
      </text>
    </comment>
    <comment ref="AJ237" authorId="0" shapeId="0" xr:uid="{00000000-0006-0000-0100-0000FD010000}">
      <text>
        <r>
          <rPr>
            <sz val="11"/>
            <color theme="1"/>
            <rFont val="Calibri"/>
            <family val="2"/>
            <scheme val="minor"/>
          </rPr>
          <t>======
ID#AAABXr47cAg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41.8% of our net revenue for the six months ended September 30, 2018 . The timing of our Grand Theft Auto product releases may affect our financial performance on a quarterly and annual basis.</t>
        </r>
      </text>
    </comment>
    <comment ref="AK237" authorId="0" shapeId="0" xr:uid="{00000000-0006-0000-0100-000010010000}">
      <text>
        <r>
          <rPr>
            <sz val="11"/>
            <color theme="1"/>
            <rFont val="Calibri"/>
            <family val="2"/>
            <scheme val="minor"/>
          </rPr>
          <t>======
ID#AAABXr47cPY
Julien Whitter    (2024-10-23 17:18:10)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25.1% of our net revenue for the nine months ended December 31, 2018 . In October 2018, we released Red Dead Redemption 2 . Sales of Red Dead Redemption products generated 35.0% of our net revenue for the nine months ended December 31, 2018 . The timing of our Grand Theft Auto or Red Dead Redemption product releases may affect our financial performance on a quarterly and annual basis.</t>
        </r>
      </text>
    </comment>
    <comment ref="AL237" authorId="0" shapeId="0" xr:uid="{00000000-0006-0000-0100-0000C4010000}">
      <text>
        <r>
          <rPr>
            <sz val="11"/>
            <color theme="1"/>
            <rFont val="Calibri"/>
            <family val="2"/>
            <scheme val="minor"/>
          </rPr>
          <t>======
ID#AAABXr47cEE
Julien Whitter    (2024-10-23 17:18:09)
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25.7% of our net revenue for the fiscal year ended March 31, 2019 . In October 2018, we released Red Dead Redemption 2 . Sales of Red Dead Redemption products generated 32.1% of our net revenue for the fiscal year ended March 31, 2019. The timing of our Grand Theft Auto or Red Dead Redemption product releases may affect our financial performance on a quarterly and annual basis.</t>
        </r>
      </text>
    </comment>
    <comment ref="AM237" authorId="0" shapeId="0" xr:uid="{00000000-0006-0000-0100-0000B1000000}">
      <text>
        <r>
          <rPr>
            <sz val="11"/>
            <color theme="1"/>
            <rFont val="Calibri"/>
            <family val="2"/>
            <scheme val="minor"/>
          </rPr>
          <t>======
ID#AAABXr47cVw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28% of our net revenue for the three months ended June 30, 2019 . In October 2018, we released Red Dead Redemption 2 . Sales of Red Dead Redemption products generated 16% of our net revenue for the three months ended June 30, 2019 . The timing of our Grand Theft Auto or Red Dead Redemption product releases may affect our financial performance on a quarterly and annual basis.</t>
        </r>
      </text>
    </comment>
    <comment ref="AN237" authorId="0" shapeId="0" xr:uid="{00000000-0006-0000-0100-0000A6000000}">
      <text>
        <r>
          <rPr>
            <sz val="11"/>
            <color theme="1"/>
            <rFont val="Calibri"/>
            <family val="2"/>
            <scheme val="minor"/>
          </rPr>
          <t>======
ID#AAABXr47cWg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23% of our net revenue for the six months ended September 30, 2019 . In October 2018, we released Red Dead Redemption 2 . Sales of Red Dead Redemption products generated 13% of our net revenue for the six months ended September 30, 2019 . The timing of our Grand Theft Auto or Red Dead Redemption product releases may affect our financial performance on a quarterly and annual basis.</t>
        </r>
      </text>
    </comment>
    <comment ref="AO237" authorId="0" shapeId="0" xr:uid="{00000000-0006-0000-0100-00008B010000}">
      <text>
        <r>
          <rPr>
            <sz val="11"/>
            <color theme="1"/>
            <rFont val="Calibri"/>
            <family val="2"/>
            <scheme val="minor"/>
          </rPr>
          <t>======
ID#AAABXr47cHs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21.5% of our net revenue for the nine months ended December 31, 2019. In October 2018, we released Red Dead Redemption 2 . Sales of Red Dead Redemption products generated 14.8% of our net revenue for the nine months ended December 31, 2019. The timing of our Grand Theft Auto or Red Dead Redemption product releases may affect our financial performance on a quarterly and annual basis.</t>
        </r>
      </text>
    </comment>
    <comment ref="AP237" authorId="0" shapeId="0" xr:uid="{00000000-0006-0000-0100-0000E6010000}">
      <text>
        <r>
          <rPr>
            <sz val="11"/>
            <color theme="1"/>
            <rFont val="Calibri"/>
            <family val="2"/>
            <scheme val="minor"/>
          </rPr>
          <t>======
ID#AAABXr47cB8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23.0% of our net revenue for the fiscal year ended March 31, 2020. The timing of our Grand Theft Auto product releases may affect our financial performance on a quarterly and annual basis.</t>
        </r>
      </text>
    </comment>
    <comment ref="AQ237" authorId="0" shapeId="0" xr:uid="{00000000-0006-0000-0100-000039020000}">
      <text>
        <r>
          <rPr>
            <sz val="11"/>
            <color theme="1"/>
            <rFont val="Calibri"/>
            <family val="2"/>
            <scheme val="minor"/>
          </rPr>
          <t>======
ID#AAABXr47b8o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31.6% of our net revenue for the three months ended June 30, 2020. The timing of our Grand Theft Auto product releases may affect our financial performance on a quarterly and annual basis.</t>
        </r>
      </text>
    </comment>
    <comment ref="AR237" authorId="0" shapeId="0" xr:uid="{00000000-0006-0000-0100-0000CF000000}">
      <text>
        <r>
          <rPr>
            <sz val="11"/>
            <color theme="1"/>
            <rFont val="Calibri"/>
            <family val="2"/>
            <scheme val="minor"/>
          </rPr>
          <t>======
ID#AAABXr47cTw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29.6% of our net revenue for the six months ended September 30, 2020. The timing of our Grand Theft Auto product releases may affect our financial performance on a quarterly and annual basis.</t>
        </r>
      </text>
    </comment>
    <comment ref="AS237" authorId="0" shapeId="0" xr:uid="{00000000-0006-0000-0100-00002F000000}">
      <text>
        <r>
          <rPr>
            <sz val="11"/>
            <color theme="1"/>
            <rFont val="Calibri"/>
            <family val="2"/>
            <scheme val="minor"/>
          </rPr>
          <t>======
ID#AAABXr47ceQ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28.9% of our net revenue for the nine months ended December 31, 2020. The timing of our Grand Theft Auto product releases may affect our financial performance on a quarterly and annual basis.</t>
        </r>
      </text>
    </comment>
    <comment ref="AT237" authorId="0" shapeId="0" xr:uid="{00000000-0006-0000-0100-000081000000}">
      <text>
        <r>
          <rPr>
            <sz val="11"/>
            <color theme="1"/>
            <rFont val="Calibri"/>
            <family val="2"/>
            <scheme val="minor"/>
          </rPr>
          <t>======
ID#AAABXr47cY8
Julien Whitter    (2024-10-23 17:18:11)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29.2% of our net revenue for the fiscal year ended March 31, 2021. The timing of our Grand Theft Auto product releases may affect our financial performance on a quarterly and annual basis.</t>
        </r>
      </text>
    </comment>
    <comment ref="AU237" authorId="0" shapeId="0" xr:uid="{00000000-0006-0000-0100-00007F010000}">
      <text>
        <r>
          <rPr>
            <sz val="11"/>
            <color theme="1"/>
            <rFont val="Calibri"/>
            <family val="2"/>
            <scheme val="minor"/>
          </rPr>
          <t>======
ID#AAABXr47cIg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31.2% of our net revenue for the six months ended September 30, 2021. The timing of our Grand Theft Auto product releases may affect our financial performance on a quarterly and annual basis.</t>
        </r>
      </text>
    </comment>
    <comment ref="AV237" authorId="0" shapeId="0" xr:uid="{00000000-0006-0000-0100-0000C5000000}">
      <text>
        <r>
          <rPr>
            <sz val="11"/>
            <color theme="1"/>
            <rFont val="Calibri"/>
            <family val="2"/>
            <scheme val="minor"/>
          </rPr>
          <t>======
ID#AAABXr47cUg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31.2% of our net revenue for the six months ended September 30, 2021. The timing of our Grand Theft Auto product releases may affect our financial performance on a quarterly and annual basis.</t>
        </r>
      </text>
    </comment>
    <comment ref="AW237" authorId="0" shapeId="0" xr:uid="{00000000-0006-0000-0100-000018020000}">
      <text>
        <r>
          <rPr>
            <sz val="11"/>
            <color theme="1"/>
            <rFont val="Calibri"/>
            <family val="2"/>
            <scheme val="minor"/>
          </rPr>
          <t>======
ID#AAABXr47b-w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32.3% of our net revenue for the nine months ended December 31, 2021. The timing of key releases, such as our Grand Theft Auto product releases, may affect our financial performance on a quarterly and annual basis.</t>
        </r>
      </text>
    </comment>
    <comment ref="AX237" authorId="0" shapeId="0" xr:uid="{00000000-0006-0000-0100-000036010000}">
      <text>
        <r>
          <rPr>
            <sz val="11"/>
            <color theme="1"/>
            <rFont val="Calibri"/>
            <family val="2"/>
            <scheme val="minor"/>
          </rPr>
          <t>======
ID#AAABXr47cNE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30.9% of our net revenue for the fiscal year ended March 31, 2022. The timing of our Grand Theft Auto product releases may affect our financial performance on a quarterly and annual basis.</t>
        </r>
      </text>
    </comment>
    <comment ref="AY237" authorId="0" shapeId="0" xr:uid="{00000000-0006-0000-0100-0000E3000000}">
      <text>
        <r>
          <rPr>
            <sz val="11"/>
            <color theme="1"/>
            <rFont val="Calibri"/>
            <family val="2"/>
            <scheme val="minor"/>
          </rPr>
          <t>======
ID#AAABXr47cSY
Julien Whitter    (2024-10-23 17:18:10)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18.3% of our net revenue for the three months ended June 30, 2022. The timing of our Grand Theft Auto product releases may affect our financial performance on a quarterly and annual basis.</t>
        </r>
      </text>
    </comment>
    <comment ref="AZ237" authorId="0" shapeId="0" xr:uid="{00000000-0006-0000-0100-0000B4010000}">
      <text>
        <r>
          <rPr>
            <sz val="11"/>
            <color theme="1"/>
            <rFont val="Calibri"/>
            <family val="2"/>
            <scheme val="minor"/>
          </rPr>
          <t>======
ID#AAABXr47cFI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15.8% of our net revenue for the six months ended</t>
        </r>
      </text>
    </comment>
    <comment ref="BA237" authorId="0" shapeId="0" xr:uid="{00000000-0006-0000-0100-00002C000000}">
      <text>
        <r>
          <rPr>
            <sz val="11"/>
            <color theme="1"/>
            <rFont val="Calibri"/>
            <family val="2"/>
            <scheme val="minor"/>
          </rPr>
          <t>======
ID#AAABXr47cec
Julien Whitter    (2024-10-23 17:18:11)
Sales of Grand Theft Auto products generated 15% of our net revenue for the nine months ended December 31, 2022.</t>
        </r>
      </text>
    </comment>
    <comment ref="BB237" authorId="0" shapeId="0" xr:uid="{00000000-0006-0000-0100-0000B5000000}">
      <text>
        <r>
          <rPr>
            <sz val="11"/>
            <color theme="1"/>
            <rFont val="Calibri"/>
            <family val="2"/>
            <scheme val="minor"/>
          </rPr>
          <t>======
ID#AAABXr47cVg
Julien Whitter    (2024-10-23 17:18:10)
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14.6% of our net revenue for the fiscal year ended March 31, 2023. The timing of our Grand Theft Auto product releases may affect our financial performance on a quarterly and annual basis.</t>
        </r>
      </text>
    </comment>
    <comment ref="BC237" authorId="0" shapeId="0" xr:uid="{00000000-0006-0000-0100-000033020000}">
      <text>
        <r>
          <rPr>
            <sz val="11"/>
            <color theme="1"/>
            <rFont val="Calibri"/>
            <family val="2"/>
            <scheme val="minor"/>
          </rPr>
          <t>======
ID#AAABXr47b9A
Julien Whitter    (2024-10-23 17:18:09)
Trends and Factors Affecting our Business
Product Release Schedule.    Our financial results are affected by the timing of our product releases and the commercial success of those titles. Generally, a significant portion of our revenue has been derived from a few popular franchises, particularly around new releases within those franchises. Some of these franchises have annual or bi-annual releases. Our Grand Theft Auto products in particular have historically accounted for a significant portion of our revenue. Sales of Grand Theft Auto products generated 13.6% of our net revenue for the three months ended June 30, 2023. The timing of our Grand Theft Auto product releases may affect our financial performance on a quarterly and annual basis.</t>
        </r>
      </text>
    </comment>
    <comment ref="BD237" authorId="0" shapeId="0" xr:uid="{00000000-0006-0000-0100-000025020000}">
      <text>
        <r>
          <rPr>
            <sz val="11"/>
            <color theme="1"/>
            <rFont val="Calibri"/>
            <family val="2"/>
            <scheme val="minor"/>
          </rPr>
          <t>======
ID#AAABXr47b98
Julien Whitter    (2024-10-23 17:18:09)
Trends and Factors Affecting our Business
Product Release Schedule.    Our financial results are affected by the timing of our product releases and the commercial success of those titles. Generally, a significant portion of our revenue has been derived from a few popular franchises, particularly around new releases within those franchises. Some of these franchises have annual or bi-annual releases. Our Grand Theft Auto products in particular have historically accounted for a significant portion of our revenue. Sales of Grand Theft Auto products generated 14.4% of our net revenue for the six months ended September 30, 2023. The timing of our Grand Theft Auto product releases may affect our financial performance on a quarterly and annual basis.</t>
        </r>
      </text>
    </comment>
    <comment ref="BE237" authorId="0" shapeId="0" xr:uid="{00000000-0006-0000-0100-000047020000}">
      <text>
        <r>
          <rPr>
            <sz val="11"/>
            <color theme="1"/>
            <rFont val="Calibri"/>
            <family val="2"/>
            <scheme val="minor"/>
          </rPr>
          <t>======
ID#AAABXr47b7w
Julien Whitter    (2024-10-23 17:18:09)
Trends and Factors Affecting our Business
Product Release Schedule.    Our financial results are affected by the timing of our product releases and the commercial success of those titles. Generally, a significant portion of our revenue has been derived from a few popular franchises, particularly around new releases within those franchises. Some of these franchises have annual or biennial releases. Our Grand Theft Auto products in particular have historically accounted for a significant portion of our revenue. Sales of Grand Theft Auto products generated 15.2% of our net revenue for the nine months ended December 31, 2023. The timing of our Grand Theft Auto product releases may affect our financial performance on a quarterly and annual basis.</t>
        </r>
      </text>
    </comment>
    <comment ref="BF237" authorId="0" shapeId="0" xr:uid="{00000000-0006-0000-0100-000013020000}">
      <text>
        <r>
          <rPr>
            <sz val="11"/>
            <color theme="1"/>
            <rFont val="Calibri"/>
            <family val="2"/>
            <scheme val="minor"/>
          </rPr>
          <t>======
ID#AAABXr47b_E
Julien Whitter    (2024-10-23 17:18:09)
Product Release Schedule.    Our financial results are affected by the timing of our product releases and the commercial success of our titles. Generally, a significant portion of our revenue has been derived from a few popular franchises, particularly around new releases within those franchises, some of which have annual or biennial releases. Our Grand Theft Auto products in particular have historically accounted for a significant portion of our revenue. Sales of Grand Theft Auto products generated 14.7% of our net revenue for the fiscal year ended March 31, 2024. The timing of our Grand Theft Auto product releases may affect our financial performance on a quarterly and annual basis.</t>
        </r>
      </text>
    </comment>
    <comment ref="AS245" authorId="0" shapeId="0" xr:uid="{00000000-0006-0000-0100-00004F010000}">
      <text>
        <r>
          <rPr>
            <sz val="11"/>
            <color theme="1"/>
            <rFont val="Calibri"/>
            <family val="2"/>
            <scheme val="minor"/>
          </rPr>
          <t>======
ID#AAABXr47cLg
Julien Whitter    (2024-10-23 17:18:10)
Initially released in 2018 with RDR 2…now standalone game</t>
        </r>
      </text>
    </comment>
    <comment ref="G251" authorId="0" shapeId="0" xr:uid="{00000000-0006-0000-0100-00003D020000}">
      <text>
        <r>
          <rPr>
            <sz val="11"/>
            <color theme="1"/>
            <rFont val="Calibri"/>
            <family val="2"/>
            <scheme val="minor"/>
          </rPr>
          <t>======
ID#AAABXr47b8Y
Julien Whitter    (2024-10-23 17:18:09)
The Red Dead Redemption franchise has now sold-in more than 11 million units worldwide, including over 2 million units of the Red Dead Redemption: Undead Nightmare standalone disc. NBA 2K11 has sold in nearly 5.5 million units and it's the best-selling title in the history of both our basketball franchise and 2K Sports.</t>
        </r>
      </text>
    </comment>
    <comment ref="G252" authorId="0" shapeId="0" xr:uid="{00000000-0006-0000-0100-00003A000000}">
      <text>
        <r>
          <rPr>
            <sz val="11"/>
            <color theme="1"/>
            <rFont val="Calibri"/>
            <family val="2"/>
            <scheme val="minor"/>
          </rPr>
          <t>======
ID#AAABXr47cdk
Julien Whitter    (2024-10-23 17:18:11)
ockstar Games’ Red Dead Redemption franchise has sold-in over 11 million units worldwide since launching in May 2010, including over 2 million units of the Red Dead Redemption: Undead Nightmare standalone disc.</t>
        </r>
      </text>
    </comment>
    <comment ref="AE252" authorId="0" shapeId="0" xr:uid="{00000000-0006-0000-0100-000031010000}">
      <text>
        <r>
          <rPr>
            <sz val="11"/>
            <color theme="1"/>
            <rFont val="Calibri"/>
            <family val="2"/>
            <scheme val="minor"/>
          </rPr>
          <t>======
ID#AAABXr47cNY
Julien Whitter    (2024-10-23 17:18:10)
https://research.alpha-sense.com?docid=0001104659-17-052165&amp;utm_source=alphasense%20platform&amp;utm_medium=document%20share&amp;utm_content=0001104659-17-052165&amp;utm_campaign=1717366159476&amp;utm_doc_id=0001104659-17-052165&amp;utm_doc_type=8K</t>
        </r>
      </text>
    </comment>
    <comment ref="AK252" authorId="0" shapeId="0" xr:uid="{00000000-0006-0000-0100-000095010000}">
      <text>
        <r>
          <rPr>
            <sz val="11"/>
            <color theme="1"/>
            <rFont val="Calibri"/>
            <family val="2"/>
            <scheme val="minor"/>
          </rPr>
          <t>======
ID#AAABXr47cHI
Julien Whitter    (2024-10-23 17:18:09)
Assume halo from new release</t>
        </r>
      </text>
    </comment>
    <comment ref="AK255" authorId="0" shapeId="0" xr:uid="{00000000-0006-0000-0100-000061010000}">
      <text>
        <r>
          <rPr>
            <sz val="11"/>
            <color theme="1"/>
            <rFont val="Calibri"/>
            <family val="2"/>
            <scheme val="minor"/>
          </rPr>
          <t>======
ID#AAABXr47cKY
Julien Whitter    (2024-10-23 17:18:10)
Red Dead Redemption 2 sold-in more units in its first 8 days than the original blockbuster Red Dead Redemption sold in its first 8 years and, as of today, the title has sold-in over 17 million units worldwide.</t>
        </r>
      </text>
    </comment>
    <comment ref="AK256" authorId="0" shapeId="0" xr:uid="{00000000-0006-0000-0100-000041000000}">
      <text>
        <r>
          <rPr>
            <sz val="11"/>
            <color theme="1"/>
            <rFont val="Calibri"/>
            <family val="2"/>
            <scheme val="minor"/>
          </rPr>
          <t>======
ID#AAABXr47cdE
Julien Whitter    (2024-10-23 17:18:11)
Red Dead Redemption 2 is now tied with Grand Theft Auto V as the highest rated title on PlayStation 4 and Xbox One with the 97 Metacritic score. Red Dead Redemption 2 has also exceeded our sales expectations to date. The title has set numerous records including achieving the biggest opening weekend in the history of entertainment with over $725 million in retail sell-through during the first 3 days. Red Dead Redemption 2 sold in more units in its first 8 days than the original Blockbuster Red Dead Redemption sold in its first 8 years. And as of today, the title is sold in over 17 million units worldwide. I'd like to congratulate the entire team of Rockstar Games for once again raising the bar for what can be achieved creatively in interactive entertainment as well as delivering a resounding critical and commercial success.</t>
        </r>
      </text>
    </comment>
    <comment ref="AL256" authorId="0" shapeId="0" xr:uid="{00000000-0006-0000-0100-000071000000}">
      <text>
        <r>
          <rPr>
            <sz val="11"/>
            <color theme="1"/>
            <rFont val="Calibri"/>
            <family val="2"/>
            <scheme val="minor"/>
          </rPr>
          <t>======
ID#AAABXr47cZ8
Julien Whitter    (2024-10-23 17:18:11)
Turning to Rockstar Games' phenomenal hit, Red Dead Redemption 2, continues to generate significant sales and to date has sold in more than 24 million units worldwide. The title remains tied with Grand Theft Auto V as the highest rated game on PlayStation 4 and Xbox One with a 97 Metacritic score.</t>
        </r>
      </text>
    </comment>
    <comment ref="AM256" authorId="0" shapeId="0" xr:uid="{00000000-0006-0000-0100-00003C010000}">
      <text>
        <r>
          <rPr>
            <sz val="11"/>
            <color theme="1"/>
            <rFont val="Calibri"/>
            <family val="2"/>
            <scheme val="minor"/>
          </rPr>
          <t>======
ID#AAABXr47cMs
Julien Whitter    (2024-10-23 17:18:10)
Red Dead Redemption 2 continues to expand its audience and to date has sold-in approximately 25 million units worldwide.</t>
        </r>
      </text>
    </comment>
    <comment ref="AN256" authorId="0" shapeId="0" xr:uid="{00000000-0006-0000-0100-0000AC000000}">
      <text>
        <r>
          <rPr>
            <sz val="11"/>
            <color theme="1"/>
            <rFont val="Calibri"/>
            <family val="2"/>
            <scheme val="minor"/>
          </rPr>
          <t>======
ID#AAABXr47cWI
Julien Whitter    (2024-10-23 17:18:10)
Rockstar Games also introduced the popular Outlaw Pass, a way for Red Dead Online players to pay to access a wide array of ongoing upgrades, items and perks at a discounted value. Throughout the year, Rockstar Games will continue to support both Red Dead Online and Grand Theft Auto Online, with many more updates in order to drive engagement and player growth. We remain as excited as ever about the long-term opportunity for Red Dead Online to be a meaningful driver of recurrent consumer spending. In addition, Red Dead Redemption 2 continues to grow its audience, and to date, has sold an almost 26.5 million units worldwide. Earlier this week, the title launched on PC with an array of features designed specifically for that audience, including numerous graphical enhancements, a fully featured photo mode, new content additions for the game's story mode, and more.</t>
        </r>
      </text>
    </comment>
    <comment ref="AO256" authorId="0" shapeId="0" xr:uid="{00000000-0006-0000-0100-0000DC010000}">
      <text>
        <r>
          <rPr>
            <sz val="11"/>
            <color theme="1"/>
            <rFont val="Calibri"/>
            <family val="2"/>
            <scheme val="minor"/>
          </rPr>
          <t>======
ID#AAABXr47cCk
Julien Whitter    (2024-10-23 17:18:09)
Red Dead Online continues to gain momentum, both in terms of engagement and recurrent consumer spending. Net bookings from Red Dead Online outperformed our expectations during the third quarter, almost tripling, both year-over-year and sequentially, excluding digital content bundled with the Red Dead Redemption 2 premium editions. Red Dead Online hit a new peak in player numbers in December following the release of the latest update, Moonshiners, and exceeded those numbers and set a new record in January. We remain as excited as ever about the long-term opportunity for Red Dead Online to be a significant driver of recurrent consumer spending. In November, Red Dead Redemption 2 launched for the PC and Google Stadia to date has sold in over 29 million units. According to the NPD Group, Red Dead Redemption 2 was the top title of the last 4 years based on U.S. dollar sales.</t>
        </r>
      </text>
    </comment>
    <comment ref="AP256" authorId="0" shapeId="0" xr:uid="{00000000-0006-0000-0100-00001B020000}">
      <text>
        <r>
          <rPr>
            <sz val="11"/>
            <color theme="1"/>
            <rFont val="Calibri"/>
            <family val="2"/>
            <scheme val="minor"/>
          </rPr>
          <t>======
ID#AAABXr47b-k
Julien Whitter    (2024-10-23 17:18:09)
Red Dead Redemption 2 also exceeded our expectations in the fourth quarter and to date has sold in more than 31 million units worldwide. Both engagement and recurrent consumer spending on Red Dead Online continue to gain momentum. Net bookings grew 62% in the fourth quarter and more than tripled for the full year, excluding digital content bundled with the Red Dead Redemption 2 premium additions. Throughout the coming year Rockstar Games will continue to support both Red Dead Online and Grand Theft Auto Online with more content updates to keep new and returning players excited and engaged.</t>
        </r>
      </text>
    </comment>
    <comment ref="AQ256" authorId="0" shapeId="0" xr:uid="{00000000-0006-0000-0100-0000FF000000}">
      <text>
        <r>
          <rPr>
            <sz val="11"/>
            <color theme="1"/>
            <rFont val="Calibri"/>
            <family val="2"/>
            <scheme val="minor"/>
          </rPr>
          <t>======
ID#AAABXr47cQk
Julien Whitter    (2024-10-23 17:18:10)
Red Dead Redemption 2 also outperformed, and to date has sold in more than 32 million units worldwide.</t>
        </r>
      </text>
    </comment>
    <comment ref="AR256" authorId="0" shapeId="0" xr:uid="{00000000-0006-0000-0100-000055000000}">
      <text>
        <r>
          <rPr>
            <sz val="11"/>
            <color theme="1"/>
            <rFont val="Calibri"/>
            <family val="2"/>
            <scheme val="minor"/>
          </rPr>
          <t>======
ID#AAABXr47cbw
Julien Whitter    (2024-10-23 17:18:11)
Red Dead Redemption 2 also outperformed, and to date, has sold in over 34 million units worldwide.</t>
        </r>
      </text>
    </comment>
    <comment ref="AS256" authorId="0" shapeId="0" xr:uid="{00000000-0006-0000-0100-000087010000}">
      <text>
        <r>
          <rPr>
            <sz val="11"/>
            <color theme="1"/>
            <rFont val="Calibri"/>
            <family val="2"/>
            <scheme val="minor"/>
          </rPr>
          <t>======
ID#AAABXr47cH8
Julien Whitter    (2024-10-23 17:18:10)
Red Dead Redemption 2 also outperformed and, to date, has sold in over 36 million units worldwide.</t>
        </r>
      </text>
    </comment>
    <comment ref="AT256" authorId="0" shapeId="0" xr:uid="{00000000-0006-0000-0100-00001E020000}">
      <text>
        <r>
          <rPr>
            <sz val="11"/>
            <color theme="1"/>
            <rFont val="Calibri"/>
            <family val="2"/>
            <scheme val="minor"/>
          </rPr>
          <t>======
ID#AAABXr47b-Y
Julien Whitter    (2024-10-23 17:18:09)
pg. 11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U256" authorId="0" shapeId="0" xr:uid="{00000000-0006-0000-0100-0000E1000000}">
      <text>
        <r>
          <rPr>
            <sz val="11"/>
            <color theme="1"/>
            <rFont val="Calibri"/>
            <family val="2"/>
            <scheme val="minor"/>
          </rPr>
          <t>======
ID#AAABXr47cSg
Julien Whitter    (2024-10-23 17:18:10)
In addition, Rockstar Games continued to captivate and engage audiences with Red Dead Redemption 2, which exceeded our expectations and has now sold in more than 38 million units. Red Dead Online also enjoyed a strong quarter, thanks to new content offerings, including 8 new horse races and a creative array of bonuses and incentives. The game experienced strong performance as compared to the first quarter of fiscal 2020, including 18% growth in its audience size, 26% growth in new players and outstanding growth in recurrent consumer spending. This performance was driven by both strong ongoing game sales and the continued influx of new players from the stand-alone version of Red Dead Online.</t>
        </r>
      </text>
    </comment>
    <comment ref="AV256" authorId="0" shapeId="0" xr:uid="{00000000-0006-0000-0100-0000E8010000}">
      <text>
        <r>
          <rPr>
            <sz val="11"/>
            <color theme="1"/>
            <rFont val="Calibri"/>
            <family val="2"/>
            <scheme val="minor"/>
          </rPr>
          <t>======
ID#AAABXr47cB0
Julien Whitter    (2024-10-23 17:18:09)
During the quarter, Red Dead Redemption 2 also significantly outperformed our expectations and to date has sold-in more than 39 million units worldwide.
Momentum continued in Red Dead Online with the introduction of the Blood Money update in July, which introduced a series of new criminal-themed opportunities; complex new missions, including the game's first train robbery; and The Quick Draw Club, a series of 4 distinct, rapid-fire passes featuring criminal-themed unlockable rewards, bonuses and more. As a result of the Blood Money update as well as the influx of new players attributable to the stand-alone version of Red Dead Online, we experienced a 26% increase in active players and a 29% increase in new online player acquisition. Recurrent consumer spending for the series was also notably above expectations.</t>
        </r>
      </text>
    </comment>
    <comment ref="AW256" authorId="0" shapeId="0" xr:uid="{00000000-0006-0000-0100-000021010000}">
      <text>
        <r>
          <rPr>
            <sz val="11"/>
            <color theme="1"/>
            <rFont val="Calibri"/>
            <family val="2"/>
            <scheme val="minor"/>
          </rPr>
          <t>======
ID#AAABXr47cOY
Julien Whitter    (2024-10-23 17:18:10)
Red Dead Redemption 2 also had an excellent quarter. The title's outperformance was primarily driven by strong holiday sales and to date, it has sold-in nearly 43 million units worldwide. In addition, Red Dead Online outperformed our expectations due to strong sales of Red Dead Redemption 2 and the continued influx of new players alongside a series of updates, including the fourth installment of the Quick Draw Club, All Hallows' Call to Arms, The Halloween Pass 2 and Holiday Call to Arms.
----
Eric Owen Handler
MKM Partners LLC, Research Division
I wanted to talk a little bit about Red Dead Redemption 2. It looks like you sold on a quarter-over-quarter basis, an incremental 4 million units, your best quarter in a little bit of -- quite some time. I'm curious, was there anything special that led to that increase in unit sales? Or was this sort of seasonality around the holidays?
And secondly, I'm just curious what you're seeing from new cohort spending on Red Dead Online versus sort of existing cohort spending?
Lainie Goldstein
Chief Financial Officer
So for Red Dead Redemption 2, we had a lot of holiday promos during the Christmas season, and that really drove a lot of the units as well as we had a series of updates. So a lot of people were playing the game. So that really drove a lot of those units. And in terms of the new cohort spending, we don't have any real details on that.</t>
        </r>
      </text>
    </comment>
    <comment ref="AX256" authorId="0" shapeId="0" xr:uid="{00000000-0006-0000-0100-000036000000}">
      <text>
        <r>
          <rPr>
            <sz val="11"/>
            <color theme="1"/>
            <rFont val="Calibri"/>
            <family val="2"/>
            <scheme val="minor"/>
          </rPr>
          <t>======
ID#AAABXr47cd0
Julien Whitter    (2024-10-23 17:18:11)
Red Dead Redemption 2 continued to expand its audience and to date has sold in more than 44 million units worldwide. Results for the series were notably above our expectations for the period, which is further proof of the ongoing popularity of Rockstar's blockbuster entertainment experiences.</t>
        </r>
      </text>
    </comment>
    <comment ref="AY256" authorId="0" shapeId="0" xr:uid="{00000000-0006-0000-0100-000006010000}">
      <text>
        <r>
          <rPr>
            <sz val="11"/>
            <color theme="1"/>
            <rFont val="Calibri"/>
            <family val="2"/>
            <scheme val="minor"/>
          </rPr>
          <t>======
ID#AAABXr47cQI
Julien Whitter    (2024-10-23 17:18:10)
We were also pleased with the performance of Red Dead Redemption 2, which continues to expand its audience and to date, has sold-in more than 45 million units worldwide. Tiny Tina's Wonderlands exceeded our expectations and continued to sustain healthy player engagement due in part to its robust post-launch content, which will continue throughout the fiscal year. The title has resonated with core fans and new audiences with nearly 40% of players having never before played a Borderlands title. Additionally, Tiny Tina's Wonderlands launched on Steam in June alongside its previously released DLC offerings.</t>
        </r>
      </text>
    </comment>
    <comment ref="AZ256" authorId="0" shapeId="0" xr:uid="{00000000-0006-0000-0100-0000FC010000}">
      <text>
        <r>
          <rPr>
            <sz val="11"/>
            <color theme="1"/>
            <rFont val="Calibri"/>
            <family val="2"/>
            <scheme val="minor"/>
          </rPr>
          <t>======
ID#AAABXr47cAk
Julien Whitter    (2024-10-23 17:18:09)
Red Dead Redemption 2 is continuing to impress, with sell-in of more than 46 million units worldwide to date and more active players in the second quarter than we've seen for the comparable period in previous years. 2K supported WWE 2K22 and Tiny Tina's Wonderlands, the final downloadable content packs for each title, which were made available individually and as part of the game's season passes.</t>
        </r>
      </text>
    </comment>
    <comment ref="BA256" authorId="0" shapeId="0" xr:uid="{00000000-0006-0000-0100-000072010000}">
      <text>
        <r>
          <rPr>
            <sz val="11"/>
            <color theme="1"/>
            <rFont val="Calibri"/>
            <family val="2"/>
            <scheme val="minor"/>
          </rPr>
          <t>======
ID#AAABXr47cJU
Julien Whitter    (2024-10-23 17:18:10)
We were also pleased with the performance of Red Dead Redemption 2, which outpaced our expectations driven by successful holiday promotions and a vest. To date, the title has sold in more than 50 million units. During the quarter, Rockstar Games continued to release new updates for Red Dead Online, including a new Halloween hardcore telegram mission and new call to arms locations for Halloween and the holidays. We remain incredibly pleased with the enduring quality of these entertainment experiences.</t>
        </r>
      </text>
    </comment>
    <comment ref="BB256" authorId="0" shapeId="0" xr:uid="{00000000-0006-0000-0100-0000D7010000}">
      <text>
        <r>
          <rPr>
            <sz val="11"/>
            <color theme="1"/>
            <rFont val="Calibri"/>
            <family val="2"/>
            <scheme val="minor"/>
          </rPr>
          <t>======
ID#AAABXr47cC4
Julien Whitter    (2024-10-23 17:18:09)
Red Dead Redemption 2 outperformed our plans and to date, the title has sold in more than 53 million units worldwide. We're also pleased with the continued engagement of players we've Red Dead Online as demonstrated by its 10% year-on-year increase in new online players on all platforms. NBA 2K23 continues to grow its audience with the title selling in over 11 million units to date, a record for the series at this stage and achieving its highest ever virtual currency sales. In addition, engagement with NBA 2K23 remained incredibly strong, with approximately 2.3 million daily active users, including growth in the city, my career and my team users. NBA 2K23 arcade addition continues to bring the best basketball experience to mobile devices and has maintained its #1 position on Apple Arcade.</t>
        </r>
      </text>
    </comment>
    <comment ref="BC256" authorId="0" shapeId="0" xr:uid="{00000000-0006-0000-0100-00005B000000}">
      <text>
        <r>
          <rPr>
            <sz val="11"/>
            <color theme="1"/>
            <rFont val="Calibri"/>
            <family val="2"/>
            <scheme val="minor"/>
          </rPr>
          <t>======
ID#AAABXr47cbU
Julien Whitter    (2024-10-23 17:18:11)
We were pleased with the performance of Red dead Redemption 2, which has sold in more than 55 million units to date. Rockstar Games continues to support Red Dead Online with new bonuses and rewards, including free apparel inspired by the Red Dead Fashion Subedit and seasonal content such as April's Condor Egg Freemode event. NBA 2K23 exceeded our plans and the title has now sold in over 13 million units, representing 11% year-over-year growth, driven by higher demand, especially in Gen9 consoles as well as a more tailored promotional cadence. This incredible performance marks the title's second highest sell-through ever with only NBA 2K20 achieving higher unit sales.</t>
        </r>
      </text>
    </comment>
    <comment ref="BD256" authorId="0" shapeId="0" xr:uid="{00000000-0006-0000-0100-000020010000}">
      <text>
        <r>
          <rPr>
            <sz val="11"/>
            <color theme="1"/>
            <rFont val="Calibri"/>
            <family val="2"/>
            <scheme val="minor"/>
          </rPr>
          <t>======
ID#AAABXr47cOc
Julien Whitter    (2024-10-23 17:18:10)
Red Dead Redemption 2 surpassed our plans and has sold-in more than 57 million units to date. Rockstar Games continues to support Red Dead Online with new content, including bonuses for the Naturalist and Bounty Hunters and new free-roam missions and events. In addition, Rockstar Games expanded the audience for the franchise with the launch of Red Dead Redemption and Undead Nightmare for PlayStation 4 and Nintendo Switch.</t>
        </r>
      </text>
    </comment>
    <comment ref="BE256" authorId="0" shapeId="0" xr:uid="{00000000-0006-0000-0100-00006F000000}">
      <text>
        <r>
          <rPr>
            <sz val="11"/>
            <color theme="1"/>
            <rFont val="Calibri"/>
            <family val="2"/>
            <scheme val="minor"/>
          </rPr>
          <t>======
ID#AAABXr47caI
Julien Whitter    (2024-10-23 17:18:11)
https://research.alpha-sense.com?docid=GDS-65c54a04c67d857c99c427ad&amp;utm_source=alphasense%20platform&amp;utm_medium=document%20share&amp;utm_content=GDS-65c54a04c67d857c99c427ad&amp;utm_campaign=1717507172137&amp;utm_doc_id=GDS-65c54a04c67d857c99c427ad&amp;utm_doc_type=IRPres</t>
        </r>
      </text>
    </comment>
    <comment ref="BF256" authorId="0" shapeId="0" xr:uid="{00000000-0006-0000-0100-000049020000}">
      <text>
        <r>
          <rPr>
            <sz val="11"/>
            <color theme="1"/>
            <rFont val="Calibri"/>
            <family val="2"/>
            <scheme val="minor"/>
          </rPr>
          <t>======
ID#AAABXr47b7o
Julien Whitter    (2024-10-23 17:18:09)
Red Dead Redemption 2 also surpassed our expectations and has sold in nearly 64 million units worldwide. We continue to expand the audience for the series with Red Dead Redemption and Undead Nightmare recently related to the roster of games included within the GTA+ library.</t>
        </r>
      </text>
    </comment>
    <comment ref="G259" authorId="0" shapeId="0" xr:uid="{00000000-0006-0000-0100-0000BE000000}">
      <text>
        <r>
          <rPr>
            <sz val="11"/>
            <color theme="1"/>
            <rFont val="Calibri"/>
            <family val="2"/>
            <scheme val="minor"/>
          </rPr>
          <t>======
ID#AAABXr47cU8
Julien Whitter    (2024-10-23 17:18:10)
As a result of the extraordinary success of this title and it's add-on content, the Red Dead franchise has now sold in over 12.5 million units.</t>
        </r>
      </text>
    </comment>
    <comment ref="H259" authorId="0" shapeId="0" xr:uid="{00000000-0006-0000-0100-000021000000}">
      <text>
        <r>
          <rPr>
            <sz val="11"/>
            <color theme="1"/>
            <rFont val="Calibri"/>
            <family val="2"/>
            <scheme val="minor"/>
          </rPr>
          <t>======
ID#AAABXr47cfI
Julien Whitter    (2024-10-23 17:18:11)
The Red Dead franchise has sold-in over 13 million units worldwide.</t>
        </r>
      </text>
    </comment>
    <comment ref="I259" authorId="0" shapeId="0" xr:uid="{00000000-0006-0000-0100-00002E010000}">
      <text>
        <r>
          <rPr>
            <sz val="11"/>
            <color theme="1"/>
            <rFont val="Calibri"/>
            <family val="2"/>
            <scheme val="minor"/>
          </rPr>
          <t>======
ID#AAABXr47cNk
Julien Whitter    (2024-10-23 17:18:10)
Released Red Dead Redemption: Game of the Year Edition, featuring the original title and all subsequently released add-on content.  The Red Dead franchise has sold-in over 13 million units worldwide.</t>
        </r>
      </text>
    </comment>
    <comment ref="R259" authorId="0" shapeId="0" xr:uid="{00000000-0006-0000-0100-000029020000}">
      <text>
        <r>
          <rPr>
            <sz val="11"/>
            <color theme="1"/>
            <rFont val="Calibri"/>
            <family val="2"/>
            <scheme val="minor"/>
          </rPr>
          <t>======
ID#AAABXr47b9o
Julien Whitter    (2024-10-23 17:18:09)
Red Dead Redemption
has 
sold-in more than 13 million 
units</t>
        </r>
      </text>
    </comment>
    <comment ref="W259" authorId="0" shapeId="0" xr:uid="{00000000-0006-0000-0100-000032000000}">
      <text>
        <r>
          <rPr>
            <sz val="11"/>
            <color theme="1"/>
            <rFont val="Calibri"/>
            <family val="2"/>
            <scheme val="minor"/>
          </rPr>
          <t>======
ID#AAABXr47ceE
Julien Whitter    (2024-10-23 17:18:11)
slide 6
https://research.alpha-sense.com?docid=0001104659-15-060503&amp;utm_source=alphasense%20platform&amp;utm_medium=document%20share&amp;utm_content=0001104659-15-060503&amp;utm_campaign=1717347905881&amp;utm_doc_id=0001104659-15-060503&amp;utm_doc_type=8K</t>
        </r>
      </text>
    </comment>
    <comment ref="AA259" authorId="0" shapeId="0" xr:uid="{00000000-0006-0000-0100-00005E000000}">
      <text>
        <r>
          <rPr>
            <sz val="11"/>
            <color theme="1"/>
            <rFont val="Calibri"/>
            <family val="2"/>
            <scheme val="minor"/>
          </rPr>
          <t>======
ID#AAABXr47cbM
Julien Whitter    (2024-10-23 17:18:11)
slide 5
https://research.alpha-sense.com?docid=0001104659-16-143234&amp;utm_source=alphasense%20platform&amp;utm_medium=document%20share&amp;utm_content=0001104659-16-143234&amp;utm_campaign=1717349694249&amp;utm_doc_id=0001104659-16-143234&amp;utm_doc_type=8K</t>
        </r>
      </text>
    </comment>
    <comment ref="AC259" authorId="0" shapeId="0" xr:uid="{00000000-0006-0000-0100-000028020000}">
      <text>
        <r>
          <rPr>
            <sz val="11"/>
            <color theme="1"/>
            <rFont val="Calibri"/>
            <family val="2"/>
            <scheme val="minor"/>
          </rPr>
          <t>======
ID#AAABXr47b9w
Julien Whitter    (2024-10-23 17:18:09)
Executive Chairman and Chief Executive Officer
Ben, thank you. The first year for Red Dead, the last release was 8.5 million units and lifetime to date is around 15 million units. We're not talking about our expectations except obviously we're incredibly excited about the title, not just Red Dead, also the online offering to come. So Rockstar will talk more about the title. But obviously, we're -- there's a great anticipation both on the part of ourselves and consumers. Lainie is going to talk about your second question.</t>
        </r>
      </text>
    </comment>
    <comment ref="AE259" authorId="0" shapeId="0" xr:uid="{00000000-0006-0000-0100-000099000000}">
      <text>
        <r>
          <rPr>
            <sz val="11"/>
            <color theme="1"/>
            <rFont val="Calibri"/>
            <family val="2"/>
            <scheme val="minor"/>
          </rPr>
          <t>======
ID#AAABXr47cXU
Julien Whitter    (2024-10-23 17:18:10)
https://research.alpha-sense.com?docid=0001104659-17-052165&amp;utm_source=alphasense%20platform&amp;utm_medium=document%20share&amp;utm_content=0001104659-17-052165&amp;utm_campaign=1717366159476&amp;utm_doc_id=0001104659-17-052165&amp;utm_doc_type=8K</t>
        </r>
      </text>
    </comment>
    <comment ref="AT259" authorId="0" shapeId="0" xr:uid="{00000000-0006-0000-0100-000076000000}">
      <text>
        <r>
          <rPr>
            <sz val="11"/>
            <color theme="1"/>
            <rFont val="Calibri"/>
            <family val="2"/>
            <scheme val="minor"/>
          </rPr>
          <t>======
ID#AAABXr47cZo
Julien Whitter    (2024-10-23 17:18:11)
pg. 11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V259" authorId="0" shapeId="0" xr:uid="{00000000-0006-0000-0100-000041020000}">
      <text>
        <r>
          <rPr>
            <sz val="11"/>
            <color theme="1"/>
            <rFont val="Calibri"/>
            <family val="2"/>
            <scheme val="minor"/>
          </rPr>
          <t>======
ID#AAABXr47b8I
Julien Whitter    (2024-10-23 17:18:09)
https://research.alpha-sense.com?docid=IR-MAN-TK622906-20211104082055104-0&amp;utm_source=alphasense%20platform&amp;utm_medium=document%20share&amp;utm_content=IR-MAN-TK622906-20211104082055104-0&amp;utm_campaign=1717445356809&amp;utm_doc_id=IR-MAN-TK622906-20211104082055104-0&amp;utm_doc_type=IRPres</t>
        </r>
      </text>
    </comment>
    <comment ref="AZ259" authorId="0" shapeId="0" xr:uid="{00000000-0006-0000-0100-000030010000}">
      <text>
        <r>
          <rPr>
            <sz val="11"/>
            <color theme="1"/>
            <rFont val="Calibri"/>
            <family val="2"/>
            <scheme val="minor"/>
          </rPr>
          <t>======
ID#AAABXr47cNc
Julien Whitter    (2024-10-23 17:18:10)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59" authorId="0" shapeId="0" xr:uid="{00000000-0006-0000-0100-0000C9000000}">
      <text>
        <r>
          <rPr>
            <sz val="11"/>
            <color theme="1"/>
            <rFont val="Calibri"/>
            <family val="2"/>
            <scheme val="minor"/>
          </rPr>
          <t>======
ID#AAABXr47cUQ
Julien Whitter    (2024-10-23 17:18:10)
https://research.alpha-sense.com?docid=GDS-63e1788cc67d8508167a7097&amp;utm_source=alphasense%20platform&amp;utm_medium=document%20share&amp;utm_content=GDS-63e1788cc67d8508167a7097&amp;utm_campaign=1717462898104&amp;utm_doc_id=GDS-63e1788cc67d8508167a7097&amp;utm_doc_type=IRPres</t>
        </r>
      </text>
    </comment>
    <comment ref="BB259" authorId="0" shapeId="0" xr:uid="{00000000-0006-0000-0100-0000EC000000}">
      <text>
        <r>
          <rPr>
            <sz val="11"/>
            <color theme="1"/>
            <rFont val="Calibri"/>
            <family val="2"/>
            <scheme val="minor"/>
          </rPr>
          <t>======
ID#AAABXr47cRw
Julien Whitter    (2024-10-23 17:18:10)
https://research.alpha-sense.com?docid=GDS-646539fdc07adf12293d4b6f&amp;utm_source=alphasense%20platform&amp;utm_medium=document%20share&amp;utm_content=GDS-646539fdc07adf12293d4b6f&amp;utm_campaign=1717463253885&amp;utm_doc_id=GDS-646539fdc07adf12293d4b6f&amp;utm_doc_type=IRPres</t>
        </r>
      </text>
    </comment>
    <comment ref="BC259" authorId="0" shapeId="0" xr:uid="{00000000-0006-0000-0100-0000BA000000}">
      <text>
        <r>
          <rPr>
            <sz val="11"/>
            <color theme="1"/>
            <rFont val="Calibri"/>
            <family val="2"/>
            <scheme val="minor"/>
          </rPr>
          <t>======
ID#AAABXr47cVM
Julien Whitter    (2024-10-23 17:18:10)
https://research.alpha-sense.com?docid=GDS-64d2a7efc07adf103e6786d5&amp;utm_source=alphasense%20platform&amp;utm_medium=document%20share&amp;utm_content=GDS-64d2a7efc07adf103e6786d5&amp;utm_campaign=1717506612054&amp;utm_doc_id=GDS-64d2a7efc07adf103e6786d5&amp;utm_doc_type=IRPres</t>
        </r>
      </text>
    </comment>
    <comment ref="BD259" authorId="0" shapeId="0" xr:uid="{00000000-0006-0000-0100-0000F6010000}">
      <text>
        <r>
          <rPr>
            <sz val="11"/>
            <color theme="1"/>
            <rFont val="Calibri"/>
            <family val="2"/>
            <scheme val="minor"/>
          </rPr>
          <t>======
ID#AAABXr47cA8
Julien Whitter    (2024-10-23 17:18:09)
https://research.alpha-sense.com?docid=GDS-654c01acc67d85079cffac2c&amp;utm_source=alphasense%20platform&amp;utm_medium=document%20share&amp;utm_content=GDS-654c01acc67d85079cffac2c&amp;utm_campaign=1717507050348&amp;utm_doc_id=GDS-654c01acc67d85079cffac2c&amp;utm_doc_type=IRPres</t>
        </r>
      </text>
    </comment>
    <comment ref="BE259" authorId="0" shapeId="0" xr:uid="{00000000-0006-0000-0100-00002F010000}">
      <text>
        <r>
          <rPr>
            <sz val="11"/>
            <color theme="1"/>
            <rFont val="Calibri"/>
            <family val="2"/>
            <scheme val="minor"/>
          </rPr>
          <t>======
ID#AAABXr47cNg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AO260" authorId="0" shapeId="0" xr:uid="{00000000-0006-0000-0100-0000C0010000}">
      <text>
        <r>
          <rPr>
            <sz val="11"/>
            <color theme="1"/>
            <rFont val="Calibri"/>
            <family val="2"/>
            <scheme val="minor"/>
          </rPr>
          <t>======
ID#AAABXr47cEY
Julien Whitter    (2024-10-23 17:18:09)
Trends and Factors Affecting our Business
Product Release Schedule.     Our financial results are affected by the timing of our product releases and the commercial success of those titles. Our Grand Theft Auto products in particular have historically accounted for a significant portion of our revenue. Sales of Grand Theft Auto products generated 21.5% of our net revenue for the nine months ended December 31, 2019. In October 2018, we released Red Dead Redemption 2 . Sales of Red Dead Redemption products generated 14.8% of our net revenue for the nine months ended December 31, 2019. The timing of our Grand Theft Auto or Red Dead Redemption product releases may affect our financial performance on a quarterly and annual basis.</t>
        </r>
      </text>
    </comment>
    <comment ref="AN263" authorId="0" shapeId="0" xr:uid="{00000000-0006-0000-0100-0000C3010000}">
      <text>
        <r>
          <rPr>
            <sz val="11"/>
            <color theme="1"/>
            <rFont val="Calibri"/>
            <family val="2"/>
            <scheme val="minor"/>
          </rPr>
          <t>======
ID#AAABXr47cEI
Julien Whitter    (2024-10-23 17:18:09)
https://www.businesswire.com/news/home/20190923005321/en/</t>
        </r>
      </text>
    </comment>
    <comment ref="K264" authorId="0" shapeId="0" xr:uid="{00000000-0006-0000-0100-000038010000}">
      <text>
        <r>
          <rPr>
            <sz val="11"/>
            <color theme="1"/>
            <rFont val="Calibri"/>
            <family val="2"/>
            <scheme val="minor"/>
          </rPr>
          <t>======
ID#AAABXr47cM8
Julien Whitter    (2024-10-23 17:18:10)
On September 18, 2K Games will launch Borderlands 2, the next installment in the critically-acclaimed franchise that has sold in nearly 6 million units worldwide.</t>
        </r>
      </text>
    </comment>
    <comment ref="L264" authorId="0" shapeId="0" xr:uid="{00000000-0006-0000-0100-000059000000}">
      <text>
        <r>
          <rPr>
            <sz val="11"/>
            <color theme="1"/>
            <rFont val="Calibri"/>
            <family val="2"/>
            <scheme val="minor"/>
          </rPr>
          <t>======
ID#AAABXr47cbg
Julien Whitter    (2024-10-23 17:18:11)
. Or -- and the launch of Borderlands 2, which we've announced just sold in more than 5 million units. So these are very big, big titles for us. And they reflect the fact that when consumers see something in the market, they show up for it. And while tie</t>
        </r>
      </text>
    </comment>
    <comment ref="AK264" authorId="0" shapeId="0" xr:uid="{00000000-0006-0000-0100-0000C1010000}">
      <text>
        <r>
          <rPr>
            <sz val="11"/>
            <color theme="1"/>
            <rFont val="Calibri"/>
            <family val="2"/>
            <scheme val="minor"/>
          </rPr>
          <t>======
ID#AAABXr47cEU
Julien Whitter    (2024-10-23 17:18:09)
Borderlands 2 still draws in more than one million unique monthly users more than six years after the games initial release in 2012.</t>
        </r>
      </text>
    </comment>
    <comment ref="AM264" authorId="0" shapeId="0" xr:uid="{00000000-0006-0000-0100-00002F020000}">
      <text>
        <r>
          <rPr>
            <sz val="11"/>
            <color theme="1"/>
            <rFont val="Calibri"/>
            <family val="2"/>
            <scheme val="minor"/>
          </rPr>
          <t>======
ID#AAABXr47b9Q
Julien Whitter    (2024-10-23 17:18:09)
9.13.19 launch</t>
        </r>
      </text>
    </comment>
    <comment ref="AN264" authorId="0" shapeId="0" xr:uid="{00000000-0006-0000-0100-000052000000}">
      <text>
        <r>
          <rPr>
            <sz val="11"/>
            <color theme="1"/>
            <rFont val="Calibri"/>
            <family val="2"/>
            <scheme val="minor"/>
          </rPr>
          <t>======
ID#AAABXr47cb8
Julien Whitter    (2024-10-23 17:18:11)
Borderlands 3 received resoundingly positive critical acclaim with Forbes, IGN, Shacknews, Destructoid, and Meristation, all scoring the title 9 out of 10. Today, Borderlands 3 has sold-in nearly 7 million units worldwide. I'd like to congratulate the teams at Gearbox and 2K on a stellar launch in taking this beloved series to new heights. Karl will share details about our post-launch content plan that will keep players engaged in the world of Borderlands 3.</t>
        </r>
      </text>
    </comment>
    <comment ref="M265" authorId="0" shapeId="0" xr:uid="{00000000-0006-0000-0100-000098000000}">
      <text>
        <r>
          <rPr>
            <sz val="11"/>
            <color theme="1"/>
            <rFont val="Calibri"/>
            <family val="2"/>
            <scheme val="minor"/>
          </rPr>
          <t>======
ID#AAABXr47cXY
Julien Whitter    (2024-10-23 17:18:10)
Borderlands 2
received 90 
Metacritic score and has 
sold-in nearly 6 million units 
to date</t>
        </r>
      </text>
    </comment>
    <comment ref="N265" authorId="0" shapeId="0" xr:uid="{00000000-0006-0000-0100-000072000000}">
      <text>
        <r>
          <rPr>
            <sz val="11"/>
            <color theme="1"/>
            <rFont val="Calibri"/>
            <family val="2"/>
            <scheme val="minor"/>
          </rPr>
          <t>======
ID#AAABXr47cZ4
Julien Whitter    (2024-10-23 17:18:11)
Borderlands 2 remains on track to become the highest selling release in the history of 2K, with approximately 6 million units sold in to date and counting.</t>
        </r>
      </text>
    </comment>
    <comment ref="O265" authorId="0" shapeId="0" xr:uid="{00000000-0006-0000-0100-0000B0000000}">
      <text>
        <r>
          <rPr>
            <sz val="11"/>
            <color theme="1"/>
            <rFont val="Calibri"/>
            <family val="2"/>
            <scheme val="minor"/>
          </rPr>
          <t>======
ID#AAABXr47cV4
Julien Whitter    (2024-10-23 17:18:10)
ccordingly, we've increased our revenue and earnings outlook for fiscal year 2014.Turning to the key drivers of our first quarter results, the enduring popularity of Borderlands 2 has enabled the title to sell in nearly 7 million units and remains on track to become the highest selling release in the history of 2K. D</t>
        </r>
      </text>
    </comment>
    <comment ref="P265" authorId="0" shapeId="0" xr:uid="{00000000-0006-0000-0100-000043020000}">
      <text>
        <r>
          <rPr>
            <sz val="11"/>
            <color theme="1"/>
            <rFont val="Calibri"/>
            <family val="2"/>
            <scheme val="minor"/>
          </rPr>
          <t>======
ID#AAABXr47b8A
Julien Whitter    (2024-10-23 17:18:09)
With 2 more add-ons planned for the released during 2013, Borderlands 2 has sold in over 7.5 million units and counting, and is on track to becoming the highest-selling title in 2K's history.</t>
        </r>
      </text>
    </comment>
    <comment ref="Q265" authorId="0" shapeId="0" xr:uid="{00000000-0006-0000-0100-0000F7000000}">
      <text>
        <r>
          <rPr>
            <sz val="11"/>
            <color theme="1"/>
            <rFont val="Calibri"/>
            <family val="2"/>
            <scheme val="minor"/>
          </rPr>
          <t>======
ID#AAABXr47cRE
Julien Whitter    (2024-10-23 17:18:10)
Released the Borderlands 2 Game of the Year Edition for the Xbox 360, PS3 and PC.  Borderlands 2 is now the highest-selling title in 2K’s history with more than 8.5 million units sold-in to date.</t>
        </r>
      </text>
    </comment>
    <comment ref="R265" authorId="0" shapeId="0" xr:uid="{00000000-0006-0000-0100-00006F010000}">
      <text>
        <r>
          <rPr>
            <sz val="11"/>
            <color theme="1"/>
            <rFont val="Calibri"/>
            <family val="2"/>
            <scheme val="minor"/>
          </rPr>
          <t>======
ID#AAABXr47cJg
Julien Whitter    (2024-10-23 17:18:10)
Borderlands 2, which launched in September 2012, continued to be a significant contributor to our results. The title was the top-selling release in the history of 2K, with over 9 million units sold-in to date.</t>
        </r>
      </text>
    </comment>
    <comment ref="S265" authorId="0" shapeId="0" xr:uid="{00000000-0006-0000-0100-000062000000}">
      <text>
        <r>
          <rPr>
            <sz val="11"/>
            <color theme="1"/>
            <rFont val="Calibri"/>
            <family val="2"/>
            <scheme val="minor"/>
          </rPr>
          <t>======
ID#AAABXr47ca8
Julien Whitter    (2024-10-23 17:18:11)
Borderlands 2, which is now sold in more than 10 million units
 Borderlands is beloved, Borderlands 2 has sold something like 10 million units to date</t>
        </r>
      </text>
    </comment>
    <comment ref="T265" authorId="0" shapeId="0" xr:uid="{00000000-0006-0000-0100-000083010000}">
      <text>
        <r>
          <rPr>
            <sz val="11"/>
            <color theme="1"/>
            <rFont val="Calibri"/>
            <family val="2"/>
            <scheme val="minor"/>
          </rPr>
          <t>======
ID#AAABXr47cIQ
Julien Whitter    (2024-10-23 17:18:10)
eveloped by Gearbox Software, Borderlands 2 has sold-in over 11 million units worldwide, won more than 55 editorial awards and is the critically acclaimed sequel to the breakout original that invented a new genre, the FPS/RPG hybrid known as “shooter-looter.” Borderlands 2 features genre defining characters and skill trees, diverse environments, missions and enemies, as well as weapons and equipment with more personality than ever before.</t>
        </r>
      </text>
    </comment>
    <comment ref="W265" authorId="0" shapeId="0" xr:uid="{00000000-0006-0000-0100-00009D000000}">
      <text>
        <r>
          <rPr>
            <sz val="11"/>
            <color theme="1"/>
            <rFont val="Calibri"/>
            <family val="2"/>
            <scheme val="minor"/>
          </rPr>
          <t>======
ID#AAABXr47cXE
Julien Whitter    (2024-10-23 17:18:10)
slide 6
https://research.alpha-sense.com?docid=0001104659-15-060503&amp;utm_source=alphasense%20platform&amp;utm_medium=document%20share&amp;utm_content=0001104659-15-060503&amp;utm_campaign=1717347905881&amp;utm_doc_id=0001104659-15-060503&amp;utm_doc_type=8K</t>
        </r>
      </text>
    </comment>
    <comment ref="AE265" authorId="0" shapeId="0" xr:uid="{00000000-0006-0000-0100-000092010000}">
      <text>
        <r>
          <rPr>
            <sz val="11"/>
            <color theme="1"/>
            <rFont val="Calibri"/>
            <family val="2"/>
            <scheme val="minor"/>
          </rPr>
          <t>======
ID#AAABXr47cHQ
Julien Whitter    (2024-10-23 17:18:09)
https://research.alpha-sense.com?docid=0001104659-17-052165&amp;utm_source=alphasense%20platform&amp;utm_medium=document%20share&amp;utm_content=0001104659-17-052165&amp;utm_campaign=1717366159476&amp;utm_doc_id=0001104659-17-052165&amp;utm_doc_type=8K</t>
        </r>
      </text>
    </comment>
    <comment ref="AI265" authorId="0" shapeId="0" xr:uid="{00000000-0006-0000-0100-000004020000}">
      <text>
        <r>
          <rPr>
            <sz val="11"/>
            <color theme="1"/>
            <rFont val="Calibri"/>
            <family val="2"/>
            <scheme val="minor"/>
          </rPr>
          <t>======
ID#AAABXr47cAA
Julien Whitter    (2024-10-23 17:18:09)
slide 14
https://research.alpha-sense.com?docid=IR-US8740541094-20180815141159-30&amp;utm_source=alphasense%20platform&amp;utm_medium=document%20share&amp;utm_content=IR-US8740541094-20180815141159-30&amp;utm_campaign=1717432790200&amp;utm_doc_id=IR-US8740541094-20180815141159-30&amp;utm_doc_type=IRPres</t>
        </r>
      </text>
    </comment>
    <comment ref="AL265" authorId="0" shapeId="0" xr:uid="{00000000-0006-0000-0100-00007C010000}">
      <text>
        <r>
          <rPr>
            <sz val="11"/>
            <color theme="1"/>
            <rFont val="Calibri"/>
            <family val="2"/>
            <scheme val="minor"/>
          </rPr>
          <t>======
ID#AAABXr47cIs
Julien Whitter    (2024-10-23 17:18:10)
The franchise, which combines the exhilarating action of a first-person shooter with the rich progression and loot systems of a role-playing game, has sold in more than 43 million units worldwide to date. Borderlands 2 has sold in 20 million units to date, and more than 6 years after release, still draws in over 1 million unique monthly users.</t>
        </r>
      </text>
    </comment>
    <comment ref="AM265" authorId="0" shapeId="0" xr:uid="{00000000-0006-0000-0100-0000C8010000}">
      <text>
        <r>
          <rPr>
            <sz val="11"/>
            <color theme="1"/>
            <rFont val="Calibri"/>
            <family val="2"/>
            <scheme val="minor"/>
          </rPr>
          <t>======
ID#AAABXr47cD0
Julien Whitter    (2024-10-23 17:18:09)
Lainie Goldstein
Chief Financial Officer
So Borderlands 2, we've sold-in to date 22 million units, and it's always our aim to grow each sequel of our franchises from iteration to iteration. And the consumer excitement is incredibly strong so we're really excited about the title. And when we looked at our numbers for the remainder of the year, we were able to bring up the forecast based on what we've been seeing.</t>
        </r>
      </text>
    </comment>
    <comment ref="AO265" authorId="0" shapeId="0" xr:uid="{00000000-0006-0000-0100-000023010000}">
      <text>
        <r>
          <rPr>
            <sz val="11"/>
            <color theme="1"/>
            <rFont val="Calibri"/>
            <family val="2"/>
            <scheme val="minor"/>
          </rPr>
          <t>======
ID#AAABXr47cOQ
Julien Whitter    (2024-10-23 17:18:10)
Turning to Borderlands 3, the latest installment in our genre defining shooter-looter series continues to expand its audience since its record-breaking launch in September, with more than 50% user growth in comparison to Borderlands 2, at the same time, in its life cycle. 2K and Gearbox are supporting the game with free content as well as 4 downloadable campaign expansions, which are included with the Borderlands 3 Super Deluxe Edition and the season pass or can be purchased separately upon release. The first of these expansions, Moxxi's Heist and The Handsome Jackpot was released during the third quarter and was positively received by critics and consumers alike, helping to drive a season pass attach rate for Borderlands 3 that was a record, both for the series and for 2K at the same point in the title's life cycle. In December, Borderlands 3 was released for Google Stadia, and will be available on Steam in the coming months. To date, Borderlands 3 has sold in nearly 8 million units, and we expect lifetime unit sales to be a record for the series.</t>
        </r>
      </text>
    </comment>
    <comment ref="AP265" authorId="0" shapeId="0" xr:uid="{00000000-0006-0000-0100-0000A5010000}">
      <text>
        <r>
          <rPr>
            <sz val="11"/>
            <color theme="1"/>
            <rFont val="Calibri"/>
            <family val="2"/>
            <scheme val="minor"/>
          </rPr>
          <t>======
ID#AAABXr47cGE
Julien Whitter    (2024-10-23 17:18:09)
Borderlands 3, the latest installment in our genre-defining shooter-looter series outperformed our expectations in the fourth quarter and the title is now sold in over 10 million units, up 50% over Borderlands 2 in the same period. On March 13, Borderlands 3 was released on an array of PC retailers, including Steam, where sales of the game exceeded our projections. During the fourth quarter, 2K and Gearbox launched Guns, Love, and Tentacles: The Marriage of Wainwright &amp; Hammerlock, the second of 4 announced paid campaigns that are included in the Borderlands 3 Super Deluxe Edition and the Season Pass or it can be purchased separately upon release. The Season Pass attach rate for Borderlands 3 continues to be the highest in 2Ks in the franchise's history, and there's more content coming. Borderline 3s monthly active users have steadily climbed in each month during the fourth quarter. And in March, we had the largest influx of new players since the launch due to its release on Steam. We attribute this success in part to 2K's and Gearbox software's continued effort to support Borderlands 3 as a live service game with weekly events, free content drops and consistent communication with fans that should continue to benefit the title and the series over the long term.</t>
        </r>
      </text>
    </comment>
    <comment ref="AQ265" authorId="0" shapeId="0" xr:uid="{00000000-0006-0000-0100-0000F8010000}">
      <text>
        <r>
          <rPr>
            <sz val="11"/>
            <color theme="1"/>
            <rFont val="Calibri"/>
            <family val="2"/>
            <scheme val="minor"/>
          </rPr>
          <t>======
ID#AAABXr47cA0
Julien Whitter    (2024-10-23 17:18:09)
Borderlands 3 continues to expand its audience and to date has sold in over 10.5 million units worldwide, up 69% over Borderlands 2 in the same period.</t>
        </r>
      </text>
    </comment>
    <comment ref="AS265" authorId="0" shapeId="0" xr:uid="{00000000-0006-0000-0100-0000AB010000}">
      <text>
        <r>
          <rPr>
            <sz val="11"/>
            <color theme="1"/>
            <rFont val="Calibri"/>
            <family val="2"/>
            <scheme val="minor"/>
          </rPr>
          <t>======
ID#AAABXr47cFs
Julien Whitter    (2024-10-23 17:18:09)
We have discussed 3 titles so far for next-gen Consoles, NBA 2K21, which was actually built from the ground up for the new consoles. Borderlands 3, which has been fully optimized. Incidentally, that title sold in over 12 million units. And then we will be bringing Grand Theft Auto V to market for next-gen consoles, which will be remastering. Rockstar is going to remaster that title as they have in the past.</t>
        </r>
      </text>
    </comment>
    <comment ref="AT265" authorId="0" shapeId="0" xr:uid="{00000000-0006-0000-0100-0000A4010000}">
      <text>
        <r>
          <rPr>
            <sz val="11"/>
            <color theme="1"/>
            <rFont val="Calibri"/>
            <family val="2"/>
            <scheme val="minor"/>
          </rPr>
          <t>======
ID#AAABXr47cGI
Julien Whitter    (2024-10-23 17:18:09)
Franchise has sold-in approximately 
70M units
•
Borderlands 3
is 2K’s 
fastest selling title
and has sold-in 
approximately 13M 
units 
to date
•
Borderlands 2
is 2K’s top-selling title with 
over 
25M units sold-in to date</t>
        </r>
      </text>
    </comment>
    <comment ref="AZ265" authorId="0" shapeId="0" xr:uid="{00000000-0006-0000-0100-00006C010000}">
      <text>
        <r>
          <rPr>
            <sz val="11"/>
            <color theme="1"/>
            <rFont val="Calibri"/>
            <family val="2"/>
            <scheme val="minor"/>
          </rPr>
          <t>======
ID#AAABXr47cJs
Julien Whitter    (2024-10-23 17:18:10)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65" authorId="0" shapeId="0" xr:uid="{00000000-0006-0000-0100-000020020000}">
      <text>
        <r>
          <rPr>
            <sz val="11"/>
            <color theme="1"/>
            <rFont val="Calibri"/>
            <family val="2"/>
            <scheme val="minor"/>
          </rPr>
          <t>======
ID#AAABXr47b-Q
Julien Whitter    (2024-10-23 17:18:09)
https://research.alpha-sense.com?docid=GDS-63e1788cc67d8508167a7097&amp;utm_source=alphasense%20platform&amp;utm_medium=document%20share&amp;utm_content=GDS-63e1788cc67d8508167a7097&amp;utm_campaign=1717462898104&amp;utm_doc_id=GDS-63e1788cc67d8508167a7097&amp;utm_doc_type=IRPres</t>
        </r>
      </text>
    </comment>
    <comment ref="BB265" authorId="0" shapeId="0" xr:uid="{00000000-0006-0000-0100-0000EC010000}">
      <text>
        <r>
          <rPr>
            <sz val="11"/>
            <color theme="1"/>
            <rFont val="Calibri"/>
            <family val="2"/>
            <scheme val="minor"/>
          </rPr>
          <t>======
ID#AAABXr47cBk
Julien Whitter    (2024-10-23 17:18:09)
https://research.alpha-sense.com?docid=GDS-646539fdc07adf12293d4b6f&amp;utm_source=alphasense%20platform&amp;utm_medium=document%20share&amp;utm_content=GDS-646539fdc07adf12293d4b6f&amp;utm_campaign=1717463253885&amp;utm_doc_id=GDS-646539fdc07adf12293d4b6f&amp;utm_doc_type=IRPres</t>
        </r>
      </text>
    </comment>
    <comment ref="BC265" authorId="0" shapeId="0" xr:uid="{00000000-0006-0000-0100-00005B010000}">
      <text>
        <r>
          <rPr>
            <sz val="11"/>
            <color theme="1"/>
            <rFont val="Calibri"/>
            <family val="2"/>
            <scheme val="minor"/>
          </rPr>
          <t>======
ID#AAABXr47cKw
Julien Whitter    (2024-10-23 17:18:10)
https://research.alpha-sense.com?docid=GDS-64d2a7efc07adf103e6786d5&amp;utm_source=alphasense%20platform&amp;utm_medium=document%20share&amp;utm_content=GDS-64d2a7efc07adf103e6786d5&amp;utm_campaign=1717506612054&amp;utm_doc_id=GDS-64d2a7efc07adf103e6786d5&amp;utm_doc_type=IRPres</t>
        </r>
      </text>
    </comment>
    <comment ref="BD265" authorId="0" shapeId="0" xr:uid="{00000000-0006-0000-0100-000031000000}">
      <text>
        <r>
          <rPr>
            <sz val="11"/>
            <color theme="1"/>
            <rFont val="Calibri"/>
            <family val="2"/>
            <scheme val="minor"/>
          </rPr>
          <t>======
ID#AAABXr47ceI
Julien Whitter    (2024-10-23 17:18:11)
https://research.alpha-sense.com?docid=GDS-654c01acc67d85079cffac2c&amp;utm_source=alphasense%20platform&amp;utm_medium=document%20share&amp;utm_content=GDS-654c01acc67d85079cffac2c&amp;utm_campaign=1717507050348&amp;utm_doc_id=GDS-654c01acc67d85079cffac2c&amp;utm_doc_type=IRPres</t>
        </r>
      </text>
    </comment>
    <comment ref="BE265" authorId="0" shapeId="0" xr:uid="{00000000-0006-0000-0100-000086010000}">
      <text>
        <r>
          <rPr>
            <sz val="11"/>
            <color theme="1"/>
            <rFont val="Calibri"/>
            <family val="2"/>
            <scheme val="minor"/>
          </rPr>
          <t>======
ID#AAABXr47cIA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G266" authorId="0" shapeId="0" xr:uid="{00000000-0006-0000-0100-00004F000000}">
      <text>
        <r>
          <rPr>
            <sz val="11"/>
            <color theme="1"/>
            <rFont val="Calibri"/>
            <family val="2"/>
            <scheme val="minor"/>
          </rPr>
          <t>======
ID#AAABXr47ccI
Julien Whitter    (2024-10-23 17:18:11)
Borderlands 2 was the next installment in the critically acclaimed role-playing shooter franchise that has sold in over 4.5 million units.</t>
        </r>
      </text>
    </comment>
    <comment ref="H266" authorId="0" shapeId="0" xr:uid="{00000000-0006-0000-0100-0000A0000000}">
      <text>
        <r>
          <rPr>
            <sz val="11"/>
            <color theme="1"/>
            <rFont val="Calibri"/>
            <family val="2"/>
            <scheme val="minor"/>
          </rPr>
          <t>======
ID#AAABXr47cW4
Julien Whitter    (2024-10-23 17:18:10)
2K Games announced that Borderlands 2, the next installment in the franchise that has sold-in over 5 million units worldwide, is currently in development with Gearbox Software and expected to launch in fiscal year 2013.</t>
        </r>
      </text>
    </comment>
    <comment ref="I266" authorId="0" shapeId="0" xr:uid="{00000000-0006-0000-0100-00007E010000}">
      <text>
        <r>
          <rPr>
            <sz val="11"/>
            <color theme="1"/>
            <rFont val="Calibri"/>
            <family val="2"/>
            <scheme val="minor"/>
          </rPr>
          <t>======
ID#AAABXr47cIk
Julien Whitter    (2024-10-23 17:18:10)
lso coming from 2K Games in fiscal 2013 is Borderlands 2, the next installment in the critically acclaimed franchise that has sold in over 5 million units worldwide.</t>
        </r>
      </text>
    </comment>
    <comment ref="J266" authorId="0" shapeId="0" xr:uid="{00000000-0006-0000-0100-000001000000}">
      <text>
        <r>
          <rPr>
            <sz val="11"/>
            <color theme="1"/>
            <rFont val="Calibri"/>
            <family val="2"/>
            <scheme val="minor"/>
          </rPr>
          <t>======
ID#AAABXr47chM
Julien Whitter    (2024-10-23 17:18:11)
2K Games announced that Borderlands 2, the sequel to the hit shooter-looter that has sold in nearly 6 million units to date, is expected to launch on September 18, 2012 in North America and September 21, 2012 internationally.</t>
        </r>
      </text>
    </comment>
    <comment ref="P266" authorId="0" shapeId="0" xr:uid="{00000000-0006-0000-0100-0000C2010000}">
      <text>
        <r>
          <rPr>
            <sz val="11"/>
            <color theme="1"/>
            <rFont val="Calibri"/>
            <family val="2"/>
            <scheme val="minor"/>
          </rPr>
          <t>======
ID#AAABXr47cEQ
Julien Whitter    (2024-10-23 17:18:09)
15m LTD
Developed by Gearbox Software, and published by 2K – a publishing label of Take-Two Interactive Software, Inc. – the Borderlands franchise has sold-in more than 15 million units worldwide, won more than 55 editorial awards, and was a breakout original property that invented a new genre, the FPS/RPG hybrid known as "shooter-looter."</t>
        </r>
      </text>
    </comment>
    <comment ref="R266" authorId="0" shapeId="0" xr:uid="{00000000-0006-0000-0100-000009000000}">
      <text>
        <r>
          <rPr>
            <sz val="11"/>
            <color theme="1"/>
            <rFont val="Calibri"/>
            <family val="2"/>
            <scheme val="minor"/>
          </rPr>
          <t>======
ID#AAABXr47cgs
Julien Whitter    (2024-10-23 17:18:11)
The Borderlands franchise has now sold in nearly 25 million units, including over 8 million units in fiscal 2015 alone.</t>
        </r>
      </text>
    </comment>
    <comment ref="T266" authorId="0" shapeId="0" xr:uid="{00000000-0006-0000-0100-000043000000}">
      <text>
        <r>
          <rPr>
            <sz val="11"/>
            <color theme="1"/>
            <rFont val="Calibri"/>
            <family val="2"/>
            <scheme val="minor"/>
          </rPr>
          <t>======
ID#AAABXr47cc8
Julien Whitter    (2024-10-23 17:18:11)
“Borderlands: The Pre-Sequel is the next big installment in the award winning shooter-looter franchise, which to date, has sold-in more than 18 million units worldwide,” said Christoph Hartmann, president of 2K. “For newcomers, this game is the perfect entry point to the franchise, exploring Pandora’s moon for the first time, while also being a must-have chapter in the Borderlands story for longtime fans.”</t>
        </r>
      </text>
    </comment>
    <comment ref="U266" authorId="0" shapeId="0" xr:uid="{00000000-0006-0000-0100-000078010000}">
      <text>
        <r>
          <rPr>
            <sz val="11"/>
            <color theme="1"/>
            <rFont val="Calibri"/>
            <family val="2"/>
            <scheme val="minor"/>
          </rPr>
          <t>======
ID#AAABXr47cI8
Julien Whitter    (2024-10-23 17:18:10)
Also on March 24, 2K will release Borderlands: The Handsome Collection, bringing the critically acclaimed series, which has sold-in nearly 23 million units worldwide, to next gen consoles for the first time.</t>
        </r>
      </text>
    </comment>
    <comment ref="V266" authorId="0" shapeId="0" xr:uid="{00000000-0006-0000-0100-000037010000}">
      <text>
        <r>
          <rPr>
            <sz val="11"/>
            <color theme="1"/>
            <rFont val="Calibri"/>
            <family val="2"/>
            <scheme val="minor"/>
          </rPr>
          <t>======
ID#AAABXr47cNA
Julien Whitter    (2024-10-23 17:18:10)
The Borderlands franchise has now sold in nearly 25 million units, including over 8 million units in fiscal 2015 alone.</t>
        </r>
      </text>
    </comment>
    <comment ref="W266" authorId="0" shapeId="0" xr:uid="{00000000-0006-0000-0100-00004B010000}">
      <text>
        <r>
          <rPr>
            <sz val="11"/>
            <color theme="1"/>
            <rFont val="Calibri"/>
            <family val="2"/>
            <scheme val="minor"/>
          </rPr>
          <t>======
ID#AAABXr47cLw
Julien Whitter    (2024-10-23 17:18:10)
About Battleborn
Battleborn is the next big new IP from the award-winning creators of the popular Borderlands franchise, which has sold-in 25 million units worldwide to date. Set in a distant future, Battleborn is a first-person-shooter featuring a group of heroes who form an unlikely alliance to save the last star in the universe from a mysterious enemy hell-bent on its destruction. Every hero has their own distinct personality and comes equipped with their own unique weapons and powers. Through Battleborn’s Helix System, players will fully experience each hero’s leveling progression in a single story mission or competitive multiplayer match.</t>
        </r>
      </text>
    </comment>
    <comment ref="Z266" authorId="0" shapeId="0" xr:uid="{00000000-0006-0000-0100-00000E010000}">
      <text>
        <r>
          <rPr>
            <sz val="11"/>
            <color theme="1"/>
            <rFont val="Calibri"/>
            <family val="2"/>
            <scheme val="minor"/>
          </rPr>
          <t>======
ID#AAABXr47cPg
Julien Whitter    (2024-10-23 17:18:10)
About Battleborn
Battleborn is the next big new IP from the award-winning creators of the popular Borderlands franchise, which has sold-in over 28 million units worldwide to date. Set in a distant future, Battleborn is a first-person-shooter featuring a group of heroes who form an unlikely alliance to save the last star in the universe from a mysterious enemy hell-bent on its destruction. Every hero has their own distinct personality and comes equipped with their own unique weapons and powers. Through Battleborn’s Helix System, players will fully experience each hero’s leveling progression in a single story episode or competitive multiplayer match.</t>
        </r>
      </text>
    </comment>
    <comment ref="AE266" authorId="0" shapeId="0" xr:uid="{00000000-0006-0000-0100-0000A1000000}">
      <text>
        <r>
          <rPr>
            <sz val="11"/>
            <color theme="1"/>
            <rFont val="Calibri"/>
            <family val="2"/>
            <scheme val="minor"/>
          </rPr>
          <t>======
ID#AAABXr47cW0
Julien Whitter    (2024-10-23 17:18:10)
https://research.alpha-sense.com?docid=0001104659-17-052165&amp;utm_source=alphasense%20platform&amp;utm_medium=document%20share&amp;utm_content=0001104659-17-052165&amp;utm_campaign=1717366159476&amp;utm_doc_id=0001104659-17-052165&amp;utm_doc_type=8K</t>
        </r>
      </text>
    </comment>
    <comment ref="AI266" authorId="0" shapeId="0" xr:uid="{00000000-0006-0000-0100-00009F000000}">
      <text>
        <r>
          <rPr>
            <sz val="11"/>
            <color theme="1"/>
            <rFont val="Calibri"/>
            <family val="2"/>
            <scheme val="minor"/>
          </rPr>
          <t>======
ID#AAABXr47cW8
Julien Whitter    (2024-10-23 17:18:10)
slide 14
https://research.alpha-sense.com?docid=IR-US8740541094-20180815141159-30&amp;utm_source=alphasense%20platform&amp;utm_medium=document%20share&amp;utm_content=IR-US8740541094-20180815141159-30&amp;utm_campaign=1717432790200&amp;utm_doc_id=IR-US8740541094-20180815141159-30&amp;utm_doc_type=IRPres</t>
        </r>
      </text>
    </comment>
    <comment ref="AK266" authorId="0" shapeId="0" xr:uid="{00000000-0006-0000-0100-000019020000}">
      <text>
        <r>
          <rPr>
            <sz val="11"/>
            <color theme="1"/>
            <rFont val="Calibri"/>
            <family val="2"/>
            <scheme val="minor"/>
          </rPr>
          <t>======
ID#AAABXr47b-s
Julien Whitter    (2024-10-23 17:18:09)
https://research.alpha-sense.com?docid=PR-18ef4b11fb6bddb7dc6d91651ac654f30dfe114d&amp;utm_source=alphasense%20platform&amp;utm_medium=document%20share&amp;utm_content=PR-18ef4b11fb6bddb7dc6d91651ac654f30dfe114d&amp;utm_campaign=1717435386186&amp;utm_doc_id=PR-18ef4b11fb6bddb7dc6d91651ac654f30dfe114d&amp;utm_doc_type=PR</t>
        </r>
      </text>
    </comment>
    <comment ref="AL266" authorId="0" shapeId="0" xr:uid="{00000000-0006-0000-0100-000040010000}">
      <text>
        <r>
          <rPr>
            <sz val="11"/>
            <color theme="1"/>
            <rFont val="Calibri"/>
            <family val="2"/>
            <scheme val="minor"/>
          </rPr>
          <t>======
ID#AAABXr47cMc
Julien Whitter    (2024-10-23 17:18:10)
Announced that Borderlands® 3, the next installment in the critically acclaimed shooter-looter series from Gearbox Software, will launch worldwide on September 13, 2019 for PlayStation 4, Xbox One and Windows PC. At launch, Borderlands 3 will be available for PC exclusively through the Epic Games store and will be available on additional PC digital storefronts in April 2020. The franchise, which combines the exhilarating action of a first-person shooter with the rich progression and loot systems of a role-playing game, has sold-in more than 43 million units worldwide, and Borderlands 2 still draws in more than one million unique monthly users more than six years after the game’s initial release in 2012.</t>
        </r>
      </text>
    </comment>
    <comment ref="AM266" authorId="0" shapeId="0" xr:uid="{00000000-0006-0000-0100-000046020000}">
      <text>
        <r>
          <rPr>
            <sz val="11"/>
            <color theme="1"/>
            <rFont val="Calibri"/>
            <family val="2"/>
            <scheme val="minor"/>
          </rPr>
          <t>======
ID#AAABXr47b70
Julien Whitter    (2024-10-23 17:18:09)
On September 13, 2K and Gearbox Software will launch Borderlands 3 for PlayStation 4, Xbox One and PC. The title will also be available for Google Stadia when the platform launches in November 2019. The Borderlands franchise, which combines the exhilarating action of a first-person shooter with the rich progression and loot systems of a role-playing game, has sold-in more than 48 million units worldwide to date. In Ju
 These efforts, together with the launch of the Borderlands: Game of the Year Edition in April, has resulted in sell-in of over 6 million units of Borderland titles and over 4 million players enjoying the critically acclaimed Commander Lilith DLC
--------
Michael Ng
Goldman Sachs Group Inc., Research Division
I just have one for Karl and one for Lainie. Karl, you mentioned that the Borderlands franchise sold in about 48 million units to date, and I think that's up from 41 million as recently as February. Could you talk a little bit about how the 7 million units or so sold in the last 5 to 6 months inform your view about Borderlands 3, if at all? And has that increased your confidence about the title?
And then for Lainie, I think you mentioned the combined results for RCS for GTA Online and RDR will grow this year, excluding the premium unit headwind. Including that, would it still grow?
Karl Slatoff
President
So for Borderlands 3, we are very excited about where things are right now from a buzz perspective, but also from an economic performance perspective. We probably would have never anticipated that our catalog sales from the previous Borderland releases would have accelerated as much as they did. Now that didn't come without real effort and real planning, but I think the response has certainly outweighed our expectations. So I would say, if anything, the past couple of months of activity would not -- starting with the various marketing beats that the marketing team at 2K has undertaken, but the actual just the promotional activity that we've had and the reaction from consumers where they're actually opening up their checkbooks and spending money, that bodes very, very well for Borderlands 3. So we're very excited about that.</t>
        </r>
      </text>
    </comment>
    <comment ref="AN266" authorId="0" shapeId="0" xr:uid="{00000000-0006-0000-0100-00006A000000}">
      <text>
        <r>
          <rPr>
            <sz val="11"/>
            <color theme="1"/>
            <rFont val="Calibri"/>
            <family val="2"/>
            <scheme val="minor"/>
          </rPr>
          <t>======
ID#AAABXr47cac
Julien Whitter    (2024-10-23 17:18:11)
On September 13, 2K and Gearbox Software will launch Borderlands 3 for PlayStation 4, Xbox One and PC. The title will also be available for Google Stadia when the platform launches in November 2019. The Borderlands franchise, which combines the exhilarating action of a first-person shooter with the rich progression and loot systems of a role-playing game, has sold-in more than 48 million units worldwide to date. In Ju
 These efforts, together with the launch of the Borderlands: Game of the Year Edition in April, has resulted in sell-in of over 6 million units of Borderland titles and over 4 million players enjoying the critically acclaimed Commander Lilith DLC
--------
Michael Ng
Goldman Sachs Group Inc., Research Division
I just have one for Karl and one for Lainie. Karl, you mentioned that the Borderlands franchise sold in about 48 million units to date, and I think that's up from 41 million as recently as February. Could you talk a little bit about how the 7 million units or so sold in the last 5 to 6 months inform your view about Borderlands 3, if at all? And has that increased your confidence about the title?
And then for Lainie, I think you mentioned the combined results for RCS for GTA Online and RDR will grow this year, excluding the premium unit headwind. Including that, would it still grow?
Karl Slatoff
President
So for Borderlands 3, we are very excited about where things are right now from a buzz perspective, but also from an economic performance perspective. We probably would have never anticipated that our catalog sales from the previous Borderland releases would have accelerated as much as they did. Now that didn't come without real effort and real planning, but I think the response has certainly outweighed our expectations. So I would say, if anything, the past couple of months of activity would not -- starting with the various marketing beats that the marketing team at 2K has undertaken, but the actual just the promotional activity that we've had and the reaction from consumers where they're actually opening up their checkbooks and spending money, that bodes very, very well for Borderlands 3. So we're very excited about that.</t>
        </r>
      </text>
    </comment>
    <comment ref="AT266" authorId="0" shapeId="0" xr:uid="{00000000-0006-0000-0100-0000EE010000}">
      <text>
        <r>
          <rPr>
            <sz val="11"/>
            <color theme="1"/>
            <rFont val="Calibri"/>
            <family val="2"/>
            <scheme val="minor"/>
          </rPr>
          <t>======
ID#AAABXr47cBc
Julien Whitter    (2024-10-23 17:18:09)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V266" authorId="0" shapeId="0" xr:uid="{00000000-0006-0000-0100-0000FB010000}">
      <text>
        <r>
          <rPr>
            <sz val="11"/>
            <color theme="1"/>
            <rFont val="Calibri"/>
            <family val="2"/>
            <scheme val="minor"/>
          </rPr>
          <t>======
ID#AAABXr47cAo
Julien Whitter    (2024-10-23 17:18:09)
sldie 15
https://research.alpha-sense.com?docid=IR-MAN-TK622906-20211104082055104-0&amp;utm_source=alphasense%20platform&amp;utm_medium=document%20share&amp;utm_content=IR-MAN-TK622906-20211104082055104-0&amp;utm_campaign=1717445356809&amp;utm_doc_id=IR-MAN-TK622906-20211104082055104-0&amp;utm_doc_type=IRPres</t>
        </r>
      </text>
    </comment>
    <comment ref="AX266" authorId="0" shapeId="0" xr:uid="{00000000-0006-0000-0100-00004E020000}">
      <text>
        <r>
          <rPr>
            <sz val="11"/>
            <color theme="1"/>
            <rFont val="Calibri"/>
            <family val="2"/>
            <scheme val="minor"/>
          </rPr>
          <t>======
ID#AAABXr47b7U
Julien Whitter    (2024-10-23 17:18:09)
https://research.alpha-sense.com?docid=IR-MAN-TK622906-20220519223414539-0&amp;utm_source=alphasense%20platform&amp;utm_medium=document%20share&amp;utm_content=IR-MAN-TK622906-20220519223414539-0&amp;utm_campaign=1717455916543&amp;utm_doc_id=IR-MAN-TK622906-20220519223414539-0&amp;utm_doc_type=IRPres</t>
        </r>
      </text>
    </comment>
    <comment ref="AY266" authorId="0" shapeId="0" xr:uid="{00000000-0006-0000-0100-00002B020000}">
      <text>
        <r>
          <rPr>
            <sz val="11"/>
            <color theme="1"/>
            <rFont val="Calibri"/>
            <family val="2"/>
            <scheme val="minor"/>
          </rPr>
          <t>======
ID#AAABXr47b9g
Julien Whitter    (2024-10-23 17:18:09)
https://research.alpha-sense.com?docid=IR-MAN-TK622906-20220809100457083-0&amp;utm_source=alphasense%20platform&amp;utm_medium=document%20share&amp;utm_content=IR-MAN-TK622906-20220809100457083-0&amp;utm_campaign=1717456130212&amp;utm_doc_id=IR-MAN-TK622906-20220809100457083-0&amp;utm_doc_type=IRPres</t>
        </r>
      </text>
    </comment>
    <comment ref="AZ266" authorId="0" shapeId="0" xr:uid="{00000000-0006-0000-0100-000005000000}">
      <text>
        <r>
          <rPr>
            <sz val="11"/>
            <color theme="1"/>
            <rFont val="Calibri"/>
            <family val="2"/>
            <scheme val="minor"/>
          </rPr>
          <t>======
ID#AAABXr47cg8
Julien Whitter    (2024-10-23 17:18:11)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66" authorId="0" shapeId="0" xr:uid="{00000000-0006-0000-0100-00002A010000}">
      <text>
        <r>
          <rPr>
            <sz val="11"/>
            <color theme="1"/>
            <rFont val="Calibri"/>
            <family val="2"/>
            <scheme val="minor"/>
          </rPr>
          <t>======
ID#AAABXr47cN0
Julien Whitter    (2024-10-23 17:18:10)
https://research.alpha-sense.com?docid=GDS-63e1788cc67d8508167a7097&amp;utm_source=alphasense%20platform&amp;utm_medium=document%20share&amp;utm_content=GDS-63e1788cc67d8508167a7097&amp;utm_campaign=1717462898104&amp;utm_doc_id=GDS-63e1788cc67d8508167a7097&amp;utm_doc_type=IRPres</t>
        </r>
      </text>
    </comment>
    <comment ref="BB266" authorId="0" shapeId="0" xr:uid="{00000000-0006-0000-0100-000083000000}">
      <text>
        <r>
          <rPr>
            <sz val="11"/>
            <color theme="1"/>
            <rFont val="Calibri"/>
            <family val="2"/>
            <scheme val="minor"/>
          </rPr>
          <t>======
ID#AAABXr47cY0
Julien Whitter    (2024-10-23 17:18:11)
https://research.alpha-sense.com?docid=GDS-646539fdc07adf12293d4b6f&amp;utm_source=alphasense%20platform&amp;utm_medium=document%20share&amp;utm_content=GDS-646539fdc07adf12293d4b6f&amp;utm_campaign=1717463253885&amp;utm_doc_id=GDS-646539fdc07adf12293d4b6f&amp;utm_doc_type=IRPres</t>
        </r>
      </text>
    </comment>
    <comment ref="BC266" authorId="0" shapeId="0" xr:uid="{00000000-0006-0000-0100-0000BE010000}">
      <text>
        <r>
          <rPr>
            <sz val="11"/>
            <color theme="1"/>
            <rFont val="Calibri"/>
            <family val="2"/>
            <scheme val="minor"/>
          </rPr>
          <t>======
ID#AAABXr47cEg
Julien Whitter    (2024-10-23 17:18:09)
https://research.alpha-sense.com?docid=GDS-64d2a7efc07adf103e6786d5&amp;utm_source=alphasense%20platform&amp;utm_medium=document%20share&amp;utm_content=GDS-64d2a7efc07adf103e6786d5&amp;utm_campaign=1717506612054&amp;utm_doc_id=GDS-64d2a7efc07adf103e6786d5&amp;utm_doc_type=IRPres</t>
        </r>
      </text>
    </comment>
    <comment ref="BD266" authorId="0" shapeId="0" xr:uid="{00000000-0006-0000-0100-0000B4000000}">
      <text>
        <r>
          <rPr>
            <sz val="11"/>
            <color theme="1"/>
            <rFont val="Calibri"/>
            <family val="2"/>
            <scheme val="minor"/>
          </rPr>
          <t>======
ID#AAABXr47cVk
Julien Whitter    (2024-10-23 17:18:10)
https://research.alpha-sense.com?docid=GDS-654c01acc67d85079cffac2c&amp;utm_source=alphasense%20platform&amp;utm_medium=document%20share&amp;utm_content=GDS-654c01acc67d85079cffac2c&amp;utm_campaign=1717507050348&amp;utm_doc_id=GDS-654c01acc67d85079cffac2c&amp;utm_doc_type=IRPres</t>
        </r>
      </text>
    </comment>
    <comment ref="BE266" authorId="0" shapeId="0" xr:uid="{00000000-0006-0000-0100-000073010000}">
      <text>
        <r>
          <rPr>
            <sz val="11"/>
            <color theme="1"/>
            <rFont val="Calibri"/>
            <family val="2"/>
            <scheme val="minor"/>
          </rPr>
          <t>======
ID#AAABXr47cJQ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BG268" authorId="0" shapeId="0" xr:uid="{00000000-0006-0000-0100-000078000000}">
      <text>
        <r>
          <rPr>
            <sz val="11"/>
            <color theme="1"/>
            <rFont val="Calibri"/>
            <family val="2"/>
            <scheme val="minor"/>
          </rPr>
          <t>======
ID#AAABXr47cZg
Julien Whitter    (2024-10-23 17:18:11)
29m Units sold to date</t>
        </r>
      </text>
    </comment>
    <comment ref="BH269" authorId="1" shapeId="0" xr:uid="{4F35D89B-8B7D-4A95-B8D5-F3256F707B90}">
      <text>
        <r>
          <rPr>
            <b/>
            <sz val="9"/>
            <color indexed="81"/>
            <rFont val="Tahoma"/>
            <family val="2"/>
          </rPr>
          <t>Julien Whitter:</t>
        </r>
        <r>
          <rPr>
            <sz val="9"/>
            <color indexed="81"/>
            <rFont val="Tahoma"/>
            <family val="2"/>
          </rPr>
          <t xml:space="preserve">
21M
</t>
        </r>
      </text>
    </comment>
    <comment ref="AN271" authorId="0" shapeId="0" xr:uid="{00000000-0006-0000-0100-00000A020000}">
      <text>
        <r>
          <rPr>
            <sz val="11"/>
            <color theme="1"/>
            <rFont val="Calibri"/>
            <family val="2"/>
            <scheme val="minor"/>
          </rPr>
          <t>======
ID#AAABXr47b_o
Julien Whitter    (2024-10-23 17:18:09)
NEW YORK--(BUSINESS WIRE)--Today, 2K announced that Borderlands® 3, the latest entry to the renowned shooter-looter franchise, has unleashed further mayhem by achieving multiple record-setting milestones for both the series and label following its worldwide release on Friday, September 13. Within its first five days of launch, 50 percent more consumers purchased Borderlands 3 versus sales of its predecessor – Borderlands 2 – making the title the fastest-selling in 2K’s history, as well as the highest-selling title for the label on PC in a five-day window. In addition, Borderlands 3 has sold-in more than 5 million units in its first five days, leading the Borderlands franchise to generate more than $1 billion in Net Bookings and becoming the second franchise in 2K history to achieve this milestone.
https://www.businesswire.com/news/home/20190923005321/en/</t>
        </r>
      </text>
    </comment>
    <comment ref="BM271" authorId="0" shapeId="0" xr:uid="{00000000-0006-0000-0100-00002D000000}">
      <text>
        <r>
          <rPr>
            <sz val="11"/>
            <color theme="1"/>
            <rFont val="Calibri"/>
            <family val="2"/>
            <scheme val="minor"/>
          </rPr>
          <t>======
ID#AAABXr47ceY
Julien Whitter    (2024-10-23 17:18:11)
coming 2025
https://x.com/GearboxOfficial/status/1825957079879921829</t>
        </r>
      </text>
    </comment>
    <comment ref="O278" authorId="0" shapeId="0" xr:uid="{00000000-0006-0000-0100-0000B6010000}">
      <text>
        <r>
          <rPr>
            <sz val="11"/>
            <color theme="1"/>
            <rFont val="Calibri"/>
            <family val="2"/>
            <scheme val="minor"/>
          </rPr>
          <t>======
ID#AAABXr47cFA
Julien Whitter    (2024-10-23 17:18:09)
Launched BioShock Infinite on March 26, 2013. Developed by Irrational Games, the title was called “a masterpiece” by NBC News and is the highest rated game of 2013 to date with perfect review scores from Game Informer, Eurogamer, USA Today , Associated Press, Entertainment Weekly and many more. BioShock Infinite was the top-selling console title in March,* enjoyed significantly higher first month sell-through than any other BioShock release, and has sold-in more than 3.7 million units to date. The title has experienced solid demand for the BioShock Infinite Season Pass , which offers all three upcoming downloadable add-on content packs at a discounted price.</t>
        </r>
      </text>
    </comment>
    <comment ref="R279" authorId="0" shapeId="0" xr:uid="{00000000-0006-0000-0100-0000A8010000}">
      <text>
        <r>
          <rPr>
            <sz val="11"/>
            <color theme="1"/>
            <rFont val="Calibri"/>
            <family val="2"/>
            <scheme val="minor"/>
          </rPr>
          <t>======
ID#AAABXr47cF4
Julien Whitter    (2024-10-23 17:18:09)
Our fiscal 2014 results also benefited from the successful launch of WWE 2K14 and continuing demand for Grand Theft Auto IV, BioShock Infinite, which is now sold-in more than 6 million units and offerings for Sid Meier's Civilization V</t>
        </r>
      </text>
    </comment>
    <comment ref="S279" authorId="0" shapeId="0" xr:uid="{00000000-0006-0000-0100-000095000000}">
      <text>
        <r>
          <rPr>
            <sz val="11"/>
            <color theme="1"/>
            <rFont val="Calibri"/>
            <family val="2"/>
            <scheme val="minor"/>
          </rPr>
          <t>======
ID#AAABXr47cXs
Julien Whitter    (2024-10-23 17:18:10)
id Meier's Civilization V which is now sold in over 6 million units; and BioShock Infinite, which is now sold in nearly 7 million units.</t>
        </r>
      </text>
    </comment>
    <comment ref="G280" authorId="0" shapeId="0" xr:uid="{00000000-0006-0000-0100-0000AA000000}">
      <text>
        <r>
          <rPr>
            <sz val="11"/>
            <color theme="1"/>
            <rFont val="Calibri"/>
            <family val="2"/>
            <scheme val="minor"/>
          </rPr>
          <t>======
ID#AAABXr47cWQ
Julien Whitter    (2024-10-23 17:18:10)
Turning to fiscal 2013, we've announced 3 titles to date. BioShock Infinite is currently in development at Irrational Games, the original creator of the franchise that has sold nearly 9 million units. Set in an immense city in the sky, the title blew away E3 attendees and judges this year, with an incredible demo that won 77 editorial awards, including 41 for Game of Show.</t>
        </r>
      </text>
    </comment>
    <comment ref="I280" authorId="0" shapeId="0" xr:uid="{00000000-0006-0000-0100-000050000000}">
      <text>
        <r>
          <rPr>
            <sz val="11"/>
            <color theme="1"/>
            <rFont val="Calibri"/>
            <family val="2"/>
            <scheme val="minor"/>
          </rPr>
          <t>======
ID#AAABXr47ccE
Julien Whitter    (2024-10-23 17:18:11)
Irrational Games' BioShock Infinite continues to set the stage for the most thrilling offering yet from this hit franchise, which has sold in over 9 million units.</t>
        </r>
      </text>
    </comment>
    <comment ref="J280" authorId="0" shapeId="0" xr:uid="{00000000-0006-0000-0100-000082010000}">
      <text>
        <r>
          <rPr>
            <sz val="11"/>
            <color theme="1"/>
            <rFont val="Calibri"/>
            <family val="2"/>
            <scheme val="minor"/>
          </rPr>
          <t>======
ID#AAABXr47cIU
Julien Whitter    (2024-10-23 17:18:10)
Developed by Irrational Games — the original creator of the BioShock franchise which has sold-in over 9.5 million units to date — BioShock Infinite won more than 75 editorial awards at E3 in 2011, including the Game Critics Awards’ Best of Show.</t>
        </r>
      </text>
    </comment>
    <comment ref="W280" authorId="0" shapeId="0" xr:uid="{00000000-0006-0000-0100-000053000000}">
      <text>
        <r>
          <rPr>
            <sz val="11"/>
            <color theme="1"/>
            <rFont val="Calibri"/>
            <family val="2"/>
            <scheme val="minor"/>
          </rPr>
          <t>======
ID#AAABXr47cb4
Julien Whitter    (2024-10-23 17:18:11)
https://research.alpha-sense.com?docid=IR-0000946581-20150925204515-8&amp;utm_source=alphasense%20platform&amp;utm_medium=document%20share&amp;utm_content=IR-0000946581-20150925204515-8&amp;utm_campaign=1717348140441&amp;utm_doc_id=IR-0000946581-20150925204515-8&amp;utm_doc_type=IRPres</t>
        </r>
      </text>
    </comment>
    <comment ref="AI280" authorId="0" shapeId="0" xr:uid="{00000000-0006-0000-0100-000017010000}">
      <text>
        <r>
          <rPr>
            <sz val="11"/>
            <color theme="1"/>
            <rFont val="Calibri"/>
            <family val="2"/>
            <scheme val="minor"/>
          </rPr>
          <t>======
ID#AAABXr47cPA
Julien Whitter    (2024-10-23 17:18:10)
slide 14
https://research.alpha-sense.com?docid=IR-US8740541094-20180815141159-30&amp;utm_source=alphasense%20platform&amp;utm_medium=document%20share&amp;utm_content=IR-US8740541094-20180815141159-30&amp;utm_campaign=1717432790200&amp;utm_doc_id=IR-US8740541094-20180815141159-30&amp;utm_doc_type=IRPres</t>
        </r>
      </text>
    </comment>
    <comment ref="AT280" authorId="0" shapeId="0" xr:uid="{00000000-0006-0000-0100-00006B010000}">
      <text>
        <r>
          <rPr>
            <sz val="11"/>
            <color theme="1"/>
            <rFont val="Calibri"/>
            <family val="2"/>
            <scheme val="minor"/>
          </rPr>
          <t>======
ID#AAABXr47cJw
Julien Whitter    (2024-10-23 17:18:10)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V280" authorId="0" shapeId="0" xr:uid="{00000000-0006-0000-0100-000028000000}">
      <text>
        <r>
          <rPr>
            <sz val="11"/>
            <color theme="1"/>
            <rFont val="Calibri"/>
            <family val="2"/>
            <scheme val="minor"/>
          </rPr>
          <t>======
ID#AAABXr47ceo
Julien Whitter    (2024-10-23 17:18:11)
sldie 15
https://research.alpha-sense.com?docid=IR-MAN-TK622906-20211104082055104-0&amp;utm_source=alphasense%20platform&amp;utm_medium=document%20share&amp;utm_content=IR-MAN-TK622906-20211104082055104-0&amp;utm_campaign=1717445356809&amp;utm_doc_id=IR-MAN-TK622906-20211104082055104-0&amp;utm_doc_type=IRPres</t>
        </r>
      </text>
    </comment>
    <comment ref="AX280" authorId="0" shapeId="0" xr:uid="{00000000-0006-0000-0100-0000DE000000}">
      <text>
        <r>
          <rPr>
            <sz val="11"/>
            <color theme="1"/>
            <rFont val="Calibri"/>
            <family val="2"/>
            <scheme val="minor"/>
          </rPr>
          <t>======
ID#AAABXr47cSs
Julien Whitter    (2024-10-23 17:18:10)
https://research.alpha-sense.com?docid=IR-MAN-TK622906-20220519223414539-0&amp;utm_source=alphasense%20platform&amp;utm_medium=document%20share&amp;utm_content=IR-MAN-TK622906-20220519223414539-0&amp;utm_campaign=1717455916543&amp;utm_doc_id=IR-MAN-TK622906-20220519223414539-0&amp;utm_doc_type=IRPres</t>
        </r>
      </text>
    </comment>
    <comment ref="AY280" authorId="0" shapeId="0" xr:uid="{00000000-0006-0000-0100-000002000000}">
      <text>
        <r>
          <rPr>
            <sz val="11"/>
            <color theme="1"/>
            <rFont val="Calibri"/>
            <family val="2"/>
            <scheme val="minor"/>
          </rPr>
          <t>======
ID#AAABXr47chI
Julien Whitter    (2024-10-23 17:18:11)
https://research.alpha-sense.com?docid=IR-MAN-TK622906-20220809100457083-0&amp;utm_source=alphasense%20platform&amp;utm_medium=document%20share&amp;utm_content=IR-MAN-TK622906-20220809100457083-0&amp;utm_campaign=1717456130212&amp;utm_doc_id=IR-MAN-TK622906-20220809100457083-0&amp;utm_doc_type=IRPres</t>
        </r>
      </text>
    </comment>
    <comment ref="AZ280" authorId="0" shapeId="0" xr:uid="{00000000-0006-0000-0100-00000A000000}">
      <text>
        <r>
          <rPr>
            <sz val="11"/>
            <color theme="1"/>
            <rFont val="Calibri"/>
            <family val="2"/>
            <scheme val="minor"/>
          </rPr>
          <t>======
ID#AAABXr47cgo
Julien Whitter    (2024-10-23 17:18:11)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80" authorId="0" shapeId="0" xr:uid="{00000000-0006-0000-0100-0000B3000000}">
      <text>
        <r>
          <rPr>
            <sz val="11"/>
            <color theme="1"/>
            <rFont val="Calibri"/>
            <family val="2"/>
            <scheme val="minor"/>
          </rPr>
          <t>======
ID#AAABXr47cVo
Julien Whitter    (2024-10-23 17:18:10)
https://research.alpha-sense.com?docid=GDS-63e1788cc67d8508167a7097&amp;utm_source=alphasense%20platform&amp;utm_medium=document%20share&amp;utm_content=GDS-63e1788cc67d8508167a7097&amp;utm_campaign=1717462898104&amp;utm_doc_id=GDS-63e1788cc67d8508167a7097&amp;utm_doc_type=IRPres</t>
        </r>
      </text>
    </comment>
    <comment ref="BB280" authorId="0" shapeId="0" xr:uid="{00000000-0006-0000-0100-000047000000}">
      <text>
        <r>
          <rPr>
            <sz val="11"/>
            <color theme="1"/>
            <rFont val="Calibri"/>
            <family val="2"/>
            <scheme val="minor"/>
          </rPr>
          <t>======
ID#AAABXr47ccs
Julien Whitter    (2024-10-23 17:18:11)
https://research.alpha-sense.com?docid=GDS-646539fdc07adf12293d4b6f&amp;utm_source=alphasense%20platform&amp;utm_medium=document%20share&amp;utm_content=GDS-646539fdc07adf12293d4b6f&amp;utm_campaign=1717463253885&amp;utm_doc_id=GDS-646539fdc07adf12293d4b6f&amp;utm_doc_type=IRPres</t>
        </r>
      </text>
    </comment>
    <comment ref="BC280" authorId="0" shapeId="0" xr:uid="{00000000-0006-0000-0100-00004D020000}">
      <text>
        <r>
          <rPr>
            <sz val="11"/>
            <color theme="1"/>
            <rFont val="Calibri"/>
            <family val="2"/>
            <scheme val="minor"/>
          </rPr>
          <t>======
ID#AAABXr47b7Y
Julien Whitter    (2024-10-23 17:18:09)
https://research.alpha-sense.com?docid=GDS-64d2a7efc07adf103e6786d5&amp;utm_source=alphasense%20platform&amp;utm_medium=document%20share&amp;utm_content=GDS-64d2a7efc07adf103e6786d5&amp;utm_campaign=1717506612054&amp;utm_doc_id=GDS-64d2a7efc07adf103e6786d5&amp;utm_doc_type=IRPres</t>
        </r>
      </text>
    </comment>
    <comment ref="BD280" authorId="0" shapeId="0" xr:uid="{00000000-0006-0000-0100-0000A0010000}">
      <text>
        <r>
          <rPr>
            <sz val="11"/>
            <color theme="1"/>
            <rFont val="Calibri"/>
            <family val="2"/>
            <scheme val="minor"/>
          </rPr>
          <t>======
ID#AAABXr47cGY
Julien Whitter    (2024-10-23 17:18:09)
https://research.alpha-sense.com?docid=GDS-654c01acc67d85079cffac2c&amp;utm_source=alphasense%20platform&amp;utm_medium=document%20share&amp;utm_content=GDS-654c01acc67d85079cffac2c&amp;utm_campaign=1717507050348&amp;utm_doc_id=GDS-654c01acc67d85079cffac2c&amp;utm_doc_type=IRPres</t>
        </r>
      </text>
    </comment>
    <comment ref="BE280" authorId="0" shapeId="0" xr:uid="{00000000-0006-0000-0100-0000F1000000}">
      <text>
        <r>
          <rPr>
            <sz val="11"/>
            <color theme="1"/>
            <rFont val="Calibri"/>
            <family val="2"/>
            <scheme val="minor"/>
          </rPr>
          <t>======
ID#AAABXr47cRc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B282" authorId="0" shapeId="0" xr:uid="{00000000-0006-0000-0100-0000F5010000}">
      <text>
        <r>
          <rPr>
            <sz val="11"/>
            <color theme="1"/>
            <rFont val="Calibri"/>
            <family val="2"/>
            <scheme val="minor"/>
          </rPr>
          <t>======
ID#AAABXr47cBA
Julien Whitter    (2024-10-23 17:18:09)
Civ 5 release: 9.21.2010
Civ 6 release: 10.21.2016
Civ 7: Expected 2h24</t>
        </r>
      </text>
    </comment>
    <comment ref="AB283" authorId="0" shapeId="0" xr:uid="{00000000-0006-0000-0100-000065010000}">
      <text>
        <r>
          <rPr>
            <sz val="11"/>
            <color theme="1"/>
            <rFont val="Calibri"/>
            <family val="2"/>
            <scheme val="minor"/>
          </rPr>
          <t>======
ID#AAABXr47cKI
Julien Whitter    (2024-10-23 17:18:10)
Civilization VI is the fastest-selling title in the history of the series and is exceeding our expectations, the sell-in already surpassing 1 million units. I'd like to congratulate Firaxis on yet another stellar addition to this beloved series that has entertained gamers for 1/4 of a century, a truly remarkable achievement.</t>
        </r>
      </text>
    </comment>
    <comment ref="R284" authorId="0" shapeId="0" xr:uid="{00000000-0006-0000-0100-00006A010000}">
      <text>
        <r>
          <rPr>
            <sz val="11"/>
            <color theme="1"/>
            <rFont val="Calibri"/>
            <family val="2"/>
            <scheme val="minor"/>
          </rPr>
          <t>======
ID#AAABXr47cJ0
Julien Whitter    (2024-10-23 17:18:10)
he February release of Civilization V: The Complete Edition marked the final offering for this title, which is sold-in over 5 million units and is supported by 2 critically acclaimed expansion packs, along with a selection of downloadable content. The Civilization franchise will move forward this fall with the launch of Civilization: Beyond Earth.</t>
        </r>
      </text>
    </comment>
    <comment ref="S284" authorId="0" shapeId="0" xr:uid="{00000000-0006-0000-0100-000032020000}">
      <text>
        <r>
          <rPr>
            <sz val="11"/>
            <color theme="1"/>
            <rFont val="Calibri"/>
            <family val="2"/>
            <scheme val="minor"/>
          </rPr>
          <t>======
ID#AAABXr47b9E
Julien Whitter    (2024-10-23 17:18:09)
id Meier's Civilization V which is now sold in over 6 million units; and BioShock Infinite, which is now sold in nearly 7 million units.</t>
        </r>
      </text>
    </comment>
    <comment ref="AB284" authorId="0" shapeId="0" xr:uid="{00000000-0006-0000-0100-0000D4000000}">
      <text>
        <r>
          <rPr>
            <sz val="11"/>
            <color theme="1"/>
            <rFont val="Calibri"/>
            <family val="2"/>
            <scheme val="minor"/>
          </rPr>
          <t>======
ID#AAABXr47cTc
Julien Whitter    (2024-10-23 17:18:10)
Civ5 LTD 8m
NEW YORK--(BUSINESS WIRE)-- Take-Two Interactive Software, Inc. (NASDAQ:TTWO), 2K and Firaxis Games today at the 13th Annual Games for Change Festival announced a partnership with GlassLab Inc., a nonprofit learning company, to bring a modified version of Sid Meier’s Civilization V to high schools in North America in the fall of 2017. Developed by Firaxis Games, Sid Meier’s Civilization V has sold-in more than 8 million units worldwide, was one of the most critically acclaimed PC games of 2010, and earned numerous awards and accolades. CivilizationEDU will provide students with the opportunity to think critically and create historical events, consider and evaluate the geographical ramifications of their economic and technological decisions, and to engage in systems thinking and experiment with the causal/correlative relationships between military, technology, political and socioeconomic development.
This Smart News Release features multimedia. View</t>
        </r>
      </text>
    </comment>
    <comment ref="AC284" authorId="0" shapeId="0" xr:uid="{00000000-0006-0000-0100-0000E2010000}">
      <text>
        <r>
          <rPr>
            <sz val="11"/>
            <color theme="1"/>
            <rFont val="Calibri"/>
            <family val="2"/>
            <scheme val="minor"/>
          </rPr>
          <t>======
ID#AAABXr47cCM
Julien Whitter    (2024-10-23 17:18:09)
Launched Sid Meiers Civilization VI for PC.  Developed by Firaxis Games, Sid Meiers Civilization VI is the next entry in the award-winning turn-based strategy franchise that has sold-in nearly 40 million units.  Sid Meiers Civilization VI received stellar reviews and is fastest-selling release in the history of the series, with sell-in already surpassing 1.5 million units.  Sid Meiers Civilization VI is being supported with free and paid downloadable add-on content.</t>
        </r>
      </text>
    </comment>
    <comment ref="AD284" authorId="0" shapeId="0" xr:uid="{00000000-0006-0000-0100-000030020000}">
      <text>
        <r>
          <rPr>
            <sz val="11"/>
            <color theme="1"/>
            <rFont val="Calibri"/>
            <family val="2"/>
            <scheme val="minor"/>
          </rPr>
          <t>======
ID#AAABXr47b9M
Julien Whitter    (2024-10-23 17:18:09)
Released the Australia Civilization &amp; Scenario Pack and the Persia &amp; Macedon Civilization &amp; Scenario Pack for Sid Meier’s Civilization VI. Developed by Firaxis Games, Sid Meier’s Civilization VI received stellar reviews and is the fastest-selling release in the history of the series, with sell-in of nearly 2 million units to date. The title will be supported with additional free and paid downloadable add-on content.</t>
        </r>
      </text>
    </comment>
    <comment ref="AM284" authorId="0" shapeId="0" xr:uid="{00000000-0006-0000-0100-00001B000000}">
      <text>
        <r>
          <rPr>
            <sz val="11"/>
            <color theme="1"/>
            <rFont val="Calibri"/>
            <family val="2"/>
            <scheme val="minor"/>
          </rPr>
          <t>======
ID#AAABXr47cfg
Julien Whitter    (2024-10-23 17:18:11)
Civilization VI is the fastest-selling title in the history of the series with sell-in to date of more than 5.5 million units worldwide.</t>
        </r>
      </text>
    </comment>
    <comment ref="AN284" authorId="0" shapeId="0" xr:uid="{00000000-0006-0000-0100-00005F010000}">
      <text>
        <r>
          <rPr>
            <sz val="11"/>
            <color theme="1"/>
            <rFont val="Calibri"/>
            <family val="2"/>
            <scheme val="minor"/>
          </rPr>
          <t>======
ID#AAABXr47cKg
Julien Whitter    (2024-10-23 17:18:10)
Civilization VI is the fastest selling title in the history of the series, with sell-in to date of nearly 6 million units worldwide.</t>
        </r>
      </text>
    </comment>
    <comment ref="AT284" authorId="0" shapeId="0" xr:uid="{00000000-0006-0000-0100-0000D0000000}">
      <text>
        <r>
          <rPr>
            <sz val="11"/>
            <color theme="1"/>
            <rFont val="Calibri"/>
            <family val="2"/>
            <scheme val="minor"/>
          </rPr>
          <t>======
ID#AAABXr47cTs
Julien Whitter    (2024-10-23 17:18:10)
During the period, 2K and Firaxis Games released the Vietnam and Kublai Khan, and Portugal packs for Sid Meier's Civilization VI that were the final offerings for the game's incredibly successful New Frontier Pass. Civilization VI's daily active users have grown steadily since the game's release more than 5 years ago. And to date, the title has sold in over 11 million units. As a result of the engagement from the past as well as the success of XCOM: Chimera Squad and XCOM 2 on Switch, Firaxis Games had one of its best years ever. We expect this growth to continue as the studio has several exciting projects in development that will be revealed this year.</t>
        </r>
      </text>
    </comment>
    <comment ref="AU284" authorId="0" shapeId="0" xr:uid="{00000000-0006-0000-0100-00002B010000}">
      <text>
        <r>
          <rPr>
            <sz val="11"/>
            <color theme="1"/>
            <rFont val="Calibri"/>
            <family val="2"/>
            <scheme val="minor"/>
          </rPr>
          <t>======
ID#AAABXr47cNw
Julien Whitter    (2024-10-23 17:18:10)
2K and Firaxis Games launched Sid Meier's Civilization VI Anthology on Windows PC, providing the ultimate package for players that have yet to experience the award-winning, critically-acclaimed strategy title. The Anthology includes the base game, all previously released DLC, the Rise and Fall and Gathering Storm expansions as well as the popular New Frontier Pass. Civilization VI has sold in more than 11 million units, outperforming its predecessor at the same point in its life cycle. Later this year, 2K and Firaxis Games will celebrate the 30th anniversary of the Civilization franchise, and I'd like to congratulate our teams on this incredible milestone.</t>
        </r>
      </text>
    </comment>
    <comment ref="H285" authorId="0" shapeId="0" xr:uid="{00000000-0006-0000-0100-00008C000000}">
      <text>
        <r>
          <rPr>
            <sz val="11"/>
            <color theme="1"/>
            <rFont val="Calibri"/>
            <family val="2"/>
            <scheme val="minor"/>
          </rPr>
          <t>======
ID#AAABXr47cYM
Julien Whitter    (2024-10-23 17:18:11)
2K Games released the Sid Meier’s Civilization V: Game of the Year Edition for PC, featuring the standalone title and all previously released downloadable content. The strategy franchise has sold-in nearly 11 million units worldwide.</t>
        </r>
      </text>
    </comment>
    <comment ref="R285" authorId="0" shapeId="0" xr:uid="{00000000-0006-0000-0100-0000FA000000}">
      <text>
        <r>
          <rPr>
            <sz val="11"/>
            <color theme="1"/>
            <rFont val="Calibri"/>
            <family val="2"/>
            <scheme val="minor"/>
          </rPr>
          <t>======
ID#AAABXr47cQ4
Julien Whitter    (2024-10-23 17:18:10)
ne of world’s top strategy 
titles for the PC
•
Franchise has sold-in more 
than 24 million units
•
Successful add-on episodes
•
Expanding brand with MMOG 
for Asian markets</t>
        </r>
      </text>
    </comment>
    <comment ref="S285" authorId="0" shapeId="0" xr:uid="{00000000-0006-0000-0100-0000F0000000}">
      <text>
        <r>
          <rPr>
            <sz val="11"/>
            <color theme="1"/>
            <rFont val="Calibri"/>
            <family val="2"/>
            <scheme val="minor"/>
          </rPr>
          <t>======
ID#AAABXr47cRg
Julien Whitter    (2024-10-23 17:18:10)
On October 24, 2K will build on the successful Civilization franchise, which has entertained audience quarter of a century and sold in more than 25 million units worldwide, with the release of Sid Meier's Civilization: Beyond Earth for PC. The title will feature the core and tactical elements for which the series is famous, while propelling players beyond the traditional timeline of a Civilization game by exploring humanity's future on an alien world. Beyond Earth generated tremendous buzz at E3, winning more than 18 awards globally, including Best Strategy Game Honors from the E3 game critics, Game Informer, IGN, Destructoid and Game Revolution.</t>
        </r>
      </text>
    </comment>
    <comment ref="U285" authorId="0" shapeId="0" xr:uid="{00000000-0006-0000-0100-000044000000}">
      <text>
        <r>
          <rPr>
            <sz val="11"/>
            <color theme="1"/>
            <rFont val="Calibri"/>
            <family val="2"/>
            <scheme val="minor"/>
          </rPr>
          <t>======
ID#AAABXr47cc0
Julien Whitter    (2024-10-23 17:18:11)
Developed by Firaxis Games, Sid Meier’s Civilization: Beyond Earth is a new stand-alone, science fiction-themed entry in the award-winning Civilization franchise, which has sold-in more than 29 million units worldwide.</t>
        </r>
      </text>
    </comment>
    <comment ref="W285" authorId="0" shapeId="0" xr:uid="{00000000-0006-0000-0100-0000C2000000}">
      <text>
        <r>
          <rPr>
            <sz val="11"/>
            <color theme="1"/>
            <rFont val="Calibri"/>
            <family val="2"/>
            <scheme val="minor"/>
          </rPr>
          <t>======
ID#AAABXr47cUs
Julien Whitter    (2024-10-23 17:18:10)
Also in development for Firaxis Games is Sid Meier's Civilization Beyond Earth - Rising Tide, a thrilling, in-depth extension pack from the hit franchise that has sold-in over 31 million units worldwide. Rising Tide extends Beyond Earth to new frontiers on the planet's surface and beneath the seas, adding even more choices and diplomatic options as players continue to build a new vision for the future of humanity. 2K plans to launch the title this fall.</t>
        </r>
      </text>
    </comment>
    <comment ref="Y285" authorId="0" shapeId="0" xr:uid="{00000000-0006-0000-0100-00002E020000}">
      <text>
        <r>
          <rPr>
            <sz val="11"/>
            <color theme="1"/>
            <rFont val="Calibri"/>
            <family val="2"/>
            <scheme val="minor"/>
          </rPr>
          <t>======
ID#AAABXr47b9U
Julien Whitter    (2024-10-23 17:18:09)
A variety of other titles from our diverse portfolio also contributed to our third quarter success. On October 9, 2K launched a massive expansion pack, Sid Meier's Civilization: Beyond Earth - Rising Tide, which earned rave reviews from top critics and enriched our iconic PC strategy series that is sold in nearly 33 million units.</t>
        </r>
      </text>
    </comment>
    <comment ref="Z285" authorId="0" shapeId="0" xr:uid="{00000000-0006-0000-0100-000063000000}">
      <text>
        <r>
          <rPr>
            <sz val="11"/>
            <color theme="1"/>
            <rFont val="Calibri"/>
            <family val="2"/>
            <scheme val="minor"/>
          </rPr>
          <t>======
ID#AAABXr47ca4
Julien Whitter    (2024-10-23 17:18:11)
2K and Firaxis Games are excited to celebrate the 25th anniversary of the Civilization series by announcing that Sid Meier’s Civilization® VI, the next entry in the award-winning turn-based strategy franchise, is currently in development for PC and planned to launch on October 21, 2016. (Graphic: Business Wire)
“Sid Meier’s Civilization games hold a reputation for defining the 4X gaming genre for the past 25 years,” said Christoph Hartmann, President of 2K. “We can’t think of a better way to celebrate the silver anniversary of our longest-running franchise than launching the eagerly anticipated Sid Meier’s Civilization VI, which will provide the most detailed, beautiful and complete experience ever featured in a Civilization game.”
Sid Meier’s Civilization VI sets another milestone in the Civilization franchise, which has sold-in over 34 million units worldwide and changed the gaming landscape by bringing the strategy genre to unparalleled heights. In Sid Meier’s Civilization VI, cities will physically expand across the map to create new, deep strategic layers, active research in technology and culture will unlock new potential ways to play; and the large variety of leaders will pursue their own agendas based on their historical character traits as players race to achieve victory however they choose to play.
“Sid Meier’s Civilization VI builds on the firm foundation of the Civilization</t>
        </r>
      </text>
    </comment>
    <comment ref="AA285" authorId="0" shapeId="0" xr:uid="{00000000-0006-0000-0100-0000C7010000}">
      <text>
        <r>
          <rPr>
            <sz val="11"/>
            <color theme="1"/>
            <rFont val="Calibri"/>
            <family val="2"/>
            <scheme val="minor"/>
          </rPr>
          <t>======
ID#AAABXr47cD4
Julien Whitter    (2024-10-23 17:18:09)
Announced that Sid Meiers Civilization® VI, the next entry in the award-winning turn-based strategy franchise that has sold-in over 35 million units, is currently in development for PC at Firaxis Games and planned for launch on October 21, 2016.</t>
        </r>
      </text>
    </comment>
    <comment ref="AB285" authorId="0" shapeId="0" xr:uid="{00000000-0006-0000-0100-0000ED000000}">
      <text>
        <r>
          <rPr>
            <sz val="11"/>
            <color theme="1"/>
            <rFont val="Calibri"/>
            <family val="2"/>
            <scheme val="minor"/>
          </rPr>
          <t>======
ID#AAABXr47cRs
Julien Whitter    (2024-10-23 17:18:10)
Launched Sid Meiers Civilization® VI for PC.  Developed by Firaxis Games, Sid Meiers Civilization VI is the next entry in the award-winning turn-based strategy franchise that has sold-in over 37 million units.  The title has received outstanding reviews from critics, including 9.5 out of 10 from Game Informer, 9.4 out of 10 from IGN, 93 out of 100 from PC Gamer, and 90 out of 100 from GameSpot.</t>
        </r>
      </text>
    </comment>
    <comment ref="AC285" authorId="0" shapeId="0" xr:uid="{00000000-0006-0000-0100-000029010000}">
      <text>
        <r>
          <rPr>
            <sz val="11"/>
            <color theme="1"/>
            <rFont val="Calibri"/>
            <family val="2"/>
            <scheme val="minor"/>
          </rPr>
          <t>======
ID#AAABXr47cN4
Julien Whitter    (2024-10-23 17:18:10)
Launched Sid Meiers Civilization VI for PC.  Developed by Firaxis Games, Sid Meiers Civilization VI is the next entry in the award-winning turn-based strategy franchise that has sold-in nearly 40 million units.  Sid Meiers Civilization VI received stellar reviews and is fastest-selling release in the history of the series, with sell-in already surpassing 1.5 million units.  Sid Meiers Civilization VI is being supported with free and paid downloadable add-on content.</t>
        </r>
      </text>
    </comment>
    <comment ref="AE285" authorId="0" shapeId="0" xr:uid="{00000000-0006-0000-0100-0000AD010000}">
      <text>
        <r>
          <rPr>
            <sz val="11"/>
            <color theme="1"/>
            <rFont val="Calibri"/>
            <family val="2"/>
            <scheme val="minor"/>
          </rPr>
          <t>======
ID#AAABXr47cFk
Julien Whitter    (2024-10-23 17:18:09)
https://research.alpha-sense.com?docid=0001104659-17-052165&amp;utm_source=alphasense%20platform&amp;utm_medium=document%20share&amp;utm_content=0001104659-17-052165&amp;utm_campaign=1717366159476&amp;utm_doc_id=0001104659-17-052165&amp;utm_doc_type=8K</t>
        </r>
      </text>
    </comment>
    <comment ref="AI285" authorId="0" shapeId="0" xr:uid="{00000000-0006-0000-0100-00000C010000}">
      <text>
        <r>
          <rPr>
            <sz val="11"/>
            <color theme="1"/>
            <rFont val="Calibri"/>
            <family val="2"/>
            <scheme val="minor"/>
          </rPr>
          <t>======
ID#AAABXr47cPs
Julien Whitter    (2024-10-23 17:18:10)
slide 14
https://research.alpha-sense.com?docid=IR-US8740541094-20180815141159-30&amp;utm_source=alphasense%20platform&amp;utm_medium=document%20share&amp;utm_content=IR-US8740541094-20180815141159-30&amp;utm_campaign=1717432790200&amp;utm_doc_id=IR-US8740541094-20180815141159-30&amp;utm_doc_type=IRPres</t>
        </r>
      </text>
    </comment>
    <comment ref="AJ285" authorId="0" shapeId="0" xr:uid="{00000000-0006-0000-0100-0000D9010000}">
      <text>
        <r>
          <rPr>
            <sz val="11"/>
            <color theme="1"/>
            <rFont val="Calibri"/>
            <family val="2"/>
            <scheme val="minor"/>
          </rPr>
          <t>======
ID#AAABXr47cCw
Julien Whitter    (2024-10-23 17:18:09)
https://www.businesswire.com/news/home/20181116005017/en/</t>
        </r>
      </text>
    </comment>
    <comment ref="AT285" authorId="0" shapeId="0" xr:uid="{00000000-0006-0000-0100-0000A4000000}">
      <text>
        <r>
          <rPr>
            <sz val="11"/>
            <color theme="1"/>
            <rFont val="Calibri"/>
            <family val="2"/>
            <scheme val="minor"/>
          </rPr>
          <t>======
ID#AAABXr47cWo
Julien Whitter    (2024-10-23 17:18:10)
https://research.alpha-sense.com?docid=IR-MAN-TK622906-20210519164747911-0&amp;utm_source=alphasense%20platform&amp;utm_medium=document%20share&amp;utm_content=IR-MAN-TK622906-20210519164747911-0&amp;utm_campaign=1717443088209&amp;utm_doc_id=IR-MAN-TK622906-20210519164747911-0&amp;utm_doc_type=IRPres</t>
        </r>
      </text>
    </comment>
    <comment ref="AV285" authorId="0" shapeId="0" xr:uid="{00000000-0006-0000-0100-000088010000}">
      <text>
        <r>
          <rPr>
            <sz val="11"/>
            <color theme="1"/>
            <rFont val="Calibri"/>
            <family val="2"/>
            <scheme val="minor"/>
          </rPr>
          <t>======
ID#AAABXr47cH4
Julien Whitter    (2024-10-23 17:18:10)
sldie 15
https://research.alpha-sense.com?docid=IR-MAN-TK622906-20211104082055104-0&amp;utm_source=alphasense%20platform&amp;utm_medium=document%20share&amp;utm_content=IR-MAN-TK622906-20211104082055104-0&amp;utm_campaign=1717445356809&amp;utm_doc_id=IR-MAN-TK622906-20211104082055104-0&amp;utm_doc_type=IRPres</t>
        </r>
      </text>
    </comment>
    <comment ref="AX285" authorId="0" shapeId="0" xr:uid="{00000000-0006-0000-0100-000022000000}">
      <text>
        <r>
          <rPr>
            <sz val="11"/>
            <color theme="1"/>
            <rFont val="Calibri"/>
            <family val="2"/>
            <scheme val="minor"/>
          </rPr>
          <t>======
ID#AAABXr47cfE
Julien Whitter    (2024-10-23 17:18:11)
https://research.alpha-sense.com?docid=IR-MAN-TK622906-20220519223414539-0&amp;utm_source=alphasense%20platform&amp;utm_medium=document%20share&amp;utm_content=IR-MAN-TK622906-20220519223414539-0&amp;utm_campaign=1717455916543&amp;utm_doc_id=IR-MAN-TK622906-20220519223414539-0&amp;utm_doc_type=IRPres</t>
        </r>
      </text>
    </comment>
    <comment ref="AY285" authorId="0" shapeId="0" xr:uid="{00000000-0006-0000-0100-00001C000000}">
      <text>
        <r>
          <rPr>
            <sz val="11"/>
            <color theme="1"/>
            <rFont val="Calibri"/>
            <family val="2"/>
            <scheme val="minor"/>
          </rPr>
          <t>======
ID#AAABXr47cfc
Julien Whitter    (2024-10-23 17:18:11)
https://research.alpha-sense.com?docid=IR-MAN-TK622906-20220809100457083-0&amp;utm_source=alphasense%20platform&amp;utm_medium=document%20share&amp;utm_content=IR-MAN-TK622906-20220809100457083-0&amp;utm_campaign=1717456130212&amp;utm_doc_id=IR-MAN-TK622906-20220809100457083-0&amp;utm_doc_type=IRPres</t>
        </r>
      </text>
    </comment>
    <comment ref="AZ285" authorId="0" shapeId="0" xr:uid="{00000000-0006-0000-0100-0000FD000000}">
      <text>
        <r>
          <rPr>
            <sz val="11"/>
            <color theme="1"/>
            <rFont val="Calibri"/>
            <family val="2"/>
            <scheme val="minor"/>
          </rPr>
          <t>======
ID#AAABXr47cQs
Julien Whitter    (2024-10-23 17:18:10)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BA285" authorId="0" shapeId="0" xr:uid="{00000000-0006-0000-0100-000034000000}">
      <text>
        <r>
          <rPr>
            <sz val="11"/>
            <color theme="1"/>
            <rFont val="Calibri"/>
            <family val="2"/>
            <scheme val="minor"/>
          </rPr>
          <t>======
ID#AAABXr47cd8
Julien Whitter    (2024-10-23 17:18:11)
https://research.alpha-sense.com?docid=GDS-63e1788cc67d8508167a7097&amp;utm_source=alphasense%20platform&amp;utm_medium=document%20share&amp;utm_content=GDS-63e1788cc67d8508167a7097&amp;utm_campaign=1717462898104&amp;utm_doc_id=GDS-63e1788cc67d8508167a7097&amp;utm_doc_type=IRPres</t>
        </r>
      </text>
    </comment>
    <comment ref="BB285" authorId="0" shapeId="0" xr:uid="{00000000-0006-0000-0100-0000F5000000}">
      <text>
        <r>
          <rPr>
            <sz val="11"/>
            <color theme="1"/>
            <rFont val="Calibri"/>
            <family val="2"/>
            <scheme val="minor"/>
          </rPr>
          <t>======
ID#AAABXr47cRM
Julien Whitter    (2024-10-23 17:18:10)
https://research.alpha-sense.com?docid=GDS-646539fdc07adf12293d4b6f&amp;utm_source=alphasense%20platform&amp;utm_medium=document%20share&amp;utm_content=GDS-646539fdc07adf12293d4b6f&amp;utm_campaign=1717463253885&amp;utm_doc_id=GDS-646539fdc07adf12293d4b6f&amp;utm_doc_type=IRPres</t>
        </r>
      </text>
    </comment>
    <comment ref="BC285" authorId="0" shapeId="0" xr:uid="{00000000-0006-0000-0100-000037020000}">
      <text>
        <r>
          <rPr>
            <sz val="11"/>
            <color theme="1"/>
            <rFont val="Calibri"/>
            <family val="2"/>
            <scheme val="minor"/>
          </rPr>
          <t>======
ID#AAABXr47b8w
Julien Whitter    (2024-10-23 17:18:09)
https://research.alpha-sense.com?docid=GDS-64d2a7efc07adf103e6786d5&amp;utm_source=alphasense%20platform&amp;utm_medium=document%20share&amp;utm_content=GDS-64d2a7efc07adf103e6786d5&amp;utm_campaign=1717506612054&amp;utm_doc_id=GDS-64d2a7efc07adf103e6786d5&amp;utm_doc_type=IRPres</t>
        </r>
      </text>
    </comment>
    <comment ref="BD285" authorId="0" shapeId="0" xr:uid="{00000000-0006-0000-0100-000041010000}">
      <text>
        <r>
          <rPr>
            <sz val="11"/>
            <color theme="1"/>
            <rFont val="Calibri"/>
            <family val="2"/>
            <scheme val="minor"/>
          </rPr>
          <t>======
ID#AAABXr47cMY
Julien Whitter    (2024-10-23 17:18:10)
https://research.alpha-sense.com?docid=GDS-654c01acc67d85079cffac2c&amp;utm_source=alphasense%20platform&amp;utm_medium=document%20share&amp;utm_content=GDS-654c01acc67d85079cffac2c&amp;utm_campaign=1717507050348&amp;utm_doc_id=GDS-654c01acc67d85079cffac2c&amp;utm_doc_type=IRPres</t>
        </r>
      </text>
    </comment>
    <comment ref="BE285" authorId="0" shapeId="0" xr:uid="{00000000-0006-0000-0100-0000A8000000}">
      <text>
        <r>
          <rPr>
            <sz val="11"/>
            <color theme="1"/>
            <rFont val="Calibri"/>
            <family val="2"/>
            <scheme val="minor"/>
          </rPr>
          <t>======
ID#AAABXr47cWU
Julien Whitter    (2024-10-23 17:18:10)
https://research.alpha-sense.com?docid=GDS-65c54a04c67d857c99c427ad&amp;utm_source=alphasense%20platform&amp;utm_medium=document%20share&amp;utm_content=GDS-65c54a04c67d857c99c427ad&amp;utm_campaign=1717507172137&amp;utm_doc_id=GDS-65c54a04c67d857c99c427ad&amp;utm_doc_type=IRPres</t>
        </r>
      </text>
    </comment>
    <comment ref="BI288" authorId="0" shapeId="0" xr:uid="{00000000-0006-0000-0100-000045000000}">
      <text>
        <r>
          <rPr>
            <sz val="11"/>
            <color theme="1"/>
            <rFont val="Calibri"/>
            <family val="2"/>
            <scheme val="minor"/>
          </rPr>
          <t>======
ID#AAABXr47cc4
Julien Whitter    (2024-10-23 17:18:11)
Feb25
https://www.theverge.com/2024/8/20/24224532/civilization-7-release-date-february-2025</t>
        </r>
      </text>
    </comment>
    <comment ref="G292" authorId="0" shapeId="0" xr:uid="{00000000-0006-0000-0100-000097000000}">
      <text>
        <r>
          <rPr>
            <sz val="11"/>
            <color theme="1"/>
            <rFont val="Calibri"/>
            <family val="2"/>
            <scheme val="minor"/>
          </rPr>
          <t>======
ID#AAABXr47cXc
Julien Whitter    (2024-10-23 17:18:10)
Rockstar Games released L.A. Noire on May 17, 2011 in North America and May 20, 2011 internationally.  Major news outlets and video game critics across the world have applauded its ambition with great review scores stating that L.A. Noire is “a breakthrough for games as a whole” and a “stunning accomplishment” that “sets a new standard for storytelling”.  The title has sold-in more than 4 million units worldwide since its launch and has been supported by several downloadable content packs.  The PC version of the title is scheduled to be released this fall.</t>
        </r>
      </text>
    </comment>
    <comment ref="H293" authorId="0" shapeId="0" xr:uid="{00000000-0006-0000-0100-0000DB000000}">
      <text>
        <r>
          <rPr>
            <sz val="11"/>
            <color theme="1"/>
            <rFont val="Calibri"/>
            <family val="2"/>
            <scheme val="minor"/>
          </rPr>
          <t>======
ID#AAABXr47cS8
Julien Whitter    (2024-10-23 17:18:10)
L.A. Noire has sold-in more than 4 million units worldwide since its launch.</t>
        </r>
      </text>
    </comment>
    <comment ref="I293" authorId="0" shapeId="0" xr:uid="{00000000-0006-0000-0100-000070010000}">
      <text>
        <r>
          <rPr>
            <sz val="11"/>
            <color theme="1"/>
            <rFont val="Calibri"/>
            <family val="2"/>
            <scheme val="minor"/>
          </rPr>
          <t>======
ID#AAABXr47cJc
Julien Whitter    (2024-10-23 17:18:10)
Released L.A. Noire: The Complete Edition, featuring the original title and all subsequently released downloadable content, for the Xbox 360, PS3 and PC.  L.A. Noire has sold-in nearly 5 million units worldwide since its launch.</t>
        </r>
      </text>
    </comment>
    <comment ref="AF293" authorId="0" shapeId="0" xr:uid="{00000000-0006-0000-0100-0000E2000000}">
      <text>
        <r>
          <rPr>
            <sz val="11"/>
            <color theme="1"/>
            <rFont val="Calibri"/>
            <family val="2"/>
            <scheme val="minor"/>
          </rPr>
          <t>======
ID#AAABXr47cSc
Julien Whitter    (2024-10-23 17:18:10)
Turning to the balance of our lineup for fiscal year 2018. On November 14, Rockstar Games will release new versions of their blockbuster detective thriller, L.A. Noire, to the Nintendo Switch, PlayStation 4 and Xbox One. Following these 3 new console versions, in December comes L.A. Noire: The VR Case Files, featuring 7 select cases from the original game rebuilt specifically for a virtual reality experience on the HTC Vive system. L.A. Noire takes place in the seedy and violent underbelly of 1940s Los Angeles as decorated veteran and newly minted detective, Cole Phelps, investigates an escalating series of cases inspired by real-world crimes. Utilizing a unique type of facial capture technology called MotionScan, L.A. Noire brings unprecedented lies into character performances, creating brand-new game play out of the art of interrogation. Originally released in May 2011, L.A. Noire received critical acclaim and was the first video game ever to be featured as an official selection of the Tribeca Film Festival.
To date, the title has sold in over 7.5 million units. With the choice of spectacular virtual reality, stunning 4K or the freedom of portable play, these new enhanced versions of L.A. Noire are a perfect opportunity for players to experience this richly detailed world in an entirely new way.</t>
        </r>
      </text>
    </comment>
    <comment ref="K296" authorId="0" shapeId="0" xr:uid="{00000000-0006-0000-0100-00005D010000}">
      <text>
        <r>
          <rPr>
            <sz val="11"/>
            <color theme="1"/>
            <rFont val="Calibri"/>
            <family val="2"/>
            <scheme val="minor"/>
          </rPr>
          <t>======
ID#AAABXr47cKo
Julien Whitter    (2024-10-23 17:18:10)
Launched Max Payne 3 on May 15 in North America and May 18 internationally on Xbox 360 and PS3.  The title received excellent reviews and sold-in approximately 3 million units during its initial launch.  Max Payne 3 will also be available for the PC on June 1.</t>
        </r>
      </text>
    </comment>
    <comment ref="L297" authorId="0" shapeId="0" xr:uid="{00000000-0006-0000-0100-0000F0010000}">
      <text>
        <r>
          <rPr>
            <sz val="11"/>
            <color theme="1"/>
            <rFont val="Calibri"/>
            <family val="2"/>
            <scheme val="minor"/>
          </rPr>
          <t>======
ID#AAABXr47cBU
Julien Whitter    (2024-10-23 17:18:09)
Launched Max Payne 3 on Xbox 360, PS3 and PC.  The title received excellent reviews and has sold-in over 3 million units to date.  Max Payne 3 is being supported by a comprehensive downloadable content plan, with new releases starting in July and extending through the fall.</t>
        </r>
      </text>
    </comment>
    <comment ref="N297" authorId="0" shapeId="0" xr:uid="{00000000-0006-0000-0100-0000FC000000}">
      <text>
        <r>
          <rPr>
            <sz val="11"/>
            <color theme="1"/>
            <rFont val="Calibri"/>
            <family val="2"/>
            <scheme val="minor"/>
          </rPr>
          <t>======
ID#AAABXr47cQw
Julien Whitter    (2024-10-23 17:18:10)
Max Payne 3 is sold in over 4 million units to date and continues to attract new fans.</t>
        </r>
      </text>
    </comment>
    <comment ref="G298" authorId="0" shapeId="0" xr:uid="{00000000-0006-0000-0100-000021020000}">
      <text>
        <r>
          <rPr>
            <sz val="11"/>
            <color theme="1"/>
            <rFont val="Calibri"/>
            <family val="2"/>
            <scheme val="minor"/>
          </rPr>
          <t>======
ID#AAABXr47b-M
Julien Whitter    (2024-10-23 17:18:09)
lso in March, we'll released our most anticipated title for fiscal 2012: Max Payne 3, the latest iteration of Rockstar Games gritty, action-packed shooter franchise that has sold in nearly 7.5 million units. In</t>
        </r>
      </text>
    </comment>
    <comment ref="B300" authorId="0" shapeId="0" xr:uid="{00000000-0006-0000-0100-00000F010000}">
      <text>
        <r>
          <rPr>
            <sz val="11"/>
            <color theme="1"/>
            <rFont val="Calibri"/>
            <family val="2"/>
            <scheme val="minor"/>
          </rPr>
          <t>======
ID#AAABXr47cPk
Julien Whitter    (2024-10-23 17:18:10)
peaked at 6-7m units in '07-'09</t>
        </r>
      </text>
    </comment>
    <comment ref="V302" authorId="0" shapeId="0" xr:uid="{00000000-0006-0000-0100-0000FE010000}">
      <text>
        <r>
          <rPr>
            <sz val="11"/>
            <color theme="1"/>
            <rFont val="Calibri"/>
            <family val="2"/>
            <scheme val="minor"/>
          </rPr>
          <t>======
ID#AAABXr47cAc
Julien Whitter    (2024-10-23 17:18:09)
WWE 2K15 has sold in approximately 3 million units to date, up more than 40% versus the same period for WWE 2K14. Going forward, we believe there's a long-term opportunity to grow this franchise substantially by further leveraging Visual Concepts development expertise</t>
        </r>
      </text>
    </comment>
    <comment ref="Z302" authorId="0" shapeId="0" xr:uid="{00000000-0006-0000-0100-0000F9000000}">
      <text>
        <r>
          <rPr>
            <sz val="11"/>
            <color theme="1"/>
            <rFont val="Calibri"/>
            <family val="2"/>
            <scheme val="minor"/>
          </rPr>
          <t>======
ID#AAABXr47cQ8
Julien Whitter    (2024-10-23 17:18:10)
Our annual WWE 2K series has also continued to grow, with WWE 2K16 crossing the 3 million unit selling mark during the fourth quarter. And revenue from the title has been further enhanced by the success of its downloadable add-on content, including its Season Pass. Since acquiring the license in February 2013, we've grown unit sales every year, reversing the negative trend under the former publisher. During its peak from 2007 through 2009, the WWE video game series sold 6 million to 7 million units per year. Today, the WWE brand remains as popular and vibrant as ever, and we believe we can continue to grow sales by further leveraging the development and marketing expertise of 2K and Visual Concepts, which are responsible for the tremendous success of NBA 2K. During fiscal 2016, we extended our long-term partnership with WWE, and we look forward to many more years of successful collaboration.</t>
        </r>
      </text>
    </comment>
    <comment ref="AD302" authorId="0" shapeId="0" xr:uid="{00000000-0006-0000-0100-000022010000}">
      <text>
        <r>
          <rPr>
            <sz val="11"/>
            <color theme="1"/>
            <rFont val="Calibri"/>
            <family val="2"/>
            <scheme val="minor"/>
          </rPr>
          <t>======
ID#AAABXr47cOU
Julien Whitter    (2024-10-23 17:18:10)
Launched WWE 2K17 for the PC, and released the title’s supporting Future Stars Pack and Hall of Fame Showcase downloadable add-on content. Developed collaboratively by Yuke's and Visual Concepts, WWE 2K17 has sold-in approximately 3 million units to date.</t>
        </r>
      </text>
    </comment>
    <comment ref="BC304" authorId="0" shapeId="0" xr:uid="{00000000-0006-0000-0100-0000A3010000}">
      <text>
        <r>
          <rPr>
            <sz val="11"/>
            <color theme="1"/>
            <rFont val="Calibri"/>
            <family val="2"/>
            <scheme val="minor"/>
          </rPr>
          <t>======
ID#AAABXr47cGM
Julien Whitter    (2024-10-23 17:18:09)
In May, 2K and Visual Concepts launched LEGO 2K Drive, the first game in a multi-title partnership between 2K and the LEGO Group. Following the launch our teams released the first to 4 drive past seasons for the title, which features 100 levels and new content inspired by the Fast and the Furious saga.</t>
        </r>
      </text>
    </comment>
    <comment ref="V305" authorId="0" shapeId="0" xr:uid="{00000000-0006-0000-0100-00001C010000}">
      <text>
        <r>
          <rPr>
            <sz val="11"/>
            <color theme="1"/>
            <rFont val="Calibri"/>
            <family val="2"/>
            <scheme val="minor"/>
          </rPr>
          <t>======
ID#AAABXr47cOs
Julien Whitter    (2024-10-23 17:18:10)
Evolve
 Launched Evolve on Xbox One, PlayStation 4 and PC.  Developed by Turtle Rock Studios, Evolve is being supported with a robust array of downloadable add-on content, including a Hunting Season Pass, as well as a companion App — Evolve: Hunters Quest.  The game received positive reviews from influential critics, including IGN which scored it 9 out of 10 and Game Informer which scored it 8.5 out of 10, and has sold-in approximately 2.5 million units to date.</t>
        </r>
      </text>
    </comment>
    <comment ref="AB305" authorId="0" shapeId="0" xr:uid="{00000000-0006-0000-0100-000001020000}">
      <text>
        <r>
          <rPr>
            <sz val="11"/>
            <color theme="1"/>
            <rFont val="Calibri"/>
            <family val="2"/>
            <scheme val="minor"/>
          </rPr>
          <t>======
ID#AAABXr47cAI
Julien Whitter    (2024-10-23 17:18:09)
Mafia 3
          Launched Mafia III, the next installment in 2Ks successful organized crime series, for Xbox One, PlayStation 4 and PC.  Developed by Hangar 13, Mafia III is the fastest-selling game in 2Ks history, generating week one sell-in of more than 4.5 million units.  Mafia III is being supported with downloadable add-on content, including a Season Pass, as well as a free-to-play mobile battle RPG game, Mafia III Rivals, for iOS and Android devices.`</t>
        </r>
      </text>
    </comment>
    <comment ref="AC305" authorId="0" shapeId="0" xr:uid="{00000000-0006-0000-0100-000098010000}">
      <text>
        <r>
          <rPr>
            <sz val="11"/>
            <color theme="1"/>
            <rFont val="Calibri"/>
            <family val="2"/>
            <scheme val="minor"/>
          </rPr>
          <t>======
ID#AAABXr47cG4
Julien Whitter    (2024-10-23 17:18:09)
Launched Mafia III, the next installment in 2Ks successful organized crime series, for Xbox One, PlayStation 4 and PC.  Developed by Hangar 13, Mafia III had the highest first week sell-in of any title in 2Ks history, and to date has sold-in approximately 5 million units.  Mafia III is being supported with downloadable add-on content, including a Season Pass, as well as a free-to-play mobile battle RPG game, Mafia III Rivals, for iOS and Android devices.</t>
        </r>
      </text>
    </comment>
    <comment ref="AD305" authorId="0" shapeId="0" xr:uid="{00000000-0006-0000-0100-00001B010000}">
      <text>
        <r>
          <rPr>
            <sz val="11"/>
            <color theme="1"/>
            <rFont val="Calibri"/>
            <family val="2"/>
            <scheme val="minor"/>
          </rPr>
          <t>======
ID#AAABXr47cOw
Julien Whitter    (2024-10-23 17:18:10)
We're proud of Hangar 13's inaugural release, which is now sold in more than 5 million units</t>
        </r>
      </text>
    </comment>
    <comment ref="AT305" authorId="0" shapeId="0" xr:uid="{00000000-0006-0000-0100-000094000000}">
      <text>
        <r>
          <rPr>
            <sz val="11"/>
            <color theme="1"/>
            <rFont val="Calibri"/>
            <family val="2"/>
            <scheme val="minor"/>
          </rPr>
          <t>======
ID#AAABXr47cXo
Julien Whitter    (2024-10-23 17:18:10)
PGA TOUR 2K21 
sold-in over 
2 million 
units
to-date
•
Entered exclusive, long-term partnership with 
Tiger Woods to appear exclusively in franchise
and serve as Executive Director/consultant
•
Fastest-selling
golf game by units
over the past 10 years*
•
Highest-rated
golf simulation of the
current console generation</t>
        </r>
      </text>
    </comment>
    <comment ref="AB306" authorId="0" shapeId="0" xr:uid="{00000000-0006-0000-0100-000025000000}">
      <text>
        <r>
          <rPr>
            <sz val="11"/>
            <color theme="1"/>
            <rFont val="Calibri"/>
            <family val="2"/>
            <scheme val="minor"/>
          </rPr>
          <t>======
ID#AAABXr47ce4
Julien Whitter    (2024-10-23 17:18:11)
N said, "Its writing and performances are some of the best of this entire generation and New Bordeaux is a fantastic setting." Mafia III is the fastest-selling game in 2K's history, with week 1 sell-in of more than 4.5 million units and ongoing strong demand. We are also witnessing very high interest in the game beyond just sales with more than 88 million YouTube views of Mafia III in just its first week. The team at Hangar 13 departed from traditional mobster story that Mafia fans were accustomed to and leaned into the racially charged tensions of the time rather than shying away from them. Their creative approach has paid off with a tremendous story-driven experience that sets a new bar for storytelling video games. 2K and Hangar 13 are only just getting started and have more content planned for Mafia III in the near future.</t>
        </r>
      </text>
    </comment>
    <comment ref="CP311" authorId="0" shapeId="0" xr:uid="{00000000-0006-0000-0100-000077010000}">
      <text>
        <r>
          <rPr>
            <sz val="11"/>
            <color theme="1"/>
            <rFont val="Calibri"/>
            <family val="2"/>
            <scheme val="minor"/>
          </rPr>
          <t>======
ID#AAABXr47cJA
Julien Whitter    (2024-10-23 17:18:10)
Looking ahead, and as Strauss mentioned earlier, we have narrowed the previously established release window for Grand Theft Auto VI to fall of calendar 2025 from calendar 2025. As development advances, our confidence in the title and its potential commercial impact continue to grow. That said, we are not providing specific guidance beyond fiscal 2025, as our release schedule includes numerous titles each year and even modest shifts can have a significant effect on results in any given period. Our outlook for the lifetime value of our pipeline remains as strong as ever and we expect sequential growth in Net Bookings in fiscal 2025, 2026, and 2027.</t>
        </r>
      </text>
    </comment>
    <comment ref="B313" authorId="0" shapeId="0" xr:uid="{00000000-0006-0000-0100-00009C000000}">
      <text>
        <r>
          <rPr>
            <sz val="11"/>
            <color theme="1"/>
            <rFont val="Calibri"/>
            <family val="2"/>
            <scheme val="minor"/>
          </rPr>
          <t>======
ID#AAABXr47cXI
Julien Whitter    (2024-10-23 17:18:10)
Under the 2009 Royalty Plan, Take-Two reserves a Royalty Pool equal to 
50% of Rockstar Net Operating Income (as defined in the Plan) for each fiscal quarter, for the purpose of compensating the Rockstar Principals and certain key employees.</t>
        </r>
      </text>
    </comment>
    <comment ref="BM317" authorId="0" shapeId="0" xr:uid="{00000000-0006-0000-0100-000003020000}">
      <text>
        <r>
          <rPr>
            <sz val="11"/>
            <color theme="1"/>
            <rFont val="Calibri"/>
            <family val="2"/>
            <scheme val="minor"/>
          </rPr>
          <t>======
ID#AAABXr47cAE
Julien Whitter    (2024-10-23 17:18:09)
houser brother royalties. Not much visibility but should be up significantly
Profit sharing as a % of Rockstar EBITDA per TTWO CEO MTG</t>
        </r>
      </text>
    </comment>
    <comment ref="B331" authorId="1" shapeId="0" xr:uid="{37B9FBA6-CFDC-4815-9E92-60FECBC4DDE2}">
      <text>
        <r>
          <rPr>
            <b/>
            <sz val="9"/>
            <color indexed="81"/>
            <rFont val="Tahoma"/>
            <family val="2"/>
          </rPr>
          <t>Julien Whitter:</t>
        </r>
        <r>
          <rPr>
            <sz val="9"/>
            <color indexed="81"/>
            <rFont val="Tahoma"/>
            <family val="2"/>
          </rPr>
          <t xml:space="preserve">
</t>
        </r>
      </text>
    </comment>
    <comment ref="CQ352" authorId="0" shapeId="0" xr:uid="{00000000-0006-0000-0100-000018000000}">
      <text>
        <r>
          <rPr>
            <sz val="11"/>
            <color theme="1"/>
            <rFont val="Calibri"/>
            <family val="2"/>
            <scheme val="minor"/>
          </rPr>
          <t>======
ID#AAABXr47cfw
Julien Whitter    (2024-10-23 17:18:11)
higher retail mix from GTA 6 sell-in</t>
        </r>
      </text>
    </comment>
    <comment ref="BF366" authorId="0" shapeId="0" xr:uid="{00000000-0006-0000-0100-00003F020000}">
      <text>
        <r>
          <rPr>
            <sz val="11"/>
            <color theme="1"/>
            <rFont val="Calibri"/>
            <family val="2"/>
            <scheme val="minor"/>
          </rPr>
          <t>======
ID#AAABXr47b8M
Julien Whitter    (2024-10-23 17:18:09)
huge ramp likely from mobile push but should fall off soon
spent a lot on UA per ET</t>
        </r>
      </text>
    </comment>
    <comment ref="BF377" authorId="0" shapeId="0" xr:uid="{00000000-0006-0000-0100-000067000000}">
      <text>
        <r>
          <rPr>
            <sz val="11"/>
            <color theme="1"/>
            <rFont val="Calibri"/>
            <family val="2"/>
            <scheme val="minor"/>
          </rPr>
          <t>======
ID#AAABXr47cao
Julien Whitter    (2024-10-23 17:18:11)
Turning to operating expenses, we recently implemented a cost reduction program that is expected to deliver over $165 million of annual cost savings across our entire business. As part of these efforts, we have eliminated several projects in development that we did not anticipate would meet our financial benchmarks. We also took actions to streamline our organizational structure, which reduced both existing headcount and future hiring needs. Our total operating expenses are expected to range from $3.56 billion to $3.58 billion as compared to $5.83 billion last year. On a management basis, we expect operating expense growth of approximately 7% year-over-year, which is largely due to an increase in ongoing marketing support for Match Factory, as well as other mobile and immersive core launches planned for the year, partially offset by savings from our cost reduction program.
---
Q - Eric Handler{BIO 1522426 &lt;GO&gt;}
Okay. And then, Lainie, with regards to the annual cost savings that you announced, how much of that should be seen in fiscal '25?
A - Lainie Goldstein{BIO 15306121 &lt;GO&gt;}
So we'll start to see it in fiscal '25, but we'll see a full annualization of it in fiscal year '26. So the majority of the plan was executed in Q4 and Q1, but pieces of it will come through this year.</t>
        </r>
      </text>
    </comment>
    <comment ref="CN384" authorId="1" shapeId="0" xr:uid="{798D9C3B-5AAA-4219-A71E-C4C42577E824}">
      <text>
        <r>
          <rPr>
            <b/>
            <sz val="9"/>
            <color indexed="81"/>
            <rFont val="Tahoma"/>
            <family val="2"/>
          </rPr>
          <t>Julien Whitter:</t>
        </r>
        <r>
          <rPr>
            <sz val="9"/>
            <color indexed="81"/>
            <rFont val="Tahoma"/>
            <family val="2"/>
          </rPr>
          <t xml:space="preserve">
includes Zynga</t>
        </r>
      </text>
    </comment>
    <comment ref="CQ435" authorId="0" shapeId="0" xr:uid="{00000000-0006-0000-0100-000002020000}">
      <text>
        <r>
          <rPr>
            <sz val="11"/>
            <color theme="1"/>
            <rFont val="Calibri"/>
            <family val="2"/>
            <scheme val="minor"/>
          </rPr>
          <t>======
ID#AAABXr47cAM
Julien Whitter    (2024-10-23 17:18:09)
prior guided to $1b of OCF IN f25</t>
        </r>
      </text>
    </comment>
    <comment ref="CP437" authorId="0" shapeId="0" xr:uid="{00000000-0006-0000-0100-0000CF010000}">
      <text>
        <r>
          <rPr>
            <sz val="11"/>
            <color theme="1"/>
            <rFont val="Calibri"/>
            <family val="2"/>
            <scheme val="minor"/>
          </rPr>
          <t>======
ID#AAABXr47cDc
Julien Whitter    (2024-10-23 17:18:09)
140</t>
        </r>
      </text>
    </comment>
    <comment ref="AS708" authorId="0" shapeId="0" xr:uid="{00000000-0006-0000-0100-000016000000}">
      <text>
        <r>
          <rPr>
            <sz val="11"/>
            <color theme="1"/>
            <rFont val="Calibri"/>
            <family val="2"/>
            <scheme val="minor"/>
          </rPr>
          <t>======
ID#AAABXr47cf0
Julien Whitter    (2024-10-23 17:18:11)
11.12.20
PS4 - 11.15.13
PS3 - 11.11.06</t>
        </r>
      </text>
    </comment>
    <comment ref="B719" authorId="1" shapeId="0" xr:uid="{4BE912A7-9DC8-472E-B49C-921EB3E6437D}">
      <text>
        <r>
          <rPr>
            <b/>
            <sz val="9"/>
            <color indexed="81"/>
            <rFont val="Tahoma"/>
            <family val="2"/>
          </rPr>
          <t>Julien Whitter:</t>
        </r>
        <r>
          <rPr>
            <sz val="9"/>
            <color indexed="81"/>
            <rFont val="Tahoma"/>
            <family val="2"/>
          </rPr>
          <t xml:space="preserve">
Software unit sales include PlayStation®4 and PlayStation®5 software, including software bundled with PlayStation® consoles and 
PlayStation®VR in all regions.</t>
        </r>
      </text>
    </comment>
    <comment ref="B721" authorId="1" shapeId="0" xr:uid="{F3902430-4B8F-43D1-B0D7-182A65E30258}">
      <text>
        <r>
          <rPr>
            <b/>
            <sz val="9"/>
            <color indexed="81"/>
            <rFont val="Tahoma"/>
            <family val="2"/>
          </rPr>
          <t>Julien Whitter:</t>
        </r>
        <r>
          <rPr>
            <sz val="9"/>
            <color indexed="81"/>
            <rFont val="Tahoma"/>
            <family val="2"/>
          </rPr>
          <t xml:space="preserve">
Full game software digital download ratio is calculated by dividing PlayStation®4 and PlayStation®5 full game software units sold via digital 
transactions by total full game software units</t>
        </r>
      </text>
    </comment>
    <comment ref="B724" authorId="1" shapeId="0" xr:uid="{4ABD2BC9-7EE7-4915-AADB-7C6B00DF1750}">
      <text>
        <r>
          <rPr>
            <b/>
            <sz val="9"/>
            <color indexed="81"/>
            <rFont val="Tahoma"/>
            <family val="2"/>
          </rPr>
          <t>Julien Whitter:</t>
        </r>
        <r>
          <rPr>
            <sz val="9"/>
            <color indexed="81"/>
            <rFont val="Tahoma"/>
            <family val="2"/>
          </rPr>
          <t xml:space="preserve">
2 Physical Software is revenue from first party game software for PlayStation® consoles sold on discs to retailers, royalties from third party 
software sold on discs and revenue from first and third party game software sold bundled with PlayStation® consoles and PlayStation®VR. </t>
        </r>
      </text>
    </comment>
    <comment ref="B725" authorId="1" shapeId="0" xr:uid="{587718F4-F404-498B-BE27-F8ACAA0C9BC0}">
      <text>
        <r>
          <rPr>
            <b/>
            <sz val="9"/>
            <color indexed="81"/>
            <rFont val="Tahoma"/>
            <family val="2"/>
          </rPr>
          <t>Julien Whitter:</t>
        </r>
        <r>
          <rPr>
            <sz val="9"/>
            <color indexed="81"/>
            <rFont val="Tahoma"/>
            <family val="2"/>
          </rPr>
          <t xml:space="preserve">
3 Digital Software is revenue from full game downloads of both first and third party titles sold via the PlayStation™Store</t>
        </r>
      </text>
    </comment>
    <comment ref="B726" authorId="1" shapeId="0" xr:uid="{91BF4DD8-75A8-4946-81BA-56FB8D71C8D5}">
      <text>
        <r>
          <rPr>
            <b/>
            <sz val="9"/>
            <color indexed="81"/>
            <rFont val="Tahoma"/>
            <family val="2"/>
          </rPr>
          <t>Julien Whitter:</t>
        </r>
        <r>
          <rPr>
            <sz val="9"/>
            <color indexed="81"/>
            <rFont val="Tahoma"/>
            <family val="2"/>
          </rPr>
          <t xml:space="preserve">
4 Add-on Content is revenue from digital content other than full games sold via the PlayStation™ Store, such as in-game currency, in-game items 
and expansion packages.</t>
        </r>
      </text>
    </comment>
    <comment ref="AS731" authorId="0" shapeId="0" xr:uid="{00000000-0006-0000-0100-000059010000}">
      <text>
        <r>
          <rPr>
            <sz val="11"/>
            <color theme="1"/>
            <rFont val="Calibri"/>
            <family val="2"/>
            <scheme val="minor"/>
          </rPr>
          <t>======
ID#AAABXr47cK4
Julien Whitter    (2024-10-23 17:18:10)
11.12.20
PS4 - 11.15.13
PS3 - 11.11.06</t>
        </r>
      </text>
    </comment>
    <comment ref="AS745" authorId="0" shapeId="0" xr:uid="{00000000-0006-0000-0100-00008F000000}">
      <text>
        <r>
          <rPr>
            <sz val="11"/>
            <color theme="1"/>
            <rFont val="Calibri"/>
            <family val="2"/>
            <scheme val="minor"/>
          </rPr>
          <t>======
ID#AAABXr47cYA
Julien Whitter    (2024-10-23 17:18:11)
11.12.20
PS4 - 11.15.13
PS3 - 11.11.06</t>
        </r>
      </text>
    </comment>
  </commentList>
  <extLst>
    <ext xmlns:r="http://schemas.openxmlformats.org/officeDocument/2006/relationships" uri="GoogleSheetsCustomDataVersion2">
      <go:sheetsCustomData xmlns:go="http://customooxmlschemas.google.com/" r:id="rId1" roundtripDataSignature="AMtx7mirDZuzJzas3hSfu3CzPyYMT0Igv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3" authorId="0" shapeId="0" xr:uid="{00000000-0006-0000-0400-000008000000}">
      <text>
        <r>
          <rPr>
            <sz val="11"/>
            <color theme="1"/>
            <rFont val="Calibri"/>
            <family val="2"/>
            <scheme val="minor"/>
          </rPr>
          <t>======
ID#AAABXr47cAQ
Julien Whitter    (2024-10-23 17:18:09)
8.2.21
https://research.alpha-sense.com?docid=ET-371281-1673159695&amp;utm_source=alphasense%20platform&amp;utm_medium=document%20share&amp;utm_content=ET-371281-1673159695&amp;utm_campaign=1717444197240&amp;utm_doc_id=ET-371281-1673159695&amp;utm_doc_type=ET%2FE</t>
        </r>
      </text>
    </comment>
    <comment ref="D4" authorId="0" shapeId="0" xr:uid="{00000000-0006-0000-0400-000002000000}">
      <text>
        <r>
          <rPr>
            <sz val="11"/>
            <color theme="1"/>
            <rFont val="Calibri"/>
            <family val="2"/>
            <scheme val="minor"/>
          </rPr>
          <t>======
ID#AAABXr47ccM
Julien Whitter    (2024-10-23 17:18:11)
2Q22</t>
        </r>
      </text>
    </comment>
    <comment ref="D5" authorId="0" shapeId="0" xr:uid="{00000000-0006-0000-0400-000004000000}">
      <text>
        <r>
          <rPr>
            <sz val="11"/>
            <color theme="1"/>
            <rFont val="Calibri"/>
            <family val="2"/>
            <scheme val="minor"/>
          </rPr>
          <t>======
ID#AAABXr47cV0
Julien Whitter    (2024-10-23 17:18:10)
https://research.alpha-sense.com?docid=IR-MAN-TK622906-20220208125820208-0&amp;utm_source=alphasense%20platform&amp;utm_medium=document%20share&amp;utm_content=IR-MAN-TK622906-20220208125820208-0&amp;utm_campaign=1717454939922&amp;utm_doc_id=IR-MAN-TK622906-20220208125820208-0&amp;utm_doc_type=IRPres</t>
        </r>
      </text>
    </comment>
    <comment ref="D7" authorId="0" shapeId="0" xr:uid="{00000000-0006-0000-0400-000003000000}">
      <text>
        <r>
          <rPr>
            <sz val="11"/>
            <color theme="1"/>
            <rFont val="Calibri"/>
            <family val="2"/>
            <scheme val="minor"/>
          </rPr>
          <t>======
ID#AAABXr47cXg
Julien Whitter    (2024-10-23 17:18:10)
https://research.alpha-sense.com?docid=PR-8659f2900763d9c387a5d3b751f50078d1d18d34&amp;utm_source=alphasense%20platform&amp;utm_medium=document%20share&amp;utm_content=PR-8659f2900763d9c387a5d3b751f50078d1d18d34&amp;utm_campaign=1717441376015&amp;utm_doc_id=PR-8659f2900763d9c387a5d3b751f50078d1d18d34&amp;utm_doc_type=PR</t>
        </r>
      </text>
    </comment>
    <comment ref="D8" authorId="0" shapeId="0" xr:uid="{00000000-0006-0000-0400-000006000000}">
      <text>
        <r>
          <rPr>
            <sz val="11"/>
            <color theme="1"/>
            <rFont val="Calibri"/>
            <family val="2"/>
            <scheme val="minor"/>
          </rPr>
          <t>======
ID#AAABXr47cSI
Julien Whitter    (2024-10-23 17:18:10)
4Q20 ET</t>
        </r>
      </text>
    </comment>
    <comment ref="D11" authorId="0" shapeId="0" xr:uid="{00000000-0006-0000-0400-000001000000}">
      <text>
        <r>
          <rPr>
            <sz val="11"/>
            <color theme="1"/>
            <rFont val="Calibri"/>
            <family val="2"/>
            <scheme val="minor"/>
          </rPr>
          <t>======
ID#AAABXr47cdc
Julien Whitter    (2024-10-23 17:18:11)
At 2K, we have Cloud Chamber, the studio that's working on the next iteration of the BioShock franchise. BioShock Infinite sold-in 14 million units. So we're really excited about what Cloud Chamber will do. Michael Condrey's studio, 31st Union, is working on new intellectual property. Hangar 13 is working on new intellectual property. Ken Levine's studio, Ghost Story, is working on new intellectual property. Private Division, obviously, signed up a number of great independent developers. Social Point has 10 new games in development. And the list continues.
So I answered the question more broadly than 2K. We have a lot going on at the company.</t>
        </r>
      </text>
    </comment>
    <comment ref="D13" authorId="0" shapeId="0" xr:uid="{00000000-0006-0000-0400-000007000000}">
      <text>
        <r>
          <rPr>
            <sz val="11"/>
            <color theme="1"/>
            <rFont val="Calibri"/>
            <family val="2"/>
            <scheme val="minor"/>
          </rPr>
          <t>======
ID#AAABXr47cIE
Julien Whitter    (2024-10-23 17:18:10)
https://research.alpha-sense.com?docid=IR-MAN-TK622906-20221108101357844-0&amp;utm_source=alphasense%20platform&amp;utm_medium=document%20share&amp;utm_content=IR-MAN-TK622906-20221108101357844-0&amp;utm_campaign=1717462430116&amp;utm_doc_id=IR-MAN-TK622906-20221108101357844-0&amp;utm_doc_type=IRPres</t>
        </r>
      </text>
    </comment>
    <comment ref="D14" authorId="0" shapeId="0" xr:uid="{00000000-0006-0000-0400-000005000000}">
      <text>
        <r>
          <rPr>
            <sz val="11"/>
            <color theme="1"/>
            <rFont val="Calibri"/>
            <family val="2"/>
            <scheme val="minor"/>
          </rPr>
          <t>======
ID#AAABXr47cS0
Julien Whitter    (2024-10-23 17:18:10)
https://research.alpha-sense.com?docid=GDS-64d2a7efc07adf103e6786d5&amp;utm_source=alphasense%20platform&amp;utm_medium=document%20share&amp;utm_content=GDS-64d2a7efc07adf103e6786d5&amp;utm_campaign=1717506612054&amp;utm_doc_id=GDS-64d2a7efc07adf103e6786d5&amp;utm_doc_type=IRPres</t>
        </r>
      </text>
    </comment>
  </commentList>
  <extLst>
    <ext xmlns:r="http://schemas.openxmlformats.org/officeDocument/2006/relationships" uri="GoogleSheetsCustomDataVersion2">
      <go:sheetsCustomData xmlns:go="http://customooxmlschemas.google.com/" r:id="rId1" roundtripDataSignature="AMtx7mj0O1x0kYoGTXu3M2ndSImFW7jtm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Julien Whitter</author>
  </authors>
  <commentList>
    <comment ref="B5" authorId="0" shapeId="0" xr:uid="{0E173DD9-3D41-47C4-AE7B-2915D6B40F5B}">
      <text>
        <r>
          <rPr>
            <b/>
            <sz val="9"/>
            <color indexed="81"/>
            <rFont val="Tahoma"/>
            <family val="2"/>
          </rPr>
          <t>Julien Whitter:</t>
        </r>
        <r>
          <rPr>
            <sz val="9"/>
            <color indexed="81"/>
            <rFont val="Tahoma"/>
            <family val="2"/>
          </rPr>
          <t xml:space="preserve">
** From FY06 the mothod of reporting hardware and software unit sales has been changed from production shipments to recorded sales.</t>
        </r>
      </text>
    </comment>
    <comment ref="C16" authorId="0" shapeId="0" xr:uid="{C8392EA6-6B12-47D9-8F1A-A9EC3E8022F3}">
      <text>
        <r>
          <rPr>
            <b/>
            <sz val="9"/>
            <color indexed="81"/>
            <rFont val="Tahoma"/>
            <family val="2"/>
          </rPr>
          <t>Julien Whitter:</t>
        </r>
        <r>
          <rPr>
            <sz val="9"/>
            <color indexed="81"/>
            <rFont val="Tahoma"/>
            <family val="2"/>
          </rPr>
          <t xml:space="preserve">
https://web.archive.org/web/20131021224619/http://www.scei.co.jp/corporate/data/bizdataps2_sale_e.html</t>
        </r>
      </text>
    </comment>
    <comment ref="I16" authorId="0" shapeId="0" xr:uid="{0E2510B5-EE4E-4BD7-ACEC-67BB16B240B5}">
      <text>
        <r>
          <rPr>
            <b/>
            <sz val="9"/>
            <color indexed="81"/>
            <rFont val="Tahoma"/>
            <family val="2"/>
          </rPr>
          <t>Julien Whitter:</t>
        </r>
        <r>
          <rPr>
            <sz val="9"/>
            <color indexed="81"/>
            <rFont val="Tahoma"/>
            <family val="2"/>
          </rPr>
          <t xml:space="preserve">
https://web.archive.org/web/20130927211956/http://www.scei.co.jp/corporate/data/bizdataps3_sale_e.html</t>
        </r>
      </text>
    </comment>
    <comment ref="U16" authorId="0" shapeId="0" xr:uid="{3727C016-8434-435A-8721-C02F6E21F2C3}">
      <text>
        <r>
          <rPr>
            <b/>
            <sz val="9"/>
            <color indexed="81"/>
            <rFont val="Tahoma"/>
            <family val="2"/>
          </rPr>
          <t>Julien Whitter:</t>
        </r>
        <r>
          <rPr>
            <sz val="9"/>
            <color indexed="81"/>
            <rFont val="Tahoma"/>
            <family val="2"/>
          </rPr>
          <t xml:space="preserve">
https://vgsales.fandom.com/wiki/Xbox_360</t>
        </r>
      </text>
    </comment>
    <comment ref="I25" authorId="0" shapeId="0" xr:uid="{1C13D8C2-0841-4739-81F5-AA3969B5ADE5}">
      <text>
        <r>
          <rPr>
            <b/>
            <sz val="9"/>
            <color indexed="81"/>
            <rFont val="Tahoma"/>
            <family val="2"/>
          </rPr>
          <t>Julien Whitter:</t>
        </r>
        <r>
          <rPr>
            <sz val="9"/>
            <color indexed="81"/>
            <rFont val="Tahoma"/>
            <family val="2"/>
          </rPr>
          <t xml:space="preserve">
https://web.archive.org/web/20170712204425/http://www.sie.com/corporate/data/hardware_sale_2012.html</t>
        </r>
      </text>
    </comment>
    <comment ref="J25" authorId="0" shapeId="0" xr:uid="{DCB74FED-FA6E-4A6D-87F4-672970ABA68D}">
      <text>
        <r>
          <rPr>
            <b/>
            <sz val="9"/>
            <color indexed="81"/>
            <rFont val="Tahoma"/>
            <family val="2"/>
          </rPr>
          <t>Julien Whitter:</t>
        </r>
        <r>
          <rPr>
            <sz val="9"/>
            <color indexed="81"/>
            <rFont val="Tahoma"/>
            <family val="2"/>
          </rPr>
          <t xml:space="preserve">
https://web.archive.org/web/20170712204425/http://www.sie.com/corporate/data/hardware_sale_2012.html</t>
        </r>
      </text>
    </comment>
    <comment ref="K25" authorId="0" shapeId="0" xr:uid="{CC5F8979-EA3D-4124-8E07-67BCDF2319A2}">
      <text>
        <r>
          <rPr>
            <b/>
            <sz val="9"/>
            <color indexed="81"/>
            <rFont val="Tahoma"/>
            <family val="2"/>
          </rPr>
          <t>Julien Whitter:</t>
        </r>
        <r>
          <rPr>
            <sz val="9"/>
            <color indexed="81"/>
            <rFont val="Tahoma"/>
            <family val="2"/>
          </rPr>
          <t xml:space="preserve">
https://web.archive.org/web/20170712204425/http://www.sie.com/corporate/data/hardware_sale_2012.html</t>
        </r>
      </text>
    </comment>
    <comment ref="L25" authorId="0" shapeId="0" xr:uid="{FA257900-F0BC-4B3A-855A-D35DF8E047DB}">
      <text>
        <r>
          <rPr>
            <b/>
            <sz val="9"/>
            <color indexed="81"/>
            <rFont val="Tahoma"/>
            <family val="2"/>
          </rPr>
          <t>Julien Whitter:</t>
        </r>
        <r>
          <rPr>
            <sz val="9"/>
            <color indexed="81"/>
            <rFont val="Tahoma"/>
            <family val="2"/>
          </rPr>
          <t xml:space="preserve">
https://web.archive.org/web/20170712204425/http://www.sie.com/corporate/data/hardware_sale_2012.html</t>
        </r>
      </text>
    </comment>
    <comment ref="M25" authorId="0" shapeId="0" xr:uid="{FCF52F02-6EE2-45D1-AA4A-63B38F2CF6CB}">
      <text>
        <r>
          <rPr>
            <b/>
            <sz val="9"/>
            <color indexed="81"/>
            <rFont val="Tahoma"/>
            <family val="2"/>
          </rPr>
          <t>Julien Whitter:</t>
        </r>
        <r>
          <rPr>
            <sz val="9"/>
            <color indexed="81"/>
            <rFont val="Tahoma"/>
            <family val="2"/>
          </rPr>
          <t xml:space="preserve">
https://web.archive.org/web/20170712204425/http://www.sie.com/corporate/data/hardware_sale_2012.html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<sst xmlns="http://schemas.openxmlformats.org/spreadsheetml/2006/main" count="5656" uniqueCount="1081">
  <si>
    <t>Q1</t>
  </si>
  <si>
    <t>Q2</t>
  </si>
  <si>
    <t>Q3</t>
  </si>
  <si>
    <t>Q4</t>
  </si>
  <si>
    <t>Cons</t>
  </si>
  <si>
    <t>Net bookings - Mobile - Operating</t>
  </si>
  <si>
    <t>Revenue</t>
  </si>
  <si>
    <t>Net bookings - Recurrent consumer spending - Operating</t>
  </si>
  <si>
    <t>YoY %</t>
  </si>
  <si>
    <t>Adj. EBITDA</t>
  </si>
  <si>
    <t>% Margin</t>
  </si>
  <si>
    <t>Bookings</t>
  </si>
  <si>
    <t>Net bookings</t>
  </si>
  <si>
    <t>EBITDA</t>
  </si>
  <si>
    <t>EBITDA - Operating</t>
  </si>
  <si>
    <t>EPS - Diluted - Operating</t>
  </si>
  <si>
    <t>&gt;&gt;9 Franchises 5m+ units</t>
  </si>
  <si>
    <t>&gt;&gt;10 Franchises 5m+ units</t>
  </si>
  <si>
    <t>&gt;&gt;11 Franchises 5m+ units</t>
  </si>
  <si>
    <t>&gt;&gt;12 Franchises 5m+ units</t>
  </si>
  <si>
    <t>&gt;&gt;13 Franchises 5m+ units</t>
  </si>
  <si>
    <t>&gt;&gt;GTA 6</t>
  </si>
  <si>
    <t>&gt;&gt;Zynga</t>
  </si>
  <si>
    <t>&gt;&gt;8th gen/PS4 release</t>
  </si>
  <si>
    <t>&gt;&gt;RDR2</t>
  </si>
  <si>
    <t>&gt;&gt;9th gen/PS5 release</t>
  </si>
  <si>
    <t>&gt;&gt;Zynga Ann</t>
  </si>
  <si>
    <t>&gt;&gt;Zynga closed</t>
  </si>
  <si>
    <t>&gt;&gt;14 Franchises 5m+ units</t>
  </si>
  <si>
    <t>&gt;&gt;Civ7</t>
  </si>
  <si>
    <t>&gt;&gt;BL 4</t>
  </si>
  <si>
    <t>Fiscal Year Ending March 31,</t>
  </si>
  <si>
    <t>FY</t>
  </si>
  <si>
    <t>(USD in mm)</t>
  </si>
  <si>
    <t>x</t>
  </si>
  <si>
    <t>Console Sell-In</t>
  </si>
  <si>
    <t>Nintendo Switch</t>
  </si>
  <si>
    <t>8th Gen Install Base (2013 - 2020)</t>
  </si>
  <si>
    <t>9th Gen Install Base (2020 - Present)</t>
  </si>
  <si>
    <t>Commentary</t>
  </si>
  <si>
    <t>Net Bookings - Largest Contributors</t>
  </si>
  <si>
    <t>1st</t>
  </si>
  <si>
    <t>NBA 2K18</t>
  </si>
  <si>
    <t>GTAO</t>
  </si>
  <si>
    <t>NBA 2K19</t>
  </si>
  <si>
    <t>RDR2</t>
  </si>
  <si>
    <t>NBA 2K20</t>
  </si>
  <si>
    <t>NBA 2K21</t>
  </si>
  <si>
    <t>NBA 2K22</t>
  </si>
  <si>
    <t>NBA 2K23</t>
  </si>
  <si>
    <t>NBA 2K24</t>
  </si>
  <si>
    <t>2nd</t>
  </si>
  <si>
    <t>NBA 2K17</t>
  </si>
  <si>
    <t>GTAV</t>
  </si>
  <si>
    <t>RDRO</t>
  </si>
  <si>
    <t>3rd</t>
  </si>
  <si>
    <t>BL 3</t>
  </si>
  <si>
    <t>4th</t>
  </si>
  <si>
    <t>WWE 2K18</t>
  </si>
  <si>
    <t>Dragon City</t>
  </si>
  <si>
    <t>BL Franchise</t>
  </si>
  <si>
    <t>GTA Trilogy</t>
  </si>
  <si>
    <t>Tiny Tina's Wonderlands</t>
  </si>
  <si>
    <t>Empires &amp; Puzzles</t>
  </si>
  <si>
    <t>Hyper-casual mobile</t>
  </si>
  <si>
    <t>Toon Blast</t>
  </si>
  <si>
    <t>5th</t>
  </si>
  <si>
    <t>L.A. Noire</t>
  </si>
  <si>
    <t>Monster Legends</t>
  </si>
  <si>
    <t>WWE 2K19</t>
  </si>
  <si>
    <t>WWE 2K22</t>
  </si>
  <si>
    <t>Rollic's hyper-casual</t>
  </si>
  <si>
    <t>6th</t>
  </si>
  <si>
    <t>WWE SuperCard</t>
  </si>
  <si>
    <t>Civilization 6</t>
  </si>
  <si>
    <t>The Outer Worlds</t>
  </si>
  <si>
    <t>Social Point's mobile</t>
  </si>
  <si>
    <t>Hyper-casual</t>
  </si>
  <si>
    <t>7th</t>
  </si>
  <si>
    <t>XCOM 2</t>
  </si>
  <si>
    <t>PGA 2K21</t>
  </si>
  <si>
    <t>Top Eleven</t>
  </si>
  <si>
    <t>Merge Dragons</t>
  </si>
  <si>
    <t>Match Factory</t>
  </si>
  <si>
    <t>8th</t>
  </si>
  <si>
    <t>NBA 2K Online 2</t>
  </si>
  <si>
    <t>WWE 2K20</t>
  </si>
  <si>
    <t>Mafia Definitive</t>
  </si>
  <si>
    <t>WWE Series</t>
  </si>
  <si>
    <t>GTA San Andreas</t>
  </si>
  <si>
    <t>Words with Friends</t>
  </si>
  <si>
    <t>9th</t>
  </si>
  <si>
    <t>Mafia Trilogy</t>
  </si>
  <si>
    <t>Two Dots</t>
  </si>
  <si>
    <t>WWE 2K23</t>
  </si>
  <si>
    <t>WWE 2K24</t>
  </si>
  <si>
    <t>10th</t>
  </si>
  <si>
    <t>NBA Online</t>
  </si>
  <si>
    <t>The Quarry</t>
  </si>
  <si>
    <t>PGA Tour 2K21</t>
  </si>
  <si>
    <t>11th</t>
  </si>
  <si>
    <t>Toy Blast</t>
  </si>
  <si>
    <t>12th</t>
  </si>
  <si>
    <t>Zynga Poker</t>
  </si>
  <si>
    <t>13th</t>
  </si>
  <si>
    <t>Bookings Summary</t>
  </si>
  <si>
    <t>Recurrent Consumer Spending (RCS)</t>
  </si>
  <si>
    <t>% y/y</t>
  </si>
  <si>
    <t>Guidance</t>
  </si>
  <si>
    <t>up slightly</t>
  </si>
  <si>
    <t>n.a.</t>
  </si>
  <si>
    <t>flat</t>
  </si>
  <si>
    <t>&gt;&gt;Star Wars Hunter</t>
  </si>
  <si>
    <t>Zynga</t>
  </si>
  <si>
    <t>DAU</t>
  </si>
  <si>
    <t>MAU</t>
  </si>
  <si>
    <t>MUU</t>
  </si>
  <si>
    <t>MUP</t>
  </si>
  <si>
    <t>Empire &amp; Puzzles</t>
  </si>
  <si>
    <t>% of Online Game</t>
  </si>
  <si>
    <t>% of Online Game - CYTD</t>
  </si>
  <si>
    <t>CSR Racing 2</t>
  </si>
  <si>
    <t>Top 3 % of Online Game - CYTD</t>
  </si>
  <si>
    <t>Zynga Online Game Revenues</t>
  </si>
  <si>
    <t>Online Game</t>
  </si>
  <si>
    <t>Advertising &amp; Other</t>
  </si>
  <si>
    <t>% of Bookings</t>
  </si>
  <si>
    <t>Gross Profit</t>
  </si>
  <si>
    <t>&gt;&gt;17m in T+8</t>
  </si>
  <si>
    <t>Mscience (Monthly Tracker Dashboard)</t>
  </si>
  <si>
    <t>Merge Dragons!</t>
  </si>
  <si>
    <t>Match Factory (new launch)</t>
  </si>
  <si>
    <t>Total</t>
  </si>
  <si>
    <t>E&amp;P</t>
  </si>
  <si>
    <t>WWF</t>
  </si>
  <si>
    <t>Blast Franchise</t>
  </si>
  <si>
    <t>CSR</t>
  </si>
  <si>
    <t>Other</t>
  </si>
  <si>
    <t>% q/q</t>
  </si>
  <si>
    <t>Match Contribution to Growth</t>
  </si>
  <si>
    <t>IAP</t>
  </si>
  <si>
    <t>Advertising</t>
  </si>
  <si>
    <t>Mobile</t>
  </si>
  <si>
    <t>grow y/y for F25-27</t>
  </si>
  <si>
    <t>+msd y/y</t>
  </si>
  <si>
    <t>+LDD</t>
  </si>
  <si>
    <t>+hsd</t>
  </si>
  <si>
    <t>% vs. JG</t>
  </si>
  <si>
    <t>o/w NBA</t>
  </si>
  <si>
    <t>o/w GTA</t>
  </si>
  <si>
    <t>o/w Other</t>
  </si>
  <si>
    <t>RCS, Ex-Mobile</t>
  </si>
  <si>
    <t>o/w RDR</t>
  </si>
  <si>
    <t>o/w Borderlands</t>
  </si>
  <si>
    <t>o/w Civ 7</t>
  </si>
  <si>
    <t>Unit Sales</t>
  </si>
  <si>
    <t>o/w RCS</t>
  </si>
  <si>
    <t>LE</t>
  </si>
  <si>
    <t>HE</t>
  </si>
  <si>
    <t>Actual</t>
  </si>
  <si>
    <t>% vs .HE</t>
  </si>
  <si>
    <t># vs .HE</t>
  </si>
  <si>
    <t>4Q</t>
  </si>
  <si>
    <t>5.45 - 5.55</t>
  </si>
  <si>
    <t>5.55 - 5.65</t>
  </si>
  <si>
    <t>1Q</t>
  </si>
  <si>
    <t>2Q</t>
  </si>
  <si>
    <t>3Q</t>
  </si>
  <si>
    <t>5.25 - 5.30</t>
  </si>
  <si>
    <t>Franchse Build</t>
  </si>
  <si>
    <t>NBA (Visual Concepts)</t>
  </si>
  <si>
    <t>&gt;&gt;2K Sports Profitable</t>
  </si>
  <si>
    <t>&gt;&gt;Xbox Game Pass removal</t>
  </si>
  <si>
    <t>RCS (MyTeam)</t>
  </si>
  <si>
    <t>slight increase</t>
  </si>
  <si>
    <t>ASP</t>
  </si>
  <si>
    <t>Units Sold</t>
  </si>
  <si>
    <t>Current Title</t>
  </si>
  <si>
    <t>&gt;&gt;higher ASP</t>
  </si>
  <si>
    <t>Units Sold LTD</t>
  </si>
  <si>
    <t xml:space="preserve">Release </t>
  </si>
  <si>
    <t>Title 1</t>
  </si>
  <si>
    <t>--</t>
  </si>
  <si>
    <t>NBA 2K12</t>
  </si>
  <si>
    <t>NBA 2K All Stars</t>
  </si>
  <si>
    <t>MyNBA 2K</t>
  </si>
  <si>
    <t>MyNBA 2K14</t>
  </si>
  <si>
    <t>NBA 2K14</t>
  </si>
  <si>
    <t>MyNBA 2K15</t>
  </si>
  <si>
    <t>NBA 2K16</t>
  </si>
  <si>
    <t>MyNBA 2K16</t>
  </si>
  <si>
    <t>MyNBA 2K17</t>
  </si>
  <si>
    <t>NBA 2KVR Experience</t>
  </si>
  <si>
    <t>MyNBA 2K18</t>
  </si>
  <si>
    <t>MyNBA 2K19</t>
  </si>
  <si>
    <t>NBA 2K Mobile</t>
  </si>
  <si>
    <t>MyNBA 2K20</t>
  </si>
  <si>
    <t>MyNBA 2K21</t>
  </si>
  <si>
    <t>NBA 2K Mobile - Season 3</t>
  </si>
  <si>
    <t>NBA 2K21: Arcade Edition</t>
  </si>
  <si>
    <t>NBA 2K22: Arcade Edition</t>
  </si>
  <si>
    <t>Title 2</t>
  </si>
  <si>
    <t>NBA 2K MyLIFE</t>
  </si>
  <si>
    <t>NBA 2K15</t>
  </si>
  <si>
    <t>NBA 2K Playgrounds 2</t>
  </si>
  <si>
    <t>NBA 2K Mobile - Season 2</t>
  </si>
  <si>
    <t>Title 3</t>
  </si>
  <si>
    <t>NBA 2K13</t>
  </si>
  <si>
    <t>NBA 2K17: The Prelude</t>
  </si>
  <si>
    <t>NBA 2K18: The Prelude</t>
  </si>
  <si>
    <t>Franchise (Launch 1999)</t>
  </si>
  <si>
    <t>&gt;&gt;NBA NBPA multi-year extension</t>
  </si>
  <si>
    <t>Grand Theft Auto</t>
  </si>
  <si>
    <t>&gt;&gt;GTA trailer</t>
  </si>
  <si>
    <t>&gt;&gt;Pre-orders</t>
  </si>
  <si>
    <t>&gt;&gt;9th Gen release</t>
  </si>
  <si>
    <t>&gt;&gt;PC Launch</t>
  </si>
  <si>
    <t>&gt;&gt;8m WAU / 500m LTD bookings</t>
  </si>
  <si>
    <t>&gt;&gt;uptick in FY GTAO</t>
  </si>
  <si>
    <t>&gt;&gt;GTA update</t>
  </si>
  <si>
    <t>RCS/GTA Online</t>
  </si>
  <si>
    <t>&gt;&gt;RDRO Cannibalization</t>
  </si>
  <si>
    <t>&gt;&gt;Standalone GTAO</t>
  </si>
  <si>
    <t>decline</t>
  </si>
  <si>
    <t>GTA 4 (4.29.2008)</t>
  </si>
  <si>
    <t>&gt;&gt;GTA Online</t>
  </si>
  <si>
    <t>GTA 5 (9.17.2013)</t>
  </si>
  <si>
    <t>Franchise Units Sold LTD</t>
  </si>
  <si>
    <t>&gt;&gt;$1b in T+3</t>
  </si>
  <si>
    <t>&gt;&gt;GTA5 PC Launch</t>
  </si>
  <si>
    <t>&gt;&gt;GTA+ Membership</t>
  </si>
  <si>
    <t>GTA Sales % of Revenue - YTD</t>
  </si>
  <si>
    <t>Implied GTA Bookings - YTD</t>
  </si>
  <si>
    <t>Implied GTA Bookings</t>
  </si>
  <si>
    <t>Memo:</t>
  </si>
  <si>
    <t>Total Booking YTD</t>
  </si>
  <si>
    <t>Red Dead Redemption</t>
  </si>
  <si>
    <t>&gt;&gt;RDR 2</t>
  </si>
  <si>
    <t>&gt;&gt;RDR Online released SA</t>
  </si>
  <si>
    <t>RDR 1 (5.18.2010 Release)</t>
  </si>
  <si>
    <t>RDR 2 (10.26.2018 Release)</t>
  </si>
  <si>
    <t>% Console Attach (8th Gen)</t>
  </si>
  <si>
    <t>RDR Sales % of Revenue - YTD</t>
  </si>
  <si>
    <t>BorderLands (GearBox)</t>
  </si>
  <si>
    <t>BorderLands</t>
  </si>
  <si>
    <t>&gt;&gt;5m/T+5</t>
  </si>
  <si>
    <t>Current Units Sold</t>
  </si>
  <si>
    <t>&gt;&gt;BL 2</t>
  </si>
  <si>
    <t>&gt;&gt; 1m MAU</t>
  </si>
  <si>
    <t>&gt;&gt;BL 3</t>
  </si>
  <si>
    <t>Current Units Sold LTD</t>
  </si>
  <si>
    <t>BL 1 (10.20.09)</t>
  </si>
  <si>
    <t>BL 2 (9.18.12)</t>
  </si>
  <si>
    <t>BL 3 (9.13.19)</t>
  </si>
  <si>
    <t>BL 4 ("2025")</t>
  </si>
  <si>
    <t>&gt;&gt;BL franchise $1b+ Bookings</t>
  </si>
  <si>
    <t>Units Sales</t>
  </si>
  <si>
    <t>BioShock</t>
  </si>
  <si>
    <t>&gt;&gt;Infinite</t>
  </si>
  <si>
    <t>Civilization</t>
  </si>
  <si>
    <t>&gt;&gt;Civ6</t>
  </si>
  <si>
    <t>&gt;&gt;CY25 Civ7 Launch</t>
  </si>
  <si>
    <t>&gt;&gt;Civ 6 on Switch</t>
  </si>
  <si>
    <t>Max Payne</t>
  </si>
  <si>
    <t>&gt;&gt;MP 3</t>
  </si>
  <si>
    <t>WWE</t>
  </si>
  <si>
    <t>&lt;&lt;3m for WWE '15 - '17</t>
  </si>
  <si>
    <t>&gt;&gt;Lego 2K Drive</t>
  </si>
  <si>
    <t>&gt;&gt;Mafia III</t>
  </si>
  <si>
    <t>&gt;&gt;Kerbal Space Program 2</t>
  </si>
  <si>
    <t>INCOME STATEMENT</t>
  </si>
  <si>
    <t>YoY $</t>
  </si>
  <si>
    <t>QoQ %</t>
  </si>
  <si>
    <t>Internal royalties</t>
  </si>
  <si>
    <t>Software development cost</t>
  </si>
  <si>
    <t>Licenses</t>
  </si>
  <si>
    <t>Product costs</t>
  </si>
  <si>
    <t>% Physical Mix</t>
  </si>
  <si>
    <t>COGS</t>
  </si>
  <si>
    <t>Guidance - COGS</t>
  </si>
  <si>
    <t>% Incr. Margin</t>
  </si>
  <si>
    <t>YoY bps</t>
  </si>
  <si>
    <t>Cons - GM</t>
  </si>
  <si>
    <t>R&amp;D</t>
  </si>
  <si>
    <t>S&amp;M</t>
  </si>
  <si>
    <t>G&amp;A</t>
  </si>
  <si>
    <t>&gt;&gt;$165m cost reduction</t>
  </si>
  <si>
    <t>Total Opex</t>
  </si>
  <si>
    <t>Opex (Incl. D&amp;A)</t>
  </si>
  <si>
    <t>Adj. EBITDA (b.f. SBC)</t>
  </si>
  <si>
    <t>D&amp;A</t>
  </si>
  <si>
    <t>EBIT</t>
  </si>
  <si>
    <t>Other Income/(Expense)</t>
  </si>
  <si>
    <t>Pre-Tax Income</t>
  </si>
  <si>
    <t>Income Tax Expense</t>
  </si>
  <si>
    <t>% Effective Tax Rate</t>
  </si>
  <si>
    <t>Net Income</t>
  </si>
  <si>
    <t>Diluted EPS</t>
  </si>
  <si>
    <t>FD Shares</t>
  </si>
  <si>
    <t>CASH FLOW STATEMENT</t>
  </si>
  <si>
    <t>NWC</t>
  </si>
  <si>
    <t>Other NWC (Plug)</t>
  </si>
  <si>
    <t>CFO</t>
  </si>
  <si>
    <t>Capex</t>
  </si>
  <si>
    <t>Purc./Maturity of Securities</t>
  </si>
  <si>
    <t>Other (Plug)</t>
  </si>
  <si>
    <t>CFI</t>
  </si>
  <si>
    <t>Change in Debt</t>
  </si>
  <si>
    <t>Repurchase of Equity</t>
  </si>
  <si>
    <t>CFF</t>
  </si>
  <si>
    <t>SBC</t>
  </si>
  <si>
    <t>SBC - YoY Growth</t>
  </si>
  <si>
    <t>SBC % Revenue</t>
  </si>
  <si>
    <t>Capex % Revenue</t>
  </si>
  <si>
    <t>D&amp;A % Revenue</t>
  </si>
  <si>
    <t>Capex % LTM Revenue</t>
  </si>
  <si>
    <t>D&amp;A % LTM Revenue</t>
  </si>
  <si>
    <t>LTM Revenue</t>
  </si>
  <si>
    <t>Free Cash Flow</t>
  </si>
  <si>
    <t>Free Cash Flow (a.f. SBC)</t>
  </si>
  <si>
    <t>FCF/sh</t>
  </si>
  <si>
    <t>FCF/sh (a.f. SBC)</t>
  </si>
  <si>
    <t>SHARE CAPITAL</t>
  </si>
  <si>
    <t>Share Repurchases</t>
  </si>
  <si>
    <t>Avg Price</t>
  </si>
  <si>
    <t>Shares Repurchased</t>
  </si>
  <si>
    <t>FD Shares BOP</t>
  </si>
  <si>
    <t>FD Shares EOP</t>
  </si>
  <si>
    <t>Average Shares</t>
  </si>
  <si>
    <t>BALANCE SHEET</t>
  </si>
  <si>
    <t>2025 Notes</t>
  </si>
  <si>
    <t>2026 Notes</t>
  </si>
  <si>
    <t>2027 Notes</t>
  </si>
  <si>
    <t>2028 Notes</t>
  </si>
  <si>
    <t>2032 Notes</t>
  </si>
  <si>
    <t>Debt</t>
  </si>
  <si>
    <t>Cash</t>
  </si>
  <si>
    <t>Net Debt/(Cash)</t>
  </si>
  <si>
    <t>LTM EBITDA</t>
  </si>
  <si>
    <t>Debt / LTM EBITDA</t>
  </si>
  <si>
    <t>Net Debt / LTM EBITDA</t>
  </si>
  <si>
    <t>Average Debt</t>
  </si>
  <si>
    <t>Interest Expense</t>
  </si>
  <si>
    <t>Average Cost of Debt</t>
  </si>
  <si>
    <t>Average Cash</t>
  </si>
  <si>
    <t>Interest Income</t>
  </si>
  <si>
    <t>Average Interest on Cash</t>
  </si>
  <si>
    <t>Summary Balance Sheet</t>
  </si>
  <si>
    <t>Total current assets</t>
  </si>
  <si>
    <t>Total assets</t>
  </si>
  <si>
    <t>Total current liabilities</t>
  </si>
  <si>
    <t>Total liabilities</t>
  </si>
  <si>
    <t>Total liabilities and stockholders' equity</t>
  </si>
  <si>
    <t>Visible Alpha Pulls</t>
  </si>
  <si>
    <t>FY-11</t>
  </si>
  <si>
    <t>FY-12</t>
  </si>
  <si>
    <t>FY-13</t>
  </si>
  <si>
    <t>FY-14</t>
  </si>
  <si>
    <t>FY-15</t>
  </si>
  <si>
    <t>FY-16</t>
  </si>
  <si>
    <t>FY-17</t>
  </si>
  <si>
    <t>A</t>
  </si>
  <si>
    <t>VA Actuals</t>
  </si>
  <si>
    <t>Bookings by Channel</t>
  </si>
  <si>
    <t>Net bookings - Console - Operating</t>
  </si>
  <si>
    <t>-</t>
  </si>
  <si>
    <t>Net bookings - PC &amp; others - Operating</t>
  </si>
  <si>
    <t>Net bookings - Non-recurrent consumer spending - Operating</t>
  </si>
  <si>
    <t>Net bookings - Digital online - Operating</t>
  </si>
  <si>
    <t>Net bookings - Physical retail and other - Operating</t>
  </si>
  <si>
    <t>Net revenue - Advertising</t>
  </si>
  <si>
    <t>SBC in S&amp;M</t>
  </si>
  <si>
    <t>SBC in G&amp;A</t>
  </si>
  <si>
    <t>SBC in COGS</t>
  </si>
  <si>
    <t>SBC in R&amp;D</t>
  </si>
  <si>
    <t>SBC in operating income/(loss)</t>
  </si>
  <si>
    <t>Amortization of intangible assets in COGS</t>
  </si>
  <si>
    <t>Amortization of intangible assets in Selling and marketing expenses</t>
  </si>
  <si>
    <t>Amortization of intangible assets in Research and development expense</t>
  </si>
  <si>
    <t>Amortization of intangible assets in Depreciation and Amortization</t>
  </si>
  <si>
    <t>Amortization of intangible assets in operating income/(loss)</t>
  </si>
  <si>
    <t>Internal royalties - Operating</t>
  </si>
  <si>
    <t>Software development cost - Operating</t>
  </si>
  <si>
    <t>Licenses - Operating</t>
  </si>
  <si>
    <t>Product costs - Operating</t>
  </si>
  <si>
    <t>Cost of goods sold - Operating</t>
  </si>
  <si>
    <t>P&amp;L</t>
  </si>
  <si>
    <t>Gross profit - Operating</t>
  </si>
  <si>
    <t>Research &amp; development - Operating</t>
  </si>
  <si>
    <t>Selling &amp; marketing - Operating</t>
  </si>
  <si>
    <t>General &amp; administrative - Operating</t>
  </si>
  <si>
    <t>Depreciation &amp; amortization - Operating</t>
  </si>
  <si>
    <t>Total operating expenses - Operating</t>
  </si>
  <si>
    <t>% Y/Y</t>
  </si>
  <si>
    <t>Income/(loss) from operations - Operating</t>
  </si>
  <si>
    <t>Total non-operating income/(expenses) - Operating</t>
  </si>
  <si>
    <t>Income/(loss) before income taxes - Operating</t>
  </si>
  <si>
    <t>Provision/(benefit) for income taxes - Operating</t>
  </si>
  <si>
    <t>% Tax Rate</t>
  </si>
  <si>
    <t>Net income/(loss) - Operating</t>
  </si>
  <si>
    <t>EPS - Basic - Operating</t>
  </si>
  <si>
    <t>Shares - Basic</t>
  </si>
  <si>
    <t>Shares - Diluted - Operating</t>
  </si>
  <si>
    <t>Cash Flow Statement</t>
  </si>
  <si>
    <t>Net income(loss)</t>
  </si>
  <si>
    <t>Non-Cash Reconciliations</t>
  </si>
  <si>
    <t>Depreciation and amortization</t>
  </si>
  <si>
    <t>Stock-based compensation</t>
  </si>
  <si>
    <t>Impairment of software development costs &amp; licenses</t>
  </si>
  <si>
    <t>Impairment of in process research and development</t>
  </si>
  <si>
    <t>Impairment of intellectual property</t>
  </si>
  <si>
    <t>Deferred income taxes</t>
  </si>
  <si>
    <t>Total other operating cash flow</t>
  </si>
  <si>
    <t>Total Non-Cash Items</t>
  </si>
  <si>
    <t>∆ in NWC</t>
  </si>
  <si>
    <t>Change in inventories</t>
  </si>
  <si>
    <t>Change in software development costs &amp; licenses</t>
  </si>
  <si>
    <t>Change in prepaid expenses &amp; other assets</t>
  </si>
  <si>
    <t xml:space="preserve">∆ in Other Working cap. </t>
  </si>
  <si>
    <t>Net change in operating assets &amp; liabilities</t>
  </si>
  <si>
    <t>Net cash provided by/(used in) operating activities</t>
  </si>
  <si>
    <t>Capital additions, net</t>
  </si>
  <si>
    <t>Change in investments, net</t>
  </si>
  <si>
    <t>Acquisitions, net of cash acquired</t>
  </si>
  <si>
    <t>Net cash provided by/(used in) investing activities</t>
  </si>
  <si>
    <t>Change in debt, net</t>
  </si>
  <si>
    <t>Change in equity</t>
  </si>
  <si>
    <t>Net cash provided by/(used in) financing activities</t>
  </si>
  <si>
    <t>Net change in cash and cash equivalents</t>
  </si>
  <si>
    <t>Cash and cash equivalents at beginning of period</t>
  </si>
  <si>
    <t>Cash and cash equivalents at end of period</t>
  </si>
  <si>
    <t>Free Cash flow</t>
  </si>
  <si>
    <t xml:space="preserve">Balance Sheet </t>
  </si>
  <si>
    <t>Cash and cash equivalents</t>
  </si>
  <si>
    <t>Short-term investments</t>
  </si>
  <si>
    <t>TOTAL CASH</t>
  </si>
  <si>
    <t>Restricted cash</t>
  </si>
  <si>
    <t>Accounts receivable, net</t>
  </si>
  <si>
    <t>Inventories</t>
  </si>
  <si>
    <t>Deferred cost of goods sold</t>
  </si>
  <si>
    <t>Prepaid expenses and other</t>
  </si>
  <si>
    <t>Total other assets - Current</t>
  </si>
  <si>
    <t>Fixed assets, net</t>
  </si>
  <si>
    <t>Software development costs &amp; licenses - Non current</t>
  </si>
  <si>
    <t>Goodwill &amp; Other intangibles</t>
  </si>
  <si>
    <t>Right of used assets</t>
  </si>
  <si>
    <t>Deferred tax assets - Non-current</t>
  </si>
  <si>
    <t>Long term restricted cash</t>
  </si>
  <si>
    <t>Total other non current assets</t>
  </si>
  <si>
    <t>Total non current assets</t>
  </si>
  <si>
    <t>Short-term debt</t>
  </si>
  <si>
    <t>Accounts payable</t>
  </si>
  <si>
    <t>Accrued expenses and others</t>
  </si>
  <si>
    <t>Deferred revenue - Current</t>
  </si>
  <si>
    <t>Lease liabilities - Current</t>
  </si>
  <si>
    <t>Total other current liabilities</t>
  </si>
  <si>
    <t>Long-term debt</t>
  </si>
  <si>
    <t>Lease liabilities - Noncurrent</t>
  </si>
  <si>
    <t>Deferred tax liabilities, net</t>
  </si>
  <si>
    <t>Deferred revenue - Non-current</t>
  </si>
  <si>
    <t>Total other non current liabilities</t>
  </si>
  <si>
    <t>Total non current liabilities</t>
  </si>
  <si>
    <t>Common stock incld treasury stock</t>
  </si>
  <si>
    <t>Additional paid-in capital</t>
  </si>
  <si>
    <t>Retained earnings</t>
  </si>
  <si>
    <t>Accumulated other comprehensive income/(loss)</t>
  </si>
  <si>
    <t>Total stockholders' equity</t>
  </si>
  <si>
    <t>Non controlling interest</t>
  </si>
  <si>
    <t>Check</t>
  </si>
  <si>
    <t>6758_JP</t>
  </si>
  <si>
    <t>&gt;&gt;PS5 Launch</t>
  </si>
  <si>
    <t>IMPL</t>
  </si>
  <si>
    <t>CD</t>
  </si>
  <si>
    <t>Units - Hardware</t>
  </si>
  <si>
    <t>Units - Hardware - PS Vita</t>
  </si>
  <si>
    <t>Units - Hardware - PS3</t>
  </si>
  <si>
    <t>Units - Hardware - PS4</t>
  </si>
  <si>
    <t>Units - Hardware - PS5</t>
  </si>
  <si>
    <t>Transactions - Full game software</t>
  </si>
  <si>
    <t>First-party titles</t>
  </si>
  <si>
    <t>Full game software digital download ratio</t>
  </si>
  <si>
    <t>Revenue - GN&amp;S - Game software</t>
  </si>
  <si>
    <t>Revenue - Game software- Physical</t>
  </si>
  <si>
    <t>Revenue - Digital Software</t>
  </si>
  <si>
    <t>Revenue - Add on content</t>
  </si>
  <si>
    <t>Revenue - Game software - Others</t>
  </si>
  <si>
    <t>Subscribers - Play stations Plus</t>
  </si>
  <si>
    <t>7974_JP</t>
  </si>
  <si>
    <t>Sales units - Nintendo Switch - Hardware</t>
  </si>
  <si>
    <t>Sales units - Nintendo switch original</t>
  </si>
  <si>
    <t>Sales units - Nintendo Switch Lite</t>
  </si>
  <si>
    <t>Sales units - Nintendo Switch OLED</t>
  </si>
  <si>
    <t>Sales units - Nintendo Switch Pro</t>
  </si>
  <si>
    <t>Sales units - Nintendo Switch - Software</t>
  </si>
  <si>
    <t>MSFT</t>
  </si>
  <si>
    <t>Units - Xbox consoles</t>
  </si>
  <si>
    <t>NBA 2K</t>
  </si>
  <si>
    <t>Franchise</t>
  </si>
  <si>
    <t>Title</t>
  </si>
  <si>
    <t>Release</t>
  </si>
  <si>
    <t>LTD Units</t>
  </si>
  <si>
    <t>LTD Bookings</t>
  </si>
  <si>
    <t>Kerbal Space Program</t>
  </si>
  <si>
    <t>Outer Worlds</t>
  </si>
  <si>
    <t>https://x.com/GTAVI_Countdown</t>
  </si>
  <si>
    <t>Ancestors: the Humankind Odyssey</t>
  </si>
  <si>
    <t>Mafia Franchise</t>
  </si>
  <si>
    <t>Mafia III</t>
  </si>
  <si>
    <t>BioShock Infinite</t>
  </si>
  <si>
    <t>Borderlands 2</t>
  </si>
  <si>
    <t>Borderlands 3</t>
  </si>
  <si>
    <t>Ticker</t>
  </si>
  <si>
    <t>IMPL or RAW</t>
  </si>
  <si>
    <t>Data Type</t>
  </si>
  <si>
    <t>X</t>
  </si>
  <si>
    <t>Borderlands</t>
  </si>
  <si>
    <t>GTA 6</t>
  </si>
  <si>
    <t>T + Qtr</t>
  </si>
  <si>
    <t>GTA 5</t>
  </si>
  <si>
    <t>As of</t>
  </si>
  <si>
    <t>Platform(s)</t>
  </si>
  <si>
    <t>Release date</t>
  </si>
  <si>
    <t>Developer(s)</t>
  </si>
  <si>
    <t>TopSpin 2K25</t>
  </si>
  <si>
    <t>Microsoft Windows</t>
  </si>
  <si>
    <t>Hangar 13</t>
  </si>
  <si>
    <t>PlayStation 4</t>
  </si>
  <si>
    <t>PlayStation 5</t>
  </si>
  <si>
    <t>Xbox One</t>
  </si>
  <si>
    <t>Xbox Series X/S</t>
  </si>
  <si>
    <t>Lego 2K Drive</t>
  </si>
  <si>
    <t>Visual Concepts</t>
  </si>
  <si>
    <t>Sid Meier's Civilization World</t>
  </si>
  <si>
    <t>Sid Meier's Pirates!</t>
  </si>
  <si>
    <t>WWE 2K</t>
  </si>
  <si>
    <t>Marvel's Midnight Suns</t>
  </si>
  <si>
    <t>Firaxis Games</t>
  </si>
  <si>
    <t>Lego 2K</t>
  </si>
  <si>
    <t>NHL 2K</t>
  </si>
  <si>
    <t>PGA Tour 2K</t>
  </si>
  <si>
    <t>New Tales from the Borderlands</t>
  </si>
  <si>
    <t>Gearbox Software Quebec</t>
  </si>
  <si>
    <t>Mafia</t>
  </si>
  <si>
    <t>Major League Baseball</t>
  </si>
  <si>
    <t>PGA Tour 2K23</t>
  </si>
  <si>
    <t>HB Studios</t>
  </si>
  <si>
    <t>Supermassive Games</t>
  </si>
  <si>
    <t>PGA Tour</t>
  </si>
  <si>
    <r>
      <rPr>
        <sz val="11"/>
        <color rgb="FF202122"/>
        <rFont val="Arial"/>
        <family val="2"/>
      </rPr>
      <t>Gearbox Software</t>
    </r>
    <r>
      <rPr>
        <vertAlign val="superscript"/>
        <sz val="8"/>
        <color rgb="FF202122"/>
        <rFont val="Arial"/>
        <family val="2"/>
      </rPr>
      <t>[m]</t>
    </r>
  </si>
  <si>
    <r>
      <rPr>
        <sz val="11"/>
        <color rgb="FF202122"/>
        <rFont val="Arial"/>
        <family val="2"/>
      </rPr>
      <t>Gearbox Software</t>
    </r>
    <r>
      <rPr>
        <vertAlign val="superscript"/>
        <sz val="8"/>
        <color rgb="FF202122"/>
        <rFont val="Arial"/>
        <family val="2"/>
      </rPr>
      <t>[m]</t>
    </r>
  </si>
  <si>
    <r>
      <rPr>
        <sz val="11"/>
        <color rgb="FF202122"/>
        <rFont val="Arial"/>
        <family val="2"/>
      </rPr>
      <t>Gearbox Software</t>
    </r>
    <r>
      <rPr>
        <vertAlign val="superscript"/>
        <sz val="8"/>
        <color rgb="FF202122"/>
        <rFont val="Arial"/>
        <family val="2"/>
      </rPr>
      <t>[m]</t>
    </r>
  </si>
  <si>
    <r>
      <rPr>
        <sz val="11"/>
        <color rgb="FF202122"/>
        <rFont val="Arial"/>
        <family val="2"/>
      </rPr>
      <t>Gearbox Software</t>
    </r>
    <r>
      <rPr>
        <vertAlign val="superscript"/>
        <sz val="8"/>
        <color rgb="FF202122"/>
        <rFont val="Arial"/>
        <family val="2"/>
      </rPr>
      <t>[m]</t>
    </r>
  </si>
  <si>
    <r>
      <rPr>
        <sz val="11"/>
        <color rgb="FF202122"/>
        <rFont val="Arial"/>
        <family val="2"/>
      </rPr>
      <t>Gearbox Software</t>
    </r>
    <r>
      <rPr>
        <vertAlign val="superscript"/>
        <sz val="8"/>
        <color rgb="FF202122"/>
        <rFont val="Arial"/>
        <family val="2"/>
      </rPr>
      <t>[m]</t>
    </r>
  </si>
  <si>
    <t>Visual Concepts / HB Studios / Lost Boys Interactive / Leviathan Games</t>
  </si>
  <si>
    <t>Apple Arcade</t>
  </si>
  <si>
    <t>Mafia III: Definitive Edition</t>
  </si>
  <si>
    <t>Stadia</t>
  </si>
  <si>
    <t>Red Kite Games</t>
  </si>
  <si>
    <r>
      <rPr>
        <sz val="11"/>
        <color rgb="FF202122"/>
        <rFont val="Arial"/>
        <family val="2"/>
      </rPr>
      <t>Visual Concepts</t>
    </r>
    <r>
      <rPr>
        <vertAlign val="superscript"/>
        <sz val="8"/>
        <color rgb="FF202122"/>
        <rFont val="Arial"/>
        <family val="2"/>
      </rPr>
      <t>[l]</t>
    </r>
  </si>
  <si>
    <r>
      <rPr>
        <sz val="11"/>
        <color rgb="FF202122"/>
        <rFont val="Arial"/>
        <family val="2"/>
      </rPr>
      <t>Visual Concepts</t>
    </r>
    <r>
      <rPr>
        <vertAlign val="superscript"/>
        <sz val="8"/>
        <color rgb="FF202122"/>
        <rFont val="Arial"/>
        <family val="2"/>
      </rPr>
      <t>[l]</t>
    </r>
  </si>
  <si>
    <r>
      <rPr>
        <sz val="11"/>
        <color rgb="FF202122"/>
        <rFont val="Arial"/>
        <family val="2"/>
      </rPr>
      <t>Visual Concepts</t>
    </r>
    <r>
      <rPr>
        <vertAlign val="superscript"/>
        <sz val="8"/>
        <color rgb="FF202122"/>
        <rFont val="Arial"/>
        <family val="2"/>
      </rPr>
      <t>[l]</t>
    </r>
  </si>
  <si>
    <r>
      <rPr>
        <sz val="11"/>
        <color rgb="FF202122"/>
        <rFont val="Arial"/>
        <family val="2"/>
      </rPr>
      <t>Visual Concepts</t>
    </r>
    <r>
      <rPr>
        <vertAlign val="superscript"/>
        <sz val="8"/>
        <color rgb="FF202122"/>
        <rFont val="Arial"/>
        <family val="2"/>
      </rPr>
      <t>[l]</t>
    </r>
  </si>
  <si>
    <r>
      <rPr>
        <sz val="11"/>
        <color rgb="FF202122"/>
        <rFont val="Arial"/>
        <family val="2"/>
      </rPr>
      <t>Visual Concepts</t>
    </r>
    <r>
      <rPr>
        <vertAlign val="superscript"/>
        <sz val="8"/>
        <color rgb="FF202122"/>
        <rFont val="Arial"/>
        <family val="2"/>
      </rPr>
      <t>[l]</t>
    </r>
  </si>
  <si>
    <r>
      <rPr>
        <sz val="11"/>
        <color rgb="FF202122"/>
        <rFont val="Arial"/>
        <family val="2"/>
      </rPr>
      <t>Visual Concepts</t>
    </r>
    <r>
      <rPr>
        <vertAlign val="superscript"/>
        <sz val="8"/>
        <color rgb="FF202122"/>
        <rFont val="Arial"/>
        <family val="2"/>
      </rPr>
      <t>[l]</t>
    </r>
  </si>
  <si>
    <t>NBA SuperCard</t>
  </si>
  <si>
    <t>Android</t>
  </si>
  <si>
    <t>Koolhaus Games / Cat Daddy Games</t>
  </si>
  <si>
    <t>iOS</t>
  </si>
  <si>
    <t>Cat Daddy Games</t>
  </si>
  <si>
    <t>Carnival Games</t>
  </si>
  <si>
    <t>Mass Media Games</t>
  </si>
  <si>
    <t>WWE SuperCard - Season 7</t>
  </si>
  <si>
    <t>Amazon Appstore</t>
  </si>
  <si>
    <t>Facebook Gaming</t>
  </si>
  <si>
    <r>
      <rPr>
        <sz val="11"/>
        <color rgb="FF202122"/>
        <rFont val="Arial"/>
        <family val="2"/>
      </rPr>
      <t>Gearbox Software</t>
    </r>
    <r>
      <rPr>
        <vertAlign val="superscript"/>
        <sz val="8"/>
        <color rgb="FF202122"/>
        <rFont val="Arial"/>
        <family val="2"/>
      </rPr>
      <t>[j]</t>
    </r>
  </si>
  <si>
    <r>
      <rPr>
        <sz val="11"/>
        <color rgb="FF202122"/>
        <rFont val="Arial"/>
        <family val="2"/>
      </rPr>
      <t>Visual Concepts</t>
    </r>
    <r>
      <rPr>
        <vertAlign val="superscript"/>
        <sz val="8"/>
        <color rgb="FF202122"/>
        <rFont val="Arial"/>
        <family val="2"/>
      </rPr>
      <t>[k]</t>
    </r>
  </si>
  <si>
    <r>
      <rPr>
        <sz val="11"/>
        <color rgb="FF202122"/>
        <rFont val="Arial"/>
        <family val="2"/>
      </rPr>
      <t>Gearbox Software</t>
    </r>
    <r>
      <rPr>
        <vertAlign val="superscript"/>
        <sz val="8"/>
        <color rgb="FF202122"/>
        <rFont val="Arial"/>
        <family val="2"/>
      </rPr>
      <t>[h]</t>
    </r>
  </si>
  <si>
    <r>
      <rPr>
        <sz val="11"/>
        <color rgb="FF202122"/>
        <rFont val="Arial"/>
        <family val="2"/>
      </rPr>
      <t>Visual Concepts</t>
    </r>
    <r>
      <rPr>
        <vertAlign val="superscript"/>
        <sz val="8"/>
        <color rgb="FF202122"/>
        <rFont val="Arial"/>
        <family val="2"/>
      </rPr>
      <t>[i]</t>
    </r>
  </si>
  <si>
    <t>Mafia: Definitive Edition</t>
  </si>
  <si>
    <r>
      <rPr>
        <sz val="11"/>
        <color rgb="FF202122"/>
        <rFont val="Arial"/>
        <family val="2"/>
      </rPr>
      <t>Hangar 13</t>
    </r>
    <r>
      <rPr>
        <vertAlign val="superscript"/>
        <sz val="8"/>
        <color rgb="FF202122"/>
        <rFont val="Arial"/>
        <family val="2"/>
      </rPr>
      <t>[g]</t>
    </r>
    <r>
      <rPr>
        <sz val="11"/>
        <color rgb="FF202122"/>
        <rFont val="Arial"/>
        <family val="2"/>
      </rPr>
      <t> / Climax Studios / Snappers Systems</t>
    </r>
  </si>
  <si>
    <r>
      <rPr>
        <sz val="11"/>
        <color rgb="FF202122"/>
        <rFont val="Arial"/>
        <family val="2"/>
      </rPr>
      <t>Hangar 13</t>
    </r>
    <r>
      <rPr>
        <vertAlign val="superscript"/>
        <sz val="8"/>
        <color rgb="FF202122"/>
        <rFont val="Arial"/>
        <family val="2"/>
      </rPr>
      <t>[g]</t>
    </r>
    <r>
      <rPr>
        <sz val="11"/>
        <color rgb="FF202122"/>
        <rFont val="Arial"/>
        <family val="2"/>
      </rPr>
      <t> / Climax Studios / Snappers Systems</t>
    </r>
  </si>
  <si>
    <r>
      <rPr>
        <sz val="11"/>
        <color rgb="FF202122"/>
        <rFont val="Arial"/>
        <family val="2"/>
      </rPr>
      <t>Hangar 13</t>
    </r>
    <r>
      <rPr>
        <vertAlign val="superscript"/>
        <sz val="8"/>
        <color rgb="FF202122"/>
        <rFont val="Arial"/>
        <family val="2"/>
      </rPr>
      <t>[g]</t>
    </r>
    <r>
      <rPr>
        <sz val="11"/>
        <color rgb="FF202122"/>
        <rFont val="Arial"/>
        <family val="2"/>
      </rPr>
      <t> / Climax Studios / Snappers Systems</t>
    </r>
  </si>
  <si>
    <t>WWE 2K Battlegrounds</t>
  </si>
  <si>
    <t>Saber Interactive Madrid</t>
  </si>
  <si>
    <r>
      <rPr>
        <sz val="11"/>
        <color rgb="FF202122"/>
        <rFont val="Arial"/>
        <family val="2"/>
      </rPr>
      <t>Visual Concepts</t>
    </r>
    <r>
      <rPr>
        <vertAlign val="superscript"/>
        <sz val="8"/>
        <color rgb="FF202122"/>
        <rFont val="Arial"/>
        <family val="2"/>
      </rPr>
      <t>[f]</t>
    </r>
  </si>
  <si>
    <r>
      <rPr>
        <sz val="11"/>
        <color rgb="FF202122"/>
        <rFont val="Arial"/>
        <family val="2"/>
      </rPr>
      <t>Visual Concepts</t>
    </r>
    <r>
      <rPr>
        <vertAlign val="superscript"/>
        <sz val="8"/>
        <color rgb="FF202122"/>
        <rFont val="Arial"/>
        <family val="2"/>
      </rPr>
      <t>[f]</t>
    </r>
  </si>
  <si>
    <r>
      <rPr>
        <sz val="11"/>
        <color rgb="FF202122"/>
        <rFont val="Arial"/>
        <family val="2"/>
      </rPr>
      <t>Visual Concepts</t>
    </r>
    <r>
      <rPr>
        <vertAlign val="superscript"/>
        <sz val="8"/>
        <color rgb="FF202122"/>
        <rFont val="Arial"/>
        <family val="2"/>
      </rPr>
      <t>[f]</t>
    </r>
  </si>
  <si>
    <r>
      <rPr>
        <sz val="11"/>
        <color rgb="FF202122"/>
        <rFont val="Arial"/>
        <family val="2"/>
      </rPr>
      <t>Visual Concepts</t>
    </r>
    <r>
      <rPr>
        <vertAlign val="superscript"/>
        <sz val="8"/>
        <color rgb="FF202122"/>
        <rFont val="Arial"/>
        <family val="2"/>
      </rPr>
      <t>[f]</t>
    </r>
  </si>
  <si>
    <r>
      <rPr>
        <sz val="11"/>
        <color rgb="FF202122"/>
        <rFont val="Arial"/>
        <family val="2"/>
      </rPr>
      <t>Visual Concepts</t>
    </r>
    <r>
      <rPr>
        <vertAlign val="superscript"/>
        <sz val="8"/>
        <color rgb="FF202122"/>
        <rFont val="Arial"/>
        <family val="2"/>
      </rPr>
      <t>[f]</t>
    </r>
  </si>
  <si>
    <t>Illogika</t>
  </si>
  <si>
    <t>BioShock: The Collection</t>
  </si>
  <si>
    <t>Virtuos</t>
  </si>
  <si>
    <t>Borderlands Legendary Collection</t>
  </si>
  <si>
    <t>Turn Me Up Games</t>
  </si>
  <si>
    <t>XCOM 2 Collection</t>
  </si>
  <si>
    <t>Firaxis Games / Virtuos</t>
  </si>
  <si>
    <t>Mafia II: Definitive Edition</t>
  </si>
  <si>
    <t>D3T</t>
  </si>
  <si>
    <t>XCOM: Chimera Squad</t>
  </si>
  <si>
    <r>
      <rPr>
        <sz val="11"/>
        <color rgb="FF202122"/>
        <rFont val="Arial"/>
        <family val="2"/>
      </rPr>
      <t>Gearbox Software</t>
    </r>
    <r>
      <rPr>
        <vertAlign val="superscript"/>
        <sz val="8"/>
        <color rgb="FF202122"/>
        <rFont val="Arial"/>
        <family val="2"/>
      </rPr>
      <t>[e]</t>
    </r>
  </si>
  <si>
    <t>Sid Meier's Civilization VI</t>
  </si>
  <si>
    <t>Aspyr</t>
  </si>
  <si>
    <r>
      <rPr>
        <sz val="11"/>
        <color rgb="FF202122"/>
        <rFont val="Arial"/>
        <family val="2"/>
      </rPr>
      <t>Visual Concepts</t>
    </r>
    <r>
      <rPr>
        <vertAlign val="superscript"/>
        <sz val="8"/>
        <color rgb="FF202122"/>
        <rFont val="Arial"/>
        <family val="2"/>
      </rPr>
      <t>[d]</t>
    </r>
  </si>
  <si>
    <t>WWE SuperCard - Season 6</t>
  </si>
  <si>
    <t>Borderlands 2 VR</t>
  </si>
  <si>
    <t>HTC Vive</t>
  </si>
  <si>
    <t>Gearbox Software</t>
  </si>
  <si>
    <t>Oculus Rift</t>
  </si>
  <si>
    <t>Visual Concepts / HB Studios / Saber Interactive</t>
  </si>
  <si>
    <r>
      <rPr>
        <sz val="11"/>
        <color rgb="FF202122"/>
        <rFont val="Arial"/>
        <family val="2"/>
      </rPr>
      <t>Gearbox Software</t>
    </r>
    <r>
      <rPr>
        <vertAlign val="superscript"/>
        <sz val="8"/>
        <color rgb="FF202122"/>
        <rFont val="Arial"/>
        <family val="2"/>
      </rPr>
      <t>[c]</t>
    </r>
  </si>
  <si>
    <r>
      <rPr>
        <sz val="11"/>
        <color rgb="FF202122"/>
        <rFont val="Arial"/>
        <family val="2"/>
      </rPr>
      <t>Gearbox Software</t>
    </r>
    <r>
      <rPr>
        <vertAlign val="superscript"/>
        <sz val="8"/>
        <color rgb="FF202122"/>
        <rFont val="Arial"/>
        <family val="2"/>
      </rPr>
      <t>[c]</t>
    </r>
  </si>
  <si>
    <r>
      <rPr>
        <sz val="11"/>
        <color rgb="FF202122"/>
        <rFont val="Arial"/>
        <family val="2"/>
      </rPr>
      <t>Gearbox Software</t>
    </r>
    <r>
      <rPr>
        <vertAlign val="superscript"/>
        <sz val="8"/>
        <color rgb="FF202122"/>
        <rFont val="Arial"/>
        <family val="2"/>
      </rPr>
      <t>[c]</t>
    </r>
  </si>
  <si>
    <r>
      <rPr>
        <sz val="11"/>
        <color rgb="FF202122"/>
        <rFont val="Arial"/>
        <family val="2"/>
      </rPr>
      <t>Visual Concepts</t>
    </r>
    <r>
      <rPr>
        <vertAlign val="superscript"/>
        <sz val="8"/>
        <color rgb="FF202122"/>
        <rFont val="Arial"/>
        <family val="2"/>
      </rPr>
      <t>[b]</t>
    </r>
  </si>
  <si>
    <r>
      <rPr>
        <sz val="11"/>
        <color rgb="FF202122"/>
        <rFont val="Arial"/>
        <family val="2"/>
      </rPr>
      <t>Visual Concepts</t>
    </r>
    <r>
      <rPr>
        <vertAlign val="superscript"/>
        <sz val="8"/>
        <color rgb="FF202122"/>
        <rFont val="Arial"/>
        <family val="2"/>
      </rPr>
      <t>[b]</t>
    </r>
  </si>
  <si>
    <r>
      <rPr>
        <sz val="11"/>
        <color rgb="FF202122"/>
        <rFont val="Arial"/>
        <family val="2"/>
      </rPr>
      <t>Visual Concepts</t>
    </r>
    <r>
      <rPr>
        <vertAlign val="superscript"/>
        <sz val="8"/>
        <color rgb="FF202122"/>
        <rFont val="Arial"/>
        <family val="2"/>
      </rPr>
      <t>[b]</t>
    </r>
  </si>
  <si>
    <r>
      <rPr>
        <sz val="11"/>
        <color rgb="FF202122"/>
        <rFont val="Arial"/>
        <family val="2"/>
      </rPr>
      <t>Visual Concepts</t>
    </r>
    <r>
      <rPr>
        <vertAlign val="superscript"/>
        <sz val="8"/>
        <color rgb="FF202122"/>
        <rFont val="Arial"/>
        <family val="2"/>
      </rPr>
      <t>[b]</t>
    </r>
  </si>
  <si>
    <t>Visual Concepts China / Visual Concepts South Korea</t>
  </si>
  <si>
    <t>NBA 2K20 Demo</t>
  </si>
  <si>
    <t>Borderlands 2: Ultra HD</t>
  </si>
  <si>
    <t>Borderlands: Game of the Year Edition</t>
  </si>
  <si>
    <t>Blind Squirrel Games</t>
  </si>
  <si>
    <t>Borderlands: Game of the Year Enhanced</t>
  </si>
  <si>
    <t>Borderlands: The Handsome Collection – Ultra HD</t>
  </si>
  <si>
    <t>Borderlands: The Pre-Sequel! – Ultra HD</t>
  </si>
  <si>
    <t>PlayStation VR</t>
  </si>
  <si>
    <t>WWE SuperCard – Season 5</t>
  </si>
  <si>
    <t>Fire OS</t>
  </si>
  <si>
    <t>Saber Interactive</t>
  </si>
  <si>
    <t>Yuke's / Visual Concepts</t>
  </si>
  <si>
    <r>
      <rPr>
        <sz val="11"/>
        <color rgb="FF202122"/>
        <rFont val="Arial"/>
        <family val="2"/>
      </rPr>
      <t>Visual Concepts</t>
    </r>
    <r>
      <rPr>
        <vertAlign val="superscript"/>
        <sz val="8"/>
        <color rgb="FF202122"/>
        <rFont val="Arial"/>
        <family val="2"/>
      </rPr>
      <t>[a]</t>
    </r>
  </si>
  <si>
    <r>
      <rPr>
        <sz val="11"/>
        <color rgb="FF202122"/>
        <rFont val="Arial"/>
        <family val="2"/>
      </rPr>
      <t>Visual Concepts</t>
    </r>
    <r>
      <rPr>
        <vertAlign val="superscript"/>
        <sz val="8"/>
        <color rgb="FF202122"/>
        <rFont val="Arial"/>
        <family val="2"/>
      </rPr>
      <t>[a]</t>
    </r>
  </si>
  <si>
    <r>
      <rPr>
        <sz val="11"/>
        <color rgb="FF202122"/>
        <rFont val="Arial"/>
        <family val="2"/>
      </rPr>
      <t>Visual Concepts</t>
    </r>
    <r>
      <rPr>
        <vertAlign val="superscript"/>
        <sz val="8"/>
        <color rgb="FF202122"/>
        <rFont val="Arial"/>
        <family val="2"/>
      </rPr>
      <t>[a]</t>
    </r>
  </si>
  <si>
    <r>
      <rPr>
        <sz val="11"/>
        <color rgb="FF202122"/>
        <rFont val="Arial"/>
        <family val="2"/>
      </rPr>
      <t>Visual Concepts</t>
    </r>
    <r>
      <rPr>
        <vertAlign val="superscript"/>
        <sz val="8"/>
        <color rgb="FF202122"/>
        <rFont val="Arial"/>
        <family val="2"/>
      </rPr>
      <t>[a]</t>
    </r>
  </si>
  <si>
    <t>NBA 2K19: The Prelude</t>
  </si>
  <si>
    <t>The Golf Club 2019 featuring PGA Tour</t>
  </si>
  <si>
    <t>Tencent</t>
  </si>
  <si>
    <t>Tencent Games</t>
  </si>
  <si>
    <t>WWE SuperCard – Season 4</t>
  </si>
  <si>
    <t>NHL SuperCard 2K18</t>
  </si>
  <si>
    <t>Visual Concepts China</t>
  </si>
  <si>
    <t>Visual Concepts / Visual Concepts</t>
  </si>
  <si>
    <t>PlayStation 3</t>
  </si>
  <si>
    <t>Virtuos / Visual Concepts</t>
  </si>
  <si>
    <t>Visual Concepts / Visual Concepts Orange County</t>
  </si>
  <si>
    <t>Xbox 360</t>
  </si>
  <si>
    <t>Battleborn: Free Trial</t>
  </si>
  <si>
    <t>WWE 2K17</t>
  </si>
  <si>
    <t>Carnival Games VR</t>
  </si>
  <si>
    <t>Cat Daddy Games / Wahoo Studios</t>
  </si>
  <si>
    <t>Specular Interactive / Visual Concepts</t>
  </si>
  <si>
    <t>Samsung Gear VR</t>
  </si>
  <si>
    <t>WWE SuperCard – Season 3</t>
  </si>
  <si>
    <t>NHL SuperCard 2K17</t>
  </si>
  <si>
    <t>Hangar 13 / 2K Czech / 22nd Century Toys / Blind Squirrel Games / Certain Affinity / Mass Media Games</t>
  </si>
  <si>
    <t>Mafia III: Rivals</t>
  </si>
  <si>
    <t>Firaxis Games / Blind Squirrel Games</t>
  </si>
  <si>
    <t>BioShock Remastered</t>
  </si>
  <si>
    <t>BioShock 2 Remastered</t>
  </si>
  <si>
    <t>Evolve Stage 2</t>
  </si>
  <si>
    <t>Turtle Rock Studios</t>
  </si>
  <si>
    <t>Battleborn</t>
  </si>
  <si>
    <t>Battleborn Tap</t>
  </si>
  <si>
    <t>Bee Square</t>
  </si>
  <si>
    <t>Borderlands: The Pre-Sequel!</t>
  </si>
  <si>
    <t>Sid Meier's Civilization Revolution 2 Plus</t>
  </si>
  <si>
    <t>PlayStation Vita</t>
  </si>
  <si>
    <t>XCOM: Enemy Unknown Plus</t>
  </si>
  <si>
    <t>WWE 2K16</t>
  </si>
  <si>
    <t>Windows</t>
  </si>
  <si>
    <t>QLOC</t>
  </si>
  <si>
    <t>Firaxis Games / The Workshop</t>
  </si>
  <si>
    <t>Sid Meier's Civilization Online</t>
  </si>
  <si>
    <t>XL Games</t>
  </si>
  <si>
    <t>NHL SuperCard</t>
  </si>
  <si>
    <t>Visual Concepts / Visual Concepts South Korea</t>
  </si>
  <si>
    <t>WWE SuperCard – Season 2</t>
  </si>
  <si>
    <t>WWE 2K15</t>
  </si>
  <si>
    <t>N-Space</t>
  </si>
  <si>
    <t>Borderlands: The Handsome Collection</t>
  </si>
  <si>
    <t>Armature Studio / Iron Galaxy Studios</t>
  </si>
  <si>
    <t>Sid Meier's Starships</t>
  </si>
  <si>
    <t>macOS</t>
  </si>
  <si>
    <t>Evolve</t>
  </si>
  <si>
    <t>Turtle Rock Studios / Agora Games / Blind Squirrel Games / Crytek / IllFonic / Mass Media Games</t>
  </si>
  <si>
    <t>Evolve: Hunter's Quest</t>
  </si>
  <si>
    <t>Windows Phone</t>
  </si>
  <si>
    <t>Sid Meier's Civilization Revolution 2</t>
  </si>
  <si>
    <t>2K China / Firaxis Games</t>
  </si>
  <si>
    <t>Yuke's / Visual Concepts / QLOC / Mineloader / Winking Entertainment / Original Force / Pixelgun Studio</t>
  </si>
  <si>
    <t>Sid Meier's Civilization: Beyond Earth</t>
  </si>
  <si>
    <t>Visual Concepts China / Virtuos</t>
  </si>
  <si>
    <t>2K Australia / Gearbox Software / Darkside Game Studios / 2K China</t>
  </si>
  <si>
    <t>2K China</t>
  </si>
  <si>
    <t>Iron Galaxy Studios</t>
  </si>
  <si>
    <t>XCOM: Enemy Unknown</t>
  </si>
  <si>
    <t>2K China / Virtuos</t>
  </si>
  <si>
    <t>Sensei Wars</t>
  </si>
  <si>
    <t>Visual Concepts / Visual Concepts China</t>
  </si>
  <si>
    <t>WWE 2K14</t>
  </si>
  <si>
    <t>2K Drive</t>
  </si>
  <si>
    <t>Lucid Games</t>
  </si>
  <si>
    <t>Sid Meier's Ace Patrol</t>
  </si>
  <si>
    <t>The Bureau: XCOM Declassified</t>
  </si>
  <si>
    <t>2K Marin / 2K Australia / 2K China</t>
  </si>
  <si>
    <t>Turd Birds</t>
  </si>
  <si>
    <t>Beejumbled</t>
  </si>
  <si>
    <t>Haunted Hollow</t>
  </si>
  <si>
    <t>Pro Baseball 2K</t>
  </si>
  <si>
    <t>Nexon</t>
  </si>
  <si>
    <t>Irrational Games / 2K Australia</t>
  </si>
  <si>
    <t>Major League Baseball 2K13</t>
  </si>
  <si>
    <t>BioShock Infinite: Industrial Revolution</t>
  </si>
  <si>
    <t>Web Browser</t>
  </si>
  <si>
    <t>Lazy 8 Studios</t>
  </si>
  <si>
    <t>Herd, Herd, Herd</t>
  </si>
  <si>
    <t>Wii U</t>
  </si>
  <si>
    <t>Visual Concepts / 2K China</t>
  </si>
  <si>
    <t>Bubble Guppies</t>
  </si>
  <si>
    <t>Nintendo DS</t>
  </si>
  <si>
    <t>Black Lantern Studios</t>
  </si>
  <si>
    <t>Nickelodeon Dance 2</t>
  </si>
  <si>
    <t>Kinect</t>
  </si>
  <si>
    <t>High Voltage Software</t>
  </si>
  <si>
    <t>Wii</t>
  </si>
  <si>
    <t>Team Umizoomi &amp; Dora's Fantastic Flight</t>
  </si>
  <si>
    <t>Borderlands Legends</t>
  </si>
  <si>
    <t>Firaxis Games / 2K China / Blind Squirrel Games / Darkside Game Studios / Digital Extremes</t>
  </si>
  <si>
    <t>PlayStation Portable</t>
  </si>
  <si>
    <t>Facebook</t>
  </si>
  <si>
    <t>GridBlock</t>
  </si>
  <si>
    <t>House Pest featuring Fiasco the Cat</t>
  </si>
  <si>
    <t>GREE</t>
  </si>
  <si>
    <t>CyberX</t>
  </si>
  <si>
    <t>Comedy Central's Indecision Game</t>
  </si>
  <si>
    <t>Cat Daddy Games / 345 Games</t>
  </si>
  <si>
    <t>Spec Ops: The Line</t>
  </si>
  <si>
    <t>Yager Development / Darkside Game Studios / Blind Squirrel Games</t>
  </si>
  <si>
    <t>Sid Meier's Civilization Revolution</t>
  </si>
  <si>
    <t>Carnival Games: Monkey See, Monkey Do</t>
  </si>
  <si>
    <t>Major League Baseball 2K12</t>
  </si>
  <si>
    <t>PlayStation 2</t>
  </si>
  <si>
    <t>Virtuos / 2K China</t>
  </si>
  <si>
    <t>Nicktoons MLB 3D</t>
  </si>
  <si>
    <t>Nintendo 3DS</t>
  </si>
  <si>
    <t>The Darkness II</t>
  </si>
  <si>
    <t>Digital Extremes / 2K China</t>
  </si>
  <si>
    <t>Carnival Games: Wild West 3D</t>
  </si>
  <si>
    <t>Let's Cheer!</t>
  </si>
  <si>
    <t>Nickelodeon Dance</t>
  </si>
  <si>
    <t>Dora &amp; Kai-Lan's Pet Shelter</t>
  </si>
  <si>
    <t>Team Umizoomi</t>
  </si>
  <si>
    <t>Nicktoons MLB</t>
  </si>
  <si>
    <t>2K Hangzhou</t>
  </si>
  <si>
    <t>Duke Nukem Forever</t>
  </si>
  <si>
    <t>Gearbox Software / Triptych Games / Piranha Games / 3D Realms</t>
  </si>
  <si>
    <t>Duke Nudem</t>
  </si>
  <si>
    <t>Ralph Creative Agency</t>
  </si>
  <si>
    <t>Top Spin 4</t>
  </si>
  <si>
    <t>2K Czech / 2K China</t>
  </si>
  <si>
    <t>Major League Baseball 2K11</t>
  </si>
  <si>
    <t>Carnival Games Volume II</t>
  </si>
  <si>
    <t>Nickelodeon Fit</t>
  </si>
  <si>
    <t>Dora the Explorer: Dora's Big Birthday Adventure</t>
  </si>
  <si>
    <t>Dora's Cooking Club</t>
  </si>
  <si>
    <t>Mega Bloks: Diego's Build and Rescue</t>
  </si>
  <si>
    <t>Axel &amp; Pixel</t>
  </si>
  <si>
    <t>Silver Wish Games</t>
  </si>
  <si>
    <t>NBA 2K11</t>
  </si>
  <si>
    <t>New Carnival Games</t>
  </si>
  <si>
    <t>Sid Meier's Civilization V</t>
  </si>
  <si>
    <t>Firaxis Games / 2K Shanghai</t>
  </si>
  <si>
    <t>Mafia II</t>
  </si>
  <si>
    <t>2K Czech</t>
  </si>
  <si>
    <t>NHL 2K11</t>
  </si>
  <si>
    <t>The Misadventures of P.B. Winterbottom</t>
  </si>
  <si>
    <t>Major League Baseball 2K10</t>
  </si>
  <si>
    <t>Powerhead Studios</t>
  </si>
  <si>
    <t>Xbox Live Arcade</t>
  </si>
  <si>
    <t>The Odd Gentlemen</t>
  </si>
  <si>
    <t>BioShock 2</t>
  </si>
  <si>
    <t>2K Marin / 2K Australia / Digital Extremes / Arkane Studios / 2K Boston</t>
  </si>
  <si>
    <t>Ringling Bros. and Barnum &amp; Bailey: Circus Friends – Asian Elephants</t>
  </si>
  <si>
    <t>Ringling Bros. and Barnum &amp; Bailey: The Greatest Show on Earth</t>
  </si>
  <si>
    <t>Dora Puppy</t>
  </si>
  <si>
    <t>Dora the Explorer: Dora Saves the Crystal Kingdom</t>
  </si>
  <si>
    <t>Ni Hao, Kai-Lan: New Year Celebration</t>
  </si>
  <si>
    <t>Ni Hao, Kai-Lan: Super Game Day</t>
  </si>
  <si>
    <t>The Backyardigans</t>
  </si>
  <si>
    <t>Gearbox Software / Critical Mass Interactive / Demiurge Studios</t>
  </si>
  <si>
    <t>NBA 2K10</t>
  </si>
  <si>
    <t>Baseball Blast!</t>
  </si>
  <si>
    <t>WayForward</t>
  </si>
  <si>
    <t>NHL 2K10</t>
  </si>
  <si>
    <t>NBA 2K10: Draft Combine</t>
  </si>
  <si>
    <t>The Bigs 2</t>
  </si>
  <si>
    <t>Sensory Sweep Studios</t>
  </si>
  <si>
    <t>Birthday Party Bash</t>
  </si>
  <si>
    <t>Blue Castle Games</t>
  </si>
  <si>
    <t>Don King Boxing</t>
  </si>
  <si>
    <t>2K China / Mineloader Software</t>
  </si>
  <si>
    <t>Major League Baseball 2K9</t>
  </si>
  <si>
    <t>There's Something in the Sea</t>
  </si>
  <si>
    <t>2K Marin</t>
  </si>
  <si>
    <t>Major League Baseball 2K9: Fantasy All-Stars</t>
  </si>
  <si>
    <t>Deep Fried Entertainment</t>
  </si>
  <si>
    <t>MLB Front Office Manager</t>
  </si>
  <si>
    <t>MLB Superstars</t>
  </si>
  <si>
    <t>Dora the Explorer: Dora Saves the Snow Princess</t>
  </si>
  <si>
    <t>Go, Diego, Go! Great Dinosaur Rescue</t>
  </si>
  <si>
    <t>Wonder Pets! Save the Animals!</t>
  </si>
  <si>
    <t>2K Marin / Digital Extremes</t>
  </si>
  <si>
    <t>NBA 2K9</t>
  </si>
  <si>
    <t>Carnival Games: Mini-Golf</t>
  </si>
  <si>
    <t>MLB Stickball</t>
  </si>
  <si>
    <t>Gaia Industries</t>
  </si>
  <si>
    <t>NHL 2K9</t>
  </si>
  <si>
    <t>MLB Power Pros 2008</t>
  </si>
  <si>
    <t>Konami</t>
  </si>
  <si>
    <t>Firaxis Games / 2K China</t>
  </si>
  <si>
    <t>Top Spin 3</t>
  </si>
  <si>
    <t>PAM Development</t>
  </si>
  <si>
    <t>Don King Presents: Prizefighter</t>
  </si>
  <si>
    <t>Venom Games / 2K China / Symbio Digital Entertainment</t>
  </si>
  <si>
    <t>Major League Baseball 2K8: Fantasy All-Stars</t>
  </si>
  <si>
    <t>Deep Fried Entertainment / 2K Los Angeles</t>
  </si>
  <si>
    <t>Major League Baseball 2K8</t>
  </si>
  <si>
    <t>2K Los Angeles / Visual Concepts</t>
  </si>
  <si>
    <t>Go, Diego, Go! Safari Rescue</t>
  </si>
  <si>
    <t>Dora the Explorer: Dora Saves the Mermaids</t>
  </si>
  <si>
    <t>Totally Games</t>
  </si>
  <si>
    <t>Deal or No Deal: Secret Vault Games</t>
  </si>
  <si>
    <t>College Hoops 2K8</t>
  </si>
  <si>
    <t>MLB Power Pros</t>
  </si>
  <si>
    <t>NBA 2K8</t>
  </si>
  <si>
    <t>NHL 2K8</t>
  </si>
  <si>
    <t>2K Boston / 2K Australia</t>
  </si>
  <si>
    <t>All-Pro Football 2K8</t>
  </si>
  <si>
    <t>The Bigs</t>
  </si>
  <si>
    <t>Blue Castle Games / Visual Concepts</t>
  </si>
  <si>
    <t>The Darkness</t>
  </si>
  <si>
    <t>Starbreeze Studios</t>
  </si>
  <si>
    <t>Fantastic Four: Rise of the Silver Surfer</t>
  </si>
  <si>
    <t>7 Studios</t>
  </si>
  <si>
    <t>Visual Concepts / DQ Entertainment</t>
  </si>
  <si>
    <t>Major League Baseball 2K7</t>
  </si>
  <si>
    <t>Skyworks Technologies</t>
  </si>
  <si>
    <t>Game Boy Advance</t>
  </si>
  <si>
    <t>College Hoops 2K7</t>
  </si>
  <si>
    <t>Jade Empire: Special Edition</t>
  </si>
  <si>
    <t>LTI Gray Matter</t>
  </si>
  <si>
    <t>Kush Games / Visual Concepts</t>
  </si>
  <si>
    <t>Xbox</t>
  </si>
  <si>
    <t>Ghost Rider</t>
  </si>
  <si>
    <t>Magic Pockets</t>
  </si>
  <si>
    <t>Climax Studios</t>
  </si>
  <si>
    <t>Full Fat Productions</t>
  </si>
  <si>
    <t>NBA 2K7</t>
  </si>
  <si>
    <t>NHL 2K7</t>
  </si>
  <si>
    <t>Dungeon Siege: Throne of Agony</t>
  </si>
  <si>
    <t>SuperVillain Studios</t>
  </si>
  <si>
    <t>Stronghold Legends</t>
  </si>
  <si>
    <t>Firefly Studios</t>
  </si>
  <si>
    <t>Family Guy Video Game!</t>
  </si>
  <si>
    <t>Sid Meier's Railroads!</t>
  </si>
  <si>
    <t>Dungeon Siege II: Broken World</t>
  </si>
  <si>
    <t>Gas Powered Games</t>
  </si>
  <si>
    <t>CivCity: Rome</t>
  </si>
  <si>
    <t>Firefly Studios / Firaxis Games</t>
  </si>
  <si>
    <t>Prey</t>
  </si>
  <si>
    <t>Human Head Studios / 3D Realms</t>
  </si>
  <si>
    <t>Venom Games</t>
  </si>
  <si>
    <t>Major League Baseball 2K6</t>
  </si>
  <si>
    <t>GameCube</t>
  </si>
  <si>
    <t>The Da Vinci Code</t>
  </si>
  <si>
    <t>The Collective</t>
  </si>
  <si>
    <t>World Poker Tour</t>
  </si>
  <si>
    <t>Coresoft</t>
  </si>
  <si>
    <t>Top Spin 2</t>
  </si>
  <si>
    <t>Magic Pockets / Indie Built</t>
  </si>
  <si>
    <t>PAM Development / Indie Built</t>
  </si>
  <si>
    <t>The Elder Scrolls IV: Oblivion</t>
  </si>
  <si>
    <t>Bethesda Game Studios</t>
  </si>
  <si>
    <t>College Hoops 2K6</t>
  </si>
  <si>
    <t>24: The Game</t>
  </si>
  <si>
    <t>SCE Cambridge Studio</t>
  </si>
  <si>
    <t>Torino 2006</t>
  </si>
  <si>
    <t>49Games</t>
  </si>
  <si>
    <t>NBA 2K6</t>
  </si>
  <si>
    <t>NHL 2K6</t>
  </si>
  <si>
    <t>Amped 3</t>
  </si>
  <si>
    <t>Indie Built</t>
  </si>
  <si>
    <t>Ford vs Chevy</t>
  </si>
  <si>
    <t>Eutechnyx</t>
  </si>
  <si>
    <t>Zathura</t>
  </si>
  <si>
    <t>Sid Meier's Civilization IV</t>
  </si>
  <si>
    <t>Call of Cthulhu: Dark Corners of the Earth</t>
  </si>
  <si>
    <t>Headfirst Productions</t>
  </si>
  <si>
    <t>Vietcong 2</t>
  </si>
  <si>
    <t>Pterodon / Outsider Development</t>
  </si>
  <si>
    <t>Major League Baseball 2K5: World Series Edition</t>
  </si>
  <si>
    <t>Shattered Union</t>
  </si>
  <si>
    <t>PopTop Software</t>
  </si>
  <si>
    <t>Backbone Entertainment</t>
  </si>
  <si>
    <t>Serious Sam 2</t>
  </si>
  <si>
    <t>Croteam</t>
  </si>
  <si>
    <t>Conflict: Global Terror</t>
  </si>
  <si>
    <t>Pivotal Games</t>
  </si>
  <si>
    <t>Top Spin</t>
  </si>
  <si>
    <t>Motocross Mania 3</t>
  </si>
  <si>
    <t>Deibus Studios</t>
  </si>
  <si>
    <t>Ford Mustang: The Legend Lives</t>
  </si>
  <si>
    <t>Stronghold 2</t>
  </si>
  <si>
    <t>Close Combat: First to Fight</t>
  </si>
  <si>
    <t>Destineer</t>
  </si>
  <si>
    <t>Ford Racing 3</t>
  </si>
  <si>
    <t>Razorworks</t>
  </si>
  <si>
    <t>Major League Baseball 2K5</t>
  </si>
  <si>
    <t>Untitled 31st Union multiplayer game</t>
  </si>
  <si>
    <t>TBA</t>
  </si>
  <si>
    <t>31st Union</t>
  </si>
  <si>
    <t>Untitled BioShock game</t>
  </si>
  <si>
    <t>Cloud Chamber</t>
  </si>
  <si>
    <t>Untitled Mafia game</t>
  </si>
  <si>
    <t>Untitled NFL 2K arcade game</t>
  </si>
  <si>
    <t>Platform</t>
  </si>
  <si>
    <t>Grand Theft Auto VI</t>
  </si>
  <si>
    <t>Q3/Q4 2025</t>
  </si>
  <si>
    <t>Grand Theft Auto: The Trilogy – The Definitive Edition</t>
  </si>
  <si>
    <t>Grove Street Games</t>
  </si>
  <si>
    <t>Double Eleven Studios</t>
  </si>
  <si>
    <t>Red Dead Redemption: Undead Nightmare</t>
  </si>
  <si>
    <t>Grand Theft Auto V</t>
  </si>
  <si>
    <t>Rockstar North / Rockstar San Diego / Rockstar Leeds / Rockstar Toronto / Rockstar New England / Rockstar London</t>
  </si>
  <si>
    <t>Grand Theft Auto Online</t>
  </si>
  <si>
    <t>Rockstar North</t>
  </si>
  <si>
    <t>Red Dead</t>
  </si>
  <si>
    <t>Red Dead Redemption 2</t>
  </si>
  <si>
    <t>Rockstar Games</t>
  </si>
  <si>
    <t>Red Dead Online</t>
  </si>
  <si>
    <t>L.A. Noire: The VR Case Files</t>
  </si>
  <si>
    <t>Videogames Deluxe Sydney / Rockstar San Diego / Rockstar Toronto / Rockstar North / Rockstar Leeds / Virtuos</t>
  </si>
  <si>
    <t>Rockstar San Diego / Rockstar Toronto / Rockstar North / Rockstar Leeds / Virtuos</t>
  </si>
  <si>
    <t>Bully: Anniversary Edition</t>
  </si>
  <si>
    <t>War Drum Studios</t>
  </si>
  <si>
    <t>Grand Theft Auto: Liberty City Stories</t>
  </si>
  <si>
    <t>Amazon Fire TV</t>
  </si>
  <si>
    <t>Grand Theft Auto: San Andreas</t>
  </si>
  <si>
    <t>Grand Theft Auto: Chinatown Wars</t>
  </si>
  <si>
    <t>Grand Theft Auto III</t>
  </si>
  <si>
    <t>Grand Theft Auto: Vice City</t>
  </si>
  <si>
    <t>Grand Theft Auto: iFruit</t>
  </si>
  <si>
    <t>Microsoft Windows Apps</t>
  </si>
  <si>
    <t>Max Payne 3</t>
  </si>
  <si>
    <t>Rockstar Studios</t>
  </si>
  <si>
    <t>Rockstar Leeds</t>
  </si>
  <si>
    <t>Team Bondi / Rockstar North / Rockstar Leeds / Rockstar San Diego / Rockstar New England</t>
  </si>
  <si>
    <t>TransGaming</t>
  </si>
  <si>
    <t>Rockstar San Diego</t>
  </si>
  <si>
    <t>Rockstar San Diego / Rockstar North / Rockstar Leeds / Rockstar New England</t>
  </si>
  <si>
    <t>Grand Theft Auto IV: The Lost and Damned</t>
  </si>
  <si>
    <t>Rockstar Toronto / Rockstar New England</t>
  </si>
  <si>
    <t>Grand Theft Auto: The Ballad of Gay Tony</t>
  </si>
  <si>
    <t>Manhunt 2</t>
  </si>
  <si>
    <t>Rockstar London</t>
  </si>
  <si>
    <t>Rockstar Leeds / Rockstar North</t>
  </si>
  <si>
    <t>Beaterator</t>
  </si>
  <si>
    <t>Grand Theft Auto IV</t>
  </si>
  <si>
    <t>Rockstar Toronto</t>
  </si>
  <si>
    <t>Bully: Scholarship Edition</t>
  </si>
  <si>
    <t>Rockstar New England</t>
  </si>
  <si>
    <t>Midnight Club: Los Angeles</t>
  </si>
  <si>
    <t>Mad Doc Software</t>
  </si>
  <si>
    <t>Rockstar London / Rockstar North</t>
  </si>
  <si>
    <t>Rockstar Games Presents Table Tennis</t>
  </si>
  <si>
    <t>Grand Theft Auto: Vice City Stories</t>
  </si>
  <si>
    <t>The Warriors</t>
  </si>
  <si>
    <t>Bully</t>
  </si>
  <si>
    <t>Rockstar Vancouver</t>
  </si>
  <si>
    <t>Rockstar San Diego / Rockstar Vienna</t>
  </si>
  <si>
    <t>Midnight Club 3: DUB Edition Remix</t>
  </si>
  <si>
    <t>Midnight Club 3: DUB Edition</t>
  </si>
  <si>
    <t>Grand Theft Auto Advance</t>
  </si>
  <si>
    <t>Digital Eclipse</t>
  </si>
  <si>
    <t>Red Dead Revolver</t>
  </si>
  <si>
    <t>Manhunt</t>
  </si>
  <si>
    <t>Möbius Entertainment</t>
  </si>
  <si>
    <t>Max Payne 2: The Fall of Max Payne</t>
  </si>
  <si>
    <t>Rockstar Vienna</t>
  </si>
  <si>
    <t>Remedy Entertainment</t>
  </si>
  <si>
    <t>Midnight Club II</t>
  </si>
  <si>
    <t>State of Emergency</t>
  </si>
  <si>
    <t>VIS Entertainment</t>
  </si>
  <si>
    <t>Smuggler's Run: Warzones</t>
  </si>
  <si>
    <t>Angel Studios</t>
  </si>
  <si>
    <t>The Italian Job</t>
  </si>
  <si>
    <t>PlayStation</t>
  </si>
  <si>
    <t>Pixelogic Limited</t>
  </si>
  <si>
    <t>Rockstar Canada</t>
  </si>
  <si>
    <t>Neo Software Produktions</t>
  </si>
  <si>
    <t>Smuggler's Run 2: Hostile Territory</t>
  </si>
  <si>
    <t>DMA Design</t>
  </si>
  <si>
    <t>Oni</t>
  </si>
  <si>
    <t>Rockstar Canada / Tarantula Studios</t>
  </si>
  <si>
    <t>Grand Theft Auto 2</t>
  </si>
  <si>
    <t>Game Boy Color</t>
  </si>
  <si>
    <t>Tarantula Studios</t>
  </si>
  <si>
    <t>Surfing H3O</t>
  </si>
  <si>
    <t>Opus Corp.</t>
  </si>
  <si>
    <t>Midnight Club: Street Racing</t>
  </si>
  <si>
    <t>Smuggler's Run</t>
  </si>
  <si>
    <t>Austin Powers: Oh, Behave!</t>
  </si>
  <si>
    <t>Austin Powers: Welcome to My Underground Lair!</t>
  </si>
  <si>
    <t>Dreamcast</t>
  </si>
  <si>
    <t>Wild Metal</t>
  </si>
  <si>
    <t>Evel Knievel</t>
  </si>
  <si>
    <t>Thrasher: Skate and Destroy</t>
  </si>
  <si>
    <t>Z-Axis</t>
  </si>
  <si>
    <t>Earthworm Jim 3D</t>
  </si>
  <si>
    <t>Nintendo 64</t>
  </si>
  <si>
    <t>Monster Truck Madness 64</t>
  </si>
  <si>
    <t>Edge of Reality</t>
  </si>
  <si>
    <t>Grand Theft Auto: Mission Pack #2 – London 1961</t>
  </si>
  <si>
    <t>MS-DOS</t>
  </si>
  <si>
    <t>Grand Theft Auto: Mission Pack #1 – London 1969</t>
  </si>
  <si>
    <t>Runecraft</t>
  </si>
  <si>
    <t>New Max Payne 1&amp;2 Project</t>
  </si>
  <si>
    <t>Mobile COGS</t>
  </si>
  <si>
    <t>% of Non-Mobile Bookings</t>
  </si>
  <si>
    <t>Non-Mobile COGS</t>
  </si>
  <si>
    <t>% of Mobile IAP Bookings</t>
  </si>
  <si>
    <t>NBA 2K25</t>
  </si>
  <si>
    <t>hyper-casual mobile</t>
  </si>
  <si>
    <t>Civ 5 (9.21.2010)</t>
  </si>
  <si>
    <t>Civ 6 (7.27.2017)</t>
  </si>
  <si>
    <t>Civ 7 (2.11.2025)</t>
  </si>
  <si>
    <t>BL 4 (Fiscal 2026)</t>
  </si>
  <si>
    <t>7th Gen PS3/Xbox360 (2006 - 2013)</t>
  </si>
  <si>
    <t>FY(*)</t>
  </si>
  <si>
    <t>Playstation 3</t>
  </si>
  <si>
    <t>Playstation 2</t>
  </si>
  <si>
    <t>Sony</t>
  </si>
  <si>
    <t>Fiscal Ending 3/31</t>
  </si>
  <si>
    <t>PS2 (3.4.2000)</t>
  </si>
  <si>
    <t>Hardware Units</t>
  </si>
  <si>
    <t>PS3 (11.17.2006)</t>
  </si>
  <si>
    <t>PS4 (11.15.2013)</t>
  </si>
  <si>
    <t>PS5 (11.19.2020)</t>
  </si>
  <si>
    <t>Software Units</t>
  </si>
  <si>
    <t>Sources</t>
  </si>
  <si>
    <t>SIE Historicals: https://www.sony.com/en/SonyInfo/IR/library/historical/</t>
  </si>
  <si>
    <t>Playstation 4</t>
  </si>
  <si>
    <t>Xbox 360 (11.22.2005)</t>
  </si>
  <si>
    <t>Xbox One (11.22.2013)</t>
  </si>
  <si>
    <t>Xbox X/S Series(11.10.2020)</t>
  </si>
  <si>
    <t>PS3 (11.11.2006)</t>
  </si>
  <si>
    <t>PS5 (11.12.2020)</t>
  </si>
  <si>
    <t>Net Change</t>
  </si>
  <si>
    <t>Mar</t>
  </si>
  <si>
    <t>June</t>
  </si>
  <si>
    <t>Sept</t>
  </si>
  <si>
    <t>Dec</t>
  </si>
  <si>
    <t>% Console Attach (Prior-Gen)</t>
  </si>
  <si>
    <t>% Console Attach (Current-Gen)</t>
  </si>
  <si>
    <t>Blue = Gen7 / Red = Gen8 / Green = Gen9</t>
  </si>
  <si>
    <t>Time Adj. Gen8 Install Base</t>
  </si>
  <si>
    <t>Development Sutdio Staff Headcount</t>
  </si>
  <si>
    <t>increase</t>
  </si>
  <si>
    <t>Unit Sales (Digital &amp; Physical)</t>
  </si>
  <si>
    <t>Mobile - Consensus</t>
  </si>
  <si>
    <t>&gt;&gt;2nd largest title</t>
  </si>
  <si>
    <t>Console Attach - Incremental</t>
  </si>
  <si>
    <t>Console Attach - Install Base</t>
  </si>
  <si>
    <t>Consoles Sold</t>
  </si>
  <si>
    <t>GTA Units sold</t>
  </si>
  <si>
    <t>% of Incremental</t>
  </si>
  <si>
    <t>% of Incremental - TTM</t>
  </si>
  <si>
    <t>GTA 6 (Fall 2025) - Gen9 Exclusive</t>
  </si>
  <si>
    <t>&gt;&gt;PC release</t>
  </si>
  <si>
    <t>&gt;&gt;Gen8 Release</t>
  </si>
  <si>
    <t>&gt;&gt;Gen7 Release</t>
  </si>
  <si>
    <t>TTWO_US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</si>
</sst>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_);\(&quot;$&quot;#,##0\)"/>
    <numFmt numFmtId="6" formatCode="&quot;$&quot;#,##0_);[Red]\(&quot;$&quot;#,##0\)"/>
    <numFmt numFmtId="8" formatCode="&quot;$&quot;#,##0.00_);[Red]\(&quot;$&quot;#,##0.00\)"/>
    <numFmt numFmtId="164" formatCode="m/d/yy"/>
    <numFmt numFmtId="169" formatCode="#0.0%_);\(#0.0%\);&quot;--&quot;"/>
    <numFmt numFmtId="171" formatCode="0.0%"/>
    <numFmt numFmtId="181" formatCode="_(#,##0.0_);\(#,##0.0\);_(&quot;– &quot;\ ;_(@_)"/>
    <numFmt numFmtId="182" formatCode="#,##0.0_);\(#,##0.0\)"/>
    <numFmt numFmtId="183" formatCode="#,##0.000_);\(#,##0.000\)"/>
    <numFmt numFmtId="184" formatCode="#,##0.0_);\(#,##0.0\);&quot;--&quot;"/>
    <numFmt numFmtId="185" formatCode="_(#,##0_);\(#,##0\);_(&quot;– &quot;\ ;_(@_)"/>
    <numFmt numFmtId="186" formatCode="_(#,##0.0%_);\(#,##0.0%\);_(&quot;–&quot;_)_%;_(@_)_%"/>
    <numFmt numFmtId="187" formatCode="#,##0%;\(#,##0%\);&quot;--&quot;"/>
    <numFmt numFmtId="188" formatCode="#,##0.0%;\(#,##0.0%\);&quot;--&quot;"/>
    <numFmt numFmtId="189" formatCode="#,##0_);\(#,##0\);&quot;--&quot;"/>
    <numFmt numFmtId="190" formatCode="#0%_);\(#0%\);&quot;--&quot;"/>
    <numFmt numFmtId="191" formatCode="&quot;$&quot;#,##0.0_);[Red]\(&quot;$&quot;#,##0.0\)"/>
    <numFmt numFmtId="192" formatCode="#,##0\ &quot;bps&quot;;\(#,##0\ &quot;bps&quot;\);&quot;--&quot;"/>
    <numFmt numFmtId="193" formatCode="#,##0\ &quot;bps&quot;;\(#,##0\ &quot;bps&quot;\)"/>
    <numFmt numFmtId="194" formatCode="#0.0\x_);\(#0.0\x\);&quot;--&quot;"/>
    <numFmt numFmtId="195" formatCode="#0.00%_);\(#0.00%\);&quot;--&quot;"/>
    <numFmt numFmtId="196" formatCode="&quot;Ticker&quot;"/>
    <numFmt numFmtId="197" formatCode="&quot;Yr. &quot;General"/>
    <numFmt numFmtId="198" formatCode="#,##0_);\(#,##0\);&quot;&quot;"/>
    <numFmt numFmtId="208" formatCode="0.0"/>
    <numFmt numFmtId="209" formatCode="&quot;T + &quot;0"/>
  </numFmts>
  <fonts count="69" x14ac:knownFonts="1">
    <font>
      <sz val="11"/>
      <color theme="1"/>
      <name val="Calibri"/>
      <scheme val="minor"/>
    </font>
    <font>
      <sz val="11"/>
      <color theme="1"/>
      <name val="Calibri"/>
      <family val="2"/>
      <scheme val="minor"/>
    </font>
    <font>
      <sz val="11"/>
      <color theme="1"/>
      <name val="Calibri"/>
      <family val="2"/>
      <scheme val="minor"/>
    </font>
    <font>
      <sz val="11"/>
      <color rgb="FF0000FF"/>
      <name val="Calibri"/>
      <family val="2"/>
    </font>
    <font>
      <sz val="11"/>
      <color theme="1"/>
      <name val="Calibri"/>
      <family val="2"/>
    </font>
    <font>
      <sz val="11"/>
      <name val="Calibri"/>
      <family val="2"/>
    </font>
    <font>
      <b/>
      <u/>
      <sz val="11"/>
      <color theme="1"/>
      <name val="Calibri"/>
      <family val="2"/>
    </font>
    <font>
      <b/>
      <sz val="11"/>
      <color theme="1"/>
      <name val="Calibri"/>
      <family val="2"/>
    </font>
    <font>
      <u/>
      <sz val="11"/>
      <color theme="1"/>
      <name val="Calibri"/>
      <family val="2"/>
    </font>
    <font>
      <i/>
      <sz val="11"/>
      <color theme="1"/>
      <name val="Calibri"/>
      <family val="2"/>
    </font>
    <font>
      <i/>
      <sz val="11"/>
      <color rgb="FFFF0000"/>
      <name val="Calibri"/>
      <family val="2"/>
    </font>
    <font>
      <sz val="11"/>
      <color rgb="FF000000"/>
      <name val="Calibri"/>
      <family val="2"/>
    </font>
    <font>
      <sz val="11"/>
      <color rgb="FFFF0000"/>
      <name val="Calibri"/>
      <family val="2"/>
    </font>
    <font>
      <sz val="11"/>
      <color rgb="FF800080"/>
      <name val="Calibri"/>
      <family val="2"/>
    </font>
    <font>
      <b/>
      <sz val="11"/>
      <color rgb="FF800080"/>
      <name val="Calibri"/>
      <family val="2"/>
    </font>
    <font>
      <sz val="11"/>
      <color theme="1"/>
      <name val="Calibri"/>
      <family val="2"/>
      <scheme val="minor"/>
    </font>
    <font>
      <b/>
      <sz val="11"/>
      <color rgb="FF0000FF"/>
      <name val="Calibri"/>
      <family val="2"/>
    </font>
    <font>
      <b/>
      <sz val="11"/>
      <color theme="5"/>
      <name val="Calibri"/>
      <family val="2"/>
    </font>
    <font>
      <u/>
      <sz val="11"/>
      <color theme="1"/>
      <name val="Calibri"/>
      <family val="2"/>
    </font>
    <font>
      <u/>
      <sz val="11"/>
      <color theme="1"/>
      <name val="Calibri"/>
      <family val="2"/>
    </font>
    <font>
      <u/>
      <sz val="11"/>
      <color theme="1"/>
      <name val="Calibri"/>
      <family val="2"/>
    </font>
    <font>
      <u/>
      <sz val="11"/>
      <color theme="1"/>
      <name val="Calibri"/>
      <family val="2"/>
    </font>
    <font>
      <u/>
      <sz val="11"/>
      <color rgb="FFFF0000"/>
      <name val="Calibri"/>
      <family val="2"/>
    </font>
    <font>
      <u/>
      <sz val="11"/>
      <color rgb="FF800080"/>
      <name val="Calibri"/>
      <family val="2"/>
    </font>
    <font>
      <u/>
      <sz val="11"/>
      <color theme="1"/>
      <name val="Calibri"/>
      <family val="2"/>
    </font>
    <font>
      <u/>
      <sz val="11"/>
      <color rgb="FFFF0000"/>
      <name val="Calibri"/>
      <family val="2"/>
    </font>
    <font>
      <b/>
      <u/>
      <sz val="11"/>
      <color rgb="FF0000FF"/>
      <name val="Calibri"/>
      <family val="2"/>
    </font>
    <font>
      <u/>
      <sz val="11"/>
      <color theme="1"/>
      <name val="Calibri"/>
      <family val="2"/>
    </font>
    <font>
      <u/>
      <sz val="11"/>
      <color theme="1"/>
      <name val="Calibri"/>
      <family val="2"/>
    </font>
    <font>
      <u/>
      <sz val="11"/>
      <color theme="1"/>
      <name val="Calibri"/>
      <family val="2"/>
    </font>
    <font>
      <u/>
      <sz val="11"/>
      <color rgb="FFFF0000"/>
      <name val="Calibri"/>
      <family val="2"/>
    </font>
    <font>
      <i/>
      <sz val="11"/>
      <color rgb="FF0000FF"/>
      <name val="Calibri"/>
      <family val="2"/>
    </font>
    <font>
      <i/>
      <sz val="11"/>
      <color rgb="FF800080"/>
      <name val="Calibri"/>
      <family val="2"/>
    </font>
    <font>
      <i/>
      <u/>
      <sz val="11"/>
      <color theme="1"/>
      <name val="Calibri"/>
      <family val="2"/>
    </font>
    <font>
      <b/>
      <sz val="11"/>
      <color rgb="FFFF0000"/>
      <name val="Calibri"/>
      <family val="2"/>
    </font>
    <font>
      <u/>
      <sz val="11"/>
      <color rgb="FFFF0000"/>
      <name val="Calibri"/>
      <family val="2"/>
    </font>
    <font>
      <u/>
      <sz val="11"/>
      <color rgb="FFFF0000"/>
      <name val="Calibri"/>
      <family val="2"/>
    </font>
    <font>
      <u/>
      <sz val="11"/>
      <color theme="1"/>
      <name val="Calibri"/>
      <family val="2"/>
    </font>
    <font>
      <u/>
      <sz val="11"/>
      <color theme="1"/>
      <name val="Calibri"/>
      <family val="2"/>
    </font>
    <font>
      <b/>
      <u/>
      <sz val="11"/>
      <color theme="1"/>
      <name val="Calibri"/>
      <family val="2"/>
    </font>
    <font>
      <sz val="11"/>
      <color theme="5"/>
      <name val="Calibri"/>
      <family val="2"/>
    </font>
    <font>
      <u/>
      <sz val="11"/>
      <color theme="1"/>
      <name val="Calibri"/>
      <family val="2"/>
    </font>
    <font>
      <u/>
      <sz val="11"/>
      <color theme="1"/>
      <name val="Calibri"/>
      <family val="2"/>
    </font>
    <font>
      <u/>
      <sz val="11"/>
      <color rgb="FF800080"/>
      <name val="Calibri"/>
      <family val="2"/>
    </font>
    <font>
      <u/>
      <sz val="11"/>
      <color theme="1"/>
      <name val="Calibri"/>
      <family val="2"/>
    </font>
    <font>
      <b/>
      <u/>
      <sz val="11"/>
      <color theme="1"/>
      <name val="Calibri"/>
      <family val="2"/>
    </font>
    <font>
      <u/>
      <sz val="11"/>
      <color theme="1"/>
      <name val="Calibri"/>
      <family val="2"/>
    </font>
    <font>
      <u/>
      <sz val="11"/>
      <color rgb="FF0000FF"/>
      <name val="Calibri"/>
      <family val="2"/>
    </font>
    <font>
      <sz val="11"/>
      <color rgb="FF008000"/>
      <name val="Calibri"/>
      <family val="2"/>
    </font>
    <font>
      <u/>
      <sz val="11"/>
      <color theme="10"/>
      <name val="Calibri"/>
      <family val="2"/>
    </font>
    <font>
      <b/>
      <sz val="11"/>
      <color rgb="FF202122"/>
      <name val="Arial"/>
      <family val="2"/>
    </font>
    <font>
      <u/>
      <sz val="11"/>
      <color theme="10"/>
      <name val="Calibri"/>
      <family val="2"/>
    </font>
    <font>
      <sz val="11"/>
      <color rgb="FF202122"/>
      <name val="Arial"/>
      <family val="2"/>
    </font>
    <font>
      <i/>
      <sz val="11"/>
      <color rgb="FF202122"/>
      <name val="Arial"/>
      <family val="2"/>
    </font>
    <font>
      <sz val="11"/>
      <color rgb="FF2C2C2C"/>
      <name val="Arial"/>
      <family val="2"/>
    </font>
    <font>
      <u/>
      <sz val="11"/>
      <color theme="10"/>
      <name val="Calibri"/>
      <family val="2"/>
    </font>
    <font>
      <vertAlign val="superscript"/>
      <sz val="8"/>
      <color rgb="FF202122"/>
      <name val="Arial"/>
      <family val="2"/>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rgb="FFFF0000"/>
      <name val="Calibri"/>
      <family val="2"/>
      <scheme val="minor"/>
    </font>
    <font>
      <b/>
      <sz val="11"/>
      <name val="Calibri"/>
      <family val="2"/>
    </font>
    <font>
      <sz val="11"/>
      <name val="Calibri"/>
      <family val="2"/>
      <scheme val="minor"/>
    </font>
    <font>
      <i/>
      <sz val="11"/>
      <name val="Calibri"/>
      <family val="2"/>
    </font>
    <font>
      <sz val="11"/>
      <color rgb="FF7030A0"/>
      <name val="Calibri"/>
      <family val="2"/>
    </font>
    <font>
      <sz val="11"/>
      <color rgb="FFC00000"/>
      <name val="Calibri"/>
      <family val="2"/>
    </font>
    <font>
      <i/>
      <sz val="11"/>
      <color theme="1"/>
      <name val="Calibri"/>
      <family val="2"/>
      <scheme val="minor"/>
    </font>
    <font>
      <sz val="11"/>
      <color rgb="FF0000FF"/>
      <name val="Calibri"/>
      <family val="2"/>
      <scheme val="minor"/>
    </font>
  </fonts>
  <fills count="15">
    <fill>
      <patternFill patternType="none"/>
    </fill>
    <fill>
      <patternFill patternType="gray125"/>
    </fill>
    <fill>
      <patternFill patternType="solid">
        <fgColor rgb="FFFFFF00"/>
        <bgColor rgb="FFFFFF00"/>
      </patternFill>
    </fill>
    <fill>
      <patternFill patternType="solid">
        <fgColor rgb="FFD8D8D8"/>
        <bgColor rgb="FFD8D8D8"/>
      </patternFill>
    </fill>
    <fill>
      <patternFill patternType="solid">
        <fgColor rgb="FFF2F2F2"/>
        <bgColor rgb="FFF2F2F2"/>
      </patternFill>
    </fill>
    <fill>
      <patternFill patternType="solid">
        <fgColor rgb="FFE2EFD9"/>
        <bgColor rgb="FFE2EFD9"/>
      </patternFill>
    </fill>
    <fill>
      <patternFill patternType="solid">
        <fgColor rgb="FFC0C0C0"/>
        <bgColor rgb="FFC0C0C0"/>
      </patternFill>
    </fill>
    <fill>
      <patternFill patternType="solid">
        <fgColor rgb="FFFBE4D5"/>
        <bgColor rgb="FFFBE4D5"/>
      </patternFill>
    </fill>
    <fill>
      <patternFill patternType="solid">
        <fgColor rgb="FFECECEC"/>
        <bgColor rgb="FFECECEC"/>
      </patternFill>
    </fill>
    <fill>
      <patternFill patternType="solid">
        <fgColor rgb="FFDDDDFF"/>
        <bgColor rgb="FFDDDDFF"/>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0" tint="-4.9989318521683403E-2"/>
        <bgColor indexed="64"/>
      </patternFill>
    </fill>
  </fills>
  <borders count="19">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medium">
        <color rgb="FF000000"/>
      </bottom>
      <diagonal/>
    </border>
    <border>
      <left/>
      <right style="thin">
        <color rgb="FF000000"/>
      </right>
      <top/>
      <bottom/>
      <diagonal/>
    </border>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0" fillId="0" borderId="0" applyFont="0" applyFill="0" applyBorder="0" applyAlignment="0" applyProtection="0"/>
  </cellStyleXfs>
  <cellXfs count="340">
    <xf numFmtId="0" fontId="0" fillId="0" borderId="0" xfId="0"/>
    <xf numFmtId="0" fontId="4" fillId="0" borderId="0" xfId="0" applyFont="1" applyAlignment="1">
      <alignment horizontal="center"/>
    </xf>
    <xf numFmtId="0" fontId="4" fillId="0" borderId="0" xfId="0" applyFont="1" applyAlignment="1">
      <alignment horizontal="right"/>
    </xf>
    <xf numFmtId="0" fontId="6" fillId="0" borderId="0" xfId="0" applyFont="1" applyAlignment="1">
      <alignment horizontal="center"/>
    </xf>
    <xf numFmtId="37" fontId="4" fillId="0" borderId="0" xfId="0" applyNumberFormat="1" applyFont="1"/>
    <xf numFmtId="8" fontId="4" fillId="0" borderId="0" xfId="0" applyNumberFormat="1" applyFont="1"/>
    <xf numFmtId="14" fontId="4" fillId="0" borderId="0" xfId="0" applyNumberFormat="1" applyFont="1"/>
    <xf numFmtId="0" fontId="7" fillId="0" borderId="5" xfId="0" applyFont="1" applyBorder="1"/>
    <xf numFmtId="0" fontId="4" fillId="0" borderId="14" xfId="0" applyFont="1" applyBorder="1"/>
    <xf numFmtId="182" fontId="4" fillId="0" borderId="0" xfId="0" applyNumberFormat="1" applyFont="1"/>
    <xf numFmtId="3" fontId="3" fillId="0" borderId="0" xfId="0" applyNumberFormat="1" applyFont="1"/>
    <xf numFmtId="3" fontId="4" fillId="0" borderId="0" xfId="0" applyNumberFormat="1" applyFont="1"/>
    <xf numFmtId="0" fontId="9" fillId="0" borderId="0" xfId="0" applyFont="1"/>
    <xf numFmtId="37" fontId="10" fillId="0" borderId="0" xfId="0" applyNumberFormat="1" applyFont="1"/>
    <xf numFmtId="37" fontId="9" fillId="0" borderId="0" xfId="0" applyNumberFormat="1" applyFont="1"/>
    <xf numFmtId="0" fontId="10" fillId="0" borderId="0" xfId="0" applyFont="1"/>
    <xf numFmtId="0" fontId="7" fillId="0" borderId="0" xfId="0" applyFont="1" applyAlignment="1">
      <alignment horizontal="center"/>
    </xf>
    <xf numFmtId="0" fontId="7" fillId="0" borderId="0" xfId="0" applyFont="1"/>
    <xf numFmtId="0" fontId="3" fillId="0" borderId="5" xfId="0" applyFont="1" applyBorder="1" applyAlignment="1">
      <alignment horizontal="right"/>
    </xf>
    <xf numFmtId="0" fontId="3" fillId="0" borderId="5" xfId="0" applyFont="1" applyBorder="1" applyAlignment="1">
      <alignment horizontal="center"/>
    </xf>
    <xf numFmtId="164" fontId="11" fillId="0" borderId="4" xfId="0" applyNumberFormat="1" applyFont="1" applyBorder="1" applyAlignment="1">
      <alignment horizontal="right"/>
    </xf>
    <xf numFmtId="164" fontId="4" fillId="0" borderId="4" xfId="0" applyNumberFormat="1" applyFont="1" applyBorder="1" applyAlignment="1">
      <alignment horizontal="right"/>
    </xf>
    <xf numFmtId="0" fontId="7" fillId="6" borderId="2" xfId="0" applyFont="1" applyFill="1" applyBorder="1"/>
    <xf numFmtId="0" fontId="7" fillId="6" borderId="3" xfId="0" applyFont="1" applyFill="1" applyBorder="1"/>
    <xf numFmtId="0" fontId="4" fillId="6" borderId="3" xfId="0" applyFont="1" applyFill="1" applyBorder="1"/>
    <xf numFmtId="183" fontId="7" fillId="6" borderId="3" xfId="0" applyNumberFormat="1" applyFont="1" applyFill="1" applyBorder="1"/>
    <xf numFmtId="0" fontId="4" fillId="0" borderId="0" xfId="0" applyFont="1" applyAlignment="1">
      <alignment horizontal="left"/>
    </xf>
    <xf numFmtId="184" fontId="4" fillId="0" borderId="0" xfId="0" applyNumberFormat="1" applyFont="1"/>
    <xf numFmtId="184" fontId="12" fillId="0" borderId="0" xfId="0" applyNumberFormat="1" applyFont="1"/>
    <xf numFmtId="184" fontId="9" fillId="0" borderId="0" xfId="0" applyNumberFormat="1" applyFont="1"/>
    <xf numFmtId="185" fontId="13" fillId="0" borderId="0" xfId="0" applyNumberFormat="1" applyFont="1"/>
    <xf numFmtId="0" fontId="7" fillId="5" borderId="1" xfId="0" applyFont="1" applyFill="1" applyBorder="1" applyAlignment="1">
      <alignment horizontal="left"/>
    </xf>
    <xf numFmtId="37" fontId="7" fillId="5" borderId="1" xfId="0" applyNumberFormat="1" applyFont="1" applyFill="1" applyBorder="1"/>
    <xf numFmtId="184" fontId="7" fillId="5" borderId="1" xfId="0" applyNumberFormat="1" applyFont="1" applyFill="1" applyBorder="1"/>
    <xf numFmtId="183" fontId="7" fillId="6" borderId="2" xfId="0" applyNumberFormat="1" applyFont="1" applyFill="1" applyBorder="1"/>
    <xf numFmtId="37" fontId="14" fillId="0" borderId="0" xfId="0" applyNumberFormat="1" applyFont="1"/>
    <xf numFmtId="0" fontId="15" fillId="0" borderId="0" xfId="0" applyFont="1"/>
    <xf numFmtId="0" fontId="3" fillId="0" borderId="0" xfId="0" applyFont="1"/>
    <xf numFmtId="4" fontId="4" fillId="0" borderId="0" xfId="0" applyNumberFormat="1" applyFont="1"/>
    <xf numFmtId="37" fontId="7" fillId="0" borderId="0" xfId="0" applyNumberFormat="1" applyFont="1" applyAlignment="1">
      <alignment horizontal="left"/>
    </xf>
    <xf numFmtId="37" fontId="7" fillId="0" borderId="0" xfId="0" applyNumberFormat="1" applyFont="1"/>
    <xf numFmtId="185" fontId="14" fillId="0" borderId="0" xfId="0" applyNumberFormat="1" applyFont="1"/>
    <xf numFmtId="185" fontId="7" fillId="0" borderId="0" xfId="0" applyNumberFormat="1" applyFont="1"/>
    <xf numFmtId="186" fontId="4" fillId="0" borderId="0" xfId="0" applyNumberFormat="1" applyFont="1"/>
    <xf numFmtId="187" fontId="3" fillId="0" borderId="0" xfId="0" applyNumberFormat="1" applyFont="1"/>
    <xf numFmtId="187" fontId="3" fillId="0" borderId="0" xfId="0" applyNumberFormat="1" applyFont="1" applyAlignment="1">
      <alignment horizontal="left"/>
    </xf>
    <xf numFmtId="188" fontId="3" fillId="0" borderId="0" xfId="0" applyNumberFormat="1" applyFont="1"/>
    <xf numFmtId="187" fontId="4" fillId="0" borderId="0" xfId="0" applyNumberFormat="1" applyFont="1"/>
    <xf numFmtId="184" fontId="4" fillId="0" borderId="0" xfId="0" applyNumberFormat="1" applyFont="1" applyAlignment="1">
      <alignment horizontal="center"/>
    </xf>
    <xf numFmtId="184" fontId="7" fillId="0" borderId="14" xfId="0" applyNumberFormat="1" applyFont="1" applyBorder="1" applyAlignment="1">
      <alignment horizontal="left"/>
    </xf>
    <xf numFmtId="184" fontId="4" fillId="0" borderId="14" xfId="0" applyNumberFormat="1" applyFont="1" applyBorder="1"/>
    <xf numFmtId="189" fontId="4" fillId="0" borderId="0" xfId="0" applyNumberFormat="1" applyFont="1" applyAlignment="1">
      <alignment horizontal="center"/>
    </xf>
    <xf numFmtId="189" fontId="4" fillId="0" borderId="0" xfId="0" applyNumberFormat="1" applyFont="1"/>
    <xf numFmtId="189" fontId="3" fillId="0" borderId="0" xfId="0" applyNumberFormat="1" applyFont="1"/>
    <xf numFmtId="181" fontId="4" fillId="0" borderId="0" xfId="0" applyNumberFormat="1" applyFont="1" applyAlignment="1">
      <alignment horizontal="center"/>
    </xf>
    <xf numFmtId="181" fontId="4" fillId="0" borderId="0" xfId="0" applyNumberFormat="1" applyFont="1"/>
    <xf numFmtId="181" fontId="3" fillId="0" borderId="0" xfId="0" applyNumberFormat="1" applyFont="1"/>
    <xf numFmtId="181" fontId="13" fillId="0" borderId="0" xfId="0" applyNumberFormat="1" applyFont="1"/>
    <xf numFmtId="189" fontId="4" fillId="3" borderId="1" xfId="0" applyNumberFormat="1" applyFont="1" applyFill="1" applyBorder="1" applyAlignment="1">
      <alignment horizontal="left"/>
    </xf>
    <xf numFmtId="0" fontId="4" fillId="3" borderId="1" xfId="0" applyFont="1" applyFill="1" applyBorder="1"/>
    <xf numFmtId="189" fontId="3" fillId="3" borderId="1" xfId="0" applyNumberFormat="1" applyFont="1" applyFill="1" applyBorder="1"/>
    <xf numFmtId="189" fontId="4" fillId="3" borderId="1" xfId="0" applyNumberFormat="1" applyFont="1" applyFill="1" applyBorder="1"/>
    <xf numFmtId="190" fontId="4" fillId="0" borderId="0" xfId="0" applyNumberFormat="1" applyFont="1" applyAlignment="1">
      <alignment horizontal="center"/>
    </xf>
    <xf numFmtId="190" fontId="4" fillId="3" borderId="1" xfId="0" applyNumberFormat="1" applyFont="1" applyFill="1" applyBorder="1" applyAlignment="1">
      <alignment horizontal="left"/>
    </xf>
    <xf numFmtId="190" fontId="4" fillId="3" borderId="1" xfId="0" applyNumberFormat="1" applyFont="1" applyFill="1" applyBorder="1"/>
    <xf numFmtId="190" fontId="3" fillId="3" borderId="1" xfId="0" applyNumberFormat="1" applyFont="1" applyFill="1" applyBorder="1"/>
    <xf numFmtId="190" fontId="4" fillId="0" borderId="0" xfId="0" applyNumberFormat="1" applyFont="1"/>
    <xf numFmtId="190" fontId="3" fillId="0" borderId="0" xfId="0" applyNumberFormat="1" applyFont="1" applyAlignment="1">
      <alignment horizontal="center"/>
    </xf>
    <xf numFmtId="190" fontId="3" fillId="0" borderId="0" xfId="0" applyNumberFormat="1" applyFont="1"/>
    <xf numFmtId="190" fontId="12" fillId="3" borderId="1" xfId="0" applyNumberFormat="1" applyFont="1" applyFill="1" applyBorder="1"/>
    <xf numFmtId="0" fontId="7" fillId="0" borderId="4" xfId="0" applyFont="1" applyBorder="1" applyAlignment="1">
      <alignment horizontal="left"/>
    </xf>
    <xf numFmtId="189" fontId="4" fillId="0" borderId="0" xfId="0" applyNumberFormat="1" applyFont="1" applyAlignment="1">
      <alignment horizontal="left"/>
    </xf>
    <xf numFmtId="190" fontId="4" fillId="0" borderId="0" xfId="0" applyNumberFormat="1" applyFont="1" applyAlignment="1">
      <alignment horizontal="left"/>
    </xf>
    <xf numFmtId="184" fontId="3" fillId="0" borderId="0" xfId="0" applyNumberFormat="1" applyFont="1"/>
    <xf numFmtId="184" fontId="7" fillId="0" borderId="0" xfId="0" applyNumberFormat="1" applyFont="1" applyAlignment="1">
      <alignment horizontal="center"/>
    </xf>
    <xf numFmtId="184" fontId="7" fillId="0" borderId="0" xfId="0" applyNumberFormat="1" applyFont="1"/>
    <xf numFmtId="184" fontId="16" fillId="0" borderId="0" xfId="0" applyNumberFormat="1" applyFont="1"/>
    <xf numFmtId="189" fontId="10" fillId="0" borderId="0" xfId="0" applyNumberFormat="1" applyFont="1"/>
    <xf numFmtId="184" fontId="12" fillId="7" borderId="1" xfId="0" applyNumberFormat="1" applyFont="1" applyFill="1" applyBorder="1"/>
    <xf numFmtId="190" fontId="7" fillId="0" borderId="0" xfId="0" applyNumberFormat="1" applyFont="1" applyAlignment="1">
      <alignment horizontal="left"/>
    </xf>
    <xf numFmtId="186" fontId="7" fillId="0" borderId="0" xfId="0" applyNumberFormat="1" applyFont="1"/>
    <xf numFmtId="182" fontId="4" fillId="0" borderId="0" xfId="0" applyNumberFormat="1" applyFont="1" applyAlignment="1">
      <alignment horizontal="left"/>
    </xf>
    <xf numFmtId="182" fontId="7" fillId="0" borderId="5" xfId="0" applyNumberFormat="1" applyFont="1" applyBorder="1"/>
    <xf numFmtId="189" fontId="16" fillId="0" borderId="5" xfId="0" applyNumberFormat="1" applyFont="1" applyBorder="1"/>
    <xf numFmtId="188" fontId="4" fillId="0" borderId="0" xfId="0" applyNumberFormat="1" applyFont="1" applyAlignment="1">
      <alignment horizontal="center"/>
    </xf>
    <xf numFmtId="188" fontId="4" fillId="0" borderId="0" xfId="0" applyNumberFormat="1" applyFont="1" applyAlignment="1">
      <alignment horizontal="left"/>
    </xf>
    <xf numFmtId="188" fontId="4" fillId="0" borderId="0" xfId="0" applyNumberFormat="1" applyFont="1"/>
    <xf numFmtId="171" fontId="4" fillId="0" borderId="0" xfId="0" applyNumberFormat="1" applyFont="1"/>
    <xf numFmtId="189" fontId="12" fillId="0" borderId="0" xfId="0" applyNumberFormat="1" applyFont="1"/>
    <xf numFmtId="189" fontId="7" fillId="0" borderId="0" xfId="0" applyNumberFormat="1" applyFont="1" applyAlignment="1">
      <alignment horizontal="center"/>
    </xf>
    <xf numFmtId="189" fontId="13" fillId="0" borderId="0" xfId="0" applyNumberFormat="1" applyFont="1"/>
    <xf numFmtId="185" fontId="4" fillId="0" borderId="0" xfId="0" applyNumberFormat="1" applyFont="1"/>
    <xf numFmtId="186" fontId="12" fillId="0" borderId="0" xfId="0" applyNumberFormat="1" applyFont="1"/>
    <xf numFmtId="186" fontId="3" fillId="0" borderId="0" xfId="0" quotePrefix="1" applyNumberFormat="1" applyFont="1"/>
    <xf numFmtId="186" fontId="3" fillId="0" borderId="0" xfId="0" quotePrefix="1" applyNumberFormat="1" applyFont="1" applyAlignment="1">
      <alignment horizontal="center"/>
    </xf>
    <xf numFmtId="37" fontId="17" fillId="0" borderId="0" xfId="0" applyNumberFormat="1" applyFont="1"/>
    <xf numFmtId="37" fontId="13" fillId="0" borderId="0" xfId="0" applyNumberFormat="1" applyFont="1"/>
    <xf numFmtId="188" fontId="18" fillId="0" borderId="0" xfId="0" applyNumberFormat="1" applyFont="1" applyAlignment="1">
      <alignment horizontal="center"/>
    </xf>
    <xf numFmtId="188" fontId="19" fillId="0" borderId="0" xfId="0" applyNumberFormat="1" applyFont="1" applyAlignment="1">
      <alignment horizontal="left"/>
    </xf>
    <xf numFmtId="188" fontId="20" fillId="0" borderId="0" xfId="0" applyNumberFormat="1" applyFont="1"/>
    <xf numFmtId="37" fontId="21" fillId="0" borderId="0" xfId="0" applyNumberFormat="1" applyFont="1"/>
    <xf numFmtId="189" fontId="22" fillId="0" borderId="0" xfId="0" applyNumberFormat="1" applyFont="1"/>
    <xf numFmtId="185" fontId="23" fillId="0" borderId="0" xfId="0" applyNumberFormat="1" applyFont="1"/>
    <xf numFmtId="185" fontId="24" fillId="0" borderId="0" xfId="0" applyNumberFormat="1" applyFont="1"/>
    <xf numFmtId="189" fontId="25" fillId="2" borderId="1" xfId="0" applyNumberFormat="1" applyFont="1" applyFill="1" applyBorder="1"/>
    <xf numFmtId="187" fontId="4" fillId="0" borderId="0" xfId="0" applyNumberFormat="1" applyFont="1" applyAlignment="1">
      <alignment horizontal="center"/>
    </xf>
    <xf numFmtId="187" fontId="26" fillId="0" borderId="0" xfId="0" applyNumberFormat="1" applyFont="1" applyAlignment="1">
      <alignment horizontal="left"/>
    </xf>
    <xf numFmtId="187" fontId="4" fillId="4" borderId="1" xfId="0" applyNumberFormat="1" applyFont="1" applyFill="1" applyBorder="1"/>
    <xf numFmtId="189" fontId="3" fillId="4" borderId="1" xfId="0" applyNumberFormat="1" applyFont="1" applyFill="1" applyBorder="1"/>
    <xf numFmtId="189" fontId="14" fillId="0" borderId="0" xfId="0" applyNumberFormat="1" applyFont="1"/>
    <xf numFmtId="189" fontId="14" fillId="4" borderId="1" xfId="0" applyNumberFormat="1" applyFont="1" applyFill="1" applyBorder="1"/>
    <xf numFmtId="189" fontId="4" fillId="4" borderId="1" xfId="0" applyNumberFormat="1" applyFont="1" applyFill="1" applyBorder="1"/>
    <xf numFmtId="0" fontId="7" fillId="0" borderId="14" xfId="0" applyFont="1" applyBorder="1" applyAlignment="1">
      <alignment horizontal="left"/>
    </xf>
    <xf numFmtId="189" fontId="7" fillId="0" borderId="0" xfId="0" applyNumberFormat="1" applyFont="1"/>
    <xf numFmtId="184" fontId="4" fillId="0" borderId="0" xfId="0" applyNumberFormat="1" applyFont="1" applyAlignment="1">
      <alignment horizontal="left"/>
    </xf>
    <xf numFmtId="184" fontId="10" fillId="0" borderId="0" xfId="0" applyNumberFormat="1" applyFont="1"/>
    <xf numFmtId="187" fontId="3" fillId="0" borderId="0" xfId="0" applyNumberFormat="1" applyFont="1" applyAlignment="1">
      <alignment horizontal="right"/>
    </xf>
    <xf numFmtId="187" fontId="4" fillId="0" borderId="0" xfId="0" applyNumberFormat="1" applyFont="1" applyAlignment="1">
      <alignment horizontal="right"/>
    </xf>
    <xf numFmtId="187" fontId="12" fillId="0" borderId="0" xfId="0" applyNumberFormat="1" applyFont="1"/>
    <xf numFmtId="187" fontId="12" fillId="0" borderId="0" xfId="0" applyNumberFormat="1" applyFont="1" applyAlignment="1">
      <alignment horizontal="right"/>
    </xf>
    <xf numFmtId="188" fontId="12" fillId="0" borderId="0" xfId="0" applyNumberFormat="1" applyFont="1"/>
    <xf numFmtId="9" fontId="4" fillId="0" borderId="0" xfId="0" applyNumberFormat="1" applyFont="1"/>
    <xf numFmtId="186" fontId="3" fillId="0" borderId="0" xfId="0" quotePrefix="1" applyNumberFormat="1" applyFont="1" applyAlignment="1">
      <alignment horizontal="left"/>
    </xf>
    <xf numFmtId="6" fontId="4" fillId="0" borderId="0" xfId="0" applyNumberFormat="1" applyFont="1" applyAlignment="1">
      <alignment horizontal="center"/>
    </xf>
    <xf numFmtId="6" fontId="4" fillId="0" borderId="0" xfId="0" applyNumberFormat="1" applyFont="1" applyAlignment="1">
      <alignment horizontal="left"/>
    </xf>
    <xf numFmtId="6" fontId="4" fillId="0" borderId="0" xfId="0" applyNumberFormat="1" applyFont="1"/>
    <xf numFmtId="6" fontId="12" fillId="0" borderId="0" xfId="0" applyNumberFormat="1" applyFont="1"/>
    <xf numFmtId="6" fontId="12" fillId="2" borderId="1" xfId="0" applyNumberFormat="1" applyFont="1" applyFill="1" applyBorder="1"/>
    <xf numFmtId="184" fontId="27" fillId="0" borderId="0" xfId="0" applyNumberFormat="1" applyFont="1" applyAlignment="1">
      <alignment horizontal="center"/>
    </xf>
    <xf numFmtId="184" fontId="28" fillId="0" borderId="0" xfId="0" applyNumberFormat="1" applyFont="1" applyAlignment="1">
      <alignment horizontal="left"/>
    </xf>
    <xf numFmtId="184" fontId="29" fillId="0" borderId="0" xfId="0" applyNumberFormat="1" applyFont="1"/>
    <xf numFmtId="184" fontId="30" fillId="0" borderId="0" xfId="0" applyNumberFormat="1" applyFont="1"/>
    <xf numFmtId="184" fontId="9" fillId="0" borderId="0" xfId="0" applyNumberFormat="1" applyFont="1" applyAlignment="1">
      <alignment horizontal="center"/>
    </xf>
    <xf numFmtId="184" fontId="9" fillId="0" borderId="0" xfId="0" applyNumberFormat="1" applyFont="1" applyAlignment="1">
      <alignment horizontal="left"/>
    </xf>
    <xf numFmtId="184" fontId="31" fillId="0" borderId="0" xfId="0" applyNumberFormat="1" applyFont="1"/>
    <xf numFmtId="189" fontId="3" fillId="0" borderId="0" xfId="0" applyNumberFormat="1" applyFont="1" applyAlignment="1">
      <alignment horizontal="center"/>
    </xf>
    <xf numFmtId="0" fontId="10" fillId="0" borderId="14" xfId="0" applyFont="1" applyBorder="1"/>
    <xf numFmtId="189" fontId="7" fillId="0" borderId="0" xfId="0" applyNumberFormat="1" applyFont="1" applyAlignment="1">
      <alignment horizontal="left"/>
    </xf>
    <xf numFmtId="0" fontId="9" fillId="0" borderId="0" xfId="0" applyFont="1" applyAlignment="1">
      <alignment horizontal="center"/>
    </xf>
    <xf numFmtId="0" fontId="9" fillId="0" borderId="0" xfId="0" applyFont="1" applyAlignment="1">
      <alignment horizontal="left"/>
    </xf>
    <xf numFmtId="9" fontId="9" fillId="0" borderId="0" xfId="0" applyNumberFormat="1" applyFont="1"/>
    <xf numFmtId="171" fontId="9" fillId="0" borderId="0" xfId="0" applyNumberFormat="1" applyFont="1"/>
    <xf numFmtId="185" fontId="32" fillId="0" borderId="0" xfId="0" applyNumberFormat="1" applyFont="1"/>
    <xf numFmtId="188" fontId="3" fillId="0" borderId="0" xfId="0" applyNumberFormat="1" applyFont="1" applyAlignment="1">
      <alignment horizontal="center"/>
    </xf>
    <xf numFmtId="184" fontId="33" fillId="0" borderId="0" xfId="0" applyNumberFormat="1" applyFont="1"/>
    <xf numFmtId="189" fontId="32" fillId="0" borderId="0" xfId="0" applyNumberFormat="1" applyFont="1"/>
    <xf numFmtId="189" fontId="9" fillId="0" borderId="0" xfId="0" applyNumberFormat="1" applyFont="1"/>
    <xf numFmtId="189" fontId="9" fillId="0" borderId="0" xfId="0" applyNumberFormat="1" applyFont="1" applyAlignment="1">
      <alignment horizontal="center"/>
    </xf>
    <xf numFmtId="189" fontId="9" fillId="0" borderId="0" xfId="0" applyNumberFormat="1" applyFont="1" applyAlignment="1">
      <alignment horizontal="left"/>
    </xf>
    <xf numFmtId="0" fontId="9" fillId="0" borderId="14" xfId="0" applyFont="1" applyBorder="1"/>
    <xf numFmtId="191" fontId="12" fillId="0" borderId="0" xfId="0" applyNumberFormat="1" applyFont="1"/>
    <xf numFmtId="191" fontId="12" fillId="2" borderId="1" xfId="0" applyNumberFormat="1" applyFont="1" applyFill="1" applyBorder="1"/>
    <xf numFmtId="184" fontId="7" fillId="0" borderId="0" xfId="0" applyNumberFormat="1" applyFont="1" applyAlignment="1">
      <alignment horizontal="left"/>
    </xf>
    <xf numFmtId="184" fontId="34" fillId="0" borderId="0" xfId="0" applyNumberFormat="1" applyFont="1"/>
    <xf numFmtId="184" fontId="12" fillId="2" borderId="1" xfId="0" applyNumberFormat="1" applyFont="1" applyFill="1" applyBorder="1"/>
    <xf numFmtId="6" fontId="35" fillId="0" borderId="0" xfId="0" applyNumberFormat="1" applyFont="1"/>
    <xf numFmtId="6" fontId="36" fillId="2" borderId="1" xfId="0" applyNumberFormat="1" applyFont="1" applyFill="1" applyBorder="1"/>
    <xf numFmtId="6" fontId="37" fillId="0" borderId="0" xfId="0" applyNumberFormat="1" applyFont="1"/>
    <xf numFmtId="189" fontId="38" fillId="0" borderId="0" xfId="0" applyNumberFormat="1" applyFont="1"/>
    <xf numFmtId="189" fontId="16" fillId="0" borderId="0" xfId="0" applyNumberFormat="1" applyFont="1"/>
    <xf numFmtId="184" fontId="9" fillId="0" borderId="0" xfId="0" applyNumberFormat="1" applyFont="1" applyAlignment="1">
      <alignment horizontal="right"/>
    </xf>
    <xf numFmtId="189" fontId="4" fillId="0" borderId="7" xfId="0" applyNumberFormat="1" applyFont="1" applyBorder="1"/>
    <xf numFmtId="189" fontId="13" fillId="0" borderId="5" xfId="0" applyNumberFormat="1" applyFont="1" applyBorder="1"/>
    <xf numFmtId="189" fontId="4" fillId="0" borderId="5" xfId="0" applyNumberFormat="1" applyFont="1" applyBorder="1"/>
    <xf numFmtId="185" fontId="4" fillId="0" borderId="5" xfId="0" applyNumberFormat="1" applyFont="1" applyBorder="1"/>
    <xf numFmtId="185" fontId="4" fillId="0" borderId="8" xfId="0" applyNumberFormat="1" applyFont="1" applyBorder="1"/>
    <xf numFmtId="0" fontId="4" fillId="0" borderId="9" xfId="0" applyFont="1" applyBorder="1" applyAlignment="1">
      <alignment horizontal="left"/>
    </xf>
    <xf numFmtId="186" fontId="4" fillId="0" borderId="10" xfId="0" applyNumberFormat="1" applyFont="1" applyBorder="1"/>
    <xf numFmtId="171" fontId="4" fillId="0" borderId="0" xfId="0" applyNumberFormat="1" applyFont="1" applyAlignment="1">
      <alignment horizontal="center"/>
    </xf>
    <xf numFmtId="171" fontId="4" fillId="0" borderId="9" xfId="0" applyNumberFormat="1" applyFont="1" applyBorder="1" applyAlignment="1">
      <alignment horizontal="left"/>
    </xf>
    <xf numFmtId="171" fontId="13" fillId="0" borderId="0" xfId="0" applyNumberFormat="1" applyFont="1"/>
    <xf numFmtId="171" fontId="12" fillId="0" borderId="0" xfId="0" applyNumberFormat="1" applyFont="1"/>
    <xf numFmtId="171" fontId="4" fillId="0" borderId="10" xfId="0" applyNumberFormat="1" applyFont="1" applyBorder="1"/>
    <xf numFmtId="189" fontId="4" fillId="0" borderId="9" xfId="0" applyNumberFormat="1" applyFont="1" applyBorder="1"/>
    <xf numFmtId="185" fontId="4" fillId="0" borderId="10" xfId="0" applyNumberFormat="1" applyFont="1" applyBorder="1"/>
    <xf numFmtId="189" fontId="12" fillId="2" borderId="1" xfId="0" applyNumberFormat="1" applyFont="1" applyFill="1" applyBorder="1"/>
    <xf numFmtId="0" fontId="4" fillId="0" borderId="9" xfId="0" applyFont="1" applyBorder="1"/>
    <xf numFmtId="171" fontId="4" fillId="0" borderId="12" xfId="0" applyNumberFormat="1" applyFont="1" applyBorder="1" applyAlignment="1">
      <alignment horizontal="left"/>
    </xf>
    <xf numFmtId="171" fontId="4" fillId="0" borderId="4" xfId="0" applyNumberFormat="1" applyFont="1" applyBorder="1"/>
    <xf numFmtId="171" fontId="12" fillId="0" borderId="4" xfId="0" applyNumberFormat="1" applyFont="1" applyBorder="1"/>
    <xf numFmtId="171" fontId="4" fillId="0" borderId="13" xfId="0" applyNumberFormat="1" applyFont="1" applyBorder="1"/>
    <xf numFmtId="0" fontId="4" fillId="0" borderId="0" xfId="0" applyFont="1"/>
    <xf numFmtId="187" fontId="39" fillId="0" borderId="0" xfId="0" applyNumberFormat="1" applyFont="1" applyAlignment="1">
      <alignment horizontal="left"/>
    </xf>
    <xf numFmtId="186" fontId="4" fillId="2" borderId="1" xfId="0" applyNumberFormat="1" applyFont="1" applyFill="1" applyBorder="1"/>
    <xf numFmtId="192" fontId="4" fillId="0" borderId="0" xfId="0" applyNumberFormat="1" applyFont="1" applyAlignment="1">
      <alignment horizontal="center"/>
    </xf>
    <xf numFmtId="192" fontId="4" fillId="0" borderId="0" xfId="0" applyNumberFormat="1" applyFont="1" applyAlignment="1">
      <alignment horizontal="left"/>
    </xf>
    <xf numFmtId="192" fontId="4" fillId="0" borderId="0" xfId="0" applyNumberFormat="1" applyFont="1"/>
    <xf numFmtId="171" fontId="40" fillId="0" borderId="0" xfId="0" applyNumberFormat="1" applyFont="1" applyAlignment="1">
      <alignment horizontal="left"/>
    </xf>
    <xf numFmtId="171" fontId="40" fillId="0" borderId="0" xfId="0" applyNumberFormat="1" applyFont="1"/>
    <xf numFmtId="186" fontId="12" fillId="2" borderId="1" xfId="0" applyNumberFormat="1" applyFont="1" applyFill="1" applyBorder="1"/>
    <xf numFmtId="37" fontId="13" fillId="2" borderId="1" xfId="0" applyNumberFormat="1" applyFont="1" applyFill="1" applyBorder="1"/>
    <xf numFmtId="193" fontId="4" fillId="0" borderId="0" xfId="0" applyNumberFormat="1" applyFont="1"/>
    <xf numFmtId="37" fontId="12" fillId="0" borderId="0" xfId="0" applyNumberFormat="1" applyFont="1"/>
    <xf numFmtId="0" fontId="12" fillId="0" borderId="0" xfId="0" applyFont="1" applyAlignment="1">
      <alignment horizontal="left"/>
    </xf>
    <xf numFmtId="8" fontId="7" fillId="0" borderId="0" xfId="0" applyNumberFormat="1" applyFont="1"/>
    <xf numFmtId="8" fontId="13" fillId="0" borderId="0" xfId="0" applyNumberFormat="1" applyFont="1"/>
    <xf numFmtId="37" fontId="4" fillId="0" borderId="0" xfId="0" applyNumberFormat="1" applyFont="1" applyAlignment="1">
      <alignment horizontal="left"/>
    </xf>
    <xf numFmtId="0" fontId="41" fillId="0" borderId="0" xfId="0" applyFont="1" applyAlignment="1">
      <alignment horizontal="center"/>
    </xf>
    <xf numFmtId="0" fontId="42" fillId="0" borderId="0" xfId="0" applyFont="1" applyAlignment="1">
      <alignment horizontal="left"/>
    </xf>
    <xf numFmtId="37" fontId="43" fillId="0" borderId="0" xfId="0" applyNumberFormat="1" applyFont="1"/>
    <xf numFmtId="37" fontId="13" fillId="0" borderId="0" xfId="0" applyNumberFormat="1" applyFont="1" applyAlignment="1">
      <alignment horizontal="left"/>
    </xf>
    <xf numFmtId="37" fontId="44" fillId="0" borderId="0" xfId="0" applyNumberFormat="1" applyFont="1" applyAlignment="1">
      <alignment horizontal="left"/>
    </xf>
    <xf numFmtId="169" fontId="4" fillId="0" borderId="0" xfId="0" applyNumberFormat="1" applyFont="1"/>
    <xf numFmtId="0" fontId="45" fillId="0" borderId="0" xfId="0" applyFont="1"/>
    <xf numFmtId="169" fontId="4" fillId="0" borderId="0" xfId="0" applyNumberFormat="1" applyFont="1" applyAlignment="1">
      <alignment horizontal="center"/>
    </xf>
    <xf numFmtId="169" fontId="4" fillId="0" borderId="0" xfId="0" applyNumberFormat="1" applyFont="1" applyAlignment="1">
      <alignment horizontal="left"/>
    </xf>
    <xf numFmtId="8" fontId="4" fillId="0" borderId="0" xfId="0" applyNumberFormat="1" applyFont="1" applyAlignment="1">
      <alignment horizontal="left"/>
    </xf>
    <xf numFmtId="5" fontId="4" fillId="0" borderId="0" xfId="0" applyNumberFormat="1" applyFont="1"/>
    <xf numFmtId="5" fontId="12" fillId="0" borderId="0" xfId="0" applyNumberFormat="1" applyFont="1"/>
    <xf numFmtId="37" fontId="4" fillId="0" borderId="5" xfId="0" applyNumberFormat="1" applyFont="1" applyBorder="1"/>
    <xf numFmtId="185" fontId="13" fillId="0" borderId="5" xfId="0" applyNumberFormat="1" applyFont="1" applyBorder="1"/>
    <xf numFmtId="0" fontId="12" fillId="0" borderId="0" xfId="0" applyFont="1"/>
    <xf numFmtId="0" fontId="46" fillId="0" borderId="0" xfId="0" applyFont="1"/>
    <xf numFmtId="194" fontId="4" fillId="0" borderId="0" xfId="0" applyNumberFormat="1" applyFont="1"/>
    <xf numFmtId="10" fontId="4" fillId="0" borderId="0" xfId="0" applyNumberFormat="1" applyFont="1"/>
    <xf numFmtId="195" fontId="3" fillId="0" borderId="0" xfId="0" applyNumberFormat="1" applyFont="1"/>
    <xf numFmtId="195" fontId="47" fillId="0" borderId="0" xfId="0" applyNumberFormat="1" applyFont="1"/>
    <xf numFmtId="169" fontId="12" fillId="0" borderId="0" xfId="0" applyNumberFormat="1" applyFont="1"/>
    <xf numFmtId="37" fontId="40" fillId="0" borderId="0" xfId="0" applyNumberFormat="1" applyFont="1"/>
    <xf numFmtId="0" fontId="7" fillId="0" borderId="0" xfId="0" applyFont="1" applyAlignment="1">
      <alignment horizontal="left"/>
    </xf>
    <xf numFmtId="190" fontId="7" fillId="0" borderId="0" xfId="0" applyNumberFormat="1" applyFont="1" applyAlignment="1">
      <alignment horizontal="center"/>
    </xf>
    <xf numFmtId="190" fontId="7" fillId="0" borderId="0" xfId="0" applyNumberFormat="1" applyFont="1"/>
    <xf numFmtId="171" fontId="4" fillId="0" borderId="0" xfId="0" applyNumberFormat="1" applyFont="1" applyAlignment="1">
      <alignment horizontal="left"/>
    </xf>
    <xf numFmtId="8" fontId="4" fillId="0" borderId="0" xfId="0" applyNumberFormat="1" applyFont="1" applyAlignment="1">
      <alignment horizontal="center"/>
    </xf>
    <xf numFmtId="8" fontId="40" fillId="0" borderId="0" xfId="0" applyNumberFormat="1" applyFont="1"/>
    <xf numFmtId="186" fontId="9" fillId="0" borderId="0" xfId="0" applyNumberFormat="1" applyFont="1"/>
    <xf numFmtId="14" fontId="16" fillId="4" borderId="1" xfId="0" applyNumberFormat="1" applyFont="1" applyFill="1" applyBorder="1" applyAlignment="1">
      <alignment horizontal="left"/>
    </xf>
    <xf numFmtId="196" fontId="16" fillId="4" borderId="1" xfId="0" applyNumberFormat="1" applyFont="1" applyFill="1" applyBorder="1"/>
    <xf numFmtId="182" fontId="4" fillId="0" borderId="0" xfId="0" applyNumberFormat="1" applyFont="1" applyAlignment="1">
      <alignment horizontal="center"/>
    </xf>
    <xf numFmtId="182" fontId="40" fillId="0" borderId="0" xfId="0" applyNumberFormat="1" applyFont="1"/>
    <xf numFmtId="182" fontId="7" fillId="0" borderId="0" xfId="0" applyNumberFormat="1" applyFont="1" applyAlignment="1">
      <alignment horizontal="center"/>
    </xf>
    <xf numFmtId="182" fontId="7" fillId="0" borderId="0" xfId="0" applyNumberFormat="1" applyFont="1" applyAlignment="1">
      <alignment horizontal="left"/>
    </xf>
    <xf numFmtId="182" fontId="7" fillId="0" borderId="0" xfId="0" applyNumberFormat="1" applyFont="1"/>
    <xf numFmtId="182" fontId="17" fillId="0" borderId="0" xfId="0" applyNumberFormat="1" applyFont="1"/>
    <xf numFmtId="0" fontId="7" fillId="0" borderId="14" xfId="0" applyFont="1" applyBorder="1"/>
    <xf numFmtId="37" fontId="7" fillId="0" borderId="5" xfId="0" applyNumberFormat="1" applyFont="1" applyBorder="1" applyAlignment="1">
      <alignment horizontal="left"/>
    </xf>
    <xf numFmtId="37" fontId="34" fillId="0" borderId="5" xfId="0" applyNumberFormat="1" applyFont="1" applyBorder="1"/>
    <xf numFmtId="37" fontId="7" fillId="0" borderId="5" xfId="0" applyNumberFormat="1" applyFont="1" applyBorder="1"/>
    <xf numFmtId="37" fontId="7" fillId="0" borderId="14" xfId="0" applyNumberFormat="1" applyFont="1" applyBorder="1"/>
    <xf numFmtId="197" fontId="7" fillId="0" borderId="14" xfId="0" applyNumberFormat="1" applyFont="1" applyBorder="1"/>
    <xf numFmtId="198" fontId="4" fillId="0" borderId="0" xfId="0" applyNumberFormat="1" applyFont="1" applyAlignment="1">
      <alignment horizontal="left"/>
    </xf>
    <xf numFmtId="198" fontId="4" fillId="0" borderId="0" xfId="0" applyNumberFormat="1" applyFont="1"/>
    <xf numFmtId="198" fontId="7" fillId="0" borderId="5" xfId="0" applyNumberFormat="1" applyFont="1" applyBorder="1" applyAlignment="1">
      <alignment horizontal="left"/>
    </xf>
    <xf numFmtId="198" fontId="7" fillId="0" borderId="5" xfId="0" applyNumberFormat="1" applyFont="1" applyBorder="1"/>
    <xf numFmtId="164" fontId="4" fillId="0" borderId="0" xfId="0" applyNumberFormat="1" applyFont="1"/>
    <xf numFmtId="0" fontId="49" fillId="0" borderId="0" xfId="0" applyFont="1"/>
    <xf numFmtId="164" fontId="7" fillId="0" borderId="0" xfId="0" applyNumberFormat="1" applyFont="1" applyAlignment="1">
      <alignment horizontal="center"/>
    </xf>
    <xf numFmtId="39" fontId="4" fillId="0" borderId="0" xfId="0" applyNumberFormat="1" applyFont="1"/>
    <xf numFmtId="188" fontId="4" fillId="0" borderId="0" xfId="0" applyNumberFormat="1" applyFont="1" applyAlignment="1">
      <alignment horizontal="right"/>
    </xf>
    <xf numFmtId="208" fontId="4" fillId="0" borderId="0" xfId="0" applyNumberFormat="1" applyFont="1"/>
    <xf numFmtId="184" fontId="15" fillId="0" borderId="0" xfId="0" applyNumberFormat="1" applyFont="1"/>
    <xf numFmtId="209" fontId="4" fillId="0" borderId="0" xfId="0" applyNumberFormat="1" applyFont="1"/>
    <xf numFmtId="196" fontId="16" fillId="4" borderId="15" xfId="0" applyNumberFormat="1" applyFont="1" applyFill="1" applyBorder="1"/>
    <xf numFmtId="0" fontId="50" fillId="0" borderId="0" xfId="0" applyFont="1" applyAlignment="1">
      <alignment horizontal="center" vertical="center"/>
    </xf>
    <xf numFmtId="0" fontId="51" fillId="0" borderId="0" xfId="0" applyFont="1" applyAlignment="1">
      <alignment vertical="center"/>
    </xf>
    <xf numFmtId="15" fontId="52" fillId="0" borderId="0" xfId="0" applyNumberFormat="1" applyFont="1" applyAlignment="1">
      <alignment vertical="center"/>
    </xf>
    <xf numFmtId="189" fontId="7" fillId="0" borderId="4" xfId="0" applyNumberFormat="1" applyFont="1" applyBorder="1"/>
    <xf numFmtId="0" fontId="4" fillId="0" borderId="6" xfId="0" applyFont="1" applyBorder="1" applyAlignment="1">
      <alignment horizontal="right"/>
    </xf>
    <xf numFmtId="0" fontId="52" fillId="0" borderId="0" xfId="0" applyFont="1" applyAlignment="1">
      <alignment vertical="center"/>
    </xf>
    <xf numFmtId="0" fontId="52" fillId="0" borderId="0" xfId="0" applyFont="1" applyAlignment="1">
      <alignment horizontal="right" vertical="center"/>
    </xf>
    <xf numFmtId="0" fontId="53" fillId="0" borderId="0" xfId="0" applyFont="1" applyAlignment="1">
      <alignment vertical="center"/>
    </xf>
    <xf numFmtId="0" fontId="52" fillId="9" borderId="1" xfId="0" applyFont="1" applyFill="1" applyBorder="1" applyAlignment="1">
      <alignment horizontal="center" vertical="center"/>
    </xf>
    <xf numFmtId="0" fontId="54" fillId="8" borderId="1" xfId="0" applyFont="1" applyFill="1" applyBorder="1" applyAlignment="1">
      <alignment horizontal="right" vertical="center"/>
    </xf>
    <xf numFmtId="0" fontId="55" fillId="0" borderId="0" xfId="0" applyFont="1" applyAlignment="1">
      <alignment horizontal="right" vertical="center"/>
    </xf>
    <xf numFmtId="0" fontId="54" fillId="8" borderId="1" xfId="0" applyFont="1" applyFill="1" applyBorder="1" applyAlignment="1">
      <alignment horizontal="center" vertical="center"/>
    </xf>
    <xf numFmtId="171" fontId="4" fillId="0" borderId="16" xfId="0" applyNumberFormat="1" applyFont="1" applyBorder="1" applyAlignment="1">
      <alignment horizontal="left"/>
    </xf>
    <xf numFmtId="171" fontId="4" fillId="0" borderId="16" xfId="0" applyNumberFormat="1" applyFont="1" applyBorder="1"/>
    <xf numFmtId="171" fontId="12" fillId="0" borderId="16" xfId="0" applyNumberFormat="1" applyFont="1" applyBorder="1"/>
    <xf numFmtId="171" fontId="4" fillId="0" borderId="16" xfId="0" applyNumberFormat="1" applyFont="1" applyBorder="1" applyAlignment="1">
      <alignment horizontal="left" indent="1"/>
    </xf>
    <xf numFmtId="184" fontId="5" fillId="0" borderId="0" xfId="0" applyNumberFormat="1" applyFont="1"/>
    <xf numFmtId="171" fontId="5" fillId="0" borderId="16" xfId="0" applyNumberFormat="1" applyFont="1" applyBorder="1"/>
    <xf numFmtId="0" fontId="57" fillId="0" borderId="0" xfId="0" applyFont="1"/>
    <xf numFmtId="37" fontId="5" fillId="0" borderId="0" xfId="0" applyNumberFormat="1" applyFont="1"/>
    <xf numFmtId="37" fontId="62" fillId="0" borderId="0" xfId="0" applyNumberFormat="1" applyFont="1"/>
    <xf numFmtId="0" fontId="63" fillId="0" borderId="0" xfId="0" applyFont="1"/>
    <xf numFmtId="190" fontId="5" fillId="0" borderId="0" xfId="0" applyNumberFormat="1" applyFont="1"/>
    <xf numFmtId="190" fontId="62" fillId="0" borderId="0" xfId="0" applyNumberFormat="1" applyFont="1"/>
    <xf numFmtId="171" fontId="5" fillId="0" borderId="0" xfId="0" applyNumberFormat="1" applyFont="1"/>
    <xf numFmtId="8" fontId="5" fillId="0" borderId="0" xfId="0" applyNumberFormat="1" applyFont="1"/>
    <xf numFmtId="186" fontId="64" fillId="0" borderId="0" xfId="0" applyNumberFormat="1" applyFont="1"/>
    <xf numFmtId="0" fontId="2" fillId="0" borderId="0" xfId="0" applyFont="1"/>
    <xf numFmtId="184" fontId="4" fillId="0" borderId="0" xfId="0" applyNumberFormat="1" applyFont="1" applyAlignment="1">
      <alignment horizontal="left" indent="1"/>
    </xf>
    <xf numFmtId="37" fontId="7" fillId="10" borderId="0" xfId="0" applyNumberFormat="1" applyFont="1" applyFill="1"/>
    <xf numFmtId="37" fontId="4" fillId="10" borderId="0" xfId="0" applyNumberFormat="1" applyFont="1" applyFill="1"/>
    <xf numFmtId="0" fontId="2" fillId="0" borderId="17" xfId="0" applyFont="1" applyBorder="1"/>
    <xf numFmtId="0" fontId="57" fillId="0" borderId="17" xfId="0" applyFont="1" applyBorder="1"/>
    <xf numFmtId="37" fontId="0" fillId="0" borderId="0" xfId="0" applyNumberFormat="1"/>
    <xf numFmtId="182" fontId="57" fillId="0" borderId="0" xfId="0" applyNumberFormat="1" applyFont="1"/>
    <xf numFmtId="182" fontId="57" fillId="0" borderId="16" xfId="0" applyNumberFormat="1" applyFont="1" applyBorder="1"/>
    <xf numFmtId="184" fontId="0" fillId="0" borderId="0" xfId="0" applyNumberFormat="1"/>
    <xf numFmtId="184" fontId="2" fillId="0" borderId="0" xfId="0" applyNumberFormat="1" applyFont="1" applyAlignment="1">
      <alignment horizontal="left" indent="1"/>
    </xf>
    <xf numFmtId="184" fontId="57" fillId="0" borderId="0" xfId="0" applyNumberFormat="1" applyFont="1"/>
    <xf numFmtId="184" fontId="57" fillId="0" borderId="16" xfId="0" applyNumberFormat="1" applyFont="1" applyBorder="1"/>
    <xf numFmtId="184" fontId="61" fillId="10" borderId="0" xfId="0" applyNumberFormat="1" applyFont="1" applyFill="1"/>
    <xf numFmtId="184" fontId="63" fillId="0" borderId="0" xfId="0" applyNumberFormat="1" applyFont="1"/>
    <xf numFmtId="184" fontId="48" fillId="0" borderId="0" xfId="0" applyNumberFormat="1" applyFont="1"/>
    <xf numFmtId="184" fontId="3" fillId="0" borderId="18" xfId="0" applyNumberFormat="1" applyFont="1" applyBorder="1"/>
    <xf numFmtId="0" fontId="4" fillId="6" borderId="11" xfId="0" applyFont="1" applyFill="1" applyBorder="1"/>
    <xf numFmtId="0" fontId="7" fillId="6" borderId="11" xfId="0" applyFont="1" applyFill="1" applyBorder="1"/>
    <xf numFmtId="184" fontId="65" fillId="0" borderId="0" xfId="0" applyNumberFormat="1" applyFont="1"/>
    <xf numFmtId="184" fontId="66" fillId="0" borderId="0" xfId="0" applyNumberFormat="1" applyFont="1"/>
    <xf numFmtId="184" fontId="12" fillId="0" borderId="18" xfId="0" applyNumberFormat="1" applyFont="1" applyBorder="1"/>
    <xf numFmtId="9" fontId="13" fillId="0" borderId="0" xfId="1" applyFont="1"/>
    <xf numFmtId="171" fontId="5" fillId="0" borderId="0" xfId="1" applyNumberFormat="1" applyFont="1"/>
    <xf numFmtId="9" fontId="4" fillId="0" borderId="0" xfId="1" applyFont="1"/>
    <xf numFmtId="9" fontId="0" fillId="0" borderId="0" xfId="1" applyFont="1"/>
    <xf numFmtId="0" fontId="67" fillId="0" borderId="0" xfId="0" applyFont="1"/>
    <xf numFmtId="184" fontId="9" fillId="14" borderId="0" xfId="0" applyNumberFormat="1" applyFont="1" applyFill="1" applyAlignment="1">
      <alignment horizontal="left" indent="1"/>
    </xf>
    <xf numFmtId="0" fontId="67" fillId="14" borderId="0" xfId="0" applyFont="1" applyFill="1"/>
    <xf numFmtId="184" fontId="67" fillId="14" borderId="0" xfId="0" applyNumberFormat="1" applyFont="1" applyFill="1"/>
    <xf numFmtId="37" fontId="4" fillId="0" borderId="0" xfId="0" applyNumberFormat="1" applyFont="1" applyAlignment="1">
      <alignment horizontal="center"/>
    </xf>
    <xf numFmtId="37" fontId="68" fillId="0" borderId="0" xfId="0" applyNumberFormat="1" applyFont="1"/>
    <xf numFmtId="188" fontId="0" fillId="0" borderId="0" xfId="0" applyNumberFormat="1"/>
    <xf numFmtId="188" fontId="3" fillId="0" borderId="0" xfId="0" applyNumberFormat="1" applyFont="1" applyAlignment="1">
      <alignment horizontal="right"/>
    </xf>
    <xf numFmtId="188" fontId="12" fillId="0" borderId="0" xfId="0" applyNumberFormat="1" applyFont="1" applyAlignment="1">
      <alignment horizontal="right"/>
    </xf>
    <xf numFmtId="189" fontId="65" fillId="0" borderId="0" xfId="0" applyNumberFormat="1" applyFont="1"/>
    <xf numFmtId="0" fontId="8" fillId="0" borderId="0" xfId="0" applyFont="1" applyAlignment="1">
      <alignment horizontal="left"/>
    </xf>
    <xf numFmtId="188" fontId="17" fillId="0" borderId="0" xfId="0" applyNumberFormat="1" applyFont="1" applyAlignment="1">
      <alignment horizontal="left"/>
    </xf>
    <xf numFmtId="186" fontId="3" fillId="0" borderId="0" xfId="0" applyNumberFormat="1" applyFont="1"/>
    <xf numFmtId="186" fontId="3" fillId="0" borderId="0" xfId="0" applyNumberFormat="1" applyFont="1" applyAlignment="1">
      <alignment horizontal="center"/>
    </xf>
    <xf numFmtId="188" fontId="3" fillId="4" borderId="1" xfId="0" applyNumberFormat="1" applyFont="1" applyFill="1" applyBorder="1" applyAlignment="1">
      <alignment horizontal="center"/>
    </xf>
    <xf numFmtId="171" fontId="8" fillId="0" borderId="16" xfId="0" applyNumberFormat="1" applyFont="1" applyBorder="1" applyAlignment="1">
      <alignment horizontal="left"/>
    </xf>
    <xf numFmtId="171" fontId="4" fillId="0" borderId="16" xfId="0" applyNumberFormat="1" applyFont="1" applyBorder="1" applyAlignment="1">
      <alignment horizontal="center"/>
    </xf>
    <xf numFmtId="171" fontId="4" fillId="12" borderId="18" xfId="0" applyNumberFormat="1" applyFont="1" applyFill="1" applyBorder="1"/>
    <xf numFmtId="171" fontId="4" fillId="12" borderId="16" xfId="0" applyNumberFormat="1" applyFont="1" applyFill="1" applyBorder="1"/>
    <xf numFmtId="171" fontId="4" fillId="11" borderId="16" xfId="0" applyNumberFormat="1" applyFont="1" applyFill="1" applyBorder="1"/>
    <xf numFmtId="171" fontId="4" fillId="13" borderId="18" xfId="0" applyNumberFormat="1" applyFont="1" applyFill="1" applyBorder="1"/>
    <xf numFmtId="171" fontId="4" fillId="13" borderId="16" xfId="0" applyNumberFormat="1" applyFont="1" applyFill="1" applyBorder="1"/>
    <xf numFmtId="171" fontId="1" fillId="0" borderId="16" xfId="0" applyNumberFormat="1" applyFont="1" applyBorder="1"/>
    <xf numFmtId="181" fontId="4" fillId="0" borderId="16" xfId="0" applyNumberFormat="1" applyFont="1" applyBorder="1" applyAlignment="1">
      <alignment horizontal="left" indent="1"/>
    </xf>
    <xf numFmtId="181" fontId="1" fillId="0" borderId="0" xfId="0" applyNumberFormat="1" applyFont="1"/>
    <xf numFmtId="9" fontId="40" fillId="0" borderId="0" xfId="1" applyFont="1"/>
    <xf numFmtId="0" fontId="4" fillId="0" borderId="0" xfId="0" applyFont="1" applyAlignment="1">
      <alignment horizontal="left" indent="1"/>
    </xf>
    <xf numFmtId="4" fontId="40" fillId="0" borderId="0" xfId="1" applyNumberFormat="1" applyFont="1"/>
    <xf numFmtId="9" fontId="0" fillId="0" borderId="0" xfId="0" applyNumberFormat="1"/>
    <xf numFmtId="4" fontId="0" fillId="0" borderId="0" xfId="0" applyNumberFormat="1"/>
    <xf numFmtId="0" fontId="5" fillId="0" borderId="4" xfId="0" applyFont="1" applyBorder="1"/>
    <xf numFmtId="0" fontId="7" fillId="0" borderId="4" xfId="0" applyFont="1" applyBorder="1" applyAlignment="1">
      <alignment horizontal="center"/>
    </xf>
    <xf numFmtId="0" fontId="7" fillId="0" borderId="0" xfId="0" applyFont="1" applyAlignment="1">
      <alignment horizontal="center"/>
    </xf>
    <xf numFmtId="0" fontId="0" fillId="0" borderId="0" xfId="0"/>
  </cellXfs>
  <cellStyles count="2">
    <cellStyle name="Normal" xfId="0" builtinId="0"/>
    <cellStyle name="Percent" xfId="1" builtinId="5"/>
  </cellStyles>
  <dxfs count="0"/>
  <tableStyles count="0" defaultTableStyle="TableStyleMedium2" defaultPivotStyle="PivotStyleLight16"/>
  <colors>
    <mruColors>
      <color rgb="FF0000FF"/>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25" Type="http://schemas.microsoft.com/office/2017/10/relationships/person" Target="persons/person.xml"/><Relationship Id="rId2" Type="http://schemas.openxmlformats.org/officeDocument/2006/relationships/worksheet" Target="worksheets/sheet2.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24" Type="http://schemas.openxmlformats.org/officeDocument/2006/relationships/sheetMetadata" Target="metadata.xml"/><Relationship Id="rId5" Type="http://schemas.openxmlformats.org/officeDocument/2006/relationships/worksheet" Target="worksheets/sheet5.xml"/><Relationship Id="rId23"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GTA Incremental</a:t>
            </a:r>
            <a:r>
              <a:rPr lang="en-US" baseline="0"/>
              <a:t> Console Attach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Model!$K$232:$BH$232</c:f>
              <c:numCache>
                <c:formatCode>#,##0%;\(#,##0%\);"--"</c:formatCode>
                <c:ptCount val="50"/>
                <c:pt idx="0">
                  <c:v>0.32558139534883723</c:v>
                </c:pt>
                <c:pt idx="1">
                  <c:v>0.42857142857142855</c:v>
                </c:pt>
                <c:pt idx="2">
                  <c:v>0.41025641025641024</c:v>
                </c:pt>
                <c:pt idx="3">
                  <c:v>0.5</c:v>
                </c:pt>
                <c:pt idx="4">
                  <c:v>0.51851851851851849</c:v>
                </c:pt>
                <c:pt idx="5">
                  <c:v>2.6153846153846154</c:v>
                </c:pt>
                <c:pt idx="6">
                  <c:v>2.1515151515151514</c:v>
                </c:pt>
                <c:pt idx="7">
                  <c:v>1.7525773195876291</c:v>
                </c:pt>
                <c:pt idx="8">
                  <c:v>1.5454545454545454</c:v>
                </c:pt>
                <c:pt idx="9">
                  <c:v>0.23076923076923078</c:v>
                </c:pt>
                <c:pt idx="10">
                  <c:v>0.42517006802721091</c:v>
                </c:pt>
                <c:pt idx="11">
                  <c:v>0.67375886524822692</c:v>
                </c:pt>
                <c:pt idx="12">
                  <c:v>0.72202166064981943</c:v>
                </c:pt>
                <c:pt idx="13">
                  <c:v>0.86642599277978327</c:v>
                </c:pt>
                <c:pt idx="14">
                  <c:v>0.56179775280898869</c:v>
                </c:pt>
                <c:pt idx="15">
                  <c:v>0.48689138576779034</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smooth val="0"/>
          <c:extLst>
            <c:ext xmlns:c16="http://schemas.microsoft.com/office/drawing/2014/chart" uri="{C3380CC4-5D6E-409C-BE32-E72D297353CC}">
              <c16:uniqueId val="{00000000-43AD-40CE-8D3E-AFAD8E8FAA9B}"/>
            </c:ext>
          </c:extLst>
        </c:ser>
        <c:dLbls>
          <c:showLegendKey val="0"/>
          <c:showVal val="0"/>
          <c:showCatName val="0"/>
          <c:showSerName val="0"/>
          <c:showPercent val="0"/>
          <c:showBubbleSize val="0"/>
        </c:dLbls>
        <c:smooth val="0"/>
        <c:axId val="1125844144"/>
        <c:axId val="1125845104"/>
      </c:lineChart>
      <c:catAx>
        <c:axId val="11258441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45104"/>
        <c:crosses val="autoZero"/>
        <c:auto val="1"/>
        <c:lblAlgn val="ctr"/>
        <c:lblOffset val="100"/>
        <c:noMultiLvlLbl val="0"/>
      </c:catAx>
      <c:valAx>
        <c:axId val="112584510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quot;--&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8441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Borderland Unit Sold - Quarters Since Launch</a:t>
            </a:r>
          </a:p>
        </c:rich>
      </c:tx>
      <c:overlay val="0"/>
    </c:title>
    <c:autoTitleDeleted val="0"/>
    <c:plotArea>
      <c:layout/>
      <c:lineChart>
        <c:grouping val="standard"/>
        <c:varyColors val="1"/>
        <c:ser>
          <c:idx val="0"/>
          <c:order val="0"/>
          <c:tx>
            <c:v>BL 1 (10.20.09)</c:v>
          </c:tx>
          <c:spPr>
            <a:ln w="28575" cmpd="sng">
              <a:solidFill>
                <a:schemeClr val="accent1"/>
              </a:solidFill>
            </a:ln>
          </c:spPr>
          <c:marker>
            <c:symbol val="none"/>
          </c:marker>
          <c:cat>
            <c:numRef>
              <c:f>BL!$C$2:$CD$2</c:f>
              <c:numCache>
                <c:formatCode>General</c:formatCode>
                <c:ptCount val="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numCache>
            </c:numRef>
          </c:cat>
          <c:val>
            <c:numRef>
              <c:f>BL!$C$3:$CD$3</c:f>
              <c:numCache>
                <c:formatCode>#,##0_);\(#,##0\)</c:formatCode>
                <c:ptCount val="80"/>
                <c:pt idx="0">
                  <c:v>0</c:v>
                </c:pt>
                <c:pt idx="1">
                  <c:v>2.75</c:v>
                </c:pt>
                <c:pt idx="2">
                  <c:v>3</c:v>
                </c:pt>
                <c:pt idx="3">
                  <c:v>3.25</c:v>
                </c:pt>
                <c:pt idx="4">
                  <c:v>3.5</c:v>
                </c:pt>
                <c:pt idx="5">
                  <c:v>3.75</c:v>
                </c:pt>
                <c:pt idx="6">
                  <c:v>4</c:v>
                </c:pt>
                <c:pt idx="7">
                  <c:v>4.25</c:v>
                </c:pt>
                <c:pt idx="8">
                  <c:v>4.5</c:v>
                </c:pt>
                <c:pt idx="9">
                  <c:v>5</c:v>
                </c:pt>
                <c:pt idx="10">
                  <c:v>5</c:v>
                </c:pt>
                <c:pt idx="11">
                  <c:v>6</c:v>
                </c:pt>
                <c:pt idx="12">
                  <c:v>6</c:v>
                </c:pt>
                <c:pt idx="13">
                  <c:v>6</c:v>
                </c:pt>
                <c:pt idx="14">
                  <c:v>6</c:v>
                </c:pt>
                <c:pt idx="15">
                  <c:v>6</c:v>
                </c:pt>
                <c:pt idx="16">
                  <c:v>6</c:v>
                </c:pt>
                <c:pt idx="17">
                  <c:v>7.5</c:v>
                </c:pt>
                <c:pt idx="18">
                  <c:v>8</c:v>
                </c:pt>
                <c:pt idx="19">
                  <c:v>8</c:v>
                </c:pt>
                <c:pt idx="20">
                  <c:v>7.5</c:v>
                </c:pt>
                <c:pt idx="21">
                  <c:v>7</c:v>
                </c:pt>
                <c:pt idx="22">
                  <c:v>10.5</c:v>
                </c:pt>
                <c:pt idx="23">
                  <c:v>12</c:v>
                </c:pt>
                <c:pt idx="24">
                  <c:v>12</c:v>
                </c:pt>
                <c:pt idx="25">
                  <c:v>12.2</c:v>
                </c:pt>
                <c:pt idx="26">
                  <c:v>13.5</c:v>
                </c:pt>
                <c:pt idx="27">
                  <c:v>13.7</c:v>
                </c:pt>
                <c:pt idx="28">
                  <c:v>13.899999999999999</c:v>
                </c:pt>
                <c:pt idx="29">
                  <c:v>14.599999999999998</c:v>
                </c:pt>
                <c:pt idx="30">
                  <c:v>17</c:v>
                </c:pt>
                <c:pt idx="31">
                  <c:v>17.7</c:v>
                </c:pt>
                <c:pt idx="32">
                  <c:v>19</c:v>
                </c:pt>
                <c:pt idx="33">
                  <c:v>19.3</c:v>
                </c:pt>
                <c:pt idx="34">
                  <c:v>20.8</c:v>
                </c:pt>
                <c:pt idx="35">
                  <c:v>21.1</c:v>
                </c:pt>
                <c:pt idx="36">
                  <c:v>21</c:v>
                </c:pt>
                <c:pt idx="37">
                  <c:v>21.3</c:v>
                </c:pt>
                <c:pt idx="38">
                  <c:v>21.8</c:v>
                </c:pt>
                <c:pt idx="39">
                  <c:v>23</c:v>
                </c:pt>
                <c:pt idx="40">
                  <c:v>22</c:v>
                </c:pt>
                <c:pt idx="41">
                  <c:v>23</c:v>
                </c:pt>
                <c:pt idx="42">
                  <c:v>24</c:v>
                </c:pt>
                <c:pt idx="43">
                  <c:v>25</c:v>
                </c:pt>
                <c:pt idx="44">
                  <c:v>26</c:v>
                </c:pt>
                <c:pt idx="45">
                  <c:v>27</c:v>
                </c:pt>
                <c:pt idx="46">
                  <c:v>28</c:v>
                </c:pt>
                <c:pt idx="47">
                  <c:v>29</c:v>
                </c:pt>
                <c:pt idx="48">
                  <c:v>30</c:v>
                </c:pt>
                <c:pt idx="49">
                  <c:v>31</c:v>
                </c:pt>
                <c:pt idx="50">
                  <c:v>32</c:v>
                </c:pt>
                <c:pt idx="51">
                  <c:v>33</c:v>
                </c:pt>
                <c:pt idx="52">
                  <c:v>33</c:v>
                </c:pt>
                <c:pt idx="53">
                  <c:v>33</c:v>
                </c:pt>
                <c:pt idx="54">
                  <c:v>33</c:v>
                </c:pt>
                <c:pt idx="55">
                  <c:v>34</c:v>
                </c:pt>
                <c:pt idx="56">
                  <c:v>34</c:v>
                </c:pt>
                <c:pt idx="57">
                  <c:v>34</c:v>
                </c:pt>
                <c:pt idx="58">
                  <c:v>35</c:v>
                </c:pt>
                <c:pt idx="59">
                  <c:v>37</c:v>
                </c:pt>
                <c:pt idx="60">
                  <c:v>37</c:v>
                </c:pt>
                <c:pt idx="61">
                  <c:v>37</c:v>
                </c:pt>
                <c:pt idx="62">
                  <c:v>37</c:v>
                </c:pt>
                <c:pt idx="63">
                  <c:v>37</c:v>
                </c:pt>
                <c:pt idx="64">
                  <c:v>37</c:v>
                </c:pt>
                <c:pt idx="65">
                  <c:v>37</c:v>
                </c:pt>
                <c:pt idx="66">
                  <c:v>37</c:v>
                </c:pt>
                <c:pt idx="67">
                  <c:v>37</c:v>
                </c:pt>
                <c:pt idx="68">
                  <c:v>37</c:v>
                </c:pt>
                <c:pt idx="69">
                  <c:v>37</c:v>
                </c:pt>
                <c:pt idx="70">
                  <c:v>37</c:v>
                </c:pt>
                <c:pt idx="71">
                  <c:v>37</c:v>
                </c:pt>
                <c:pt idx="72">
                  <c:v>37</c:v>
                </c:pt>
                <c:pt idx="73">
                  <c:v>37</c:v>
                </c:pt>
                <c:pt idx="74">
                  <c:v>37</c:v>
                </c:pt>
                <c:pt idx="75">
                  <c:v>37</c:v>
                </c:pt>
                <c:pt idx="76">
                  <c:v>37</c:v>
                </c:pt>
                <c:pt idx="77">
                  <c:v>37</c:v>
                </c:pt>
                <c:pt idx="78">
                  <c:v>37</c:v>
                </c:pt>
                <c:pt idx="79">
                  <c:v>37</c:v>
                </c:pt>
              </c:numCache>
            </c:numRef>
          </c:val>
          <c:smooth val="0"/>
          <c:extLst>
            <c:ext xmlns:c16="http://schemas.microsoft.com/office/drawing/2014/chart" uri="{C3380CC4-5D6E-409C-BE32-E72D297353CC}">
              <c16:uniqueId val="{00000000-C895-4CFA-A463-AD8EE3F157A8}"/>
            </c:ext>
          </c:extLst>
        </c:ser>
        <c:ser>
          <c:idx val="1"/>
          <c:order val="1"/>
          <c:tx>
            <c:v>BL 2 (9.18.12)</c:v>
          </c:tx>
          <c:spPr>
            <a:ln w="28575" cmpd="sng">
              <a:solidFill>
                <a:schemeClr val="accent2"/>
              </a:solidFill>
            </a:ln>
          </c:spPr>
          <c:marker>
            <c:symbol val="none"/>
          </c:marker>
          <c:cat>
            <c:numRef>
              <c:f>BL!$C$2:$CD$2</c:f>
              <c:numCache>
                <c:formatCode>General</c:formatCode>
                <c:ptCount val="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numCache>
            </c:numRef>
          </c:cat>
          <c:val>
            <c:numRef>
              <c:f>BL!$C$4:$CD$4</c:f>
              <c:numCache>
                <c:formatCode>#,##0_);\(#,##0\)</c:formatCode>
                <c:ptCount val="80"/>
                <c:pt idx="0">
                  <c:v>0</c:v>
                </c:pt>
                <c:pt idx="1">
                  <c:v>5</c:v>
                </c:pt>
                <c:pt idx="2">
                  <c:v>6</c:v>
                </c:pt>
                <c:pt idx="3">
                  <c:v>6</c:v>
                </c:pt>
                <c:pt idx="4">
                  <c:v>7</c:v>
                </c:pt>
                <c:pt idx="5">
                  <c:v>7.5</c:v>
                </c:pt>
                <c:pt idx="6">
                  <c:v>8.5</c:v>
                </c:pt>
                <c:pt idx="7">
                  <c:v>9</c:v>
                </c:pt>
                <c:pt idx="8">
                  <c:v>10</c:v>
                </c:pt>
                <c:pt idx="9">
                  <c:v>11</c:v>
                </c:pt>
                <c:pt idx="10">
                  <c:v>12.5</c:v>
                </c:pt>
                <c:pt idx="11">
                  <c:v>13</c:v>
                </c:pt>
                <c:pt idx="12">
                  <c:v>13</c:v>
                </c:pt>
                <c:pt idx="13">
                  <c:v>13.3</c:v>
                </c:pt>
                <c:pt idx="14">
                  <c:v>14</c:v>
                </c:pt>
                <c:pt idx="15">
                  <c:v>14.3</c:v>
                </c:pt>
                <c:pt idx="16">
                  <c:v>14.600000000000001</c:v>
                </c:pt>
                <c:pt idx="17">
                  <c:v>14.900000000000002</c:v>
                </c:pt>
                <c:pt idx="18">
                  <c:v>15.5</c:v>
                </c:pt>
                <c:pt idx="19">
                  <c:v>15.8</c:v>
                </c:pt>
                <c:pt idx="20">
                  <c:v>16</c:v>
                </c:pt>
                <c:pt idx="21">
                  <c:v>16.2</c:v>
                </c:pt>
                <c:pt idx="22">
                  <c:v>17.2</c:v>
                </c:pt>
                <c:pt idx="23">
                  <c:v>17.399999999999999</c:v>
                </c:pt>
                <c:pt idx="24">
                  <c:v>18</c:v>
                </c:pt>
                <c:pt idx="25">
                  <c:v>18.2</c:v>
                </c:pt>
                <c:pt idx="26">
                  <c:v>19.2</c:v>
                </c:pt>
                <c:pt idx="27">
                  <c:v>20</c:v>
                </c:pt>
                <c:pt idx="28">
                  <c:v>22</c:v>
                </c:pt>
                <c:pt idx="29">
                  <c:v>18</c:v>
                </c:pt>
                <c:pt idx="30">
                  <c:v>19</c:v>
                </c:pt>
                <c:pt idx="31">
                  <c:v>18</c:v>
                </c:pt>
                <c:pt idx="32">
                  <c:v>21</c:v>
                </c:pt>
                <c:pt idx="33">
                  <c:v>21</c:v>
                </c:pt>
                <c:pt idx="34">
                  <c:v>22</c:v>
                </c:pt>
                <c:pt idx="35">
                  <c:v>28</c:v>
                </c:pt>
                <c:pt idx="36">
                  <c:v>27.5</c:v>
                </c:pt>
                <c:pt idx="37">
                  <c:v>27</c:v>
                </c:pt>
                <c:pt idx="38">
                  <c:v>28.5</c:v>
                </c:pt>
                <c:pt idx="39">
                  <c:v>27</c:v>
                </c:pt>
                <c:pt idx="40">
                  <c:v>26.5</c:v>
                </c:pt>
                <c:pt idx="41">
                  <c:v>28</c:v>
                </c:pt>
                <c:pt idx="42">
                  <c:v>29</c:v>
                </c:pt>
                <c:pt idx="43">
                  <c:v>29</c:v>
                </c:pt>
                <c:pt idx="44">
                  <c:v>29</c:v>
                </c:pt>
                <c:pt idx="45">
                  <c:v>29</c:v>
                </c:pt>
                <c:pt idx="46">
                  <c:v>29</c:v>
                </c:pt>
                <c:pt idx="47">
                  <c:v>29</c:v>
                </c:pt>
                <c:pt idx="48">
                  <c:v>29</c:v>
                </c:pt>
                <c:pt idx="49">
                  <c:v>30.5</c:v>
                </c:pt>
                <c:pt idx="50">
                  <c:v>30.5</c:v>
                </c:pt>
                <c:pt idx="51">
                  <c:v>30.5</c:v>
                </c:pt>
                <c:pt idx="52">
                  <c:v>30.5</c:v>
                </c:pt>
                <c:pt idx="53">
                  <c:v>30.5</c:v>
                </c:pt>
                <c:pt idx="54">
                  <c:v>30.5</c:v>
                </c:pt>
                <c:pt idx="55">
                  <c:v>30.5</c:v>
                </c:pt>
                <c:pt idx="56">
                  <c:v>30.5</c:v>
                </c:pt>
                <c:pt idx="57">
                  <c:v>30.5</c:v>
                </c:pt>
                <c:pt idx="58">
                  <c:v>30.5</c:v>
                </c:pt>
                <c:pt idx="59">
                  <c:v>30.5</c:v>
                </c:pt>
                <c:pt idx="60">
                  <c:v>30.5</c:v>
                </c:pt>
                <c:pt idx="61">
                  <c:v>30.5</c:v>
                </c:pt>
                <c:pt idx="62">
                  <c:v>30.5</c:v>
                </c:pt>
                <c:pt idx="63">
                  <c:v>30.5</c:v>
                </c:pt>
                <c:pt idx="64">
                  <c:v>30.5</c:v>
                </c:pt>
                <c:pt idx="65">
                  <c:v>30.5</c:v>
                </c:pt>
                <c:pt idx="66">
                  <c:v>30.5</c:v>
                </c:pt>
                <c:pt idx="67">
                  <c:v>30.5</c:v>
                </c:pt>
              </c:numCache>
            </c:numRef>
          </c:val>
          <c:smooth val="0"/>
          <c:extLst>
            <c:ext xmlns:c16="http://schemas.microsoft.com/office/drawing/2014/chart" uri="{C3380CC4-5D6E-409C-BE32-E72D297353CC}">
              <c16:uniqueId val="{00000001-C895-4CFA-A463-AD8EE3F157A8}"/>
            </c:ext>
          </c:extLst>
        </c:ser>
        <c:ser>
          <c:idx val="2"/>
          <c:order val="2"/>
          <c:tx>
            <c:v>BL 3 (9.13.19)</c:v>
          </c:tx>
          <c:spPr>
            <a:ln w="28575" cmpd="sng">
              <a:solidFill>
                <a:schemeClr val="accent3"/>
              </a:solidFill>
            </a:ln>
          </c:spPr>
          <c:marker>
            <c:symbol val="none"/>
          </c:marker>
          <c:cat>
            <c:numRef>
              <c:f>BL!$C$2:$CD$2</c:f>
              <c:numCache>
                <c:formatCode>General</c:formatCode>
                <c:ptCount val="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numCache>
            </c:numRef>
          </c:cat>
          <c:val>
            <c:numRef>
              <c:f>BL!$C$5:$CD$5</c:f>
              <c:numCache>
                <c:formatCode>#,##0_);\(#,##0\)</c:formatCode>
                <c:ptCount val="80"/>
                <c:pt idx="0">
                  <c:v>0</c:v>
                </c:pt>
                <c:pt idx="1">
                  <c:v>7</c:v>
                </c:pt>
                <c:pt idx="2">
                  <c:v>8</c:v>
                </c:pt>
                <c:pt idx="3">
                  <c:v>10</c:v>
                </c:pt>
                <c:pt idx="4">
                  <c:v>10.5</c:v>
                </c:pt>
                <c:pt idx="5">
                  <c:v>11</c:v>
                </c:pt>
                <c:pt idx="6">
                  <c:v>12</c:v>
                </c:pt>
                <c:pt idx="7">
                  <c:v>13</c:v>
                </c:pt>
                <c:pt idx="8">
                  <c:v>13.5</c:v>
                </c:pt>
                <c:pt idx="9">
                  <c:v>14</c:v>
                </c:pt>
                <c:pt idx="10">
                  <c:v>14.5</c:v>
                </c:pt>
                <c:pt idx="11">
                  <c:v>15</c:v>
                </c:pt>
                <c:pt idx="12">
                  <c:v>15.5</c:v>
                </c:pt>
                <c:pt idx="13">
                  <c:v>16</c:v>
                </c:pt>
                <c:pt idx="14">
                  <c:v>16</c:v>
                </c:pt>
                <c:pt idx="15">
                  <c:v>17</c:v>
                </c:pt>
                <c:pt idx="16">
                  <c:v>18</c:v>
                </c:pt>
                <c:pt idx="17">
                  <c:v>18</c:v>
                </c:pt>
                <c:pt idx="18">
                  <c:v>19</c:v>
                </c:pt>
                <c:pt idx="19">
                  <c:v>20</c:v>
                </c:pt>
                <c:pt idx="20">
                  <c:v>21</c:v>
                </c:pt>
                <c:pt idx="21">
                  <c:v>21.5</c:v>
                </c:pt>
                <c:pt idx="22">
                  <c:v>22.5</c:v>
                </c:pt>
                <c:pt idx="23">
                  <c:v>23</c:v>
                </c:pt>
                <c:pt idx="24">
                  <c:v>24</c:v>
                </c:pt>
                <c:pt idx="25">
                  <c:v>24.5</c:v>
                </c:pt>
                <c:pt idx="26">
                  <c:v>24.5</c:v>
                </c:pt>
                <c:pt idx="27">
                  <c:v>24.5</c:v>
                </c:pt>
                <c:pt idx="28">
                  <c:v>24.5</c:v>
                </c:pt>
                <c:pt idx="29">
                  <c:v>24.5</c:v>
                </c:pt>
                <c:pt idx="30">
                  <c:v>24.5</c:v>
                </c:pt>
                <c:pt idx="31">
                  <c:v>24.5</c:v>
                </c:pt>
                <c:pt idx="32">
                  <c:v>24.5</c:v>
                </c:pt>
                <c:pt idx="33">
                  <c:v>24.5</c:v>
                </c:pt>
                <c:pt idx="34">
                  <c:v>24.5</c:v>
                </c:pt>
                <c:pt idx="35">
                  <c:v>24.5</c:v>
                </c:pt>
                <c:pt idx="36">
                  <c:v>24.5</c:v>
                </c:pt>
                <c:pt idx="37">
                  <c:v>24.5</c:v>
                </c:pt>
                <c:pt idx="38">
                  <c:v>24.5</c:v>
                </c:pt>
                <c:pt idx="39">
                  <c:v>24.5</c:v>
                </c:pt>
              </c:numCache>
            </c:numRef>
          </c:val>
          <c:smooth val="0"/>
          <c:extLst>
            <c:ext xmlns:c16="http://schemas.microsoft.com/office/drawing/2014/chart" uri="{C3380CC4-5D6E-409C-BE32-E72D297353CC}">
              <c16:uniqueId val="{00000002-C895-4CFA-A463-AD8EE3F157A8}"/>
            </c:ext>
          </c:extLst>
        </c:ser>
        <c:ser>
          <c:idx val="3"/>
          <c:order val="3"/>
          <c:tx>
            <c:v>BL 4 ("2025")</c:v>
          </c:tx>
          <c:spPr>
            <a:ln w="28575" cmpd="sng">
              <a:solidFill>
                <a:schemeClr val="accent4"/>
              </a:solidFill>
            </a:ln>
          </c:spPr>
          <c:marker>
            <c:symbol val="none"/>
          </c:marker>
          <c:cat>
            <c:numRef>
              <c:f>BL!$C$2:$CD$2</c:f>
              <c:numCache>
                <c:formatCode>General</c:formatCode>
                <c:ptCount val="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numCache>
            </c:numRef>
          </c:cat>
          <c:val>
            <c:numRef>
              <c:f>BL!$C$6:$CD$6</c:f>
              <c:numCache>
                <c:formatCode>#,##0_);\(#,##0\)</c:formatCode>
                <c:ptCount val="80"/>
                <c:pt idx="0">
                  <c:v>0</c:v>
                </c:pt>
                <c:pt idx="1">
                  <c:v>7</c:v>
                </c:pt>
                <c:pt idx="2">
                  <c:v>9</c:v>
                </c:pt>
                <c:pt idx="3">
                  <c:v>10</c:v>
                </c:pt>
                <c:pt idx="4">
                  <c:v>12</c:v>
                </c:pt>
                <c:pt idx="5">
                  <c:v>16</c:v>
                </c:pt>
                <c:pt idx="6">
                  <c:v>17</c:v>
                </c:pt>
                <c:pt idx="7">
                  <c:v>18</c:v>
                </c:pt>
                <c:pt idx="8">
                  <c:v>19</c:v>
                </c:pt>
                <c:pt idx="9">
                  <c:v>20</c:v>
                </c:pt>
                <c:pt idx="10">
                  <c:v>21</c:v>
                </c:pt>
                <c:pt idx="11">
                  <c:v>22</c:v>
                </c:pt>
                <c:pt idx="12">
                  <c:v>22.25</c:v>
                </c:pt>
                <c:pt idx="13">
                  <c:v>24.25</c:v>
                </c:pt>
                <c:pt idx="14">
                  <c:v>24.5</c:v>
                </c:pt>
              </c:numCache>
            </c:numRef>
          </c:val>
          <c:smooth val="0"/>
          <c:extLst>
            <c:ext xmlns:c16="http://schemas.microsoft.com/office/drawing/2014/chart" uri="{C3380CC4-5D6E-409C-BE32-E72D297353CC}">
              <c16:uniqueId val="{00000003-C895-4CFA-A463-AD8EE3F157A8}"/>
            </c:ext>
          </c:extLst>
        </c:ser>
        <c:ser>
          <c:idx val="4"/>
          <c:order val="4"/>
          <c:tx>
            <c:v>Franchise</c:v>
          </c:tx>
          <c:spPr>
            <a:ln w="28575" cmpd="sng">
              <a:solidFill>
                <a:schemeClr val="accent5"/>
              </a:solidFill>
            </a:ln>
          </c:spPr>
          <c:marker>
            <c:symbol val="none"/>
          </c:marker>
          <c:cat>
            <c:numRef>
              <c:f>BL!$C$2:$CD$2</c:f>
              <c:numCache>
                <c:formatCode>General</c:formatCode>
                <c:ptCount val="8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numCache>
            </c:numRef>
          </c:cat>
          <c:val>
            <c:numRef>
              <c:f>BL!$C$7:$CD$7</c:f>
              <c:numCache>
                <c:formatCode>#,##0_);\(#,##0\)</c:formatCode>
                <c:ptCount val="80"/>
                <c:pt idx="0">
                  <c:v>0</c:v>
                </c:pt>
                <c:pt idx="1">
                  <c:v>2.75</c:v>
                </c:pt>
                <c:pt idx="2">
                  <c:v>3</c:v>
                </c:pt>
                <c:pt idx="3">
                  <c:v>3.25</c:v>
                </c:pt>
                <c:pt idx="4">
                  <c:v>3.5</c:v>
                </c:pt>
                <c:pt idx="5">
                  <c:v>3.75</c:v>
                </c:pt>
                <c:pt idx="6">
                  <c:v>4</c:v>
                </c:pt>
                <c:pt idx="7">
                  <c:v>4.25</c:v>
                </c:pt>
                <c:pt idx="8">
                  <c:v>4.5</c:v>
                </c:pt>
                <c:pt idx="9">
                  <c:v>5</c:v>
                </c:pt>
                <c:pt idx="10">
                  <c:v>5</c:v>
                </c:pt>
                <c:pt idx="11">
                  <c:v>6</c:v>
                </c:pt>
                <c:pt idx="12">
                  <c:v>6</c:v>
                </c:pt>
                <c:pt idx="13">
                  <c:v>11</c:v>
                </c:pt>
                <c:pt idx="14">
                  <c:v>12</c:v>
                </c:pt>
                <c:pt idx="15">
                  <c:v>12</c:v>
                </c:pt>
                <c:pt idx="16">
                  <c:v>13</c:v>
                </c:pt>
                <c:pt idx="17">
                  <c:v>15</c:v>
                </c:pt>
                <c:pt idx="18">
                  <c:v>16.5</c:v>
                </c:pt>
                <c:pt idx="19">
                  <c:v>17</c:v>
                </c:pt>
                <c:pt idx="20">
                  <c:v>17.5</c:v>
                </c:pt>
                <c:pt idx="21">
                  <c:v>18</c:v>
                </c:pt>
                <c:pt idx="22">
                  <c:v>23</c:v>
                </c:pt>
                <c:pt idx="23">
                  <c:v>25</c:v>
                </c:pt>
                <c:pt idx="24">
                  <c:v>25</c:v>
                </c:pt>
                <c:pt idx="25">
                  <c:v>25.5</c:v>
                </c:pt>
                <c:pt idx="26">
                  <c:v>27.5</c:v>
                </c:pt>
                <c:pt idx="27">
                  <c:v>28</c:v>
                </c:pt>
                <c:pt idx="28">
                  <c:v>28.5</c:v>
                </c:pt>
                <c:pt idx="29">
                  <c:v>29.5</c:v>
                </c:pt>
                <c:pt idx="30">
                  <c:v>32.5</c:v>
                </c:pt>
                <c:pt idx="31">
                  <c:v>33.5</c:v>
                </c:pt>
                <c:pt idx="32">
                  <c:v>35</c:v>
                </c:pt>
                <c:pt idx="33">
                  <c:v>35.5</c:v>
                </c:pt>
                <c:pt idx="34">
                  <c:v>38</c:v>
                </c:pt>
                <c:pt idx="35">
                  <c:v>38.5</c:v>
                </c:pt>
                <c:pt idx="36">
                  <c:v>39</c:v>
                </c:pt>
                <c:pt idx="37">
                  <c:v>39.5</c:v>
                </c:pt>
                <c:pt idx="38">
                  <c:v>41</c:v>
                </c:pt>
                <c:pt idx="39">
                  <c:v>43</c:v>
                </c:pt>
                <c:pt idx="40">
                  <c:v>44</c:v>
                </c:pt>
                <c:pt idx="41">
                  <c:v>48</c:v>
                </c:pt>
                <c:pt idx="42">
                  <c:v>51</c:v>
                </c:pt>
                <c:pt idx="43">
                  <c:v>53</c:v>
                </c:pt>
                <c:pt idx="44">
                  <c:v>57.5</c:v>
                </c:pt>
                <c:pt idx="45">
                  <c:v>59</c:v>
                </c:pt>
                <c:pt idx="46">
                  <c:v>62</c:v>
                </c:pt>
                <c:pt idx="47">
                  <c:v>70</c:v>
                </c:pt>
                <c:pt idx="48">
                  <c:v>71</c:v>
                </c:pt>
                <c:pt idx="49">
                  <c:v>72</c:v>
                </c:pt>
                <c:pt idx="50">
                  <c:v>75</c:v>
                </c:pt>
                <c:pt idx="51">
                  <c:v>75</c:v>
                </c:pt>
                <c:pt idx="52">
                  <c:v>75</c:v>
                </c:pt>
                <c:pt idx="53">
                  <c:v>77</c:v>
                </c:pt>
                <c:pt idx="54">
                  <c:v>78</c:v>
                </c:pt>
                <c:pt idx="55">
                  <c:v>80</c:v>
                </c:pt>
                <c:pt idx="56">
                  <c:v>81</c:v>
                </c:pt>
                <c:pt idx="57">
                  <c:v>81</c:v>
                </c:pt>
                <c:pt idx="58">
                  <c:v>83</c:v>
                </c:pt>
                <c:pt idx="59">
                  <c:v>86</c:v>
                </c:pt>
                <c:pt idx="60">
                  <c:v>87</c:v>
                </c:pt>
                <c:pt idx="61">
                  <c:v>89</c:v>
                </c:pt>
                <c:pt idx="62">
                  <c:v>90</c:v>
                </c:pt>
                <c:pt idx="63">
                  <c:v>90.5</c:v>
                </c:pt>
                <c:pt idx="64">
                  <c:v>91.5</c:v>
                </c:pt>
                <c:pt idx="65">
                  <c:v>92</c:v>
                </c:pt>
                <c:pt idx="66">
                  <c:v>99</c:v>
                </c:pt>
                <c:pt idx="67">
                  <c:v>101</c:v>
                </c:pt>
                <c:pt idx="68">
                  <c:v>102</c:v>
                </c:pt>
                <c:pt idx="69">
                  <c:v>104</c:v>
                </c:pt>
                <c:pt idx="70">
                  <c:v>108</c:v>
                </c:pt>
                <c:pt idx="71">
                  <c:v>109</c:v>
                </c:pt>
                <c:pt idx="72">
                  <c:v>110</c:v>
                </c:pt>
                <c:pt idx="73">
                  <c:v>111</c:v>
                </c:pt>
                <c:pt idx="74">
                  <c:v>112</c:v>
                </c:pt>
                <c:pt idx="75">
                  <c:v>113</c:v>
                </c:pt>
                <c:pt idx="76">
                  <c:v>114</c:v>
                </c:pt>
                <c:pt idx="77">
                  <c:v>114.25</c:v>
                </c:pt>
                <c:pt idx="78">
                  <c:v>116.25</c:v>
                </c:pt>
                <c:pt idx="79">
                  <c:v>116.5</c:v>
                </c:pt>
              </c:numCache>
            </c:numRef>
          </c:val>
          <c:smooth val="0"/>
          <c:extLst>
            <c:ext xmlns:c16="http://schemas.microsoft.com/office/drawing/2014/chart" uri="{C3380CC4-5D6E-409C-BE32-E72D297353CC}">
              <c16:uniqueId val="{00000004-C895-4CFA-A463-AD8EE3F157A8}"/>
            </c:ext>
          </c:extLst>
        </c:ser>
        <c:dLbls>
          <c:showLegendKey val="0"/>
          <c:showVal val="0"/>
          <c:showCatName val="0"/>
          <c:showSerName val="0"/>
          <c:showPercent val="0"/>
          <c:showBubbleSize val="0"/>
        </c:dLbls>
        <c:smooth val="0"/>
        <c:axId val="817293681"/>
        <c:axId val="1190728227"/>
      </c:lineChart>
      <c:catAx>
        <c:axId val="81729368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90728227"/>
        <c:crosses val="autoZero"/>
        <c:auto val="1"/>
        <c:lblAlgn val="ctr"/>
        <c:lblOffset val="100"/>
        <c:noMultiLvlLbl val="1"/>
      </c:catAx>
      <c:valAx>
        <c:axId val="11907282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_);\(#,##0\)" sourceLinked="1"/>
        <c:majorTickMark val="none"/>
        <c:minorTickMark val="none"/>
        <c:tickLblPos val="nextTo"/>
        <c:spPr>
          <a:ln/>
        </c:spPr>
        <c:txPr>
          <a:bodyPr/>
          <a:lstStyle/>
          <a:p>
            <a:pPr lvl="0">
              <a:defRPr sz="900" b="0" i="0">
                <a:solidFill>
                  <a:srgbClr val="000000"/>
                </a:solidFill>
                <a:latin typeface="+mn-lt"/>
              </a:defRPr>
            </a:pPr>
            <a:endParaRPr lang="en-US"/>
          </a:p>
        </c:txPr>
        <c:crossAx val="8172936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Cumulative Unit Sell-Through</a:t>
            </a:r>
          </a:p>
        </c:rich>
      </c:tx>
      <c:overlay val="0"/>
    </c:title>
    <c:autoTitleDeleted val="0"/>
    <c:plotArea>
      <c:layout/>
      <c:lineChart>
        <c:grouping val="standard"/>
        <c:varyColors val="1"/>
        <c:ser>
          <c:idx val="0"/>
          <c:order val="0"/>
          <c:tx>
            <c:v>GTA 5</c:v>
          </c:tx>
          <c:spPr>
            <a:ln w="28575" cmpd="sng">
              <a:solidFill>
                <a:schemeClr val="accent1"/>
              </a:solidFill>
            </a:ln>
          </c:spPr>
          <c:marker>
            <c:symbol val="none"/>
          </c:marker>
          <c:cat>
            <c:numRef>
              <c:f>'GTA units'!$B$4:$B$46</c:f>
              <c:numCache>
                <c:formatCode>#,##0</c:formatCode>
                <c:ptCount val="4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numCache>
            </c:numRef>
          </c:cat>
          <c:val>
            <c:numRef>
              <c:f>'GTA units'!$C$4:$C$46</c:f>
              <c:numCache>
                <c:formatCode>0.0</c:formatCode>
                <c:ptCount val="43"/>
                <c:pt idx="0">
                  <c:v>29</c:v>
                </c:pt>
                <c:pt idx="1">
                  <c:v>32.5</c:v>
                </c:pt>
                <c:pt idx="2">
                  <c:v>33</c:v>
                </c:pt>
                <c:pt idx="3">
                  <c:v>34</c:v>
                </c:pt>
                <c:pt idx="4">
                  <c:v>35</c:v>
                </c:pt>
                <c:pt idx="5">
                  <c:v>45</c:v>
                </c:pt>
                <c:pt idx="6">
                  <c:v>52</c:v>
                </c:pt>
                <c:pt idx="7">
                  <c:v>54</c:v>
                </c:pt>
                <c:pt idx="8">
                  <c:v>59</c:v>
                </c:pt>
                <c:pt idx="9">
                  <c:v>60</c:v>
                </c:pt>
                <c:pt idx="10">
                  <c:v>65</c:v>
                </c:pt>
                <c:pt idx="11">
                  <c:v>67</c:v>
                </c:pt>
                <c:pt idx="12">
                  <c:v>70</c:v>
                </c:pt>
                <c:pt idx="13">
                  <c:v>75</c:v>
                </c:pt>
                <c:pt idx="14">
                  <c:v>80</c:v>
                </c:pt>
                <c:pt idx="15">
                  <c:v>82</c:v>
                </c:pt>
                <c:pt idx="16">
                  <c:v>85</c:v>
                </c:pt>
                <c:pt idx="17">
                  <c:v>90</c:v>
                </c:pt>
                <c:pt idx="18">
                  <c:v>95</c:v>
                </c:pt>
                <c:pt idx="19">
                  <c:v>100</c:v>
                </c:pt>
                <c:pt idx="20">
                  <c:v>102</c:v>
                </c:pt>
                <c:pt idx="21">
                  <c:v>105</c:v>
                </c:pt>
                <c:pt idx="22">
                  <c:v>107</c:v>
                </c:pt>
                <c:pt idx="23">
                  <c:v>110</c:v>
                </c:pt>
                <c:pt idx="24">
                  <c:v>115</c:v>
                </c:pt>
                <c:pt idx="25">
                  <c:v>120</c:v>
                </c:pt>
                <c:pt idx="26">
                  <c:v>130</c:v>
                </c:pt>
                <c:pt idx="27">
                  <c:v>135</c:v>
                </c:pt>
                <c:pt idx="28">
                  <c:v>137</c:v>
                </c:pt>
                <c:pt idx="29">
                  <c:v>140</c:v>
                </c:pt>
                <c:pt idx="30">
                  <c:v>145</c:v>
                </c:pt>
                <c:pt idx="31">
                  <c:v>150</c:v>
                </c:pt>
                <c:pt idx="32">
                  <c:v>155</c:v>
                </c:pt>
                <c:pt idx="33">
                  <c:v>160</c:v>
                </c:pt>
                <c:pt idx="34">
                  <c:v>165</c:v>
                </c:pt>
                <c:pt idx="35">
                  <c:v>170</c:v>
                </c:pt>
                <c:pt idx="36">
                  <c:v>172</c:v>
                </c:pt>
                <c:pt idx="37">
                  <c:v>175</c:v>
                </c:pt>
                <c:pt idx="38">
                  <c:v>180</c:v>
                </c:pt>
                <c:pt idx="39">
                  <c:v>185</c:v>
                </c:pt>
                <c:pt idx="40">
                  <c:v>190</c:v>
                </c:pt>
                <c:pt idx="41">
                  <c:v>195</c:v>
                </c:pt>
                <c:pt idx="42">
                  <c:v>200</c:v>
                </c:pt>
              </c:numCache>
            </c:numRef>
          </c:val>
          <c:smooth val="0"/>
          <c:extLst>
            <c:ext xmlns:c16="http://schemas.microsoft.com/office/drawing/2014/chart" uri="{C3380CC4-5D6E-409C-BE32-E72D297353CC}">
              <c16:uniqueId val="{00000000-D600-4F86-BB8C-D44002638BE5}"/>
            </c:ext>
          </c:extLst>
        </c:ser>
        <c:ser>
          <c:idx val="1"/>
          <c:order val="1"/>
          <c:tx>
            <c:v>GTA 6</c:v>
          </c:tx>
          <c:spPr>
            <a:ln w="28575" cmpd="sng">
              <a:solidFill>
                <a:schemeClr val="accent2"/>
              </a:solidFill>
            </a:ln>
          </c:spPr>
          <c:marker>
            <c:symbol val="none"/>
          </c:marker>
          <c:cat>
            <c:numRef>
              <c:f>'GTA units'!$B$4:$B$46</c:f>
              <c:numCache>
                <c:formatCode>#,##0</c:formatCode>
                <c:ptCount val="4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numCache>
            </c:numRef>
          </c:cat>
          <c:val>
            <c:numRef>
              <c:f>'GTA units'!$D$4:$D$46</c:f>
              <c:numCache>
                <c:formatCode>#,##0.0_);\(#,##0.0\);"--"</c:formatCode>
                <c:ptCount val="43"/>
                <c:pt idx="0">
                  <c:v>33</c:v>
                </c:pt>
                <c:pt idx="1">
                  <c:v>38</c:v>
                </c:pt>
                <c:pt idx="2">
                  <c:v>43</c:v>
                </c:pt>
                <c:pt idx="3">
                  <c:v>46</c:v>
                </c:pt>
                <c:pt idx="4">
                  <c:v>61</c:v>
                </c:pt>
                <c:pt idx="5">
                  <c:v>66</c:v>
                </c:pt>
                <c:pt idx="6">
                  <c:v>71</c:v>
                </c:pt>
                <c:pt idx="7">
                  <c:v>76</c:v>
                </c:pt>
                <c:pt idx="8">
                  <c:v>83</c:v>
                </c:pt>
                <c:pt idx="9">
                  <c:v>87</c:v>
                </c:pt>
                <c:pt idx="10">
                  <c:v>91</c:v>
                </c:pt>
                <c:pt idx="11">
                  <c:v>95</c:v>
                </c:pt>
                <c:pt idx="12">
                  <c:v>101</c:v>
                </c:pt>
                <c:pt idx="13">
                  <c:v>106</c:v>
                </c:pt>
              </c:numCache>
            </c:numRef>
          </c:val>
          <c:smooth val="0"/>
          <c:extLst>
            <c:ext xmlns:c16="http://schemas.microsoft.com/office/drawing/2014/chart" uri="{C3380CC4-5D6E-409C-BE32-E72D297353CC}">
              <c16:uniqueId val="{00000001-D600-4F86-BB8C-D44002638BE5}"/>
            </c:ext>
          </c:extLst>
        </c:ser>
        <c:dLbls>
          <c:showLegendKey val="0"/>
          <c:showVal val="0"/>
          <c:showCatName val="0"/>
          <c:showSerName val="0"/>
          <c:showPercent val="0"/>
          <c:showBubbleSize val="0"/>
        </c:dLbls>
        <c:smooth val="0"/>
        <c:axId val="2001270531"/>
        <c:axId val="419264329"/>
      </c:lineChart>
      <c:catAx>
        <c:axId val="2001270531"/>
        <c:scaling>
          <c:orientation val="minMax"/>
        </c:scaling>
        <c:delete val="0"/>
        <c:axPos val="b"/>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txPr>
          <a:bodyPr/>
          <a:lstStyle/>
          <a:p>
            <a:pPr lvl="0">
              <a:defRPr sz="900" b="0" i="0">
                <a:solidFill>
                  <a:srgbClr val="000000"/>
                </a:solidFill>
                <a:latin typeface="+mn-lt"/>
              </a:defRPr>
            </a:pPr>
            <a:endParaRPr lang="en-US"/>
          </a:p>
        </c:txPr>
        <c:crossAx val="419264329"/>
        <c:crosses val="autoZero"/>
        <c:auto val="1"/>
        <c:lblAlgn val="ctr"/>
        <c:lblOffset val="100"/>
        <c:noMultiLvlLbl val="1"/>
      </c:catAx>
      <c:valAx>
        <c:axId val="41926432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en-US"/>
          </a:p>
        </c:txPr>
        <c:crossAx val="20012705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6</xdr:col>
      <xdr:colOff>-19050</xdr:colOff>
      <xdr:row>0</xdr:row>
      <xdr:rowOff>57150</xdr:rowOff>
    </xdr:from>
    <xdr:ext cx="38100" cy="194090925"/>
    <xdr:grpSp>
      <xdr:nvGrpSpPr>
        <xdr:cNvPr id="2" name="Shape 2">
          <a:extLst>
            <a:ext uri="{FF2B5EF4-FFF2-40B4-BE49-F238E27FC236}">
              <a16:creationId xmlns:a16="http://schemas.microsoft.com/office/drawing/2014/main" id="{00000000-0008-0000-0100-000002000000}"/>
            </a:ext>
          </a:extLst>
        </xdr:cNvPr>
        <xdr:cNvGrpSpPr/>
      </xdr:nvGrpSpPr>
      <xdr:grpSpPr>
        <a:xfrm>
          <a:off x="5593373" y="57150"/>
          <a:ext cx="38100" cy="194090925"/>
          <a:chOff x="5346000" y="0"/>
          <a:chExt cx="0" cy="7560000"/>
        </a:xfrm>
      </xdr:grpSpPr>
      <xdr:cxnSp macro="">
        <xdr:nvCxnSpPr>
          <xdr:cNvPr id="3" name="Shape 3">
            <a:extLst>
              <a:ext uri="{FF2B5EF4-FFF2-40B4-BE49-F238E27FC236}">
                <a16:creationId xmlns:a16="http://schemas.microsoft.com/office/drawing/2014/main" id="{00000000-0008-0000-0100-000003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10</xdr:col>
      <xdr:colOff>-19050</xdr:colOff>
      <xdr:row>0</xdr:row>
      <xdr:rowOff>0</xdr:rowOff>
    </xdr:from>
    <xdr:ext cx="38100" cy="194090925"/>
    <xdr:grpSp>
      <xdr:nvGrpSpPr>
        <xdr:cNvPr id="4" name="Shape 2">
          <a:extLst>
            <a:ext uri="{FF2B5EF4-FFF2-40B4-BE49-F238E27FC236}">
              <a16:creationId xmlns:a16="http://schemas.microsoft.com/office/drawing/2014/main" id="{00000000-0008-0000-0100-000004000000}"/>
            </a:ext>
          </a:extLst>
        </xdr:cNvPr>
        <xdr:cNvGrpSpPr/>
      </xdr:nvGrpSpPr>
      <xdr:grpSpPr>
        <a:xfrm>
          <a:off x="8172450" y="0"/>
          <a:ext cx="38100" cy="194090925"/>
          <a:chOff x="5346000" y="0"/>
          <a:chExt cx="0" cy="7560000"/>
        </a:xfrm>
      </xdr:grpSpPr>
      <xdr:cxnSp macro="">
        <xdr:nvCxnSpPr>
          <xdr:cNvPr id="5" name="Shape 3">
            <a:extLst>
              <a:ext uri="{FF2B5EF4-FFF2-40B4-BE49-F238E27FC236}">
                <a16:creationId xmlns:a16="http://schemas.microsoft.com/office/drawing/2014/main" id="{00000000-0008-0000-0100-000005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14</xdr:col>
      <xdr:colOff>-19050</xdr:colOff>
      <xdr:row>0</xdr:row>
      <xdr:rowOff>0</xdr:rowOff>
    </xdr:from>
    <xdr:ext cx="38100" cy="194090925"/>
    <xdr:grpSp>
      <xdr:nvGrpSpPr>
        <xdr:cNvPr id="6" name="Shape 2">
          <a:extLst>
            <a:ext uri="{FF2B5EF4-FFF2-40B4-BE49-F238E27FC236}">
              <a16:creationId xmlns:a16="http://schemas.microsoft.com/office/drawing/2014/main" id="{00000000-0008-0000-0100-000006000000}"/>
            </a:ext>
          </a:extLst>
        </xdr:cNvPr>
        <xdr:cNvGrpSpPr/>
      </xdr:nvGrpSpPr>
      <xdr:grpSpPr>
        <a:xfrm>
          <a:off x="10751527" y="0"/>
          <a:ext cx="38100" cy="194090925"/>
          <a:chOff x="5346000" y="0"/>
          <a:chExt cx="0" cy="7560000"/>
        </a:xfrm>
      </xdr:grpSpPr>
      <xdr:cxnSp macro="">
        <xdr:nvCxnSpPr>
          <xdr:cNvPr id="7" name="Shape 3">
            <a:extLst>
              <a:ext uri="{FF2B5EF4-FFF2-40B4-BE49-F238E27FC236}">
                <a16:creationId xmlns:a16="http://schemas.microsoft.com/office/drawing/2014/main" id="{00000000-0008-0000-0100-000007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18</xdr:col>
      <xdr:colOff>-19050</xdr:colOff>
      <xdr:row>0</xdr:row>
      <xdr:rowOff>0</xdr:rowOff>
    </xdr:from>
    <xdr:ext cx="38100" cy="194090925"/>
    <xdr:grpSp>
      <xdr:nvGrpSpPr>
        <xdr:cNvPr id="8" name="Shape 2">
          <a:extLst>
            <a:ext uri="{FF2B5EF4-FFF2-40B4-BE49-F238E27FC236}">
              <a16:creationId xmlns:a16="http://schemas.microsoft.com/office/drawing/2014/main" id="{00000000-0008-0000-0100-000008000000}"/>
            </a:ext>
          </a:extLst>
        </xdr:cNvPr>
        <xdr:cNvGrpSpPr/>
      </xdr:nvGrpSpPr>
      <xdr:grpSpPr>
        <a:xfrm>
          <a:off x="13330604" y="0"/>
          <a:ext cx="38100" cy="194090925"/>
          <a:chOff x="5346000" y="0"/>
          <a:chExt cx="0" cy="7560000"/>
        </a:xfrm>
      </xdr:grpSpPr>
      <xdr:cxnSp macro="">
        <xdr:nvCxnSpPr>
          <xdr:cNvPr id="9" name="Shape 3">
            <a:extLst>
              <a:ext uri="{FF2B5EF4-FFF2-40B4-BE49-F238E27FC236}">
                <a16:creationId xmlns:a16="http://schemas.microsoft.com/office/drawing/2014/main" id="{00000000-0008-0000-0100-000009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22</xdr:col>
      <xdr:colOff>-9525</xdr:colOff>
      <xdr:row>0</xdr:row>
      <xdr:rowOff>0</xdr:rowOff>
    </xdr:from>
    <xdr:ext cx="38100" cy="194090925"/>
    <xdr:grpSp>
      <xdr:nvGrpSpPr>
        <xdr:cNvPr id="10" name="Shape 2">
          <a:extLst>
            <a:ext uri="{FF2B5EF4-FFF2-40B4-BE49-F238E27FC236}">
              <a16:creationId xmlns:a16="http://schemas.microsoft.com/office/drawing/2014/main" id="{00000000-0008-0000-0100-00000A000000}"/>
            </a:ext>
          </a:extLst>
        </xdr:cNvPr>
        <xdr:cNvGrpSpPr/>
      </xdr:nvGrpSpPr>
      <xdr:grpSpPr>
        <a:xfrm>
          <a:off x="15919206" y="0"/>
          <a:ext cx="38100" cy="194090925"/>
          <a:chOff x="5346000" y="0"/>
          <a:chExt cx="0" cy="7560000"/>
        </a:xfrm>
      </xdr:grpSpPr>
      <xdr:cxnSp macro="">
        <xdr:nvCxnSpPr>
          <xdr:cNvPr id="11" name="Shape 3">
            <a:extLst>
              <a:ext uri="{FF2B5EF4-FFF2-40B4-BE49-F238E27FC236}">
                <a16:creationId xmlns:a16="http://schemas.microsoft.com/office/drawing/2014/main" id="{00000000-0008-0000-0100-00000B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26</xdr:col>
      <xdr:colOff>-19050</xdr:colOff>
      <xdr:row>0</xdr:row>
      <xdr:rowOff>0</xdr:rowOff>
    </xdr:from>
    <xdr:ext cx="38100" cy="194090925"/>
    <xdr:grpSp>
      <xdr:nvGrpSpPr>
        <xdr:cNvPr id="12" name="Shape 2">
          <a:extLst>
            <a:ext uri="{FF2B5EF4-FFF2-40B4-BE49-F238E27FC236}">
              <a16:creationId xmlns:a16="http://schemas.microsoft.com/office/drawing/2014/main" id="{00000000-0008-0000-0100-00000C000000}"/>
            </a:ext>
          </a:extLst>
        </xdr:cNvPr>
        <xdr:cNvGrpSpPr/>
      </xdr:nvGrpSpPr>
      <xdr:grpSpPr>
        <a:xfrm>
          <a:off x="18488758" y="0"/>
          <a:ext cx="38100" cy="194090925"/>
          <a:chOff x="5346000" y="0"/>
          <a:chExt cx="0" cy="7560000"/>
        </a:xfrm>
      </xdr:grpSpPr>
      <xdr:cxnSp macro="">
        <xdr:nvCxnSpPr>
          <xdr:cNvPr id="13" name="Shape 3">
            <a:extLst>
              <a:ext uri="{FF2B5EF4-FFF2-40B4-BE49-F238E27FC236}">
                <a16:creationId xmlns:a16="http://schemas.microsoft.com/office/drawing/2014/main" id="{00000000-0008-0000-0100-00000D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30</xdr:col>
      <xdr:colOff>-9525</xdr:colOff>
      <xdr:row>0</xdr:row>
      <xdr:rowOff>0</xdr:rowOff>
    </xdr:from>
    <xdr:ext cx="38100" cy="194090925"/>
    <xdr:grpSp>
      <xdr:nvGrpSpPr>
        <xdr:cNvPr id="14" name="Shape 2">
          <a:extLst>
            <a:ext uri="{FF2B5EF4-FFF2-40B4-BE49-F238E27FC236}">
              <a16:creationId xmlns:a16="http://schemas.microsoft.com/office/drawing/2014/main" id="{00000000-0008-0000-0100-00000E000000}"/>
            </a:ext>
          </a:extLst>
        </xdr:cNvPr>
        <xdr:cNvGrpSpPr/>
      </xdr:nvGrpSpPr>
      <xdr:grpSpPr>
        <a:xfrm>
          <a:off x="21077360" y="0"/>
          <a:ext cx="38100" cy="194090925"/>
          <a:chOff x="5346000" y="0"/>
          <a:chExt cx="0" cy="7560000"/>
        </a:xfrm>
      </xdr:grpSpPr>
      <xdr:cxnSp macro="">
        <xdr:nvCxnSpPr>
          <xdr:cNvPr id="15" name="Shape 3">
            <a:extLst>
              <a:ext uri="{FF2B5EF4-FFF2-40B4-BE49-F238E27FC236}">
                <a16:creationId xmlns:a16="http://schemas.microsoft.com/office/drawing/2014/main" id="{00000000-0008-0000-0100-00000F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34</xdr:col>
      <xdr:colOff>-19050</xdr:colOff>
      <xdr:row>0</xdr:row>
      <xdr:rowOff>0</xdr:rowOff>
    </xdr:from>
    <xdr:ext cx="38100" cy="194090925"/>
    <xdr:grpSp>
      <xdr:nvGrpSpPr>
        <xdr:cNvPr id="16" name="Shape 2">
          <a:extLst>
            <a:ext uri="{FF2B5EF4-FFF2-40B4-BE49-F238E27FC236}">
              <a16:creationId xmlns:a16="http://schemas.microsoft.com/office/drawing/2014/main" id="{00000000-0008-0000-0100-000010000000}"/>
            </a:ext>
          </a:extLst>
        </xdr:cNvPr>
        <xdr:cNvGrpSpPr/>
      </xdr:nvGrpSpPr>
      <xdr:grpSpPr>
        <a:xfrm>
          <a:off x="23690873" y="0"/>
          <a:ext cx="38100" cy="194090925"/>
          <a:chOff x="5346000" y="0"/>
          <a:chExt cx="0" cy="7560000"/>
        </a:xfrm>
      </xdr:grpSpPr>
      <xdr:cxnSp macro="">
        <xdr:nvCxnSpPr>
          <xdr:cNvPr id="17" name="Shape 3">
            <a:extLst>
              <a:ext uri="{FF2B5EF4-FFF2-40B4-BE49-F238E27FC236}">
                <a16:creationId xmlns:a16="http://schemas.microsoft.com/office/drawing/2014/main" id="{00000000-0008-0000-0100-000011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38</xdr:col>
      <xdr:colOff>-9525</xdr:colOff>
      <xdr:row>0</xdr:row>
      <xdr:rowOff>0</xdr:rowOff>
    </xdr:from>
    <xdr:ext cx="38100" cy="194090925"/>
    <xdr:grpSp>
      <xdr:nvGrpSpPr>
        <xdr:cNvPr id="18" name="Shape 2">
          <a:extLst>
            <a:ext uri="{FF2B5EF4-FFF2-40B4-BE49-F238E27FC236}">
              <a16:creationId xmlns:a16="http://schemas.microsoft.com/office/drawing/2014/main" id="{00000000-0008-0000-0100-000012000000}"/>
            </a:ext>
          </a:extLst>
        </xdr:cNvPr>
        <xdr:cNvGrpSpPr/>
      </xdr:nvGrpSpPr>
      <xdr:grpSpPr>
        <a:xfrm>
          <a:off x="26338090" y="0"/>
          <a:ext cx="38100" cy="194090925"/>
          <a:chOff x="5346000" y="0"/>
          <a:chExt cx="0" cy="7560000"/>
        </a:xfrm>
      </xdr:grpSpPr>
      <xdr:cxnSp macro="">
        <xdr:nvCxnSpPr>
          <xdr:cNvPr id="19" name="Shape 3">
            <a:extLst>
              <a:ext uri="{FF2B5EF4-FFF2-40B4-BE49-F238E27FC236}">
                <a16:creationId xmlns:a16="http://schemas.microsoft.com/office/drawing/2014/main" id="{00000000-0008-0000-0100-000013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42</xdr:col>
      <xdr:colOff>-19050</xdr:colOff>
      <xdr:row>0</xdr:row>
      <xdr:rowOff>0</xdr:rowOff>
    </xdr:from>
    <xdr:ext cx="38100" cy="194090925"/>
    <xdr:grpSp>
      <xdr:nvGrpSpPr>
        <xdr:cNvPr id="20" name="Shape 2">
          <a:extLst>
            <a:ext uri="{FF2B5EF4-FFF2-40B4-BE49-F238E27FC236}">
              <a16:creationId xmlns:a16="http://schemas.microsoft.com/office/drawing/2014/main" id="{00000000-0008-0000-0100-000014000000}"/>
            </a:ext>
          </a:extLst>
        </xdr:cNvPr>
        <xdr:cNvGrpSpPr/>
      </xdr:nvGrpSpPr>
      <xdr:grpSpPr>
        <a:xfrm>
          <a:off x="28966258" y="0"/>
          <a:ext cx="38100" cy="194090925"/>
          <a:chOff x="5346000" y="0"/>
          <a:chExt cx="0" cy="7560000"/>
        </a:xfrm>
      </xdr:grpSpPr>
      <xdr:cxnSp macro="">
        <xdr:nvCxnSpPr>
          <xdr:cNvPr id="21" name="Shape 3">
            <a:extLst>
              <a:ext uri="{FF2B5EF4-FFF2-40B4-BE49-F238E27FC236}">
                <a16:creationId xmlns:a16="http://schemas.microsoft.com/office/drawing/2014/main" id="{00000000-0008-0000-0100-000015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46</xdr:col>
      <xdr:colOff>-19050</xdr:colOff>
      <xdr:row>0</xdr:row>
      <xdr:rowOff>0</xdr:rowOff>
    </xdr:from>
    <xdr:ext cx="38100" cy="194090925"/>
    <xdr:grpSp>
      <xdr:nvGrpSpPr>
        <xdr:cNvPr id="22" name="Shape 2">
          <a:extLst>
            <a:ext uri="{FF2B5EF4-FFF2-40B4-BE49-F238E27FC236}">
              <a16:creationId xmlns:a16="http://schemas.microsoft.com/office/drawing/2014/main" id="{00000000-0008-0000-0100-000016000000}"/>
            </a:ext>
          </a:extLst>
        </xdr:cNvPr>
        <xdr:cNvGrpSpPr/>
      </xdr:nvGrpSpPr>
      <xdr:grpSpPr>
        <a:xfrm>
          <a:off x="31574642" y="0"/>
          <a:ext cx="38100" cy="194090925"/>
          <a:chOff x="5346000" y="0"/>
          <a:chExt cx="0" cy="7560000"/>
        </a:xfrm>
      </xdr:grpSpPr>
      <xdr:cxnSp macro="">
        <xdr:nvCxnSpPr>
          <xdr:cNvPr id="23" name="Shape 3">
            <a:extLst>
              <a:ext uri="{FF2B5EF4-FFF2-40B4-BE49-F238E27FC236}">
                <a16:creationId xmlns:a16="http://schemas.microsoft.com/office/drawing/2014/main" id="{00000000-0008-0000-0100-000017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50</xdr:col>
      <xdr:colOff>-19050</xdr:colOff>
      <xdr:row>0</xdr:row>
      <xdr:rowOff>0</xdr:rowOff>
    </xdr:from>
    <xdr:ext cx="38100" cy="194090925"/>
    <xdr:grpSp>
      <xdr:nvGrpSpPr>
        <xdr:cNvPr id="24" name="Shape 2">
          <a:extLst>
            <a:ext uri="{FF2B5EF4-FFF2-40B4-BE49-F238E27FC236}">
              <a16:creationId xmlns:a16="http://schemas.microsoft.com/office/drawing/2014/main" id="{00000000-0008-0000-0100-000018000000}"/>
            </a:ext>
          </a:extLst>
        </xdr:cNvPr>
        <xdr:cNvGrpSpPr/>
      </xdr:nvGrpSpPr>
      <xdr:grpSpPr>
        <a:xfrm>
          <a:off x="34153719" y="0"/>
          <a:ext cx="38100" cy="194090925"/>
          <a:chOff x="5346000" y="0"/>
          <a:chExt cx="0" cy="7560000"/>
        </a:xfrm>
      </xdr:grpSpPr>
      <xdr:cxnSp macro="">
        <xdr:nvCxnSpPr>
          <xdr:cNvPr id="25" name="Shape 3">
            <a:extLst>
              <a:ext uri="{FF2B5EF4-FFF2-40B4-BE49-F238E27FC236}">
                <a16:creationId xmlns:a16="http://schemas.microsoft.com/office/drawing/2014/main" id="{00000000-0008-0000-0100-000019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54</xdr:col>
      <xdr:colOff>-9525</xdr:colOff>
      <xdr:row>0</xdr:row>
      <xdr:rowOff>0</xdr:rowOff>
    </xdr:from>
    <xdr:ext cx="38100" cy="194090925"/>
    <xdr:grpSp>
      <xdr:nvGrpSpPr>
        <xdr:cNvPr id="26" name="Shape 2">
          <a:extLst>
            <a:ext uri="{FF2B5EF4-FFF2-40B4-BE49-F238E27FC236}">
              <a16:creationId xmlns:a16="http://schemas.microsoft.com/office/drawing/2014/main" id="{00000000-0008-0000-0100-00001A000000}"/>
            </a:ext>
          </a:extLst>
        </xdr:cNvPr>
        <xdr:cNvGrpSpPr/>
      </xdr:nvGrpSpPr>
      <xdr:grpSpPr>
        <a:xfrm>
          <a:off x="36742321" y="0"/>
          <a:ext cx="38100" cy="194090925"/>
          <a:chOff x="5346000" y="0"/>
          <a:chExt cx="0" cy="7560000"/>
        </a:xfrm>
      </xdr:grpSpPr>
      <xdr:cxnSp macro="">
        <xdr:nvCxnSpPr>
          <xdr:cNvPr id="27" name="Shape 3">
            <a:extLst>
              <a:ext uri="{FF2B5EF4-FFF2-40B4-BE49-F238E27FC236}">
                <a16:creationId xmlns:a16="http://schemas.microsoft.com/office/drawing/2014/main" id="{00000000-0008-0000-0100-00001B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58</xdr:col>
      <xdr:colOff>-9525</xdr:colOff>
      <xdr:row>0</xdr:row>
      <xdr:rowOff>0</xdr:rowOff>
    </xdr:from>
    <xdr:ext cx="38100" cy="194090925"/>
    <xdr:grpSp>
      <xdr:nvGrpSpPr>
        <xdr:cNvPr id="28" name="Shape 2">
          <a:extLst>
            <a:ext uri="{FF2B5EF4-FFF2-40B4-BE49-F238E27FC236}">
              <a16:creationId xmlns:a16="http://schemas.microsoft.com/office/drawing/2014/main" id="{00000000-0008-0000-0100-00001C000000}"/>
            </a:ext>
          </a:extLst>
        </xdr:cNvPr>
        <xdr:cNvGrpSpPr/>
      </xdr:nvGrpSpPr>
      <xdr:grpSpPr>
        <a:xfrm>
          <a:off x="39321398" y="0"/>
          <a:ext cx="38100" cy="194090925"/>
          <a:chOff x="5346000" y="0"/>
          <a:chExt cx="0" cy="7560000"/>
        </a:xfrm>
      </xdr:grpSpPr>
      <xdr:cxnSp macro="">
        <xdr:nvCxnSpPr>
          <xdr:cNvPr id="29" name="Shape 3">
            <a:extLst>
              <a:ext uri="{FF2B5EF4-FFF2-40B4-BE49-F238E27FC236}">
                <a16:creationId xmlns:a16="http://schemas.microsoft.com/office/drawing/2014/main" id="{00000000-0008-0000-0100-00001D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80</xdr:col>
      <xdr:colOff>9525</xdr:colOff>
      <xdr:row>0</xdr:row>
      <xdr:rowOff>0</xdr:rowOff>
    </xdr:from>
    <xdr:ext cx="38100" cy="194090925"/>
    <xdr:grpSp>
      <xdr:nvGrpSpPr>
        <xdr:cNvPr id="30" name="Shape 2">
          <a:extLst>
            <a:ext uri="{FF2B5EF4-FFF2-40B4-BE49-F238E27FC236}">
              <a16:creationId xmlns:a16="http://schemas.microsoft.com/office/drawing/2014/main" id="{00000000-0008-0000-0100-00001E000000}"/>
            </a:ext>
          </a:extLst>
        </xdr:cNvPr>
        <xdr:cNvGrpSpPr/>
      </xdr:nvGrpSpPr>
      <xdr:grpSpPr>
        <a:xfrm>
          <a:off x="53525371" y="0"/>
          <a:ext cx="38100" cy="194090925"/>
          <a:chOff x="5346000" y="0"/>
          <a:chExt cx="0" cy="7560000"/>
        </a:xfrm>
      </xdr:grpSpPr>
      <xdr:cxnSp macro="">
        <xdr:nvCxnSpPr>
          <xdr:cNvPr id="31" name="Shape 3">
            <a:extLst>
              <a:ext uri="{FF2B5EF4-FFF2-40B4-BE49-F238E27FC236}">
                <a16:creationId xmlns:a16="http://schemas.microsoft.com/office/drawing/2014/main" id="{00000000-0008-0000-0100-00001F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81</xdr:col>
      <xdr:colOff>9525</xdr:colOff>
      <xdr:row>0</xdr:row>
      <xdr:rowOff>0</xdr:rowOff>
    </xdr:from>
    <xdr:ext cx="38100" cy="194090925"/>
    <xdr:grpSp>
      <xdr:nvGrpSpPr>
        <xdr:cNvPr id="32" name="Shape 2">
          <a:extLst>
            <a:ext uri="{FF2B5EF4-FFF2-40B4-BE49-F238E27FC236}">
              <a16:creationId xmlns:a16="http://schemas.microsoft.com/office/drawing/2014/main" id="{00000000-0008-0000-0100-000020000000}"/>
            </a:ext>
          </a:extLst>
        </xdr:cNvPr>
        <xdr:cNvGrpSpPr/>
      </xdr:nvGrpSpPr>
      <xdr:grpSpPr>
        <a:xfrm>
          <a:off x="54170140" y="0"/>
          <a:ext cx="38100" cy="194090925"/>
          <a:chOff x="5346000" y="0"/>
          <a:chExt cx="0" cy="7560000"/>
        </a:xfrm>
      </xdr:grpSpPr>
      <xdr:cxnSp macro="">
        <xdr:nvCxnSpPr>
          <xdr:cNvPr id="33" name="Shape 3">
            <a:extLst>
              <a:ext uri="{FF2B5EF4-FFF2-40B4-BE49-F238E27FC236}">
                <a16:creationId xmlns:a16="http://schemas.microsoft.com/office/drawing/2014/main" id="{00000000-0008-0000-0100-000021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82</xdr:col>
      <xdr:colOff>0</xdr:colOff>
      <xdr:row>0</xdr:row>
      <xdr:rowOff>0</xdr:rowOff>
    </xdr:from>
    <xdr:ext cx="38100" cy="194090925"/>
    <xdr:grpSp>
      <xdr:nvGrpSpPr>
        <xdr:cNvPr id="34" name="Shape 2">
          <a:extLst>
            <a:ext uri="{FF2B5EF4-FFF2-40B4-BE49-F238E27FC236}">
              <a16:creationId xmlns:a16="http://schemas.microsoft.com/office/drawing/2014/main" id="{00000000-0008-0000-0100-000022000000}"/>
            </a:ext>
          </a:extLst>
        </xdr:cNvPr>
        <xdr:cNvGrpSpPr/>
      </xdr:nvGrpSpPr>
      <xdr:grpSpPr>
        <a:xfrm>
          <a:off x="54805385" y="0"/>
          <a:ext cx="38100" cy="194090925"/>
          <a:chOff x="5346000" y="0"/>
          <a:chExt cx="0" cy="7560000"/>
        </a:xfrm>
      </xdr:grpSpPr>
      <xdr:cxnSp macro="">
        <xdr:nvCxnSpPr>
          <xdr:cNvPr id="35" name="Shape 3">
            <a:extLst>
              <a:ext uri="{FF2B5EF4-FFF2-40B4-BE49-F238E27FC236}">
                <a16:creationId xmlns:a16="http://schemas.microsoft.com/office/drawing/2014/main" id="{00000000-0008-0000-0100-000023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83</xdr:col>
      <xdr:colOff>0</xdr:colOff>
      <xdr:row>0</xdr:row>
      <xdr:rowOff>0</xdr:rowOff>
    </xdr:from>
    <xdr:ext cx="38100" cy="194090925"/>
    <xdr:grpSp>
      <xdr:nvGrpSpPr>
        <xdr:cNvPr id="36" name="Shape 2">
          <a:extLst>
            <a:ext uri="{FF2B5EF4-FFF2-40B4-BE49-F238E27FC236}">
              <a16:creationId xmlns:a16="http://schemas.microsoft.com/office/drawing/2014/main" id="{00000000-0008-0000-0100-000024000000}"/>
            </a:ext>
          </a:extLst>
        </xdr:cNvPr>
        <xdr:cNvGrpSpPr/>
      </xdr:nvGrpSpPr>
      <xdr:grpSpPr>
        <a:xfrm>
          <a:off x="55450154" y="0"/>
          <a:ext cx="38100" cy="194090925"/>
          <a:chOff x="5346000" y="0"/>
          <a:chExt cx="0" cy="7560000"/>
        </a:xfrm>
      </xdr:grpSpPr>
      <xdr:cxnSp macro="">
        <xdr:nvCxnSpPr>
          <xdr:cNvPr id="37" name="Shape 3">
            <a:extLst>
              <a:ext uri="{FF2B5EF4-FFF2-40B4-BE49-F238E27FC236}">
                <a16:creationId xmlns:a16="http://schemas.microsoft.com/office/drawing/2014/main" id="{00000000-0008-0000-0100-000025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84</xdr:col>
      <xdr:colOff>0</xdr:colOff>
      <xdr:row>0</xdr:row>
      <xdr:rowOff>0</xdr:rowOff>
    </xdr:from>
    <xdr:ext cx="38100" cy="194090925"/>
    <xdr:grpSp>
      <xdr:nvGrpSpPr>
        <xdr:cNvPr id="38" name="Shape 2">
          <a:extLst>
            <a:ext uri="{FF2B5EF4-FFF2-40B4-BE49-F238E27FC236}">
              <a16:creationId xmlns:a16="http://schemas.microsoft.com/office/drawing/2014/main" id="{00000000-0008-0000-0100-000026000000}"/>
            </a:ext>
          </a:extLst>
        </xdr:cNvPr>
        <xdr:cNvGrpSpPr/>
      </xdr:nvGrpSpPr>
      <xdr:grpSpPr>
        <a:xfrm>
          <a:off x="56094923" y="0"/>
          <a:ext cx="38100" cy="194090925"/>
          <a:chOff x="5346000" y="0"/>
          <a:chExt cx="0" cy="7560000"/>
        </a:xfrm>
      </xdr:grpSpPr>
      <xdr:cxnSp macro="">
        <xdr:nvCxnSpPr>
          <xdr:cNvPr id="39" name="Shape 3">
            <a:extLst>
              <a:ext uri="{FF2B5EF4-FFF2-40B4-BE49-F238E27FC236}">
                <a16:creationId xmlns:a16="http://schemas.microsoft.com/office/drawing/2014/main" id="{00000000-0008-0000-0100-000027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85</xdr:col>
      <xdr:colOff>0</xdr:colOff>
      <xdr:row>0</xdr:row>
      <xdr:rowOff>0</xdr:rowOff>
    </xdr:from>
    <xdr:ext cx="38100" cy="194090925"/>
    <xdr:grpSp>
      <xdr:nvGrpSpPr>
        <xdr:cNvPr id="40" name="Shape 2">
          <a:extLst>
            <a:ext uri="{FF2B5EF4-FFF2-40B4-BE49-F238E27FC236}">
              <a16:creationId xmlns:a16="http://schemas.microsoft.com/office/drawing/2014/main" id="{00000000-0008-0000-0100-000028000000}"/>
            </a:ext>
          </a:extLst>
        </xdr:cNvPr>
        <xdr:cNvGrpSpPr/>
      </xdr:nvGrpSpPr>
      <xdr:grpSpPr>
        <a:xfrm>
          <a:off x="56739692" y="0"/>
          <a:ext cx="38100" cy="194090925"/>
          <a:chOff x="5346000" y="0"/>
          <a:chExt cx="0" cy="7560000"/>
        </a:xfrm>
      </xdr:grpSpPr>
      <xdr:cxnSp macro="">
        <xdr:nvCxnSpPr>
          <xdr:cNvPr id="41" name="Shape 3">
            <a:extLst>
              <a:ext uri="{FF2B5EF4-FFF2-40B4-BE49-F238E27FC236}">
                <a16:creationId xmlns:a16="http://schemas.microsoft.com/office/drawing/2014/main" id="{00000000-0008-0000-0100-000029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87</xdr:col>
      <xdr:colOff>0</xdr:colOff>
      <xdr:row>0</xdr:row>
      <xdr:rowOff>0</xdr:rowOff>
    </xdr:from>
    <xdr:ext cx="38100" cy="194090925"/>
    <xdr:grpSp>
      <xdr:nvGrpSpPr>
        <xdr:cNvPr id="42" name="Shape 2">
          <a:extLst>
            <a:ext uri="{FF2B5EF4-FFF2-40B4-BE49-F238E27FC236}">
              <a16:creationId xmlns:a16="http://schemas.microsoft.com/office/drawing/2014/main" id="{00000000-0008-0000-0100-00002A000000}"/>
            </a:ext>
          </a:extLst>
        </xdr:cNvPr>
        <xdr:cNvGrpSpPr/>
      </xdr:nvGrpSpPr>
      <xdr:grpSpPr>
        <a:xfrm>
          <a:off x="58029231" y="0"/>
          <a:ext cx="38100" cy="194090925"/>
          <a:chOff x="5346000" y="0"/>
          <a:chExt cx="0" cy="7560000"/>
        </a:xfrm>
      </xdr:grpSpPr>
      <xdr:cxnSp macro="">
        <xdr:nvCxnSpPr>
          <xdr:cNvPr id="43" name="Shape 3">
            <a:extLst>
              <a:ext uri="{FF2B5EF4-FFF2-40B4-BE49-F238E27FC236}">
                <a16:creationId xmlns:a16="http://schemas.microsoft.com/office/drawing/2014/main" id="{00000000-0008-0000-0100-00002B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87</xdr:col>
      <xdr:colOff>638175</xdr:colOff>
      <xdr:row>0</xdr:row>
      <xdr:rowOff>0</xdr:rowOff>
    </xdr:from>
    <xdr:ext cx="38100" cy="194090925"/>
    <xdr:grpSp>
      <xdr:nvGrpSpPr>
        <xdr:cNvPr id="44" name="Shape 2">
          <a:extLst>
            <a:ext uri="{FF2B5EF4-FFF2-40B4-BE49-F238E27FC236}">
              <a16:creationId xmlns:a16="http://schemas.microsoft.com/office/drawing/2014/main" id="{00000000-0008-0000-0100-00002C000000}"/>
            </a:ext>
          </a:extLst>
        </xdr:cNvPr>
        <xdr:cNvGrpSpPr/>
      </xdr:nvGrpSpPr>
      <xdr:grpSpPr>
        <a:xfrm>
          <a:off x="58667406" y="0"/>
          <a:ext cx="38100" cy="194090925"/>
          <a:chOff x="5346000" y="0"/>
          <a:chExt cx="0" cy="7560000"/>
        </a:xfrm>
      </xdr:grpSpPr>
      <xdr:cxnSp macro="">
        <xdr:nvCxnSpPr>
          <xdr:cNvPr id="45" name="Shape 3">
            <a:extLst>
              <a:ext uri="{FF2B5EF4-FFF2-40B4-BE49-F238E27FC236}">
                <a16:creationId xmlns:a16="http://schemas.microsoft.com/office/drawing/2014/main" id="{00000000-0008-0000-0100-00002D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88</xdr:col>
      <xdr:colOff>638175</xdr:colOff>
      <xdr:row>0</xdr:row>
      <xdr:rowOff>0</xdr:rowOff>
    </xdr:from>
    <xdr:ext cx="38100" cy="194090925"/>
    <xdr:grpSp>
      <xdr:nvGrpSpPr>
        <xdr:cNvPr id="46" name="Shape 2">
          <a:extLst>
            <a:ext uri="{FF2B5EF4-FFF2-40B4-BE49-F238E27FC236}">
              <a16:creationId xmlns:a16="http://schemas.microsoft.com/office/drawing/2014/main" id="{00000000-0008-0000-0100-00002E000000}"/>
            </a:ext>
          </a:extLst>
        </xdr:cNvPr>
        <xdr:cNvGrpSpPr/>
      </xdr:nvGrpSpPr>
      <xdr:grpSpPr>
        <a:xfrm>
          <a:off x="59312175" y="0"/>
          <a:ext cx="38100" cy="194090925"/>
          <a:chOff x="5346000" y="0"/>
          <a:chExt cx="0" cy="7560000"/>
        </a:xfrm>
      </xdr:grpSpPr>
      <xdr:cxnSp macro="">
        <xdr:nvCxnSpPr>
          <xdr:cNvPr id="47" name="Shape 3">
            <a:extLst>
              <a:ext uri="{FF2B5EF4-FFF2-40B4-BE49-F238E27FC236}">
                <a16:creationId xmlns:a16="http://schemas.microsoft.com/office/drawing/2014/main" id="{00000000-0008-0000-0100-00002F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90</xdr:col>
      <xdr:colOff>-19050</xdr:colOff>
      <xdr:row>0</xdr:row>
      <xdr:rowOff>0</xdr:rowOff>
    </xdr:from>
    <xdr:ext cx="38100" cy="194090925"/>
    <xdr:grpSp>
      <xdr:nvGrpSpPr>
        <xdr:cNvPr id="48" name="Shape 2">
          <a:extLst>
            <a:ext uri="{FF2B5EF4-FFF2-40B4-BE49-F238E27FC236}">
              <a16:creationId xmlns:a16="http://schemas.microsoft.com/office/drawing/2014/main" id="{00000000-0008-0000-0100-000030000000}"/>
            </a:ext>
          </a:extLst>
        </xdr:cNvPr>
        <xdr:cNvGrpSpPr/>
      </xdr:nvGrpSpPr>
      <xdr:grpSpPr>
        <a:xfrm>
          <a:off x="59944488" y="0"/>
          <a:ext cx="38100" cy="194090925"/>
          <a:chOff x="5346000" y="0"/>
          <a:chExt cx="0" cy="7560000"/>
        </a:xfrm>
      </xdr:grpSpPr>
      <xdr:cxnSp macro="">
        <xdr:nvCxnSpPr>
          <xdr:cNvPr id="49" name="Shape 3">
            <a:extLst>
              <a:ext uri="{FF2B5EF4-FFF2-40B4-BE49-F238E27FC236}">
                <a16:creationId xmlns:a16="http://schemas.microsoft.com/office/drawing/2014/main" id="{00000000-0008-0000-0100-000031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91</xdr:col>
      <xdr:colOff>-19050</xdr:colOff>
      <xdr:row>0</xdr:row>
      <xdr:rowOff>0</xdr:rowOff>
    </xdr:from>
    <xdr:ext cx="38100" cy="194090925"/>
    <xdr:grpSp>
      <xdr:nvGrpSpPr>
        <xdr:cNvPr id="50" name="Shape 2">
          <a:extLst>
            <a:ext uri="{FF2B5EF4-FFF2-40B4-BE49-F238E27FC236}">
              <a16:creationId xmlns:a16="http://schemas.microsoft.com/office/drawing/2014/main" id="{00000000-0008-0000-0100-000032000000}"/>
            </a:ext>
          </a:extLst>
        </xdr:cNvPr>
        <xdr:cNvGrpSpPr/>
      </xdr:nvGrpSpPr>
      <xdr:grpSpPr>
        <a:xfrm>
          <a:off x="60589258" y="0"/>
          <a:ext cx="38100" cy="194090925"/>
          <a:chOff x="5346000" y="0"/>
          <a:chExt cx="0" cy="7560000"/>
        </a:xfrm>
      </xdr:grpSpPr>
      <xdr:cxnSp macro="">
        <xdr:nvCxnSpPr>
          <xdr:cNvPr id="51" name="Shape 3">
            <a:extLst>
              <a:ext uri="{FF2B5EF4-FFF2-40B4-BE49-F238E27FC236}">
                <a16:creationId xmlns:a16="http://schemas.microsoft.com/office/drawing/2014/main" id="{00000000-0008-0000-0100-000033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92</xdr:col>
      <xdr:colOff>-19050</xdr:colOff>
      <xdr:row>0</xdr:row>
      <xdr:rowOff>0</xdr:rowOff>
    </xdr:from>
    <xdr:ext cx="38100" cy="194090925"/>
    <xdr:grpSp>
      <xdr:nvGrpSpPr>
        <xdr:cNvPr id="52" name="Shape 2">
          <a:extLst>
            <a:ext uri="{FF2B5EF4-FFF2-40B4-BE49-F238E27FC236}">
              <a16:creationId xmlns:a16="http://schemas.microsoft.com/office/drawing/2014/main" id="{00000000-0008-0000-0100-000034000000}"/>
            </a:ext>
          </a:extLst>
        </xdr:cNvPr>
        <xdr:cNvGrpSpPr/>
      </xdr:nvGrpSpPr>
      <xdr:grpSpPr>
        <a:xfrm>
          <a:off x="61234027" y="0"/>
          <a:ext cx="38100" cy="194090925"/>
          <a:chOff x="5346000" y="0"/>
          <a:chExt cx="0" cy="7560000"/>
        </a:xfrm>
      </xdr:grpSpPr>
      <xdr:cxnSp macro="">
        <xdr:nvCxnSpPr>
          <xdr:cNvPr id="53" name="Shape 3">
            <a:extLst>
              <a:ext uri="{FF2B5EF4-FFF2-40B4-BE49-F238E27FC236}">
                <a16:creationId xmlns:a16="http://schemas.microsoft.com/office/drawing/2014/main" id="{00000000-0008-0000-0100-000035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93</xdr:col>
      <xdr:colOff>-9525</xdr:colOff>
      <xdr:row>0</xdr:row>
      <xdr:rowOff>0</xdr:rowOff>
    </xdr:from>
    <xdr:ext cx="38100" cy="194090925"/>
    <xdr:grpSp>
      <xdr:nvGrpSpPr>
        <xdr:cNvPr id="54" name="Shape 2">
          <a:extLst>
            <a:ext uri="{FF2B5EF4-FFF2-40B4-BE49-F238E27FC236}">
              <a16:creationId xmlns:a16="http://schemas.microsoft.com/office/drawing/2014/main" id="{00000000-0008-0000-0100-000036000000}"/>
            </a:ext>
          </a:extLst>
        </xdr:cNvPr>
        <xdr:cNvGrpSpPr/>
      </xdr:nvGrpSpPr>
      <xdr:grpSpPr>
        <a:xfrm>
          <a:off x="61888321" y="0"/>
          <a:ext cx="38100" cy="194090925"/>
          <a:chOff x="5346000" y="0"/>
          <a:chExt cx="0" cy="7560000"/>
        </a:xfrm>
      </xdr:grpSpPr>
      <xdr:cxnSp macro="">
        <xdr:nvCxnSpPr>
          <xdr:cNvPr id="55" name="Shape 4">
            <a:extLst>
              <a:ext uri="{FF2B5EF4-FFF2-40B4-BE49-F238E27FC236}">
                <a16:creationId xmlns:a16="http://schemas.microsoft.com/office/drawing/2014/main" id="{00000000-0008-0000-0100-000037000000}"/>
              </a:ext>
            </a:extLst>
          </xdr:cNvPr>
          <xdr:cNvCxnSpPr/>
        </xdr:nvCxnSpPr>
        <xdr:spPr>
          <a:xfrm>
            <a:off x="5346000" y="0"/>
            <a:ext cx="0" cy="7560000"/>
          </a:xfrm>
          <a:prstGeom prst="straightConnector1">
            <a:avLst/>
          </a:prstGeom>
          <a:noFill/>
          <a:ln w="28575" cap="flat" cmpd="sng">
            <a:solidFill>
              <a:srgbClr val="0000FF"/>
            </a:solidFill>
            <a:prstDash val="solid"/>
            <a:round/>
            <a:headEnd type="none" w="med" len="med"/>
            <a:tailEnd type="none" w="med" len="med"/>
          </a:ln>
        </xdr:spPr>
      </xdr:cxnSp>
    </xdr:grpSp>
    <xdr:clientData fLocksWithSheet="0"/>
  </xdr:oneCellAnchor>
  <xdr:oneCellAnchor>
    <xdr:from>
      <xdr:col>94</xdr:col>
      <xdr:colOff>-19050</xdr:colOff>
      <xdr:row>0</xdr:row>
      <xdr:rowOff>0</xdr:rowOff>
    </xdr:from>
    <xdr:ext cx="38100" cy="194090925"/>
    <xdr:grpSp>
      <xdr:nvGrpSpPr>
        <xdr:cNvPr id="56" name="Shape 2">
          <a:extLst>
            <a:ext uri="{FF2B5EF4-FFF2-40B4-BE49-F238E27FC236}">
              <a16:creationId xmlns:a16="http://schemas.microsoft.com/office/drawing/2014/main" id="{00000000-0008-0000-0100-000038000000}"/>
            </a:ext>
          </a:extLst>
        </xdr:cNvPr>
        <xdr:cNvGrpSpPr/>
      </xdr:nvGrpSpPr>
      <xdr:grpSpPr>
        <a:xfrm>
          <a:off x="62523565" y="0"/>
          <a:ext cx="38100" cy="194090925"/>
          <a:chOff x="5346000" y="0"/>
          <a:chExt cx="0" cy="7560000"/>
        </a:xfrm>
      </xdr:grpSpPr>
      <xdr:cxnSp macro="">
        <xdr:nvCxnSpPr>
          <xdr:cNvPr id="57" name="Shape 3">
            <a:extLst>
              <a:ext uri="{FF2B5EF4-FFF2-40B4-BE49-F238E27FC236}">
                <a16:creationId xmlns:a16="http://schemas.microsoft.com/office/drawing/2014/main" id="{00000000-0008-0000-0100-000039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95</xdr:col>
      <xdr:colOff>-19050</xdr:colOff>
      <xdr:row>0</xdr:row>
      <xdr:rowOff>0</xdr:rowOff>
    </xdr:from>
    <xdr:ext cx="38100" cy="194090925"/>
    <xdr:grpSp>
      <xdr:nvGrpSpPr>
        <xdr:cNvPr id="58" name="Shape 2">
          <a:extLst>
            <a:ext uri="{FF2B5EF4-FFF2-40B4-BE49-F238E27FC236}">
              <a16:creationId xmlns:a16="http://schemas.microsoft.com/office/drawing/2014/main" id="{00000000-0008-0000-0100-00003A000000}"/>
            </a:ext>
          </a:extLst>
        </xdr:cNvPr>
        <xdr:cNvGrpSpPr/>
      </xdr:nvGrpSpPr>
      <xdr:grpSpPr>
        <a:xfrm>
          <a:off x="63168335" y="0"/>
          <a:ext cx="38100" cy="194090925"/>
          <a:chOff x="5346000" y="0"/>
          <a:chExt cx="0" cy="7560000"/>
        </a:xfrm>
      </xdr:grpSpPr>
      <xdr:cxnSp macro="">
        <xdr:nvCxnSpPr>
          <xdr:cNvPr id="59" name="Shape 3">
            <a:extLst>
              <a:ext uri="{FF2B5EF4-FFF2-40B4-BE49-F238E27FC236}">
                <a16:creationId xmlns:a16="http://schemas.microsoft.com/office/drawing/2014/main" id="{00000000-0008-0000-0100-00003B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96</xdr:col>
      <xdr:colOff>-9525</xdr:colOff>
      <xdr:row>0</xdr:row>
      <xdr:rowOff>0</xdr:rowOff>
    </xdr:from>
    <xdr:ext cx="38100" cy="194090925"/>
    <xdr:grpSp>
      <xdr:nvGrpSpPr>
        <xdr:cNvPr id="60" name="Shape 2">
          <a:extLst>
            <a:ext uri="{FF2B5EF4-FFF2-40B4-BE49-F238E27FC236}">
              <a16:creationId xmlns:a16="http://schemas.microsoft.com/office/drawing/2014/main" id="{00000000-0008-0000-0100-00003C000000}"/>
            </a:ext>
          </a:extLst>
        </xdr:cNvPr>
        <xdr:cNvGrpSpPr/>
      </xdr:nvGrpSpPr>
      <xdr:grpSpPr>
        <a:xfrm>
          <a:off x="63822629" y="0"/>
          <a:ext cx="38100" cy="194090925"/>
          <a:chOff x="5346000" y="0"/>
          <a:chExt cx="0" cy="7560000"/>
        </a:xfrm>
      </xdr:grpSpPr>
      <xdr:cxnSp macro="">
        <xdr:nvCxnSpPr>
          <xdr:cNvPr id="61" name="Shape 3">
            <a:extLst>
              <a:ext uri="{FF2B5EF4-FFF2-40B4-BE49-F238E27FC236}">
                <a16:creationId xmlns:a16="http://schemas.microsoft.com/office/drawing/2014/main" id="{00000000-0008-0000-0100-00003D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60</xdr:col>
      <xdr:colOff>33253</xdr:colOff>
      <xdr:row>0</xdr:row>
      <xdr:rowOff>0</xdr:rowOff>
    </xdr:from>
    <xdr:ext cx="685800" cy="245421150"/>
    <xdr:sp macro="" textlink="">
      <xdr:nvSpPr>
        <xdr:cNvPr id="62" name="Shape 5">
          <a:extLst>
            <a:ext uri="{FF2B5EF4-FFF2-40B4-BE49-F238E27FC236}">
              <a16:creationId xmlns:a16="http://schemas.microsoft.com/office/drawing/2014/main" id="{00000000-0008-0000-0100-00003E000000}"/>
            </a:ext>
          </a:extLst>
        </xdr:cNvPr>
        <xdr:cNvSpPr/>
      </xdr:nvSpPr>
      <xdr:spPr>
        <a:xfrm>
          <a:off x="40901106" y="0"/>
          <a:ext cx="685800" cy="245421150"/>
        </a:xfrm>
        <a:prstGeom prst="rect">
          <a:avLst/>
        </a:prstGeom>
        <a:noFill/>
        <a:ln w="38100" cap="flat" cmpd="sng">
          <a:solidFill>
            <a:srgbClr val="0000F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86</xdr:col>
      <xdr:colOff>0</xdr:colOff>
      <xdr:row>0</xdr:row>
      <xdr:rowOff>9525</xdr:rowOff>
    </xdr:from>
    <xdr:ext cx="38100" cy="194090925"/>
    <xdr:grpSp>
      <xdr:nvGrpSpPr>
        <xdr:cNvPr id="63" name="Shape 2">
          <a:extLst>
            <a:ext uri="{FF2B5EF4-FFF2-40B4-BE49-F238E27FC236}">
              <a16:creationId xmlns:a16="http://schemas.microsoft.com/office/drawing/2014/main" id="{00000000-0008-0000-0100-00003F000000}"/>
            </a:ext>
          </a:extLst>
        </xdr:cNvPr>
        <xdr:cNvGrpSpPr/>
      </xdr:nvGrpSpPr>
      <xdr:grpSpPr>
        <a:xfrm>
          <a:off x="57384462" y="9525"/>
          <a:ext cx="38100" cy="194090925"/>
          <a:chOff x="5346000" y="0"/>
          <a:chExt cx="0" cy="7560000"/>
        </a:xfrm>
      </xdr:grpSpPr>
      <xdr:cxnSp macro="">
        <xdr:nvCxnSpPr>
          <xdr:cNvPr id="64" name="Shape 3">
            <a:extLst>
              <a:ext uri="{FF2B5EF4-FFF2-40B4-BE49-F238E27FC236}">
                <a16:creationId xmlns:a16="http://schemas.microsoft.com/office/drawing/2014/main" id="{00000000-0008-0000-0100-000040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62</xdr:col>
      <xdr:colOff>-9525</xdr:colOff>
      <xdr:row>0</xdr:row>
      <xdr:rowOff>0</xdr:rowOff>
    </xdr:from>
    <xdr:ext cx="38100" cy="194090925"/>
    <xdr:grpSp>
      <xdr:nvGrpSpPr>
        <xdr:cNvPr id="65" name="Shape 2">
          <a:extLst>
            <a:ext uri="{FF2B5EF4-FFF2-40B4-BE49-F238E27FC236}">
              <a16:creationId xmlns:a16="http://schemas.microsoft.com/office/drawing/2014/main" id="{00000000-0008-0000-0100-000041000000}"/>
            </a:ext>
          </a:extLst>
        </xdr:cNvPr>
        <xdr:cNvGrpSpPr/>
      </xdr:nvGrpSpPr>
      <xdr:grpSpPr>
        <a:xfrm>
          <a:off x="41900475" y="0"/>
          <a:ext cx="38100" cy="194090925"/>
          <a:chOff x="5346000" y="0"/>
          <a:chExt cx="0" cy="7560000"/>
        </a:xfrm>
      </xdr:grpSpPr>
      <xdr:cxnSp macro="">
        <xdr:nvCxnSpPr>
          <xdr:cNvPr id="66" name="Shape 3">
            <a:extLst>
              <a:ext uri="{FF2B5EF4-FFF2-40B4-BE49-F238E27FC236}">
                <a16:creationId xmlns:a16="http://schemas.microsoft.com/office/drawing/2014/main" id="{00000000-0008-0000-0100-000042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66</xdr:col>
      <xdr:colOff>-9525</xdr:colOff>
      <xdr:row>0</xdr:row>
      <xdr:rowOff>0</xdr:rowOff>
    </xdr:from>
    <xdr:ext cx="38100" cy="194090925"/>
    <xdr:grpSp>
      <xdr:nvGrpSpPr>
        <xdr:cNvPr id="67" name="Shape 2">
          <a:extLst>
            <a:ext uri="{FF2B5EF4-FFF2-40B4-BE49-F238E27FC236}">
              <a16:creationId xmlns:a16="http://schemas.microsoft.com/office/drawing/2014/main" id="{00000000-0008-0000-0100-000043000000}"/>
            </a:ext>
          </a:extLst>
        </xdr:cNvPr>
        <xdr:cNvGrpSpPr/>
      </xdr:nvGrpSpPr>
      <xdr:grpSpPr>
        <a:xfrm>
          <a:off x="44479552" y="0"/>
          <a:ext cx="38100" cy="194090925"/>
          <a:chOff x="5346000" y="0"/>
          <a:chExt cx="0" cy="7560000"/>
        </a:xfrm>
      </xdr:grpSpPr>
      <xdr:cxnSp macro="">
        <xdr:nvCxnSpPr>
          <xdr:cNvPr id="68" name="Shape 3">
            <a:extLst>
              <a:ext uri="{FF2B5EF4-FFF2-40B4-BE49-F238E27FC236}">
                <a16:creationId xmlns:a16="http://schemas.microsoft.com/office/drawing/2014/main" id="{00000000-0008-0000-0100-000044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70</xdr:col>
      <xdr:colOff>-9525</xdr:colOff>
      <xdr:row>0</xdr:row>
      <xdr:rowOff>0</xdr:rowOff>
    </xdr:from>
    <xdr:ext cx="38100" cy="194090925"/>
    <xdr:grpSp>
      <xdr:nvGrpSpPr>
        <xdr:cNvPr id="69" name="Shape 2">
          <a:extLst>
            <a:ext uri="{FF2B5EF4-FFF2-40B4-BE49-F238E27FC236}">
              <a16:creationId xmlns:a16="http://schemas.microsoft.com/office/drawing/2014/main" id="{00000000-0008-0000-0100-000045000000}"/>
            </a:ext>
          </a:extLst>
        </xdr:cNvPr>
        <xdr:cNvGrpSpPr/>
      </xdr:nvGrpSpPr>
      <xdr:grpSpPr>
        <a:xfrm>
          <a:off x="47058629" y="0"/>
          <a:ext cx="38100" cy="194090925"/>
          <a:chOff x="5346000" y="0"/>
          <a:chExt cx="0" cy="7560000"/>
        </a:xfrm>
      </xdr:grpSpPr>
      <xdr:cxnSp macro="">
        <xdr:nvCxnSpPr>
          <xdr:cNvPr id="70" name="Shape 3">
            <a:extLst>
              <a:ext uri="{FF2B5EF4-FFF2-40B4-BE49-F238E27FC236}">
                <a16:creationId xmlns:a16="http://schemas.microsoft.com/office/drawing/2014/main" id="{00000000-0008-0000-0100-000046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74</xdr:col>
      <xdr:colOff>-9525</xdr:colOff>
      <xdr:row>0</xdr:row>
      <xdr:rowOff>0</xdr:rowOff>
    </xdr:from>
    <xdr:ext cx="38100" cy="194090925"/>
    <xdr:grpSp>
      <xdr:nvGrpSpPr>
        <xdr:cNvPr id="71" name="Shape 2">
          <a:extLst>
            <a:ext uri="{FF2B5EF4-FFF2-40B4-BE49-F238E27FC236}">
              <a16:creationId xmlns:a16="http://schemas.microsoft.com/office/drawing/2014/main" id="{00000000-0008-0000-0100-000047000000}"/>
            </a:ext>
          </a:extLst>
        </xdr:cNvPr>
        <xdr:cNvGrpSpPr/>
      </xdr:nvGrpSpPr>
      <xdr:grpSpPr>
        <a:xfrm>
          <a:off x="49637706" y="0"/>
          <a:ext cx="38100" cy="194090925"/>
          <a:chOff x="5346000" y="0"/>
          <a:chExt cx="0" cy="7560000"/>
        </a:xfrm>
      </xdr:grpSpPr>
      <xdr:cxnSp macro="">
        <xdr:nvCxnSpPr>
          <xdr:cNvPr id="72" name="Shape 3">
            <a:extLst>
              <a:ext uri="{FF2B5EF4-FFF2-40B4-BE49-F238E27FC236}">
                <a16:creationId xmlns:a16="http://schemas.microsoft.com/office/drawing/2014/main" id="{00000000-0008-0000-0100-000048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oneCellAnchor>
    <xdr:from>
      <xdr:col>97</xdr:col>
      <xdr:colOff>-9525</xdr:colOff>
      <xdr:row>0</xdr:row>
      <xdr:rowOff>0</xdr:rowOff>
    </xdr:from>
    <xdr:ext cx="38100" cy="194090925"/>
    <xdr:grpSp>
      <xdr:nvGrpSpPr>
        <xdr:cNvPr id="73" name="Shape 2">
          <a:extLst>
            <a:ext uri="{FF2B5EF4-FFF2-40B4-BE49-F238E27FC236}">
              <a16:creationId xmlns:a16="http://schemas.microsoft.com/office/drawing/2014/main" id="{00000000-0008-0000-0100-000049000000}"/>
            </a:ext>
          </a:extLst>
        </xdr:cNvPr>
        <xdr:cNvGrpSpPr/>
      </xdr:nvGrpSpPr>
      <xdr:grpSpPr>
        <a:xfrm>
          <a:off x="64467398" y="0"/>
          <a:ext cx="38100" cy="194090925"/>
          <a:chOff x="5346000" y="0"/>
          <a:chExt cx="0" cy="7560000"/>
        </a:xfrm>
      </xdr:grpSpPr>
      <xdr:cxnSp macro="">
        <xdr:nvCxnSpPr>
          <xdr:cNvPr id="74" name="Shape 3">
            <a:extLst>
              <a:ext uri="{FF2B5EF4-FFF2-40B4-BE49-F238E27FC236}">
                <a16:creationId xmlns:a16="http://schemas.microsoft.com/office/drawing/2014/main" id="{00000000-0008-0000-0100-00004A000000}"/>
              </a:ext>
            </a:extLst>
          </xdr:cNvPr>
          <xdr:cNvCxnSpPr/>
        </xdr:nvCxnSpPr>
        <xdr:spPr>
          <a:xfrm>
            <a:off x="5346000" y="0"/>
            <a:ext cx="0" cy="7560000"/>
          </a:xfrm>
          <a:prstGeom prst="straightConnector1">
            <a:avLst/>
          </a:prstGeom>
          <a:noFill/>
          <a:ln w="9525" cap="flat" cmpd="sng">
            <a:solidFill>
              <a:srgbClr val="C0C0C0"/>
            </a:solidFill>
            <a:prstDash val="solid"/>
            <a:round/>
            <a:headEnd type="none" w="med" len="med"/>
            <a:tailEnd type="none" w="med" len="med"/>
          </a:ln>
        </xdr:spPr>
      </xdr:cxnSp>
    </xdr:grpSp>
    <xdr:clientData fLocksWithSheet="0"/>
  </xdr:oneCellAnchor>
  <xdr:twoCellAnchor>
    <xdr:from>
      <xdr:col>62</xdr:col>
      <xdr:colOff>513522</xdr:colOff>
      <xdr:row>235</xdr:row>
      <xdr:rowOff>173934</xdr:rowOff>
    </xdr:from>
    <xdr:to>
      <xdr:col>69</xdr:col>
      <xdr:colOff>49696</xdr:colOff>
      <xdr:row>242</xdr:row>
      <xdr:rowOff>173935</xdr:rowOff>
    </xdr:to>
    <xdr:sp macro="" textlink="">
      <xdr:nvSpPr>
        <xdr:cNvPr id="75" name="Rectangle 74">
          <a:extLst>
            <a:ext uri="{FF2B5EF4-FFF2-40B4-BE49-F238E27FC236}">
              <a16:creationId xmlns:a16="http://schemas.microsoft.com/office/drawing/2014/main" id="{5191D055-65D7-8F56-1EF6-DFFF7250455E}"/>
            </a:ext>
          </a:extLst>
        </xdr:cNvPr>
        <xdr:cNvSpPr/>
      </xdr:nvSpPr>
      <xdr:spPr>
        <a:xfrm>
          <a:off x="24326022" y="42895630"/>
          <a:ext cx="4058478" cy="1391479"/>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Underwriting 1 out of 4 console owners acquies GTA 6 up from ~18% for GTA 5.</a:t>
          </a:r>
        </a:p>
        <a:p>
          <a:pPr algn="l"/>
          <a:endParaRPr lang="en-US" sz="1000"/>
        </a:p>
        <a:p>
          <a:pPr algn="l"/>
          <a:r>
            <a:rPr lang="en-US" sz="1000"/>
            <a:t>Console Base was 160M at launch of GTA 5 vs 140M around GTA 6 Launch</a:t>
          </a:r>
        </a:p>
        <a:p>
          <a:pPr algn="l"/>
          <a:endParaRPr lang="en-US" sz="1000"/>
        </a:p>
        <a:p>
          <a:pPr algn="l"/>
          <a:r>
            <a:rPr lang="en-US" sz="1000"/>
            <a:t>Underwriting 15% unit growth vs. GTA 5 at launch with 15% smaller Install base meaning Attach/Penetration is 30% higher</a:t>
          </a:r>
        </a:p>
      </xdr:txBody>
    </xdr:sp>
    <xdr:clientData/>
  </xdr:twoCellAnchor>
  <xdr:twoCellAnchor>
    <xdr:from>
      <xdr:col>64</xdr:col>
      <xdr:colOff>397565</xdr:colOff>
      <xdr:row>224</xdr:row>
      <xdr:rowOff>49695</xdr:rowOff>
    </xdr:from>
    <xdr:to>
      <xdr:col>65</xdr:col>
      <xdr:colOff>74544</xdr:colOff>
      <xdr:row>235</xdr:row>
      <xdr:rowOff>124239</xdr:rowOff>
    </xdr:to>
    <xdr:cxnSp macro="">
      <xdr:nvCxnSpPr>
        <xdr:cNvPr id="77" name="Straight Arrow Connector 76">
          <a:extLst>
            <a:ext uri="{FF2B5EF4-FFF2-40B4-BE49-F238E27FC236}">
              <a16:creationId xmlns:a16="http://schemas.microsoft.com/office/drawing/2014/main" id="{AEE264CD-3778-8092-C906-C347A3D5DCC0}"/>
            </a:ext>
          </a:extLst>
        </xdr:cNvPr>
        <xdr:cNvCxnSpPr/>
      </xdr:nvCxnSpPr>
      <xdr:spPr>
        <a:xfrm flipH="1" flipV="1">
          <a:off x="25502152" y="41777478"/>
          <a:ext cx="323022" cy="10684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504264</xdr:colOff>
      <xdr:row>229</xdr:row>
      <xdr:rowOff>73959</xdr:rowOff>
    </xdr:from>
    <xdr:to>
      <xdr:col>77</xdr:col>
      <xdr:colOff>526676</xdr:colOff>
      <xdr:row>242</xdr:row>
      <xdr:rowOff>194982</xdr:rowOff>
    </xdr:to>
    <xdr:graphicFrame macro="">
      <xdr:nvGraphicFramePr>
        <xdr:cNvPr id="76" name="Chart 75">
          <a:extLst>
            <a:ext uri="{FF2B5EF4-FFF2-40B4-BE49-F238E27FC236}">
              <a16:creationId xmlns:a16="http://schemas.microsoft.com/office/drawing/2014/main" id="{CF4C465E-EB55-CDEB-9E68-D5F0A5857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2</xdr:col>
      <xdr:colOff>219075</xdr:colOff>
      <xdr:row>17</xdr:row>
      <xdr:rowOff>28575</xdr:rowOff>
    </xdr:from>
    <xdr:ext cx="5534025" cy="3467100"/>
    <xdr:graphicFrame macro="">
      <xdr:nvGraphicFramePr>
        <xdr:cNvPr id="214843022" name="Chart 1">
          <a:extLst>
            <a:ext uri="{FF2B5EF4-FFF2-40B4-BE49-F238E27FC236}">
              <a16:creationId xmlns:a16="http://schemas.microsoft.com/office/drawing/2014/main" id="{00000000-0008-0000-0300-00008E3EC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6</xdr:col>
      <xdr:colOff>533400</xdr:colOff>
      <xdr:row>4</xdr:row>
      <xdr:rowOff>57150</xdr:rowOff>
    </xdr:from>
    <xdr:ext cx="11029950" cy="7543800"/>
    <xdr:pic>
      <xdr:nvPicPr>
        <xdr:cNvPr id="2" name="image3.jpg" descr="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31</xdr:col>
      <xdr:colOff>459442</xdr:colOff>
      <xdr:row>13</xdr:row>
      <xdr:rowOff>145676</xdr:rowOff>
    </xdr:from>
    <xdr:to>
      <xdr:col>47</xdr:col>
      <xdr:colOff>265783</xdr:colOff>
      <xdr:row>63</xdr:row>
      <xdr:rowOff>147005</xdr:rowOff>
    </xdr:to>
    <xdr:pic>
      <xdr:nvPicPr>
        <xdr:cNvPr id="3" name="Picture 2">
          <a:extLst>
            <a:ext uri="{FF2B5EF4-FFF2-40B4-BE49-F238E27FC236}">
              <a16:creationId xmlns:a16="http://schemas.microsoft.com/office/drawing/2014/main" id="{E54C6F7B-52A8-07A3-BCB3-8D1F10EB9487}"/>
            </a:ext>
          </a:extLst>
        </xdr:cNvPr>
        <xdr:cNvPicPr>
          <a:picLocks noChangeAspect="1"/>
        </xdr:cNvPicPr>
      </xdr:nvPicPr>
      <xdr:blipFill>
        <a:blip xmlns:r="http://schemas.openxmlformats.org/officeDocument/2006/relationships" r:embed="rId1"/>
        <a:stretch>
          <a:fillRect/>
        </a:stretch>
      </xdr:blipFill>
      <xdr:spPr>
        <a:xfrm>
          <a:off x="19386177" y="2633382"/>
          <a:ext cx="9488224" cy="9526329"/>
        </a:xfrm>
        <a:prstGeom prst="rect">
          <a:avLst/>
        </a:prstGeom>
      </xdr:spPr>
    </xdr:pic>
    <xdr:clientData/>
  </xdr:twoCellAnchor>
  <xdr:twoCellAnchor editAs="oneCell">
    <xdr:from>
      <xdr:col>11</xdr:col>
      <xdr:colOff>593912</xdr:colOff>
      <xdr:row>41</xdr:row>
      <xdr:rowOff>123265</xdr:rowOff>
    </xdr:from>
    <xdr:to>
      <xdr:col>31</xdr:col>
      <xdr:colOff>75576</xdr:colOff>
      <xdr:row>76</xdr:row>
      <xdr:rowOff>57511</xdr:rowOff>
    </xdr:to>
    <xdr:pic>
      <xdr:nvPicPr>
        <xdr:cNvPr id="4" name="Picture 3">
          <a:extLst>
            <a:ext uri="{FF2B5EF4-FFF2-40B4-BE49-F238E27FC236}">
              <a16:creationId xmlns:a16="http://schemas.microsoft.com/office/drawing/2014/main" id="{FCFAC077-66D9-1991-9945-755F08476F0C}"/>
            </a:ext>
          </a:extLst>
        </xdr:cNvPr>
        <xdr:cNvPicPr>
          <a:picLocks noChangeAspect="1"/>
        </xdr:cNvPicPr>
      </xdr:nvPicPr>
      <xdr:blipFill>
        <a:blip xmlns:r="http://schemas.openxmlformats.org/officeDocument/2006/relationships" r:embed="rId2"/>
        <a:stretch>
          <a:fillRect/>
        </a:stretch>
      </xdr:blipFill>
      <xdr:spPr>
        <a:xfrm>
          <a:off x="7418294" y="7754471"/>
          <a:ext cx="11584017" cy="6601746"/>
        </a:xfrm>
        <a:prstGeom prst="rect">
          <a:avLst/>
        </a:prstGeom>
      </xdr:spPr>
    </xdr:pic>
    <xdr:clientData/>
  </xdr:twoCellAnchor>
  <xdr:twoCellAnchor editAs="oneCell">
    <xdr:from>
      <xdr:col>2</xdr:col>
      <xdr:colOff>95250</xdr:colOff>
      <xdr:row>49</xdr:row>
      <xdr:rowOff>76200</xdr:rowOff>
    </xdr:from>
    <xdr:to>
      <xdr:col>11</xdr:col>
      <xdr:colOff>96016</xdr:colOff>
      <xdr:row>70</xdr:row>
      <xdr:rowOff>57706</xdr:rowOff>
    </xdr:to>
    <xdr:pic>
      <xdr:nvPicPr>
        <xdr:cNvPr id="2" name="Picture 1">
          <a:extLst>
            <a:ext uri="{FF2B5EF4-FFF2-40B4-BE49-F238E27FC236}">
              <a16:creationId xmlns:a16="http://schemas.microsoft.com/office/drawing/2014/main" id="{F3288FA5-66D2-D068-BEA8-09EF13F45D4A}"/>
            </a:ext>
          </a:extLst>
        </xdr:cNvPr>
        <xdr:cNvPicPr>
          <a:picLocks noChangeAspect="1"/>
        </xdr:cNvPicPr>
      </xdr:nvPicPr>
      <xdr:blipFill>
        <a:blip xmlns:r="http://schemas.openxmlformats.org/officeDocument/2006/relationships" r:embed="rId3"/>
        <a:stretch>
          <a:fillRect/>
        </a:stretch>
      </xdr:blipFill>
      <xdr:spPr>
        <a:xfrm>
          <a:off x="1476375" y="9420225"/>
          <a:ext cx="5487166" cy="3982006"/>
        </a:xfrm>
        <a:prstGeom prst="rect">
          <a:avLst/>
        </a:prstGeom>
      </xdr:spPr>
    </xdr:pic>
    <xdr:clientData/>
  </xdr:twoCellAnchor>
  <xdr:twoCellAnchor editAs="oneCell">
    <xdr:from>
      <xdr:col>2</xdr:col>
      <xdr:colOff>256778</xdr:colOff>
      <xdr:row>72</xdr:row>
      <xdr:rowOff>184032</xdr:rowOff>
    </xdr:from>
    <xdr:to>
      <xdr:col>10</xdr:col>
      <xdr:colOff>515535</xdr:colOff>
      <xdr:row>92</xdr:row>
      <xdr:rowOff>54659</xdr:rowOff>
    </xdr:to>
    <xdr:pic>
      <xdr:nvPicPr>
        <xdr:cNvPr id="5" name="Picture 4">
          <a:extLst>
            <a:ext uri="{FF2B5EF4-FFF2-40B4-BE49-F238E27FC236}">
              <a16:creationId xmlns:a16="http://schemas.microsoft.com/office/drawing/2014/main" id="{AC19E7E0-5F72-A1FE-2A15-555AEC3BE97D}"/>
            </a:ext>
          </a:extLst>
        </xdr:cNvPr>
        <xdr:cNvPicPr>
          <a:picLocks noChangeAspect="1"/>
        </xdr:cNvPicPr>
      </xdr:nvPicPr>
      <xdr:blipFill>
        <a:blip xmlns:r="http://schemas.openxmlformats.org/officeDocument/2006/relationships" r:embed="rId4"/>
        <a:stretch>
          <a:fillRect/>
        </a:stretch>
      </xdr:blipFill>
      <xdr:spPr>
        <a:xfrm>
          <a:off x="1637903" y="13909557"/>
          <a:ext cx="5135557" cy="3680627"/>
        </a:xfrm>
        <a:prstGeom prst="rect">
          <a:avLst/>
        </a:prstGeom>
      </xdr:spPr>
    </xdr:pic>
    <xdr:clientData/>
  </xdr:twoCellAnchor>
  <xdr:twoCellAnchor editAs="oneCell">
    <xdr:from>
      <xdr:col>2</xdr:col>
      <xdr:colOff>381000</xdr:colOff>
      <xdr:row>93</xdr:row>
      <xdr:rowOff>104775</xdr:rowOff>
    </xdr:from>
    <xdr:to>
      <xdr:col>11</xdr:col>
      <xdr:colOff>162660</xdr:colOff>
      <xdr:row>114</xdr:row>
      <xdr:rowOff>133912</xdr:rowOff>
    </xdr:to>
    <xdr:pic>
      <xdr:nvPicPr>
        <xdr:cNvPr id="6" name="Picture 5">
          <a:extLst>
            <a:ext uri="{FF2B5EF4-FFF2-40B4-BE49-F238E27FC236}">
              <a16:creationId xmlns:a16="http://schemas.microsoft.com/office/drawing/2014/main" id="{1478C8D2-F3E4-4F18-40D4-089DA5A090C2}"/>
            </a:ext>
          </a:extLst>
        </xdr:cNvPr>
        <xdr:cNvPicPr>
          <a:picLocks noChangeAspect="1"/>
        </xdr:cNvPicPr>
      </xdr:nvPicPr>
      <xdr:blipFill>
        <a:blip xmlns:r="http://schemas.openxmlformats.org/officeDocument/2006/relationships" r:embed="rId5"/>
        <a:stretch>
          <a:fillRect/>
        </a:stretch>
      </xdr:blipFill>
      <xdr:spPr>
        <a:xfrm>
          <a:off x="1762125" y="17830800"/>
          <a:ext cx="5268060" cy="40296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295275</xdr:colOff>
      <xdr:row>2</xdr:row>
      <xdr:rowOff>95250</xdr:rowOff>
    </xdr:from>
    <xdr:ext cx="5962650" cy="4391025"/>
    <xdr:graphicFrame macro="">
      <xdr:nvGraphicFramePr>
        <xdr:cNvPr id="1571087685" name="Chart 8">
          <a:extLst>
            <a:ext uri="{FF2B5EF4-FFF2-40B4-BE49-F238E27FC236}">
              <a16:creationId xmlns:a16="http://schemas.microsoft.com/office/drawing/2014/main" id="{00000000-0008-0000-0A00-000045E5A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304800</xdr:colOff>
      <xdr:row>35</xdr:row>
      <xdr:rowOff>76200</xdr:rowOff>
    </xdr:from>
    <xdr:ext cx="6867525" cy="5276850"/>
    <xdr:pic>
      <xdr:nvPicPr>
        <xdr:cNvPr id="2" name="image5.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18</xdr:col>
      <xdr:colOff>485775</xdr:colOff>
      <xdr:row>34</xdr:row>
      <xdr:rowOff>133350</xdr:rowOff>
    </xdr:from>
    <xdr:ext cx="6800850" cy="7734300"/>
    <xdr:pic>
      <xdr:nvPicPr>
        <xdr:cNvPr id="3" name="image8.pn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6</xdr:col>
      <xdr:colOff>0</xdr:colOff>
      <xdr:row>63</xdr:row>
      <xdr:rowOff>0</xdr:rowOff>
    </xdr:from>
    <xdr:ext cx="6991350" cy="4457700"/>
    <xdr:pic>
      <xdr:nvPicPr>
        <xdr:cNvPr id="4" name="image4.pn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161925</xdr:colOff>
      <xdr:row>87</xdr:row>
      <xdr:rowOff>161925</xdr:rowOff>
    </xdr:from>
    <xdr:ext cx="10039350" cy="4514850"/>
    <xdr:pic>
      <xdr:nvPicPr>
        <xdr:cNvPr id="5" name="image7.pn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26</xdr:col>
      <xdr:colOff>352425</xdr:colOff>
      <xdr:row>76</xdr:row>
      <xdr:rowOff>9525</xdr:rowOff>
    </xdr:from>
    <xdr:ext cx="6838950" cy="4962525"/>
    <xdr:pic>
      <xdr:nvPicPr>
        <xdr:cNvPr id="6" name="image6.pn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jainglobalcom.sharepoint.com/sites/TechInvesting-EFTechTeam/Shared%20Documents/Research/TTWO/Mscience/Video%20Game%20Dashboard_Monthly%20Tracker/Booking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ly Tracker"/>
      <sheetName val="Bookings"/>
      <sheetName val="ZYNGA_TTWO"/>
      <sheetName val="NBA Console"/>
      <sheetName val="Mobile"/>
    </sheetNames>
    <sheetDataSet>
      <sheetData sheetId="0"/>
      <sheetData sheetId="1"/>
      <sheetData sheetId="2"/>
      <sheetData sheetId="3"/>
      <sheetData sheetId="4"/>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hyperlink" Target="https://x.com/GTAVI_Countdown" TargetMode="Externa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522" Type="http://schemas.openxmlformats.org/officeDocument/2006/relationships/hyperlink" Target="https://en.wikipedia.org/wiki/Top_Spin_2" TargetMode="External"/><Relationship Id="rId21" Type="http://schemas.openxmlformats.org/officeDocument/2006/relationships/hyperlink" Target="https://en.wikipedia.org/wiki/Visual_Concepts" TargetMode="External"/><Relationship Id="rId170" Type="http://schemas.openxmlformats.org/officeDocument/2006/relationships/hyperlink" Target="https://en.wikipedia.org/wiki/Android_(operating_system)" TargetMode="External"/><Relationship Id="rId268" Type="http://schemas.openxmlformats.org/officeDocument/2006/relationships/hyperlink" Target="https://en.wikipedia.org/wiki/Google_Stadia" TargetMode="External"/><Relationship Id="rId475" Type="http://schemas.openxmlformats.org/officeDocument/2006/relationships/hyperlink" Target="https://en.wikipedia.org/wiki/HTC_Vive" TargetMode="External"/><Relationship Id="rId682" Type="http://schemas.openxmlformats.org/officeDocument/2006/relationships/hyperlink" Target="https://en.wikipedia.org/wiki/WWE_2K15" TargetMode="External"/><Relationship Id="rId128" Type="http://schemas.openxmlformats.org/officeDocument/2006/relationships/hyperlink" Target="https://en.wikipedia.org/wiki/Xbox_One" TargetMode="External"/><Relationship Id="rId335" Type="http://schemas.openxmlformats.org/officeDocument/2006/relationships/hyperlink" Target="https://en.wikipedia.org/wiki/Hangar_13" TargetMode="External"/><Relationship Id="rId542" Type="http://schemas.openxmlformats.org/officeDocument/2006/relationships/hyperlink" Target="https://en.wikipedia.org/wiki/Visual_Concepts" TargetMode="External"/><Relationship Id="rId987" Type="http://schemas.openxmlformats.org/officeDocument/2006/relationships/hyperlink" Target="https://en.wikipedia.org/wiki/2K_China" TargetMode="External"/><Relationship Id="rId1172" Type="http://schemas.openxmlformats.org/officeDocument/2006/relationships/hyperlink" Target="https://en.wikipedia.org/wiki/Birthday_Party_Bash" TargetMode="External"/><Relationship Id="rId402" Type="http://schemas.openxmlformats.org/officeDocument/2006/relationships/hyperlink" Target="https://en.wikipedia.org/wiki/Cat_Daddy_Games" TargetMode="External"/><Relationship Id="rId847" Type="http://schemas.openxmlformats.org/officeDocument/2006/relationships/hyperlink" Target="https://en.wikipedia.org/wiki/Visual_Concepts" TargetMode="External"/><Relationship Id="rId1032" Type="http://schemas.openxmlformats.org/officeDocument/2006/relationships/hyperlink" Target="https://en.wikipedia.org/wiki/NBA_2K11" TargetMode="External"/><Relationship Id="rId1477" Type="http://schemas.openxmlformats.org/officeDocument/2006/relationships/hyperlink" Target="https://en.wikipedia.org/wiki/NBA_2K7" TargetMode="External"/><Relationship Id="rId707" Type="http://schemas.openxmlformats.org/officeDocument/2006/relationships/hyperlink" Target="https://en.wikipedia.org/wiki/Cat_Daddy_Games" TargetMode="External"/><Relationship Id="rId914" Type="http://schemas.openxmlformats.org/officeDocument/2006/relationships/hyperlink" Target="https://en.wikipedia.org/wiki/PlayStation_3" TargetMode="External"/><Relationship Id="rId1337" Type="http://schemas.openxmlformats.org/officeDocument/2006/relationships/hyperlink" Target="https://en.wikipedia.org/wiki/Microsoft_Windows" TargetMode="External"/><Relationship Id="rId1544" Type="http://schemas.openxmlformats.org/officeDocument/2006/relationships/hyperlink" Target="https://en.wikipedia.org/wiki/College_Hoops_2K6" TargetMode="External"/><Relationship Id="rId43" Type="http://schemas.openxmlformats.org/officeDocument/2006/relationships/hyperlink" Target="https://en.wikipedia.org/wiki/WWE_2K23" TargetMode="External"/><Relationship Id="rId1404" Type="http://schemas.openxmlformats.org/officeDocument/2006/relationships/hyperlink" Target="https://en.wikipedia.org/wiki/PlayStation_3" TargetMode="External"/><Relationship Id="rId1611" Type="http://schemas.openxmlformats.org/officeDocument/2006/relationships/hyperlink" Target="https://en.wikipedia.org/wiki/Xbox" TargetMode="External"/><Relationship Id="rId192" Type="http://schemas.openxmlformats.org/officeDocument/2006/relationships/hyperlink" Target="https://en.wikipedia.org/wiki/Borderlands_3" TargetMode="External"/><Relationship Id="rId497" Type="http://schemas.openxmlformats.org/officeDocument/2006/relationships/hyperlink" Target="https://en.wikipedia.org/wiki/Cat_Daddy_Games" TargetMode="External"/><Relationship Id="rId357" Type="http://schemas.openxmlformats.org/officeDocument/2006/relationships/hyperlink" Target="https://en.wikipedia.org/wiki/Nintendo_Switch" TargetMode="External"/><Relationship Id="rId1194" Type="http://schemas.openxmlformats.org/officeDocument/2006/relationships/hyperlink" Target="https://en.wikipedia.org/wiki/Wii" TargetMode="External"/><Relationship Id="rId217" Type="http://schemas.openxmlformats.org/officeDocument/2006/relationships/hyperlink" Target="https://en.wikipedia.org/wiki/NBA_2K21" TargetMode="External"/><Relationship Id="rId564" Type="http://schemas.openxmlformats.org/officeDocument/2006/relationships/hyperlink" Target="https://en.wikipedia.org/wiki/Cat_Daddy_Games" TargetMode="External"/><Relationship Id="rId771" Type="http://schemas.openxmlformats.org/officeDocument/2006/relationships/hyperlink" Target="https://en.wikipedia.org/wiki/NBA_2K14" TargetMode="External"/><Relationship Id="rId869" Type="http://schemas.openxmlformats.org/officeDocument/2006/relationships/hyperlink" Target="https://en.wikipedia.org/wiki/Cat_Daddy_Games" TargetMode="External"/><Relationship Id="rId1499" Type="http://schemas.openxmlformats.org/officeDocument/2006/relationships/hyperlink" Target="https://en.wikipedia.org/wiki/The_Da_Vinci_Code_(video_game)" TargetMode="External"/><Relationship Id="rId424" Type="http://schemas.openxmlformats.org/officeDocument/2006/relationships/hyperlink" Target="https://en.wikipedia.org/wiki/WWE_SuperCard" TargetMode="External"/><Relationship Id="rId631" Type="http://schemas.openxmlformats.org/officeDocument/2006/relationships/hyperlink" Target="https://en.wikipedia.org/wiki/WWE_SuperCard" TargetMode="External"/><Relationship Id="rId729" Type="http://schemas.openxmlformats.org/officeDocument/2006/relationships/hyperlink" Target="https://en.wikipedia.org/wiki/Android_(operating_system)" TargetMode="External"/><Relationship Id="rId1054" Type="http://schemas.openxmlformats.org/officeDocument/2006/relationships/hyperlink" Target="https://en.wikipedia.org/wiki/Mafia_II" TargetMode="External"/><Relationship Id="rId1261" Type="http://schemas.openxmlformats.org/officeDocument/2006/relationships/hyperlink" Target="https://en.wikipedia.org/wiki/NBA_2K9" TargetMode="External"/><Relationship Id="rId1359" Type="http://schemas.openxmlformats.org/officeDocument/2006/relationships/hyperlink" Target="https://en.wikipedia.org/wiki/PlayStation_2" TargetMode="External"/><Relationship Id="rId936" Type="http://schemas.openxmlformats.org/officeDocument/2006/relationships/hyperlink" Target="https://en.wikipedia.org/wiki/Cat_Daddy_Games" TargetMode="External"/><Relationship Id="rId1121" Type="http://schemas.openxmlformats.org/officeDocument/2006/relationships/hyperlink" Target="https://en.wikipedia.org/wiki/Microsoft_Windows" TargetMode="External"/><Relationship Id="rId1219" Type="http://schemas.openxmlformats.org/officeDocument/2006/relationships/hyperlink" Target="https://en.wikipedia.org/wiki/MLB_Front_Office_Manager" TargetMode="External"/><Relationship Id="rId1566" Type="http://schemas.openxmlformats.org/officeDocument/2006/relationships/hyperlink" Target="https://en.wikipedia.org/wiki/High_Voltage_Software" TargetMode="External"/><Relationship Id="rId65" Type="http://schemas.openxmlformats.org/officeDocument/2006/relationships/hyperlink" Target="https://en.wikipedia.org/wiki/Xbox_Series_X_and_Series_S" TargetMode="External"/><Relationship Id="rId1426" Type="http://schemas.openxmlformats.org/officeDocument/2006/relationships/hyperlink" Target="https://en.wikipedia.org/wiki/Visual_Concepts" TargetMode="External"/><Relationship Id="rId1633" Type="http://schemas.openxmlformats.org/officeDocument/2006/relationships/hyperlink" Target="https://en.wikipedia.org/wiki/PlayStation_2" TargetMode="External"/><Relationship Id="rId281" Type="http://schemas.openxmlformats.org/officeDocument/2006/relationships/hyperlink" Target="https://en.wikipedia.org/wiki/WWE_2K20" TargetMode="External"/><Relationship Id="rId141" Type="http://schemas.openxmlformats.org/officeDocument/2006/relationships/hyperlink" Target="https://en.wikipedia.org/wiki/Tiny_Tina%27s_Wonderlands" TargetMode="External"/><Relationship Id="rId379" Type="http://schemas.openxmlformats.org/officeDocument/2006/relationships/hyperlink" Target="https://en.wikipedia.org/wiki/WWE_2K19" TargetMode="External"/><Relationship Id="rId586" Type="http://schemas.openxmlformats.org/officeDocument/2006/relationships/hyperlink" Target="https://en.wikipedia.org/wiki/PlayStation_Vita" TargetMode="External"/><Relationship Id="rId793" Type="http://schemas.openxmlformats.org/officeDocument/2006/relationships/hyperlink" Target="https://en.wikipedia.org/wiki/XCOM:_Enemy_Unknown" TargetMode="External"/><Relationship Id="rId7" Type="http://schemas.openxmlformats.org/officeDocument/2006/relationships/hyperlink" Target="https://en.wikipedia.org/wiki/TopSpin_2K25" TargetMode="External"/><Relationship Id="rId239" Type="http://schemas.openxmlformats.org/officeDocument/2006/relationships/hyperlink" Target="https://en.wikipedia.org/wiki/PGA_Tour_2K21" TargetMode="External"/><Relationship Id="rId446" Type="http://schemas.openxmlformats.org/officeDocument/2006/relationships/hyperlink" Target="https://en.wikipedia.org/wiki/Nintendo_Switch" TargetMode="External"/><Relationship Id="rId653" Type="http://schemas.openxmlformats.org/officeDocument/2006/relationships/hyperlink" Target="https://en.wikipedia.org/wiki/IOS" TargetMode="External"/><Relationship Id="rId1076" Type="http://schemas.openxmlformats.org/officeDocument/2006/relationships/hyperlink" Target="https://en.wikipedia.org/wiki/Major_League_Baseball_2K10" TargetMode="External"/><Relationship Id="rId1283" Type="http://schemas.openxmlformats.org/officeDocument/2006/relationships/hyperlink" Target="https://en.wikipedia.org/wiki/PlayStation_2" TargetMode="External"/><Relationship Id="rId1490" Type="http://schemas.openxmlformats.org/officeDocument/2006/relationships/hyperlink" Target="https://en.wikipedia.org/wiki/CivCity:_Rome" TargetMode="External"/><Relationship Id="rId306" Type="http://schemas.openxmlformats.org/officeDocument/2006/relationships/hyperlink" Target="https://en.wikipedia.org/wiki/Android_(operating_system)" TargetMode="External"/><Relationship Id="rId860" Type="http://schemas.openxmlformats.org/officeDocument/2006/relationships/hyperlink" Target="https://en.wikipedia.org/wiki/Virtuos" TargetMode="External"/><Relationship Id="rId958" Type="http://schemas.openxmlformats.org/officeDocument/2006/relationships/hyperlink" Target="https://en.wikipedia.org/wiki/Wii" TargetMode="External"/><Relationship Id="rId1143" Type="http://schemas.openxmlformats.org/officeDocument/2006/relationships/hyperlink" Target="https://en.wikipedia.org/wiki/Visual_Concepts" TargetMode="External"/><Relationship Id="rId1588" Type="http://schemas.openxmlformats.org/officeDocument/2006/relationships/hyperlink" Target="https://en.wikipedia.org/wiki/PopTop_Software" TargetMode="External"/><Relationship Id="rId87" Type="http://schemas.openxmlformats.org/officeDocument/2006/relationships/hyperlink" Target="https://en.wikipedia.org/wiki/HB_Studios" TargetMode="External"/><Relationship Id="rId513" Type="http://schemas.openxmlformats.org/officeDocument/2006/relationships/hyperlink" Target="https://en.wikipedia.org/wiki/PlayStation_4" TargetMode="External"/><Relationship Id="rId720" Type="http://schemas.openxmlformats.org/officeDocument/2006/relationships/hyperlink" Target="https://en.wikipedia.org/wiki/Xbox_360" TargetMode="External"/><Relationship Id="rId818" Type="http://schemas.openxmlformats.org/officeDocument/2006/relationships/hyperlink" Target="https://en.wikipedia.org/wiki/Visual_Concepts" TargetMode="External"/><Relationship Id="rId1350" Type="http://schemas.openxmlformats.org/officeDocument/2006/relationships/hyperlink" Target="https://en.wikipedia.org/wiki/Go,_Diego,_Go!_Safari_Rescue" TargetMode="External"/><Relationship Id="rId1448" Type="http://schemas.openxmlformats.org/officeDocument/2006/relationships/hyperlink" Target="https://en.wikipedia.org/wiki/Xbox_360" TargetMode="External"/><Relationship Id="rId1655" Type="http://schemas.openxmlformats.org/officeDocument/2006/relationships/hyperlink" Target="https://en.wikipedia.org/wiki/Razorworks" TargetMode="External"/><Relationship Id="rId1003" Type="http://schemas.openxmlformats.org/officeDocument/2006/relationships/hyperlink" Target="https://en.wikipedia.org/wiki/Major_League_Baseball_2K11" TargetMode="External"/><Relationship Id="rId1210" Type="http://schemas.openxmlformats.org/officeDocument/2006/relationships/hyperlink" Target="https://en.wikipedia.org/wiki/Visual_Concepts" TargetMode="External"/><Relationship Id="rId1308" Type="http://schemas.openxmlformats.org/officeDocument/2006/relationships/hyperlink" Target="https://en.wikipedia.org/wiki/Top_Spin_3" TargetMode="External"/><Relationship Id="rId1515" Type="http://schemas.openxmlformats.org/officeDocument/2006/relationships/hyperlink" Target="https://en.wikipedia.org/wiki/Major_League_Baseball_2K6" TargetMode="External"/><Relationship Id="rId14" Type="http://schemas.openxmlformats.org/officeDocument/2006/relationships/hyperlink" Target="https://en.wikipedia.org/wiki/Xbox_Series_X_and_Series_S" TargetMode="External"/><Relationship Id="rId163" Type="http://schemas.openxmlformats.org/officeDocument/2006/relationships/hyperlink" Target="https://en.wikipedia.org/wiki/PlayStation_5" TargetMode="External"/><Relationship Id="rId370" Type="http://schemas.openxmlformats.org/officeDocument/2006/relationships/hyperlink" Target="https://en.wikipedia.org/wiki/NBA_2K_Playgrounds_2" TargetMode="External"/><Relationship Id="rId230" Type="http://schemas.openxmlformats.org/officeDocument/2006/relationships/hyperlink" Target="https://en.wikipedia.org/wiki/List_of_games_by_Cat_Daddy_Games" TargetMode="External"/><Relationship Id="rId468" Type="http://schemas.openxmlformats.org/officeDocument/2006/relationships/hyperlink" Target="https://en.wikipedia.org/wiki/Gearbox_Software" TargetMode="External"/><Relationship Id="rId675" Type="http://schemas.openxmlformats.org/officeDocument/2006/relationships/hyperlink" Target="https://en.wikipedia.org/wiki/PlayStation_4" TargetMode="External"/><Relationship Id="rId882" Type="http://schemas.openxmlformats.org/officeDocument/2006/relationships/hyperlink" Target="https://en.wikipedia.org/wiki/Cat_Daddy_Games" TargetMode="External"/><Relationship Id="rId1098" Type="http://schemas.openxmlformats.org/officeDocument/2006/relationships/hyperlink" Target="https://en.wikipedia.org/wiki/BioShock_2" TargetMode="External"/><Relationship Id="rId328" Type="http://schemas.openxmlformats.org/officeDocument/2006/relationships/hyperlink" Target="https://en.wikipedia.org/wiki/Blind_Squirrel_Games" TargetMode="External"/><Relationship Id="rId535" Type="http://schemas.openxmlformats.org/officeDocument/2006/relationships/hyperlink" Target="https://en.wikipedia.org/wiki/NBA_2K17" TargetMode="External"/><Relationship Id="rId742" Type="http://schemas.openxmlformats.org/officeDocument/2006/relationships/hyperlink" Target="https://en.wikipedia.org/wiki/XCOM:_Enemy_Unknown" TargetMode="External"/><Relationship Id="rId1165" Type="http://schemas.openxmlformats.org/officeDocument/2006/relationships/hyperlink" Target="https://en.wikipedia.org/wiki/Xbox_Live_Arcade" TargetMode="External"/><Relationship Id="rId1372" Type="http://schemas.openxmlformats.org/officeDocument/2006/relationships/hyperlink" Target="https://en.wikipedia.org/wiki/Xbox_360" TargetMode="External"/><Relationship Id="rId602" Type="http://schemas.openxmlformats.org/officeDocument/2006/relationships/hyperlink" Target="https://en.wikipedia.org/wiki/NBA_2K16" TargetMode="External"/><Relationship Id="rId1025" Type="http://schemas.openxmlformats.org/officeDocument/2006/relationships/hyperlink" Target="https://en.wikipedia.org/wiki/Visual_Concepts" TargetMode="External"/><Relationship Id="rId1232" Type="http://schemas.openxmlformats.org/officeDocument/2006/relationships/hyperlink" Target="https://en.wikipedia.org/wiki/Dora_the_Explorer_video_games" TargetMode="External"/><Relationship Id="rId907" Type="http://schemas.openxmlformats.org/officeDocument/2006/relationships/hyperlink" Target="https://en.wikipedia.org/wiki/Visual_Concepts" TargetMode="External"/><Relationship Id="rId1537" Type="http://schemas.openxmlformats.org/officeDocument/2006/relationships/hyperlink" Target="https://en.wikipedia.org/wiki/Guerrilla_Cambridge" TargetMode="External"/><Relationship Id="rId36" Type="http://schemas.openxmlformats.org/officeDocument/2006/relationships/hyperlink" Target="https://en.wikipedia.org/wiki/Visual_Concepts" TargetMode="External"/><Relationship Id="rId1604" Type="http://schemas.openxmlformats.org/officeDocument/2006/relationships/hyperlink" Target="https://en.wikipedia.org/wiki/Conflict:_Global_Terror" TargetMode="External"/><Relationship Id="rId185" Type="http://schemas.openxmlformats.org/officeDocument/2006/relationships/hyperlink" Target="https://en.wikipedia.org/wiki/List_of_games_by_Cat_Daddy_Games" TargetMode="External"/><Relationship Id="rId392" Type="http://schemas.openxmlformats.org/officeDocument/2006/relationships/hyperlink" Target="https://en.wikipedia.org/wiki/PlayStation_4" TargetMode="External"/><Relationship Id="rId697" Type="http://schemas.openxmlformats.org/officeDocument/2006/relationships/hyperlink" Target="https://en.wikipedia.org/wiki/NBA_2K15" TargetMode="External"/><Relationship Id="rId252" Type="http://schemas.openxmlformats.org/officeDocument/2006/relationships/hyperlink" Target="https://en.wikipedia.org/wiki/PlayStation_4" TargetMode="External"/><Relationship Id="rId1187" Type="http://schemas.openxmlformats.org/officeDocument/2006/relationships/hyperlink" Target="https://en.wikipedia.org/wiki/The_Bigs_2" TargetMode="External"/><Relationship Id="rId112" Type="http://schemas.openxmlformats.org/officeDocument/2006/relationships/hyperlink" Target="https://en.wikipedia.org/wiki/NBA_2K23" TargetMode="External"/><Relationship Id="rId557" Type="http://schemas.openxmlformats.org/officeDocument/2006/relationships/hyperlink" Target="https://en.wikipedia.org/wiki/Xbox_One" TargetMode="External"/><Relationship Id="rId764" Type="http://schemas.openxmlformats.org/officeDocument/2006/relationships/hyperlink" Target="https://en.wikipedia.org/wiki/Xbox_360" TargetMode="External"/><Relationship Id="rId971" Type="http://schemas.openxmlformats.org/officeDocument/2006/relationships/hyperlink" Target="https://en.wikipedia.org/wiki/IOS" TargetMode="External"/><Relationship Id="rId1394" Type="http://schemas.openxmlformats.org/officeDocument/2006/relationships/hyperlink" Target="https://en.wikipedia.org/wiki/PlayStation_3" TargetMode="External"/><Relationship Id="rId417" Type="http://schemas.openxmlformats.org/officeDocument/2006/relationships/hyperlink" Target="https://en.wikipedia.org/wiki/Android_(operating_system)" TargetMode="External"/><Relationship Id="rId624" Type="http://schemas.openxmlformats.org/officeDocument/2006/relationships/hyperlink" Target="https://en.wikipedia.org/wiki/Xbox_360" TargetMode="External"/><Relationship Id="rId831" Type="http://schemas.openxmlformats.org/officeDocument/2006/relationships/hyperlink" Target="https://en.wikipedia.org/wiki/High_Voltage_Software" TargetMode="External"/><Relationship Id="rId1047" Type="http://schemas.openxmlformats.org/officeDocument/2006/relationships/hyperlink" Target="https://en.wikipedia.org/wiki/Wii" TargetMode="External"/><Relationship Id="rId1254" Type="http://schemas.openxmlformats.org/officeDocument/2006/relationships/hyperlink" Target="https://en.wikipedia.org/wiki/Wii" TargetMode="External"/><Relationship Id="rId1461" Type="http://schemas.openxmlformats.org/officeDocument/2006/relationships/hyperlink" Target="https://en.wikipedia.org/wiki/Family_Guy_Video_Game!" TargetMode="External"/><Relationship Id="rId929" Type="http://schemas.openxmlformats.org/officeDocument/2006/relationships/hyperlink" Target="https://en.wikipedia.org/wiki/PlayStation_3" TargetMode="External"/><Relationship Id="rId1114" Type="http://schemas.openxmlformats.org/officeDocument/2006/relationships/hyperlink" Target="https://en.wikipedia.org/wiki/Nintendo_DS" TargetMode="External"/><Relationship Id="rId1321" Type="http://schemas.openxmlformats.org/officeDocument/2006/relationships/hyperlink" Target="https://en.wikipedia.org/wiki/PlayStation_Portable" TargetMode="External"/><Relationship Id="rId1559" Type="http://schemas.openxmlformats.org/officeDocument/2006/relationships/hyperlink" Target="https://en.wikipedia.org/wiki/PlayStation_2" TargetMode="External"/><Relationship Id="rId58" Type="http://schemas.openxmlformats.org/officeDocument/2006/relationships/hyperlink" Target="https://en.wikipedia.org/wiki/Marvel%27s_Midnight_Suns" TargetMode="External"/><Relationship Id="rId1419" Type="http://schemas.openxmlformats.org/officeDocument/2006/relationships/hyperlink" Target="https://en.wikipedia.org/wiki/Microsoft_Windows" TargetMode="External"/><Relationship Id="rId1626" Type="http://schemas.openxmlformats.org/officeDocument/2006/relationships/hyperlink" Target="https://en.wikipedia.org/wiki/Xbox" TargetMode="External"/><Relationship Id="rId274" Type="http://schemas.openxmlformats.org/officeDocument/2006/relationships/hyperlink" Target="https://en.wikipedia.org/wiki/Cat_Daddy_Games" TargetMode="External"/><Relationship Id="rId481" Type="http://schemas.openxmlformats.org/officeDocument/2006/relationships/hyperlink" Target="https://en.wikipedia.org/wiki/Samsung_Gear_VR" TargetMode="External"/><Relationship Id="rId134" Type="http://schemas.openxmlformats.org/officeDocument/2006/relationships/hyperlink" Target="https://en.wikipedia.org/wiki/Microsoft_Windows" TargetMode="External"/><Relationship Id="rId579" Type="http://schemas.openxmlformats.org/officeDocument/2006/relationships/hyperlink" Target="https://en.wikipedia.org/wiki/Android_(operating_system)" TargetMode="External"/><Relationship Id="rId786" Type="http://schemas.openxmlformats.org/officeDocument/2006/relationships/hyperlink" Target="https://en.wikipedia.org/wiki/PlayStation_3" TargetMode="External"/><Relationship Id="rId993" Type="http://schemas.openxmlformats.org/officeDocument/2006/relationships/hyperlink" Target="https://en.wikipedia.org/wiki/Major_League_Baseball_2K11" TargetMode="External"/><Relationship Id="rId341" Type="http://schemas.openxmlformats.org/officeDocument/2006/relationships/hyperlink" Target="https://en.wikipedia.org/wiki/NBA_2K_Mobile" TargetMode="External"/><Relationship Id="rId439" Type="http://schemas.openxmlformats.org/officeDocument/2006/relationships/hyperlink" Target="https://en.wikipedia.org/wiki/Cat_Daddy_Games" TargetMode="External"/><Relationship Id="rId646" Type="http://schemas.openxmlformats.org/officeDocument/2006/relationships/hyperlink" Target="https://en.wikipedia.org/wiki/IOS" TargetMode="External"/><Relationship Id="rId1069" Type="http://schemas.openxmlformats.org/officeDocument/2006/relationships/hyperlink" Target="https://en.wikipedia.org/wiki/Nintendo_DS" TargetMode="External"/><Relationship Id="rId1276" Type="http://schemas.openxmlformats.org/officeDocument/2006/relationships/hyperlink" Target="https://en.wikipedia.org/wiki/NHL_2K9" TargetMode="External"/><Relationship Id="rId1483" Type="http://schemas.openxmlformats.org/officeDocument/2006/relationships/hyperlink" Target="https://en.wikipedia.org/wiki/NHL_2K7" TargetMode="External"/><Relationship Id="rId201" Type="http://schemas.openxmlformats.org/officeDocument/2006/relationships/hyperlink" Target="https://en.wikipedia.org/wiki/Xbox_One" TargetMode="External"/><Relationship Id="rId506" Type="http://schemas.openxmlformats.org/officeDocument/2006/relationships/hyperlink" Target="https://en.wikipedia.org/wiki/WWE_2K17" TargetMode="External"/><Relationship Id="rId853" Type="http://schemas.openxmlformats.org/officeDocument/2006/relationships/hyperlink" Target="https://en.wikipedia.org/wiki/2K_China" TargetMode="External"/><Relationship Id="rId1136" Type="http://schemas.openxmlformats.org/officeDocument/2006/relationships/hyperlink" Target="https://en.wikipedia.org/wiki/PlayStation_3" TargetMode="External"/><Relationship Id="rId713" Type="http://schemas.openxmlformats.org/officeDocument/2006/relationships/hyperlink" Target="https://en.wikipedia.org/wiki/NBA_2K15" TargetMode="External"/><Relationship Id="rId920" Type="http://schemas.openxmlformats.org/officeDocument/2006/relationships/hyperlink" Target="https://en.wikipedia.org/wiki/Virtuos" TargetMode="External"/><Relationship Id="rId1343" Type="http://schemas.openxmlformats.org/officeDocument/2006/relationships/hyperlink" Target="https://en.wikipedia.org/wiki/PlayStation_3" TargetMode="External"/><Relationship Id="rId1550" Type="http://schemas.openxmlformats.org/officeDocument/2006/relationships/hyperlink" Target="https://en.wikipedia.org/wiki/NBA_2K6" TargetMode="External"/><Relationship Id="rId1648" Type="http://schemas.openxmlformats.org/officeDocument/2006/relationships/hyperlink" Target="https://en.wikipedia.org/wiki/PlayStation_2" TargetMode="External"/><Relationship Id="rId1203" Type="http://schemas.openxmlformats.org/officeDocument/2006/relationships/hyperlink" Target="https://en.wikipedia.org/wiki/Microsoft_Windows" TargetMode="External"/><Relationship Id="rId1410" Type="http://schemas.openxmlformats.org/officeDocument/2006/relationships/hyperlink" Target="https://en.wikipedia.org/wiki/Visual_Concepts" TargetMode="External"/><Relationship Id="rId1508" Type="http://schemas.openxmlformats.org/officeDocument/2006/relationships/hyperlink" Target="https://en.wikipedia.org/wiki/World_Poker_Tour_(video_game)" TargetMode="External"/><Relationship Id="rId296" Type="http://schemas.openxmlformats.org/officeDocument/2006/relationships/hyperlink" Target="https://en.wikipedia.org/wiki/Nintendo_Switch" TargetMode="External"/><Relationship Id="rId156" Type="http://schemas.openxmlformats.org/officeDocument/2006/relationships/hyperlink" Target="https://en.wikipedia.org/wiki/NBA_2K22" TargetMode="External"/><Relationship Id="rId363" Type="http://schemas.openxmlformats.org/officeDocument/2006/relationships/hyperlink" Target="https://en.wikipedia.org/wiki/Xbox_One" TargetMode="External"/><Relationship Id="rId570" Type="http://schemas.openxmlformats.org/officeDocument/2006/relationships/hyperlink" Target="https://en.wikipedia.org/wiki/Battleborn_(video_game)" TargetMode="External"/><Relationship Id="rId223" Type="http://schemas.openxmlformats.org/officeDocument/2006/relationships/hyperlink" Target="https://en.wikipedia.org/wiki/NBA_2K21" TargetMode="External"/><Relationship Id="rId430" Type="http://schemas.openxmlformats.org/officeDocument/2006/relationships/hyperlink" Target="https://en.wikipedia.org/wiki/WWE_2K18" TargetMode="External"/><Relationship Id="rId668" Type="http://schemas.openxmlformats.org/officeDocument/2006/relationships/hyperlink" Target="https://en.wikipedia.org/wiki/Android_(operating_system)" TargetMode="External"/><Relationship Id="rId875" Type="http://schemas.openxmlformats.org/officeDocument/2006/relationships/hyperlink" Target="https://en.wikipedia.org/wiki/Borderlands_2" TargetMode="External"/><Relationship Id="rId1060" Type="http://schemas.openxmlformats.org/officeDocument/2006/relationships/hyperlink" Target="https://en.wikipedia.org/wiki/Mafia_II" TargetMode="External"/><Relationship Id="rId1298" Type="http://schemas.openxmlformats.org/officeDocument/2006/relationships/hyperlink" Target="https://en.wikipedia.org/wiki/Cat_Daddy_Games" TargetMode="External"/><Relationship Id="rId528" Type="http://schemas.openxmlformats.org/officeDocument/2006/relationships/hyperlink" Target="https://en.wikipedia.org/wiki/IOS" TargetMode="External"/><Relationship Id="rId735" Type="http://schemas.openxmlformats.org/officeDocument/2006/relationships/hyperlink" Target="https://en.wikipedia.org/wiki/IOS" TargetMode="External"/><Relationship Id="rId942" Type="http://schemas.openxmlformats.org/officeDocument/2006/relationships/hyperlink" Target="https://en.wikipedia.org/wiki/Nintendo_DS" TargetMode="External"/><Relationship Id="rId1158" Type="http://schemas.openxmlformats.org/officeDocument/2006/relationships/hyperlink" Target="https://en.wikipedia.org/wiki/NHL_2K10" TargetMode="External"/><Relationship Id="rId1365" Type="http://schemas.openxmlformats.org/officeDocument/2006/relationships/hyperlink" Target="https://en.wikipedia.org/wiki/Xbox_360" TargetMode="External"/><Relationship Id="rId1572" Type="http://schemas.openxmlformats.org/officeDocument/2006/relationships/hyperlink" Target="https://en.wikipedia.org/wiki/Firaxis_Games" TargetMode="External"/><Relationship Id="rId1018" Type="http://schemas.openxmlformats.org/officeDocument/2006/relationships/hyperlink" Target="https://en.wikipedia.org/wiki/Nintendo_DS" TargetMode="External"/><Relationship Id="rId1225" Type="http://schemas.openxmlformats.org/officeDocument/2006/relationships/hyperlink" Target="https://en.wikipedia.org/wiki/MLB_Front_Office_Manager" TargetMode="External"/><Relationship Id="rId1432" Type="http://schemas.openxmlformats.org/officeDocument/2006/relationships/hyperlink" Target="https://en.wikipedia.org/wiki/Game_Boy_Advance" TargetMode="External"/><Relationship Id="rId71" Type="http://schemas.openxmlformats.org/officeDocument/2006/relationships/hyperlink" Target="https://en.wikipedia.org/wiki/Nintendo_Switch" TargetMode="External"/><Relationship Id="rId802" Type="http://schemas.openxmlformats.org/officeDocument/2006/relationships/hyperlink" Target="https://en.wikipedia.org/wiki/Haunted_Hollow" TargetMode="External"/><Relationship Id="rId29" Type="http://schemas.openxmlformats.org/officeDocument/2006/relationships/hyperlink" Target="https://en.wikipedia.org/wiki/Xbox_One" TargetMode="External"/><Relationship Id="rId178" Type="http://schemas.openxmlformats.org/officeDocument/2006/relationships/hyperlink" Target="https://en.wikipedia.org/wiki/Carnival_Games_(series)" TargetMode="External"/><Relationship Id="rId385" Type="http://schemas.openxmlformats.org/officeDocument/2006/relationships/hyperlink" Target="https://en.wikipedia.org/wiki/NBA_2K19" TargetMode="External"/><Relationship Id="rId592" Type="http://schemas.openxmlformats.org/officeDocument/2006/relationships/hyperlink" Target="https://en.wikipedia.org/wiki/Firaxis_Games" TargetMode="External"/><Relationship Id="rId245" Type="http://schemas.openxmlformats.org/officeDocument/2006/relationships/hyperlink" Target="https://en.wikipedia.org/wiki/BioShock:_The_Collection" TargetMode="External"/><Relationship Id="rId452" Type="http://schemas.openxmlformats.org/officeDocument/2006/relationships/hyperlink" Target="https://en.wikipedia.org/wiki/Xbox_360" TargetMode="External"/><Relationship Id="rId897" Type="http://schemas.openxmlformats.org/officeDocument/2006/relationships/hyperlink" Target="https://en.wikipedia.org/wiki/Xbox_360" TargetMode="External"/><Relationship Id="rId1082" Type="http://schemas.openxmlformats.org/officeDocument/2006/relationships/hyperlink" Target="https://en.wikipedia.org/wiki/PlayStation_3" TargetMode="External"/><Relationship Id="rId105" Type="http://schemas.openxmlformats.org/officeDocument/2006/relationships/hyperlink" Target="https://en.wikipedia.org/wiki/Visual_Concepts" TargetMode="External"/><Relationship Id="rId312" Type="http://schemas.openxmlformats.org/officeDocument/2006/relationships/hyperlink" Target="https://en.wikipedia.org/wiki/Visual_Concepts" TargetMode="External"/><Relationship Id="rId757" Type="http://schemas.openxmlformats.org/officeDocument/2006/relationships/hyperlink" Target="https://en.wikipedia.org/wiki/Fire_OS" TargetMode="External"/><Relationship Id="rId964" Type="http://schemas.openxmlformats.org/officeDocument/2006/relationships/hyperlink" Target="https://en.wikipedia.org/wiki/Nicktoons_MLB" TargetMode="External"/><Relationship Id="rId1387" Type="http://schemas.openxmlformats.org/officeDocument/2006/relationships/hyperlink" Target="https://en.wikipedia.org/wiki/The_Bigs" TargetMode="External"/><Relationship Id="rId1594" Type="http://schemas.openxmlformats.org/officeDocument/2006/relationships/hyperlink" Target="https://en.wikipedia.org/wiki/Coresoft" TargetMode="External"/><Relationship Id="rId93" Type="http://schemas.openxmlformats.org/officeDocument/2006/relationships/hyperlink" Target="https://en.wikipedia.org/wiki/HB_Studios" TargetMode="External"/><Relationship Id="rId617" Type="http://schemas.openxmlformats.org/officeDocument/2006/relationships/hyperlink" Target="https://en.wikipedia.org/wiki/Visual_Concepts" TargetMode="External"/><Relationship Id="rId824" Type="http://schemas.openxmlformats.org/officeDocument/2006/relationships/hyperlink" Target="https://en.wikipedia.org/wiki/Cat_Daddy_Games" TargetMode="External"/><Relationship Id="rId1247" Type="http://schemas.openxmlformats.org/officeDocument/2006/relationships/hyperlink" Target="https://en.wikipedia.org/wiki/Nintendo_DS" TargetMode="External"/><Relationship Id="rId1454" Type="http://schemas.openxmlformats.org/officeDocument/2006/relationships/hyperlink" Target="https://en.wikipedia.org/wiki/PlayStation_3" TargetMode="External"/><Relationship Id="rId1661" Type="http://schemas.openxmlformats.org/officeDocument/2006/relationships/hyperlink" Target="https://en.wikipedia.org/wiki/31st_Union" TargetMode="External"/><Relationship Id="rId1107" Type="http://schemas.openxmlformats.org/officeDocument/2006/relationships/hyperlink" Target="https://en.wikipedia.org/wiki/Nintendo_DS" TargetMode="External"/><Relationship Id="rId1314" Type="http://schemas.openxmlformats.org/officeDocument/2006/relationships/hyperlink" Target="https://en.wikipedia.org/wiki/Nintendo_DS" TargetMode="External"/><Relationship Id="rId1521" Type="http://schemas.openxmlformats.org/officeDocument/2006/relationships/hyperlink" Target="https://en.wikipedia.org/wiki/Access_Software" TargetMode="External"/><Relationship Id="rId1619" Type="http://schemas.openxmlformats.org/officeDocument/2006/relationships/hyperlink" Target="https://en.wikipedia.org/wiki/Top_Spin_(video_game)" TargetMode="External"/><Relationship Id="rId20" Type="http://schemas.openxmlformats.org/officeDocument/2006/relationships/hyperlink" Target="https://en.wikipedia.org/wiki/Nintendo_Switch" TargetMode="External"/><Relationship Id="rId267" Type="http://schemas.openxmlformats.org/officeDocument/2006/relationships/hyperlink" Target="https://en.wikipedia.org/wiki/NBA_2K20" TargetMode="External"/><Relationship Id="rId474" Type="http://schemas.openxmlformats.org/officeDocument/2006/relationships/hyperlink" Target="https://en.wikipedia.org/wiki/NBA_2KVR_Experience" TargetMode="External"/><Relationship Id="rId127" Type="http://schemas.openxmlformats.org/officeDocument/2006/relationships/hyperlink" Target="https://en.wikipedia.org/wiki/The_Quarry_(video_game)" TargetMode="External"/><Relationship Id="rId681" Type="http://schemas.openxmlformats.org/officeDocument/2006/relationships/hyperlink" Target="https://en.wikipedia.org/wiki/PlayStation_3" TargetMode="External"/><Relationship Id="rId779" Type="http://schemas.openxmlformats.org/officeDocument/2006/relationships/hyperlink" Target="https://en.wikipedia.org/wiki/Lucid_Games" TargetMode="External"/><Relationship Id="rId986" Type="http://schemas.openxmlformats.org/officeDocument/2006/relationships/hyperlink" Target="https://en.wikipedia.org/wiki/Wii" TargetMode="External"/><Relationship Id="rId334" Type="http://schemas.openxmlformats.org/officeDocument/2006/relationships/hyperlink" Target="https://en.wikipedia.org/wiki/Xbox_One" TargetMode="External"/><Relationship Id="rId541" Type="http://schemas.openxmlformats.org/officeDocument/2006/relationships/hyperlink" Target="https://en.wikipedia.org/wiki/Xbox_One" TargetMode="External"/><Relationship Id="rId639" Type="http://schemas.openxmlformats.org/officeDocument/2006/relationships/hyperlink" Target="https://en.wikipedia.org/wiki/WWE_2K_(video_game)" TargetMode="External"/><Relationship Id="rId1171" Type="http://schemas.openxmlformats.org/officeDocument/2006/relationships/hyperlink" Target="https://en.wikipedia.org/wiki/IOS" TargetMode="External"/><Relationship Id="rId1269" Type="http://schemas.openxmlformats.org/officeDocument/2006/relationships/hyperlink" Target="https://en.wikipedia.org/wiki/Visual_Concepts" TargetMode="External"/><Relationship Id="rId1476" Type="http://schemas.openxmlformats.org/officeDocument/2006/relationships/hyperlink" Target="https://en.wikipedia.org/wiki/Visual_Concepts" TargetMode="External"/><Relationship Id="rId401" Type="http://schemas.openxmlformats.org/officeDocument/2006/relationships/hyperlink" Target="https://en.wikipedia.org/wiki/Android_(operating_system)" TargetMode="External"/><Relationship Id="rId846" Type="http://schemas.openxmlformats.org/officeDocument/2006/relationships/hyperlink" Target="https://en.wikipedia.org/wiki/IOS" TargetMode="External"/><Relationship Id="rId1031" Type="http://schemas.openxmlformats.org/officeDocument/2006/relationships/hyperlink" Target="https://en.wikipedia.org/wiki/Visual_Concepts" TargetMode="External"/><Relationship Id="rId1129" Type="http://schemas.openxmlformats.org/officeDocument/2006/relationships/hyperlink" Target="https://en.wikipedia.org/wiki/NBA_2K10" TargetMode="External"/><Relationship Id="rId706" Type="http://schemas.openxmlformats.org/officeDocument/2006/relationships/hyperlink" Target="https://en.wikipedia.org/wiki/Android_(operating_system)" TargetMode="External"/><Relationship Id="rId913" Type="http://schemas.openxmlformats.org/officeDocument/2006/relationships/hyperlink" Target="https://en.wikipedia.org/wiki/Major_League_Baseball_2K12" TargetMode="External"/><Relationship Id="rId1336" Type="http://schemas.openxmlformats.org/officeDocument/2006/relationships/hyperlink" Target="https://en.wikipedia.org/wiki/Totally_Games" TargetMode="External"/><Relationship Id="rId1543" Type="http://schemas.openxmlformats.org/officeDocument/2006/relationships/hyperlink" Target="https://en.wikipedia.org/wiki/Xbox_(console)" TargetMode="External"/><Relationship Id="rId42" Type="http://schemas.openxmlformats.org/officeDocument/2006/relationships/hyperlink" Target="https://en.wikipedia.org/wiki/Visual_Concepts" TargetMode="External"/><Relationship Id="rId1403" Type="http://schemas.openxmlformats.org/officeDocument/2006/relationships/hyperlink" Target="https://en.wikipedia.org/wiki/Fantastic_Four:_Rise_of_the_Silver_Surfer_(video_game)" TargetMode="External"/><Relationship Id="rId1610" Type="http://schemas.openxmlformats.org/officeDocument/2006/relationships/hyperlink" Target="https://en.wikipedia.org/wiki/Conflict:_Global_Terror" TargetMode="External"/><Relationship Id="rId191" Type="http://schemas.openxmlformats.org/officeDocument/2006/relationships/hyperlink" Target="https://en.wikipedia.org/wiki/PlayStation_5" TargetMode="External"/><Relationship Id="rId289" Type="http://schemas.openxmlformats.org/officeDocument/2006/relationships/hyperlink" Target="https://en.wikipedia.org/wiki/Borderlands_3" TargetMode="External"/><Relationship Id="rId496" Type="http://schemas.openxmlformats.org/officeDocument/2006/relationships/hyperlink" Target="https://en.wikipedia.org/wiki/Android_(operating_system)" TargetMode="External"/><Relationship Id="rId149" Type="http://schemas.openxmlformats.org/officeDocument/2006/relationships/hyperlink" Target="https://en.wikipedia.org/wiki/WWE_2K22" TargetMode="External"/><Relationship Id="rId356" Type="http://schemas.openxmlformats.org/officeDocument/2006/relationships/hyperlink" Target="https://en.wikipedia.org/wiki/Carnival_Games_(series)" TargetMode="External"/><Relationship Id="rId563" Type="http://schemas.openxmlformats.org/officeDocument/2006/relationships/hyperlink" Target="https://en.wikipedia.org/wiki/IOS" TargetMode="External"/><Relationship Id="rId770" Type="http://schemas.openxmlformats.org/officeDocument/2006/relationships/hyperlink" Target="https://en.wikipedia.org/wiki/Visual_Concepts" TargetMode="External"/><Relationship Id="rId1193" Type="http://schemas.openxmlformats.org/officeDocument/2006/relationships/hyperlink" Target="https://en.wikipedia.org/wiki/Don_King_Boxing" TargetMode="External"/><Relationship Id="rId216" Type="http://schemas.openxmlformats.org/officeDocument/2006/relationships/hyperlink" Target="https://en.wikipedia.org/wiki/Saber_Interactive" TargetMode="External"/><Relationship Id="rId423" Type="http://schemas.openxmlformats.org/officeDocument/2006/relationships/hyperlink" Target="https://en.wikipedia.org/wiki/Cat_Daddy_Games" TargetMode="External"/><Relationship Id="rId868" Type="http://schemas.openxmlformats.org/officeDocument/2006/relationships/hyperlink" Target="https://en.wikipedia.org/wiki/Android_(operating_system)" TargetMode="External"/><Relationship Id="rId1053" Type="http://schemas.openxmlformats.org/officeDocument/2006/relationships/hyperlink" Target="https://en.wikipedia.org/wiki/2K_China" TargetMode="External"/><Relationship Id="rId1260" Type="http://schemas.openxmlformats.org/officeDocument/2006/relationships/hyperlink" Target="https://en.wikipedia.org/wiki/Visual_Concepts" TargetMode="External"/><Relationship Id="rId1498" Type="http://schemas.openxmlformats.org/officeDocument/2006/relationships/hyperlink" Target="https://en.wikipedia.org/wiki/GameCube" TargetMode="External"/><Relationship Id="rId630" Type="http://schemas.openxmlformats.org/officeDocument/2006/relationships/hyperlink" Target="https://en.wikipedia.org/wiki/Cat_Daddy_Games" TargetMode="External"/><Relationship Id="rId728" Type="http://schemas.openxmlformats.org/officeDocument/2006/relationships/hyperlink" Target="https://en.wikipedia.org/wiki/WWE_SuperCard" TargetMode="External"/><Relationship Id="rId935" Type="http://schemas.openxmlformats.org/officeDocument/2006/relationships/hyperlink" Target="https://en.wikipedia.org/wiki/Kinect" TargetMode="External"/><Relationship Id="rId1358" Type="http://schemas.openxmlformats.org/officeDocument/2006/relationships/hyperlink" Target="https://en.wikipedia.org/wiki/NBA_2K8" TargetMode="External"/><Relationship Id="rId1565" Type="http://schemas.openxmlformats.org/officeDocument/2006/relationships/hyperlink" Target="https://en.wikipedia.org/wiki/PlayStation_2" TargetMode="External"/><Relationship Id="rId64" Type="http://schemas.openxmlformats.org/officeDocument/2006/relationships/hyperlink" Target="https://en.wikipedia.org/wiki/Marvel%27s_Midnight_Suns" TargetMode="External"/><Relationship Id="rId1120" Type="http://schemas.openxmlformats.org/officeDocument/2006/relationships/hyperlink" Target="https://en.wikipedia.org/wiki/Borderlands_(video_game)" TargetMode="External"/><Relationship Id="rId1218" Type="http://schemas.openxmlformats.org/officeDocument/2006/relationships/hyperlink" Target="https://en.wikipedia.org/wiki/Nintendo_DS" TargetMode="External"/><Relationship Id="rId1425" Type="http://schemas.openxmlformats.org/officeDocument/2006/relationships/hyperlink" Target="https://en.wikipedia.org/wiki/PlayStation_Portable" TargetMode="External"/><Relationship Id="rId1632" Type="http://schemas.openxmlformats.org/officeDocument/2006/relationships/hyperlink" Target="https://en.wikipedia.org/wiki/Ford_Mustang:_The_Legend_Lives" TargetMode="External"/><Relationship Id="rId280" Type="http://schemas.openxmlformats.org/officeDocument/2006/relationships/hyperlink" Target="https://en.wikipedia.org/wiki/Gearbox_Software" TargetMode="External"/><Relationship Id="rId140" Type="http://schemas.openxmlformats.org/officeDocument/2006/relationships/hyperlink" Target="https://en.wikipedia.org/wiki/Xbox_One" TargetMode="External"/><Relationship Id="rId378" Type="http://schemas.openxmlformats.org/officeDocument/2006/relationships/hyperlink" Target="https://en.wikipedia.org/wiki/Saber_Interactive" TargetMode="External"/><Relationship Id="rId585" Type="http://schemas.openxmlformats.org/officeDocument/2006/relationships/hyperlink" Target="https://en.wikipedia.org/wiki/Firaxis_Games" TargetMode="External"/><Relationship Id="rId792" Type="http://schemas.openxmlformats.org/officeDocument/2006/relationships/hyperlink" Target="https://en.wikipedia.org/wiki/Cat_Daddy_Games" TargetMode="External"/><Relationship Id="rId6" Type="http://schemas.openxmlformats.org/officeDocument/2006/relationships/hyperlink" Target="https://en.wikipedia.org/wiki/Hangar_13" TargetMode="External"/><Relationship Id="rId238" Type="http://schemas.openxmlformats.org/officeDocument/2006/relationships/hyperlink" Target="https://en.wikipedia.org/wiki/HB_Studios" TargetMode="External"/><Relationship Id="rId445" Type="http://schemas.openxmlformats.org/officeDocument/2006/relationships/hyperlink" Target="https://en.wikipedia.org/wiki/NBA_2K18" TargetMode="External"/><Relationship Id="rId652" Type="http://schemas.openxmlformats.org/officeDocument/2006/relationships/hyperlink" Target="https://en.wikipedia.org/wiki/Sid_Meier%27s_Starships" TargetMode="External"/><Relationship Id="rId1075" Type="http://schemas.openxmlformats.org/officeDocument/2006/relationships/hyperlink" Target="https://en.wikipedia.org/wiki/Visual_Concepts" TargetMode="External"/><Relationship Id="rId1282" Type="http://schemas.openxmlformats.org/officeDocument/2006/relationships/hyperlink" Target="https://en.wikipedia.org/wiki/MLB_Power_Pros_2008" TargetMode="External"/><Relationship Id="rId305" Type="http://schemas.openxmlformats.org/officeDocument/2006/relationships/hyperlink" Target="https://en.wikipedia.org/wiki/NBA_2K20" TargetMode="External"/><Relationship Id="rId512" Type="http://schemas.openxmlformats.org/officeDocument/2006/relationships/hyperlink" Target="https://en.wikipedia.org/wiki/Mafia_III" TargetMode="External"/><Relationship Id="rId957" Type="http://schemas.openxmlformats.org/officeDocument/2006/relationships/hyperlink" Target="https://en.wikipedia.org/wiki/NBA_2K12" TargetMode="External"/><Relationship Id="rId1142" Type="http://schemas.openxmlformats.org/officeDocument/2006/relationships/hyperlink" Target="https://en.wikipedia.org/wiki/Wii" TargetMode="External"/><Relationship Id="rId1587" Type="http://schemas.openxmlformats.org/officeDocument/2006/relationships/hyperlink" Target="https://en.wikipedia.org/wiki/Xbox" TargetMode="External"/><Relationship Id="rId86" Type="http://schemas.openxmlformats.org/officeDocument/2006/relationships/hyperlink" Target="https://en.wikipedia.org/wiki/Microsoft_Windows" TargetMode="External"/><Relationship Id="rId817" Type="http://schemas.openxmlformats.org/officeDocument/2006/relationships/hyperlink" Target="https://en.wikipedia.org/wiki/Xbox_360" TargetMode="External"/><Relationship Id="rId1002" Type="http://schemas.openxmlformats.org/officeDocument/2006/relationships/hyperlink" Target="https://en.wikipedia.org/wiki/PlayStation_Portable" TargetMode="External"/><Relationship Id="rId1447" Type="http://schemas.openxmlformats.org/officeDocument/2006/relationships/hyperlink" Target="https://en.wikipedia.org/wiki/College_Hoops_2K7" TargetMode="External"/><Relationship Id="rId1654" Type="http://schemas.openxmlformats.org/officeDocument/2006/relationships/hyperlink" Target="https://en.wikipedia.org/wiki/Microsoft_Windows" TargetMode="External"/><Relationship Id="rId1307" Type="http://schemas.openxmlformats.org/officeDocument/2006/relationships/hyperlink" Target="https://en.wikipedia.org/wiki/2K_China" TargetMode="External"/><Relationship Id="rId1514" Type="http://schemas.openxmlformats.org/officeDocument/2006/relationships/hyperlink" Target="https://en.wikipedia.org/wiki/Xbox_360" TargetMode="External"/><Relationship Id="rId13" Type="http://schemas.openxmlformats.org/officeDocument/2006/relationships/hyperlink" Target="https://en.wikipedia.org/wiki/TopSpin_2K25" TargetMode="External"/><Relationship Id="rId162" Type="http://schemas.openxmlformats.org/officeDocument/2006/relationships/hyperlink" Target="https://en.wikipedia.org/wiki/NBA_2K22" TargetMode="External"/><Relationship Id="rId467" Type="http://schemas.openxmlformats.org/officeDocument/2006/relationships/hyperlink" Target="https://en.wikipedia.org/wiki/PlayStation_4" TargetMode="External"/><Relationship Id="rId1097" Type="http://schemas.openxmlformats.org/officeDocument/2006/relationships/hyperlink" Target="https://en.wikipedia.org/wiki/Microsoft_Windows" TargetMode="External"/><Relationship Id="rId674" Type="http://schemas.openxmlformats.org/officeDocument/2006/relationships/hyperlink" Target="https://en.wikipedia.org/wiki/WWE_2K15" TargetMode="External"/><Relationship Id="rId881" Type="http://schemas.openxmlformats.org/officeDocument/2006/relationships/hyperlink" Target="https://en.wikipedia.org/wiki/Android_(operating_system)" TargetMode="External"/><Relationship Id="rId979" Type="http://schemas.openxmlformats.org/officeDocument/2006/relationships/hyperlink" Target="https://en.wikipedia.org/wiki/PlayStation_3" TargetMode="External"/><Relationship Id="rId327" Type="http://schemas.openxmlformats.org/officeDocument/2006/relationships/hyperlink" Target="https://en.wikipedia.org/wiki/Xbox_One" TargetMode="External"/><Relationship Id="rId534" Type="http://schemas.openxmlformats.org/officeDocument/2006/relationships/hyperlink" Target="https://en.wikipedia.org/wiki/PlayStation_3" TargetMode="External"/><Relationship Id="rId741" Type="http://schemas.openxmlformats.org/officeDocument/2006/relationships/hyperlink" Target="https://en.wikipedia.org/wiki/Iron_Galaxy" TargetMode="External"/><Relationship Id="rId839" Type="http://schemas.openxmlformats.org/officeDocument/2006/relationships/hyperlink" Target="https://en.wikipedia.org/wiki/Microsoft_Windows" TargetMode="External"/><Relationship Id="rId1164" Type="http://schemas.openxmlformats.org/officeDocument/2006/relationships/hyperlink" Target="https://en.wikipedia.org/wiki/NBA_2K10_Draft_Combine" TargetMode="External"/><Relationship Id="rId1371" Type="http://schemas.openxmlformats.org/officeDocument/2006/relationships/hyperlink" Target="https://en.wikipedia.org/wiki/NHL_2K8" TargetMode="External"/><Relationship Id="rId1469" Type="http://schemas.openxmlformats.org/officeDocument/2006/relationships/hyperlink" Target="https://en.wikipedia.org/wiki/High_Voltage_Software" TargetMode="External"/><Relationship Id="rId601" Type="http://schemas.openxmlformats.org/officeDocument/2006/relationships/hyperlink" Target="https://en.wikipedia.org/wiki/Xbox_One" TargetMode="External"/><Relationship Id="rId1024" Type="http://schemas.openxmlformats.org/officeDocument/2006/relationships/hyperlink" Target="https://en.wikipedia.org/wiki/Microsoft_Windows" TargetMode="External"/><Relationship Id="rId1231" Type="http://schemas.openxmlformats.org/officeDocument/2006/relationships/hyperlink" Target="https://en.wikipedia.org/wiki/Nintendo_DS" TargetMode="External"/><Relationship Id="rId906" Type="http://schemas.openxmlformats.org/officeDocument/2006/relationships/hyperlink" Target="https://en.wikipedia.org/wiki/Microsoft_Windows" TargetMode="External"/><Relationship Id="rId1329" Type="http://schemas.openxmlformats.org/officeDocument/2006/relationships/hyperlink" Target="https://en.wikipedia.org/wiki/PlayStation_2" TargetMode="External"/><Relationship Id="rId1536" Type="http://schemas.openxmlformats.org/officeDocument/2006/relationships/hyperlink" Target="https://en.wikipedia.org/wiki/PlayStation_2" TargetMode="External"/><Relationship Id="rId35" Type="http://schemas.openxmlformats.org/officeDocument/2006/relationships/hyperlink" Target="https://en.wikipedia.org/wiki/Microsoft_Windows" TargetMode="External"/><Relationship Id="rId1603" Type="http://schemas.openxmlformats.org/officeDocument/2006/relationships/hyperlink" Target="https://en.wikipedia.org/wiki/Croteam" TargetMode="External"/><Relationship Id="rId184" Type="http://schemas.openxmlformats.org/officeDocument/2006/relationships/hyperlink" Target="https://en.wikipedia.org/wiki/List_of_games_by_Cat_Daddy_Games" TargetMode="External"/><Relationship Id="rId391" Type="http://schemas.openxmlformats.org/officeDocument/2006/relationships/hyperlink" Target="https://en.wikipedia.org/wiki/NBA_2K19" TargetMode="External"/><Relationship Id="rId251" Type="http://schemas.openxmlformats.org/officeDocument/2006/relationships/hyperlink" Target="https://en.wikipedia.org/wiki/D3T" TargetMode="External"/><Relationship Id="rId489" Type="http://schemas.openxmlformats.org/officeDocument/2006/relationships/hyperlink" Target="https://en.wikipedia.org/wiki/IOS" TargetMode="External"/><Relationship Id="rId696" Type="http://schemas.openxmlformats.org/officeDocument/2006/relationships/hyperlink" Target="https://en.wikipedia.org/wiki/Visual_Concepts" TargetMode="External"/><Relationship Id="rId349" Type="http://schemas.openxmlformats.org/officeDocument/2006/relationships/hyperlink" Target="https://en.wikipedia.org/wiki/Cat_Daddy_Games" TargetMode="External"/><Relationship Id="rId556" Type="http://schemas.openxmlformats.org/officeDocument/2006/relationships/hyperlink" Target="https://en.wikipedia.org/wiki/NBA_2K17:_The_Prelude" TargetMode="External"/><Relationship Id="rId763" Type="http://schemas.openxmlformats.org/officeDocument/2006/relationships/hyperlink" Target="https://en.wikipedia.org/wiki/WWE_2K14" TargetMode="External"/><Relationship Id="rId1186" Type="http://schemas.openxmlformats.org/officeDocument/2006/relationships/hyperlink" Target="https://en.wikipedia.org/wiki/Capcom_Vancouver" TargetMode="External"/><Relationship Id="rId1393" Type="http://schemas.openxmlformats.org/officeDocument/2006/relationships/hyperlink" Target="https://en.wikipedia.org/wiki/The_Darkness_(video_game)" TargetMode="External"/><Relationship Id="rId111" Type="http://schemas.openxmlformats.org/officeDocument/2006/relationships/hyperlink" Target="https://en.wikipedia.org/wiki/Visual_Concepts" TargetMode="External"/><Relationship Id="rId209" Type="http://schemas.openxmlformats.org/officeDocument/2006/relationships/hyperlink" Target="https://en.wikipedia.org/wiki/PlayStation_4" TargetMode="External"/><Relationship Id="rId416" Type="http://schemas.openxmlformats.org/officeDocument/2006/relationships/hyperlink" Target="https://en.wikipedia.org/wiki/NBA_2K18" TargetMode="External"/><Relationship Id="rId970" Type="http://schemas.openxmlformats.org/officeDocument/2006/relationships/hyperlink" Target="https://en.wikipedia.org/wiki/Sid_Meier%27s_Pirates!_(2004_video_game)" TargetMode="External"/><Relationship Id="rId1046" Type="http://schemas.openxmlformats.org/officeDocument/2006/relationships/hyperlink" Target="https://en.wikipedia.org/wiki/New_Carnival_Games" TargetMode="External"/><Relationship Id="rId1253" Type="http://schemas.openxmlformats.org/officeDocument/2006/relationships/hyperlink" Target="https://en.wikipedia.org/wiki/Carnival_Games:_Mini-Golf" TargetMode="External"/><Relationship Id="rId623" Type="http://schemas.openxmlformats.org/officeDocument/2006/relationships/hyperlink" Target="https://en.wikipedia.org/wiki/NBA_2K16" TargetMode="External"/><Relationship Id="rId830" Type="http://schemas.openxmlformats.org/officeDocument/2006/relationships/hyperlink" Target="https://en.wikipedia.org/wiki/Kinect" TargetMode="External"/><Relationship Id="rId928" Type="http://schemas.openxmlformats.org/officeDocument/2006/relationships/hyperlink" Target="https://en.wikipedia.org/wiki/The_Darkness_II" TargetMode="External"/><Relationship Id="rId1460" Type="http://schemas.openxmlformats.org/officeDocument/2006/relationships/hyperlink" Target="https://en.wikipedia.org/wiki/Firefly_Studios" TargetMode="External"/><Relationship Id="rId1558" Type="http://schemas.openxmlformats.org/officeDocument/2006/relationships/hyperlink" Target="https://en.wikipedia.org/wiki/Ford_vs._Chevy" TargetMode="External"/><Relationship Id="rId57" Type="http://schemas.openxmlformats.org/officeDocument/2006/relationships/hyperlink" Target="https://en.wikipedia.org/wiki/Firaxis_Games" TargetMode="External"/><Relationship Id="rId1113" Type="http://schemas.openxmlformats.org/officeDocument/2006/relationships/hyperlink" Target="https://en.wikipedia.org/wiki/High_Voltage_Software" TargetMode="External"/><Relationship Id="rId1320" Type="http://schemas.openxmlformats.org/officeDocument/2006/relationships/hyperlink" Target="https://en.wikipedia.org/wiki/Major_League_Baseball_2K8" TargetMode="External"/><Relationship Id="rId1418" Type="http://schemas.openxmlformats.org/officeDocument/2006/relationships/hyperlink" Target="https://en.wikipedia.org/wiki/Jade_Empire" TargetMode="External"/><Relationship Id="rId1625" Type="http://schemas.openxmlformats.org/officeDocument/2006/relationships/hyperlink" Target="https://en.wikipedia.org/wiki/Sid_Meier%27s_Pirates!_(2004_video_game)" TargetMode="External"/><Relationship Id="rId273" Type="http://schemas.openxmlformats.org/officeDocument/2006/relationships/hyperlink" Target="https://en.wikipedia.org/wiki/IOS" TargetMode="External"/><Relationship Id="rId480" Type="http://schemas.openxmlformats.org/officeDocument/2006/relationships/hyperlink" Target="https://en.wikipedia.org/wiki/NBA_2KVR_Experience" TargetMode="External"/><Relationship Id="rId133" Type="http://schemas.openxmlformats.org/officeDocument/2006/relationships/hyperlink" Target="https://en.wikipedia.org/wiki/Tiny_Tina%27s_Wonderlands" TargetMode="External"/><Relationship Id="rId340" Type="http://schemas.openxmlformats.org/officeDocument/2006/relationships/hyperlink" Target="https://en.wikipedia.org/wiki/Gearbox_Software" TargetMode="External"/><Relationship Id="rId578" Type="http://schemas.openxmlformats.org/officeDocument/2006/relationships/hyperlink" Target="https://en.wikipedia.org/wiki/Gearbox_Software" TargetMode="External"/><Relationship Id="rId785" Type="http://schemas.openxmlformats.org/officeDocument/2006/relationships/hyperlink" Target="https://en.wikipedia.org/wiki/The_Bureau:_XCOM_Declassified" TargetMode="External"/><Relationship Id="rId992" Type="http://schemas.openxmlformats.org/officeDocument/2006/relationships/hyperlink" Target="https://en.wikipedia.org/wiki/Visual_Concepts" TargetMode="External"/><Relationship Id="rId200" Type="http://schemas.openxmlformats.org/officeDocument/2006/relationships/hyperlink" Target="https://en.wikipedia.org/wiki/Mafia:_Definitive_Edition" TargetMode="External"/><Relationship Id="rId438" Type="http://schemas.openxmlformats.org/officeDocument/2006/relationships/hyperlink" Target="https://en.wikipedia.org/wiki/IOS" TargetMode="External"/><Relationship Id="rId645" Type="http://schemas.openxmlformats.org/officeDocument/2006/relationships/hyperlink" Target="https://en.wikipedia.org/wiki/WWE_2K_(video_game)" TargetMode="External"/><Relationship Id="rId852" Type="http://schemas.openxmlformats.org/officeDocument/2006/relationships/hyperlink" Target="https://en.wikipedia.org/wiki/IOS" TargetMode="External"/><Relationship Id="rId1068" Type="http://schemas.openxmlformats.org/officeDocument/2006/relationships/hyperlink" Target="https://en.wikipedia.org/wiki/Visual_Concepts" TargetMode="External"/><Relationship Id="rId1275" Type="http://schemas.openxmlformats.org/officeDocument/2006/relationships/hyperlink" Target="https://en.wikipedia.org/wiki/Visual_Concepts" TargetMode="External"/><Relationship Id="rId1482" Type="http://schemas.openxmlformats.org/officeDocument/2006/relationships/hyperlink" Target="https://en.wikipedia.org/wiki/Visual_Concepts" TargetMode="External"/><Relationship Id="rId505" Type="http://schemas.openxmlformats.org/officeDocument/2006/relationships/hyperlink" Target="https://en.wikipedia.org/wiki/PlayStation_4" TargetMode="External"/><Relationship Id="rId712" Type="http://schemas.openxmlformats.org/officeDocument/2006/relationships/hyperlink" Target="https://en.wikipedia.org/wiki/Visual_Concepts" TargetMode="External"/><Relationship Id="rId1135" Type="http://schemas.openxmlformats.org/officeDocument/2006/relationships/hyperlink" Target="https://en.wikipedia.org/wiki/NBA_2K10" TargetMode="External"/><Relationship Id="rId1342" Type="http://schemas.openxmlformats.org/officeDocument/2006/relationships/hyperlink" Target="https://en.wikipedia.org/wiki/College_Hoops_2K8" TargetMode="External"/><Relationship Id="rId79" Type="http://schemas.openxmlformats.org/officeDocument/2006/relationships/hyperlink" Target="https://en.wikipedia.org/wiki/New_Tales_from_the_Borderlands" TargetMode="External"/><Relationship Id="rId1202" Type="http://schemas.openxmlformats.org/officeDocument/2006/relationships/hyperlink" Target="https://en.wikipedia.org/wiki/Major_League_Baseball_2K9" TargetMode="External"/><Relationship Id="rId1647" Type="http://schemas.openxmlformats.org/officeDocument/2006/relationships/hyperlink" Target="https://en.wikipedia.org/wiki/Ford_Racing_3" TargetMode="External"/><Relationship Id="rId1507" Type="http://schemas.openxmlformats.org/officeDocument/2006/relationships/hyperlink" Target="https://en.wikipedia.org/wiki/The_Collective_(company)" TargetMode="External"/><Relationship Id="rId295" Type="http://schemas.openxmlformats.org/officeDocument/2006/relationships/hyperlink" Target="https://en.wikipedia.org/wiki/NBA_2K20" TargetMode="External"/><Relationship Id="rId155" Type="http://schemas.openxmlformats.org/officeDocument/2006/relationships/hyperlink" Target="https://en.wikipedia.org/wiki/Google_Stadia" TargetMode="External"/><Relationship Id="rId362" Type="http://schemas.openxmlformats.org/officeDocument/2006/relationships/hyperlink" Target="https://en.wikipedia.org/wiki/Carnival_Games_(series)" TargetMode="External"/><Relationship Id="rId1297" Type="http://schemas.openxmlformats.org/officeDocument/2006/relationships/hyperlink" Target="https://en.wikipedia.org/wiki/Nintendo_DS" TargetMode="External"/><Relationship Id="rId222" Type="http://schemas.openxmlformats.org/officeDocument/2006/relationships/hyperlink" Target="https://en.wikipedia.org/wiki/PlayStation_4" TargetMode="External"/><Relationship Id="rId667" Type="http://schemas.openxmlformats.org/officeDocument/2006/relationships/hyperlink" Target="https://en.wikipedia.org/wiki/Xbox_One" TargetMode="External"/><Relationship Id="rId874" Type="http://schemas.openxmlformats.org/officeDocument/2006/relationships/hyperlink" Target="https://en.wikipedia.org/wiki/Gearbox_Software" TargetMode="External"/><Relationship Id="rId527" Type="http://schemas.openxmlformats.org/officeDocument/2006/relationships/hyperlink" Target="https://en.wikipedia.org/wiki/NBA_2K17" TargetMode="External"/><Relationship Id="rId734" Type="http://schemas.openxmlformats.org/officeDocument/2006/relationships/hyperlink" Target="https://en.wikipedia.org/wiki/WWE_SuperCard" TargetMode="External"/><Relationship Id="rId941" Type="http://schemas.openxmlformats.org/officeDocument/2006/relationships/hyperlink" Target="https://en.wikipedia.org/wiki/Nintendo_DS" TargetMode="External"/><Relationship Id="rId1157" Type="http://schemas.openxmlformats.org/officeDocument/2006/relationships/hyperlink" Target="https://en.wikipedia.org/wiki/Visual_Concepts" TargetMode="External"/><Relationship Id="rId1364" Type="http://schemas.openxmlformats.org/officeDocument/2006/relationships/hyperlink" Target="https://en.wikipedia.org/wiki/NBA_2K8" TargetMode="External"/><Relationship Id="rId1571" Type="http://schemas.openxmlformats.org/officeDocument/2006/relationships/hyperlink" Target="https://en.wikipedia.org/wiki/Microsoft_Windows" TargetMode="External"/><Relationship Id="rId70" Type="http://schemas.openxmlformats.org/officeDocument/2006/relationships/hyperlink" Target="https://en.wikipedia.org/wiki/New_Tales_from_the_Borderlands" TargetMode="External"/><Relationship Id="rId801" Type="http://schemas.openxmlformats.org/officeDocument/2006/relationships/hyperlink" Target="https://en.wikipedia.org/wiki/Firaxis_Games" TargetMode="External"/><Relationship Id="rId1017" Type="http://schemas.openxmlformats.org/officeDocument/2006/relationships/hyperlink" Target="https://en.wikipedia.org/wiki/Dora_the_Explorer_video_games" TargetMode="External"/><Relationship Id="rId1224" Type="http://schemas.openxmlformats.org/officeDocument/2006/relationships/hyperlink" Target="https://en.wikipedia.org/wiki/Blue_Castle_Games" TargetMode="External"/><Relationship Id="rId1431" Type="http://schemas.openxmlformats.org/officeDocument/2006/relationships/hyperlink" Target="https://en.wikipedia.org/wiki/Ghost_Rider_(video_game)" TargetMode="External"/><Relationship Id="rId1529" Type="http://schemas.openxmlformats.org/officeDocument/2006/relationships/hyperlink" Target="https://en.wikipedia.org/wiki/The_Elder_Scrolls_IV:_Oblivion" TargetMode="External"/><Relationship Id="rId28" Type="http://schemas.openxmlformats.org/officeDocument/2006/relationships/hyperlink" Target="https://en.wikipedia.org/wiki/Lego_2K_Drive" TargetMode="External"/><Relationship Id="rId177" Type="http://schemas.openxmlformats.org/officeDocument/2006/relationships/hyperlink" Target="https://en.wikipedia.org/wiki/List_of_games_by_Cat_Daddy_Games" TargetMode="External"/><Relationship Id="rId384" Type="http://schemas.openxmlformats.org/officeDocument/2006/relationships/hyperlink" Target="https://en.wikipedia.org/wiki/Xbox_One" TargetMode="External"/><Relationship Id="rId591" Type="http://schemas.openxmlformats.org/officeDocument/2006/relationships/hyperlink" Target="https://en.wikipedia.org/wiki/Microsoft_Windows" TargetMode="External"/><Relationship Id="rId244" Type="http://schemas.openxmlformats.org/officeDocument/2006/relationships/hyperlink" Target="https://en.wikipedia.org/wiki/HB_Studios" TargetMode="External"/><Relationship Id="rId689" Type="http://schemas.openxmlformats.org/officeDocument/2006/relationships/hyperlink" Target="https://en.wikipedia.org/wiki/NHL_2K_(2014_video_game)" TargetMode="External"/><Relationship Id="rId896" Type="http://schemas.openxmlformats.org/officeDocument/2006/relationships/hyperlink" Target="https://en.wikipedia.org/wiki/Spec_Ops:_The_Line" TargetMode="External"/><Relationship Id="rId1081" Type="http://schemas.openxmlformats.org/officeDocument/2006/relationships/hyperlink" Target="https://en.wikipedia.org/wiki/Major_League_Baseball_2K10" TargetMode="External"/><Relationship Id="rId451" Type="http://schemas.openxmlformats.org/officeDocument/2006/relationships/hyperlink" Target="https://en.wikipedia.org/wiki/NBA_2K18" TargetMode="External"/><Relationship Id="rId549" Type="http://schemas.openxmlformats.org/officeDocument/2006/relationships/hyperlink" Target="https://en.wikipedia.org/wiki/Blind_Squirrel_Games" TargetMode="External"/><Relationship Id="rId756" Type="http://schemas.openxmlformats.org/officeDocument/2006/relationships/hyperlink" Target="https://en.wikipedia.org/wiki/Cat_Daddy_Games" TargetMode="External"/><Relationship Id="rId1179" Type="http://schemas.openxmlformats.org/officeDocument/2006/relationships/hyperlink" Target="https://en.wikipedia.org/wiki/PlayStation_3" TargetMode="External"/><Relationship Id="rId1386" Type="http://schemas.openxmlformats.org/officeDocument/2006/relationships/hyperlink" Target="https://en.wikipedia.org/wiki/PlayStation_3" TargetMode="External"/><Relationship Id="rId1593" Type="http://schemas.openxmlformats.org/officeDocument/2006/relationships/hyperlink" Target="https://en.wikipedia.org/wiki/PlayStation_2" TargetMode="External"/><Relationship Id="rId104" Type="http://schemas.openxmlformats.org/officeDocument/2006/relationships/hyperlink" Target="https://en.wikipedia.org/wiki/Nintendo_Switch" TargetMode="External"/><Relationship Id="rId311" Type="http://schemas.openxmlformats.org/officeDocument/2006/relationships/hyperlink" Target="https://en.wikipedia.org/wiki/PlayStation_4" TargetMode="External"/><Relationship Id="rId409" Type="http://schemas.openxmlformats.org/officeDocument/2006/relationships/hyperlink" Target="https://en.wikipedia.org/wiki/PlayStation_4" TargetMode="External"/><Relationship Id="rId963" Type="http://schemas.openxmlformats.org/officeDocument/2006/relationships/hyperlink" Target="https://en.wikipedia.org/wiki/Nintendo_DS" TargetMode="External"/><Relationship Id="rId1039" Type="http://schemas.openxmlformats.org/officeDocument/2006/relationships/hyperlink" Target="https://en.wikipedia.org/wiki/Xbox_360" TargetMode="External"/><Relationship Id="rId1246" Type="http://schemas.openxmlformats.org/officeDocument/2006/relationships/hyperlink" Target="https://en.wikipedia.org/wiki/Wonder_Pets!" TargetMode="External"/><Relationship Id="rId92" Type="http://schemas.openxmlformats.org/officeDocument/2006/relationships/hyperlink" Target="https://en.wikipedia.org/wiki/PlayStation_5" TargetMode="External"/><Relationship Id="rId616" Type="http://schemas.openxmlformats.org/officeDocument/2006/relationships/hyperlink" Target="https://en.wikipedia.org/wiki/Microsoft_Windows" TargetMode="External"/><Relationship Id="rId823" Type="http://schemas.openxmlformats.org/officeDocument/2006/relationships/hyperlink" Target="https://en.wikipedia.org/wiki/Fire_OS" TargetMode="External"/><Relationship Id="rId1453" Type="http://schemas.openxmlformats.org/officeDocument/2006/relationships/hyperlink" Target="https://en.wikipedia.org/wiki/NHL_2K7" TargetMode="External"/><Relationship Id="rId1660" Type="http://schemas.openxmlformats.org/officeDocument/2006/relationships/hyperlink" Target="https://en.wikipedia.org/wiki/31st_Union" TargetMode="External"/><Relationship Id="rId1106" Type="http://schemas.openxmlformats.org/officeDocument/2006/relationships/hyperlink" Target="https://en.wikipedia.org/wiki/Dora_the_Explorer_video_games" TargetMode="External"/><Relationship Id="rId1313" Type="http://schemas.openxmlformats.org/officeDocument/2006/relationships/hyperlink" Target="https://en.wikipedia.org/wiki/Major_League_Baseball_2K8_Fantasy_All-Stars" TargetMode="External"/><Relationship Id="rId1520" Type="http://schemas.openxmlformats.org/officeDocument/2006/relationships/hyperlink" Target="https://en.wikipedia.org/wiki/Game_Boy_Advance" TargetMode="External"/><Relationship Id="rId1618" Type="http://schemas.openxmlformats.org/officeDocument/2006/relationships/hyperlink" Target="https://en.wikipedia.org/wiki/Visual_Concepts" TargetMode="External"/><Relationship Id="rId199" Type="http://schemas.openxmlformats.org/officeDocument/2006/relationships/hyperlink" Target="https://en.wikipedia.org/wiki/PlayStation_4" TargetMode="External"/><Relationship Id="rId266" Type="http://schemas.openxmlformats.org/officeDocument/2006/relationships/hyperlink" Target="https://en.wikipedia.org/wiki/Aspyr" TargetMode="External"/><Relationship Id="rId473" Type="http://schemas.openxmlformats.org/officeDocument/2006/relationships/hyperlink" Target="https://en.wikipedia.org/wiki/Oculus_Rift" TargetMode="External"/><Relationship Id="rId680" Type="http://schemas.openxmlformats.org/officeDocument/2006/relationships/hyperlink" Target="https://en.wikipedia.org/wiki/WWE_2K15" TargetMode="External"/><Relationship Id="rId126" Type="http://schemas.openxmlformats.org/officeDocument/2006/relationships/hyperlink" Target="https://en.wikipedia.org/wiki/Supermassive_Games" TargetMode="External"/><Relationship Id="rId333" Type="http://schemas.openxmlformats.org/officeDocument/2006/relationships/hyperlink" Target="https://en.wikipedia.org/wiki/Hangar_13" TargetMode="External"/><Relationship Id="rId540" Type="http://schemas.openxmlformats.org/officeDocument/2006/relationships/hyperlink" Target="https://en.wikipedia.org/wiki/NBA_2K17" TargetMode="External"/><Relationship Id="rId778" Type="http://schemas.openxmlformats.org/officeDocument/2006/relationships/hyperlink" Target="https://en.wikipedia.org/wiki/IOS" TargetMode="External"/><Relationship Id="rId985" Type="http://schemas.openxmlformats.org/officeDocument/2006/relationships/hyperlink" Target="https://en.wikipedia.org/wiki/Top_Spin_4" TargetMode="External"/><Relationship Id="rId1170" Type="http://schemas.openxmlformats.org/officeDocument/2006/relationships/hyperlink" Target="https://en.wikipedia.org/wiki/Civilization_Revolution" TargetMode="External"/><Relationship Id="rId638" Type="http://schemas.openxmlformats.org/officeDocument/2006/relationships/hyperlink" Target="https://en.wikipedia.org/wiki/Windows" TargetMode="External"/><Relationship Id="rId845" Type="http://schemas.openxmlformats.org/officeDocument/2006/relationships/hyperlink" Target="https://en.wikipedia.org/wiki/Visual_Concepts" TargetMode="External"/><Relationship Id="rId1030" Type="http://schemas.openxmlformats.org/officeDocument/2006/relationships/hyperlink" Target="https://en.wikipedia.org/wiki/PlayStation_3" TargetMode="External"/><Relationship Id="rId1268" Type="http://schemas.openxmlformats.org/officeDocument/2006/relationships/hyperlink" Target="https://en.wikipedia.org/wiki/PlayStation_2" TargetMode="External"/><Relationship Id="rId1475" Type="http://schemas.openxmlformats.org/officeDocument/2006/relationships/hyperlink" Target="https://en.wikipedia.org/wiki/PlayStation_2" TargetMode="External"/><Relationship Id="rId400" Type="http://schemas.openxmlformats.org/officeDocument/2006/relationships/hyperlink" Target="https://en.wikipedia.org/wiki/Visual_Concepts" TargetMode="External"/><Relationship Id="rId705" Type="http://schemas.openxmlformats.org/officeDocument/2006/relationships/hyperlink" Target="https://en.wikipedia.org/wiki/Xbox_360" TargetMode="External"/><Relationship Id="rId1128" Type="http://schemas.openxmlformats.org/officeDocument/2006/relationships/hyperlink" Target="https://en.wikipedia.org/wiki/2K_Czech" TargetMode="External"/><Relationship Id="rId1335" Type="http://schemas.openxmlformats.org/officeDocument/2006/relationships/hyperlink" Target="https://en.wikipedia.org/wiki/PlayStation_2" TargetMode="External"/><Relationship Id="rId1542" Type="http://schemas.openxmlformats.org/officeDocument/2006/relationships/hyperlink" Target="https://en.wikipedia.org/wiki/Torino_2006_(video_game)" TargetMode="External"/><Relationship Id="rId912" Type="http://schemas.openxmlformats.org/officeDocument/2006/relationships/hyperlink" Target="https://en.wikipedia.org/wiki/PlayStation_2" TargetMode="External"/><Relationship Id="rId41" Type="http://schemas.openxmlformats.org/officeDocument/2006/relationships/hyperlink" Target="https://en.wikipedia.org/wiki/PlayStation_5" TargetMode="External"/><Relationship Id="rId1402" Type="http://schemas.openxmlformats.org/officeDocument/2006/relationships/hyperlink" Target="https://en.wikipedia.org/wiki/PlayStation_2" TargetMode="External"/><Relationship Id="rId190" Type="http://schemas.openxmlformats.org/officeDocument/2006/relationships/hyperlink" Target="https://en.wikipedia.org/wiki/NBA_2K21" TargetMode="External"/><Relationship Id="rId288" Type="http://schemas.openxmlformats.org/officeDocument/2006/relationships/hyperlink" Target="https://en.wikipedia.org/wiki/Microsoft_Windows" TargetMode="External"/><Relationship Id="rId495" Type="http://schemas.openxmlformats.org/officeDocument/2006/relationships/hyperlink" Target="https://en.wikipedia.org/wiki/Firaxis_Games" TargetMode="External"/><Relationship Id="rId148" Type="http://schemas.openxmlformats.org/officeDocument/2006/relationships/hyperlink" Target="https://en.wikipedia.org/wiki/PlayStation_5" TargetMode="External"/><Relationship Id="rId355" Type="http://schemas.openxmlformats.org/officeDocument/2006/relationships/hyperlink" Target="https://en.wikipedia.org/wiki/Cat_Daddy_Games" TargetMode="External"/><Relationship Id="rId562" Type="http://schemas.openxmlformats.org/officeDocument/2006/relationships/hyperlink" Target="https://en.wikipedia.org/wiki/Cat_Daddy_Games" TargetMode="External"/><Relationship Id="rId1192" Type="http://schemas.openxmlformats.org/officeDocument/2006/relationships/hyperlink" Target="https://en.wikipedia.org/wiki/2K_China" TargetMode="External"/><Relationship Id="rId215" Type="http://schemas.openxmlformats.org/officeDocument/2006/relationships/hyperlink" Target="https://en.wikipedia.org/wiki/Xbox_One" TargetMode="External"/><Relationship Id="rId422" Type="http://schemas.openxmlformats.org/officeDocument/2006/relationships/hyperlink" Target="https://en.wikipedia.org/wiki/Android_(operating_system)" TargetMode="External"/><Relationship Id="rId867" Type="http://schemas.openxmlformats.org/officeDocument/2006/relationships/hyperlink" Target="https://en.wikipedia.org/wiki/Visual_Concepts" TargetMode="External"/><Relationship Id="rId1052" Type="http://schemas.openxmlformats.org/officeDocument/2006/relationships/hyperlink" Target="https://en.wikipedia.org/wiki/IOS" TargetMode="External"/><Relationship Id="rId1497" Type="http://schemas.openxmlformats.org/officeDocument/2006/relationships/hyperlink" Target="https://en.wikipedia.org/wiki/Major_League_Baseball_2K6" TargetMode="External"/><Relationship Id="rId727" Type="http://schemas.openxmlformats.org/officeDocument/2006/relationships/hyperlink" Target="https://en.wikipedia.org/wiki/2K_China" TargetMode="External"/><Relationship Id="rId934" Type="http://schemas.openxmlformats.org/officeDocument/2006/relationships/hyperlink" Target="https://en.wikipedia.org/wiki/Cat_Daddy_Games" TargetMode="External"/><Relationship Id="rId1357" Type="http://schemas.openxmlformats.org/officeDocument/2006/relationships/hyperlink" Target="https://en.wikipedia.org/wiki/Konami" TargetMode="External"/><Relationship Id="rId1564" Type="http://schemas.openxmlformats.org/officeDocument/2006/relationships/hyperlink" Target="https://en.wikipedia.org/wiki/Zathura_(video_game)" TargetMode="External"/><Relationship Id="rId63" Type="http://schemas.openxmlformats.org/officeDocument/2006/relationships/hyperlink" Target="https://en.wikipedia.org/wiki/Firaxis_Games" TargetMode="External"/><Relationship Id="rId1217" Type="http://schemas.openxmlformats.org/officeDocument/2006/relationships/hyperlink" Target="https://en.wikipedia.org/wiki/Major_League_Baseball_2K9_Fantasy_All-Stars" TargetMode="External"/><Relationship Id="rId1424" Type="http://schemas.openxmlformats.org/officeDocument/2006/relationships/hyperlink" Target="https://en.wikipedia.org/wiki/Major_League_Baseball_2K7" TargetMode="External"/><Relationship Id="rId1631" Type="http://schemas.openxmlformats.org/officeDocument/2006/relationships/hyperlink" Target="https://en.wikipedia.org/wiki/Xbox" TargetMode="External"/><Relationship Id="rId377" Type="http://schemas.openxmlformats.org/officeDocument/2006/relationships/hyperlink" Target="https://en.wikipedia.org/wiki/Xbox_One" TargetMode="External"/><Relationship Id="rId584" Type="http://schemas.openxmlformats.org/officeDocument/2006/relationships/hyperlink" Target="https://en.wikipedia.org/wiki/PlayStation_Vita" TargetMode="External"/><Relationship Id="rId5" Type="http://schemas.openxmlformats.org/officeDocument/2006/relationships/hyperlink" Target="https://en.wikipedia.org/wiki/PlayStation_4" TargetMode="External"/><Relationship Id="rId237" Type="http://schemas.openxmlformats.org/officeDocument/2006/relationships/hyperlink" Target="https://en.wikipedia.org/wiki/PlayStation_4" TargetMode="External"/><Relationship Id="rId791" Type="http://schemas.openxmlformats.org/officeDocument/2006/relationships/hyperlink" Target="https://en.wikipedia.org/wiki/IOS" TargetMode="External"/><Relationship Id="rId889" Type="http://schemas.openxmlformats.org/officeDocument/2006/relationships/hyperlink" Target="https://en.wikipedia.org/wiki/Cat_Daddy_Games" TargetMode="External"/><Relationship Id="rId1074" Type="http://schemas.openxmlformats.org/officeDocument/2006/relationships/hyperlink" Target="https://en.wikipedia.org/wiki/Microsoft_Windows" TargetMode="External"/><Relationship Id="rId444" Type="http://schemas.openxmlformats.org/officeDocument/2006/relationships/hyperlink" Target="https://en.wikipedia.org/wiki/Microsoft_Windows" TargetMode="External"/><Relationship Id="rId651" Type="http://schemas.openxmlformats.org/officeDocument/2006/relationships/hyperlink" Target="https://en.wikipedia.org/wiki/Xbox_One" TargetMode="External"/><Relationship Id="rId749" Type="http://schemas.openxmlformats.org/officeDocument/2006/relationships/hyperlink" Target="https://en.wikipedia.org/wiki/IOS" TargetMode="External"/><Relationship Id="rId1281" Type="http://schemas.openxmlformats.org/officeDocument/2006/relationships/hyperlink" Target="https://en.wikipedia.org/wiki/Konami" TargetMode="External"/><Relationship Id="rId1379" Type="http://schemas.openxmlformats.org/officeDocument/2006/relationships/hyperlink" Target="https://en.wikipedia.org/wiki/Visual_Concepts" TargetMode="External"/><Relationship Id="rId1586" Type="http://schemas.openxmlformats.org/officeDocument/2006/relationships/hyperlink" Target="https://en.wikipedia.org/wiki/Shattered_Union" TargetMode="External"/><Relationship Id="rId304" Type="http://schemas.openxmlformats.org/officeDocument/2006/relationships/hyperlink" Target="https://en.wikipedia.org/wiki/List_of_games_by_Cat_Daddy_Games" TargetMode="External"/><Relationship Id="rId511" Type="http://schemas.openxmlformats.org/officeDocument/2006/relationships/hyperlink" Target="https://en.wikipedia.org/wiki/Microsoft_Windows" TargetMode="External"/><Relationship Id="rId609" Type="http://schemas.openxmlformats.org/officeDocument/2006/relationships/hyperlink" Target="https://en.wikipedia.org/wiki/Fire_OS" TargetMode="External"/><Relationship Id="rId956" Type="http://schemas.openxmlformats.org/officeDocument/2006/relationships/hyperlink" Target="https://en.wikipedia.org/wiki/Virtuos" TargetMode="External"/><Relationship Id="rId1141" Type="http://schemas.openxmlformats.org/officeDocument/2006/relationships/hyperlink" Target="https://en.wikipedia.org/wiki/NBA_2K10" TargetMode="External"/><Relationship Id="rId1239" Type="http://schemas.openxmlformats.org/officeDocument/2006/relationships/hyperlink" Target="https://en.wikipedia.org/wiki/Nintendo_DS" TargetMode="External"/><Relationship Id="rId85" Type="http://schemas.openxmlformats.org/officeDocument/2006/relationships/hyperlink" Target="https://en.wikipedia.org/wiki/PGA_Tour_2K23" TargetMode="External"/><Relationship Id="rId816" Type="http://schemas.openxmlformats.org/officeDocument/2006/relationships/hyperlink" Target="https://en.wikipedia.org/wiki/Major_League_Baseball_2K13" TargetMode="External"/><Relationship Id="rId1001" Type="http://schemas.openxmlformats.org/officeDocument/2006/relationships/hyperlink" Target="https://en.wikipedia.org/wiki/Major_League_Baseball_2K11" TargetMode="External"/><Relationship Id="rId1446" Type="http://schemas.openxmlformats.org/officeDocument/2006/relationships/hyperlink" Target="https://en.wikipedia.org/wiki/Visual_Concepts" TargetMode="External"/><Relationship Id="rId1653" Type="http://schemas.openxmlformats.org/officeDocument/2006/relationships/hyperlink" Target="https://en.wikipedia.org/wiki/Ford_Racing_3" TargetMode="External"/><Relationship Id="rId1306" Type="http://schemas.openxmlformats.org/officeDocument/2006/relationships/hyperlink" Target="https://en.wikipedia.org/wiki/Wii" TargetMode="External"/><Relationship Id="rId1513" Type="http://schemas.openxmlformats.org/officeDocument/2006/relationships/hyperlink" Target="https://en.wikipedia.org/wiki/Major_League_Baseball_2K6" TargetMode="External"/><Relationship Id="rId12" Type="http://schemas.openxmlformats.org/officeDocument/2006/relationships/hyperlink" Target="https://en.wikipedia.org/wiki/Hangar_13" TargetMode="External"/><Relationship Id="rId161" Type="http://schemas.openxmlformats.org/officeDocument/2006/relationships/hyperlink" Target="https://en.wikipedia.org/wiki/PlayStation_4" TargetMode="External"/><Relationship Id="rId399" Type="http://schemas.openxmlformats.org/officeDocument/2006/relationships/hyperlink" Target="https://en.wikipedia.org/wiki/Xbox_One" TargetMode="External"/><Relationship Id="rId259" Type="http://schemas.openxmlformats.org/officeDocument/2006/relationships/hyperlink" Target="https://en.wikipedia.org/wiki/Borderlands_3" TargetMode="External"/><Relationship Id="rId466" Type="http://schemas.openxmlformats.org/officeDocument/2006/relationships/hyperlink" Target="https://en.wikipedia.org/wiki/Gearbox_Software" TargetMode="External"/><Relationship Id="rId673" Type="http://schemas.openxmlformats.org/officeDocument/2006/relationships/hyperlink" Target="https://en.wikipedia.org/wiki/Cat_Daddy_Games" TargetMode="External"/><Relationship Id="rId880" Type="http://schemas.openxmlformats.org/officeDocument/2006/relationships/hyperlink" Target="https://en.wikipedia.org/wiki/Gearbox_Software" TargetMode="External"/><Relationship Id="rId1096" Type="http://schemas.openxmlformats.org/officeDocument/2006/relationships/hyperlink" Target="https://en.wikipedia.org/wiki/BioShock_2" TargetMode="External"/><Relationship Id="rId119" Type="http://schemas.openxmlformats.org/officeDocument/2006/relationships/hyperlink" Target="https://en.wikipedia.org/wiki/Microsoft_Windows" TargetMode="External"/><Relationship Id="rId326" Type="http://schemas.openxmlformats.org/officeDocument/2006/relationships/hyperlink" Target="https://en.wikipedia.org/wiki/Borderlands:_Game_of_the_Year_Edition" TargetMode="External"/><Relationship Id="rId533" Type="http://schemas.openxmlformats.org/officeDocument/2006/relationships/hyperlink" Target="https://en.wikipedia.org/wiki/NBA_2K17" TargetMode="External"/><Relationship Id="rId978" Type="http://schemas.openxmlformats.org/officeDocument/2006/relationships/hyperlink" Target="https://en.wikipedia.org/wiki/Duke_Nukem_Forever" TargetMode="External"/><Relationship Id="rId1163" Type="http://schemas.openxmlformats.org/officeDocument/2006/relationships/hyperlink" Target="https://en.wikipedia.org/wiki/Visual_Concepts" TargetMode="External"/><Relationship Id="rId1370" Type="http://schemas.openxmlformats.org/officeDocument/2006/relationships/hyperlink" Target="https://en.wikipedia.org/wiki/PlayStation_3" TargetMode="External"/><Relationship Id="rId740" Type="http://schemas.openxmlformats.org/officeDocument/2006/relationships/hyperlink" Target="https://en.wikipedia.org/wiki/PlayStation_Vita" TargetMode="External"/><Relationship Id="rId838" Type="http://schemas.openxmlformats.org/officeDocument/2006/relationships/hyperlink" Target="https://en.wikipedia.org/wiki/XCOM:_Enemy_Unknown" TargetMode="External"/><Relationship Id="rId1023" Type="http://schemas.openxmlformats.org/officeDocument/2006/relationships/hyperlink" Target="https://en.wikipedia.org/wiki/NBA_2K11" TargetMode="External"/><Relationship Id="rId1468" Type="http://schemas.openxmlformats.org/officeDocument/2006/relationships/hyperlink" Target="https://en.wikipedia.org/wiki/Xbox_(console)" TargetMode="External"/><Relationship Id="rId600" Type="http://schemas.openxmlformats.org/officeDocument/2006/relationships/hyperlink" Target="https://en.wikipedia.org/wiki/WWE_2K16" TargetMode="External"/><Relationship Id="rId1230" Type="http://schemas.openxmlformats.org/officeDocument/2006/relationships/hyperlink" Target="https://en.wikipedia.org/wiki/Dora_the_Explorer_video_games" TargetMode="External"/><Relationship Id="rId1328" Type="http://schemas.openxmlformats.org/officeDocument/2006/relationships/hyperlink" Target="https://en.wikipedia.org/wiki/Go,_Diego,_Go!_Safari_Rescue" TargetMode="External"/><Relationship Id="rId1535" Type="http://schemas.openxmlformats.org/officeDocument/2006/relationships/hyperlink" Target="https://en.wikipedia.org/wiki/24:_The_Game" TargetMode="External"/><Relationship Id="rId905" Type="http://schemas.openxmlformats.org/officeDocument/2006/relationships/hyperlink" Target="https://en.wikipedia.org/wiki/Major_League_Baseball_2K12" TargetMode="External"/><Relationship Id="rId34" Type="http://schemas.openxmlformats.org/officeDocument/2006/relationships/hyperlink" Target="https://en.wikipedia.org/wiki/WWE_2K23" TargetMode="External"/><Relationship Id="rId1602" Type="http://schemas.openxmlformats.org/officeDocument/2006/relationships/hyperlink" Target="https://en.wikipedia.org/wiki/Xbox" TargetMode="External"/><Relationship Id="rId183" Type="http://schemas.openxmlformats.org/officeDocument/2006/relationships/hyperlink" Target="https://en.wikipedia.org/wiki/Android_(operating_system)" TargetMode="External"/><Relationship Id="rId390" Type="http://schemas.openxmlformats.org/officeDocument/2006/relationships/hyperlink" Target="https://en.wikipedia.org/wiki/Nintendo_Switch" TargetMode="External"/><Relationship Id="rId250" Type="http://schemas.openxmlformats.org/officeDocument/2006/relationships/hyperlink" Target="https://en.wikipedia.org/wiki/Microsoft_Windows" TargetMode="External"/><Relationship Id="rId488" Type="http://schemas.openxmlformats.org/officeDocument/2006/relationships/hyperlink" Target="https://en.wikipedia.org/wiki/WWE_SuperCard" TargetMode="External"/><Relationship Id="rId695" Type="http://schemas.openxmlformats.org/officeDocument/2006/relationships/hyperlink" Target="https://en.wikipedia.org/wiki/Fire_OS" TargetMode="External"/><Relationship Id="rId110" Type="http://schemas.openxmlformats.org/officeDocument/2006/relationships/hyperlink" Target="https://en.wikipedia.org/wiki/PlayStation_5" TargetMode="External"/><Relationship Id="rId348" Type="http://schemas.openxmlformats.org/officeDocument/2006/relationships/hyperlink" Target="https://en.wikipedia.org/wiki/Android_(operating_system)" TargetMode="External"/><Relationship Id="rId555" Type="http://schemas.openxmlformats.org/officeDocument/2006/relationships/hyperlink" Target="https://en.wikipedia.org/wiki/Visual_Concepts" TargetMode="External"/><Relationship Id="rId762" Type="http://schemas.openxmlformats.org/officeDocument/2006/relationships/hyperlink" Target="https://en.wikipedia.org/wiki/PlayStation_3" TargetMode="External"/><Relationship Id="rId1185" Type="http://schemas.openxmlformats.org/officeDocument/2006/relationships/hyperlink" Target="https://en.wikipedia.org/wiki/Wii" TargetMode="External"/><Relationship Id="rId1392" Type="http://schemas.openxmlformats.org/officeDocument/2006/relationships/hyperlink" Target="https://en.wikipedia.org/wiki/Xbox_360" TargetMode="External"/><Relationship Id="rId208" Type="http://schemas.openxmlformats.org/officeDocument/2006/relationships/hyperlink" Target="https://en.wikipedia.org/wiki/WWE_2K_Battlegrounds" TargetMode="External"/><Relationship Id="rId415" Type="http://schemas.openxmlformats.org/officeDocument/2006/relationships/hyperlink" Target="https://en.wikipedia.org/wiki/Tencent_Games" TargetMode="External"/><Relationship Id="rId622" Type="http://schemas.openxmlformats.org/officeDocument/2006/relationships/hyperlink" Target="https://en.wikipedia.org/wiki/Visual_Concepts" TargetMode="External"/><Relationship Id="rId1045" Type="http://schemas.openxmlformats.org/officeDocument/2006/relationships/hyperlink" Target="https://en.wikipedia.org/wiki/Cat_Daddy_Games" TargetMode="External"/><Relationship Id="rId1252" Type="http://schemas.openxmlformats.org/officeDocument/2006/relationships/hyperlink" Target="https://en.wikipedia.org/wiki/Visual_Concepts" TargetMode="External"/><Relationship Id="rId927" Type="http://schemas.openxmlformats.org/officeDocument/2006/relationships/hyperlink" Target="https://en.wikipedia.org/wiki/Microsoft_Windows" TargetMode="External"/><Relationship Id="rId1112" Type="http://schemas.openxmlformats.org/officeDocument/2006/relationships/hyperlink" Target="https://en.wikipedia.org/wiki/Wii" TargetMode="External"/><Relationship Id="rId1557" Type="http://schemas.openxmlformats.org/officeDocument/2006/relationships/hyperlink" Target="https://en.wikipedia.org/wiki/Access_Software" TargetMode="External"/><Relationship Id="rId56" Type="http://schemas.openxmlformats.org/officeDocument/2006/relationships/hyperlink" Target="https://en.wikipedia.org/wiki/PlayStation_4" TargetMode="External"/><Relationship Id="rId1417" Type="http://schemas.openxmlformats.org/officeDocument/2006/relationships/hyperlink" Target="https://en.wikipedia.org/wiki/Visual_Concepts" TargetMode="External"/><Relationship Id="rId1624" Type="http://schemas.openxmlformats.org/officeDocument/2006/relationships/hyperlink" Target="https://en.wikipedia.org/wiki/Xbox" TargetMode="External"/><Relationship Id="rId272" Type="http://schemas.openxmlformats.org/officeDocument/2006/relationships/hyperlink" Target="https://en.wikipedia.org/wiki/WWE_SuperCard" TargetMode="External"/><Relationship Id="rId577" Type="http://schemas.openxmlformats.org/officeDocument/2006/relationships/hyperlink" Target="https://en.wikipedia.org/wiki/Xbox_One" TargetMode="External"/><Relationship Id="rId132" Type="http://schemas.openxmlformats.org/officeDocument/2006/relationships/hyperlink" Target="https://en.wikipedia.org/wiki/Supermassive_Games" TargetMode="External"/><Relationship Id="rId784" Type="http://schemas.openxmlformats.org/officeDocument/2006/relationships/hyperlink" Target="https://en.wikipedia.org/wiki/Microsoft_Windows" TargetMode="External"/><Relationship Id="rId991" Type="http://schemas.openxmlformats.org/officeDocument/2006/relationships/hyperlink" Target="https://en.wikipedia.org/wiki/Microsoft_Windows" TargetMode="External"/><Relationship Id="rId1067" Type="http://schemas.openxmlformats.org/officeDocument/2006/relationships/hyperlink" Target="https://en.wikipedia.org/wiki/Wii" TargetMode="External"/><Relationship Id="rId437" Type="http://schemas.openxmlformats.org/officeDocument/2006/relationships/hyperlink" Target="https://en.wikipedia.org/wiki/Cat_Daddy_Games" TargetMode="External"/><Relationship Id="rId644" Type="http://schemas.openxmlformats.org/officeDocument/2006/relationships/hyperlink" Target="https://en.wikipedia.org/wiki/N-Space" TargetMode="External"/><Relationship Id="rId851" Type="http://schemas.openxmlformats.org/officeDocument/2006/relationships/hyperlink" Target="https://en.wikipedia.org/wiki/NBA_2K13" TargetMode="External"/><Relationship Id="rId1274" Type="http://schemas.openxmlformats.org/officeDocument/2006/relationships/hyperlink" Target="https://en.wikipedia.org/wiki/Wii" TargetMode="External"/><Relationship Id="rId1481" Type="http://schemas.openxmlformats.org/officeDocument/2006/relationships/hyperlink" Target="https://en.wikipedia.org/wiki/Xbox_360" TargetMode="External"/><Relationship Id="rId1579" Type="http://schemas.openxmlformats.org/officeDocument/2006/relationships/hyperlink" Target="https://en.wikipedia.org/wiki/Major_League_Baseball_2K5" TargetMode="External"/><Relationship Id="rId504" Type="http://schemas.openxmlformats.org/officeDocument/2006/relationships/hyperlink" Target="https://en.wikipedia.org/wiki/WWE_2K17" TargetMode="External"/><Relationship Id="rId711" Type="http://schemas.openxmlformats.org/officeDocument/2006/relationships/hyperlink" Target="https://en.wikipedia.org/wiki/Microsoft_Windows" TargetMode="External"/><Relationship Id="rId949" Type="http://schemas.openxmlformats.org/officeDocument/2006/relationships/hyperlink" Target="https://en.wikipedia.org/wiki/NBA_2K12" TargetMode="External"/><Relationship Id="rId1134" Type="http://schemas.openxmlformats.org/officeDocument/2006/relationships/hyperlink" Target="https://en.wikipedia.org/wiki/Visual_Concepts" TargetMode="External"/><Relationship Id="rId1341" Type="http://schemas.openxmlformats.org/officeDocument/2006/relationships/hyperlink" Target="https://en.wikipedia.org/wiki/Visual_Concepts" TargetMode="External"/><Relationship Id="rId78" Type="http://schemas.openxmlformats.org/officeDocument/2006/relationships/hyperlink" Target="https://en.wikipedia.org/wiki/Gearbox_Software" TargetMode="External"/><Relationship Id="rId809" Type="http://schemas.openxmlformats.org/officeDocument/2006/relationships/hyperlink" Target="https://en.wikipedia.org/wiki/BioShock_Infinite" TargetMode="External"/><Relationship Id="rId1201" Type="http://schemas.openxmlformats.org/officeDocument/2006/relationships/hyperlink" Target="https://en.wikipedia.org/wiki/2K_Marin" TargetMode="External"/><Relationship Id="rId1439" Type="http://schemas.openxmlformats.org/officeDocument/2006/relationships/hyperlink" Target="https://en.wikipedia.org/wiki/Sid_Meier%27s_Pirates!_(2004_video_game)" TargetMode="External"/><Relationship Id="rId1646" Type="http://schemas.openxmlformats.org/officeDocument/2006/relationships/hyperlink" Target="https://en.wikipedia.org/wiki/Destineer" TargetMode="External"/><Relationship Id="rId1506" Type="http://schemas.openxmlformats.org/officeDocument/2006/relationships/hyperlink" Target="https://en.wikipedia.org/wiki/Xbox_(console)" TargetMode="External"/><Relationship Id="rId294" Type="http://schemas.openxmlformats.org/officeDocument/2006/relationships/hyperlink" Target="https://en.wikipedia.org/wiki/Microsoft_Windows" TargetMode="External"/><Relationship Id="rId89" Type="http://schemas.openxmlformats.org/officeDocument/2006/relationships/hyperlink" Target="https://en.wikipedia.org/wiki/PlayStation_4" TargetMode="External"/><Relationship Id="rId154" Type="http://schemas.openxmlformats.org/officeDocument/2006/relationships/hyperlink" Target="https://en.wikipedia.org/wiki/Visual_Concepts" TargetMode="External"/><Relationship Id="rId361" Type="http://schemas.openxmlformats.org/officeDocument/2006/relationships/hyperlink" Target="https://en.wikipedia.org/wiki/Mass_Media_Games" TargetMode="External"/><Relationship Id="rId599" Type="http://schemas.openxmlformats.org/officeDocument/2006/relationships/hyperlink" Target="https://en.wikipedia.org/wiki/Xbox_360" TargetMode="External"/><Relationship Id="rId1005" Type="http://schemas.openxmlformats.org/officeDocument/2006/relationships/hyperlink" Target="https://en.wikipedia.org/wiki/2K_China" TargetMode="External"/><Relationship Id="rId1212" Type="http://schemas.openxmlformats.org/officeDocument/2006/relationships/hyperlink" Target="https://en.wikipedia.org/wiki/Wii" TargetMode="External"/><Relationship Id="rId1657" Type="http://schemas.openxmlformats.org/officeDocument/2006/relationships/hyperlink" Target="https://en.wikipedia.org/wiki/PlayStation_2" TargetMode="External"/><Relationship Id="rId459" Type="http://schemas.openxmlformats.org/officeDocument/2006/relationships/hyperlink" Target="https://en.wikipedia.org/wiki/Xbox_One" TargetMode="External"/><Relationship Id="rId666" Type="http://schemas.openxmlformats.org/officeDocument/2006/relationships/hyperlink" Target="https://en.wikipedia.org/wiki/Evolve_(video_game)" TargetMode="External"/><Relationship Id="rId873" Type="http://schemas.openxmlformats.org/officeDocument/2006/relationships/hyperlink" Target="https://en.wikipedia.org/wiki/Microsoft_Windows" TargetMode="External"/><Relationship Id="rId1089" Type="http://schemas.openxmlformats.org/officeDocument/2006/relationships/hyperlink" Target="https://en.wikipedia.org/wiki/2K_China" TargetMode="External"/><Relationship Id="rId1296" Type="http://schemas.openxmlformats.org/officeDocument/2006/relationships/hyperlink" Target="https://en.wikipedia.org/wiki/Carnival_Games" TargetMode="External"/><Relationship Id="rId1517" Type="http://schemas.openxmlformats.org/officeDocument/2006/relationships/hyperlink" Target="https://en.wikipedia.org/wiki/Major_League_Baseball_2K6" TargetMode="External"/><Relationship Id="rId16" Type="http://schemas.openxmlformats.org/officeDocument/2006/relationships/hyperlink" Target="https://en.wikipedia.org/wiki/Lego_2K_Drive" TargetMode="External"/><Relationship Id="rId221" Type="http://schemas.openxmlformats.org/officeDocument/2006/relationships/hyperlink" Target="https://en.wikipedia.org/wiki/NBA_2K21" TargetMode="External"/><Relationship Id="rId319" Type="http://schemas.openxmlformats.org/officeDocument/2006/relationships/hyperlink" Target="https://en.wikipedia.org/wiki/Android_(operating_system)" TargetMode="External"/><Relationship Id="rId526" Type="http://schemas.openxmlformats.org/officeDocument/2006/relationships/hyperlink" Target="https://en.wikipedia.org/wiki/Visual_Concepts" TargetMode="External"/><Relationship Id="rId1156" Type="http://schemas.openxmlformats.org/officeDocument/2006/relationships/hyperlink" Target="https://en.wikipedia.org/wiki/Wii" TargetMode="External"/><Relationship Id="rId1363" Type="http://schemas.openxmlformats.org/officeDocument/2006/relationships/hyperlink" Target="https://en.wikipedia.org/wiki/Visual_Concepts" TargetMode="External"/><Relationship Id="rId733" Type="http://schemas.openxmlformats.org/officeDocument/2006/relationships/hyperlink" Target="https://en.wikipedia.org/wiki/Cat_Daddy_Games" TargetMode="External"/><Relationship Id="rId940" Type="http://schemas.openxmlformats.org/officeDocument/2006/relationships/hyperlink" Target="https://en.wikipedia.org/wiki/High_Voltage_Software" TargetMode="External"/><Relationship Id="rId1016" Type="http://schemas.openxmlformats.org/officeDocument/2006/relationships/hyperlink" Target="https://en.wikipedia.org/wiki/High_Voltage_Software" TargetMode="External"/><Relationship Id="rId1570" Type="http://schemas.openxmlformats.org/officeDocument/2006/relationships/hyperlink" Target="https://en.wikipedia.org/wiki/Civilization_IV" TargetMode="External"/><Relationship Id="rId165" Type="http://schemas.openxmlformats.org/officeDocument/2006/relationships/hyperlink" Target="https://en.wikipedia.org/wiki/Xbox_One" TargetMode="External"/><Relationship Id="rId372" Type="http://schemas.openxmlformats.org/officeDocument/2006/relationships/hyperlink" Target="https://en.wikipedia.org/wiki/Saber_Interactive" TargetMode="External"/><Relationship Id="rId677" Type="http://schemas.openxmlformats.org/officeDocument/2006/relationships/hyperlink" Target="https://en.wikipedia.org/wiki/Xbox_One" TargetMode="External"/><Relationship Id="rId800" Type="http://schemas.openxmlformats.org/officeDocument/2006/relationships/hyperlink" Target="https://en.wikipedia.org/wiki/IOS" TargetMode="External"/><Relationship Id="rId1223" Type="http://schemas.openxmlformats.org/officeDocument/2006/relationships/hyperlink" Target="https://en.wikipedia.org/wiki/PlayStation_3" TargetMode="External"/><Relationship Id="rId1430" Type="http://schemas.openxmlformats.org/officeDocument/2006/relationships/hyperlink" Target="https://en.wikipedia.org/wiki/Xbox_360" TargetMode="External"/><Relationship Id="rId1528" Type="http://schemas.openxmlformats.org/officeDocument/2006/relationships/hyperlink" Target="https://en.wikipedia.org/wiki/Bethesda_Game_Studios" TargetMode="External"/><Relationship Id="rId232" Type="http://schemas.openxmlformats.org/officeDocument/2006/relationships/hyperlink" Target="https://en.wikipedia.org/wiki/Microsoft_Windows" TargetMode="External"/><Relationship Id="rId884" Type="http://schemas.openxmlformats.org/officeDocument/2006/relationships/hyperlink" Target="https://en.wikipedia.org/wiki/Cat_Daddy_Games" TargetMode="External"/><Relationship Id="rId27" Type="http://schemas.openxmlformats.org/officeDocument/2006/relationships/hyperlink" Target="https://en.wikipedia.org/wiki/Visual_Concepts" TargetMode="External"/><Relationship Id="rId537" Type="http://schemas.openxmlformats.org/officeDocument/2006/relationships/hyperlink" Target="https://en.wikipedia.org/wiki/Visual_Concepts" TargetMode="External"/><Relationship Id="rId744" Type="http://schemas.openxmlformats.org/officeDocument/2006/relationships/hyperlink" Target="https://en.wikipedia.org/wiki/NBA_2K14" TargetMode="External"/><Relationship Id="rId951" Type="http://schemas.openxmlformats.org/officeDocument/2006/relationships/hyperlink" Target="https://en.wikipedia.org/wiki/NBA_2K12" TargetMode="External"/><Relationship Id="rId1167" Type="http://schemas.openxmlformats.org/officeDocument/2006/relationships/hyperlink" Target="https://en.wikipedia.org/wiki/The_Bigs_2" TargetMode="External"/><Relationship Id="rId1374" Type="http://schemas.openxmlformats.org/officeDocument/2006/relationships/hyperlink" Target="https://en.wikipedia.org/wiki/Microsoft_Windows" TargetMode="External"/><Relationship Id="rId1581" Type="http://schemas.openxmlformats.org/officeDocument/2006/relationships/hyperlink" Target="https://en.wikipedia.org/wiki/Major_League_Baseball_2K5" TargetMode="External"/><Relationship Id="rId80" Type="http://schemas.openxmlformats.org/officeDocument/2006/relationships/hyperlink" Target="https://en.wikipedia.org/wiki/Xbox_One" TargetMode="External"/><Relationship Id="rId176" Type="http://schemas.openxmlformats.org/officeDocument/2006/relationships/hyperlink" Target="https://en.wikipedia.org/wiki/IOS" TargetMode="External"/><Relationship Id="rId383" Type="http://schemas.openxmlformats.org/officeDocument/2006/relationships/hyperlink" Target="https://en.wikipedia.org/wiki/WWE_2K19" TargetMode="External"/><Relationship Id="rId590" Type="http://schemas.openxmlformats.org/officeDocument/2006/relationships/hyperlink" Target="https://en.wikipedia.org/wiki/XCOM_2" TargetMode="External"/><Relationship Id="rId604" Type="http://schemas.openxmlformats.org/officeDocument/2006/relationships/hyperlink" Target="https://en.wikipedia.org/wiki/Visual_Concepts" TargetMode="External"/><Relationship Id="rId811" Type="http://schemas.openxmlformats.org/officeDocument/2006/relationships/hyperlink" Target="https://en.wikipedia.org/wiki/BioShock_Infinite" TargetMode="External"/><Relationship Id="rId1027" Type="http://schemas.openxmlformats.org/officeDocument/2006/relationships/hyperlink" Target="https://en.wikipedia.org/wiki/PlayStation_2" TargetMode="External"/><Relationship Id="rId1234" Type="http://schemas.openxmlformats.org/officeDocument/2006/relationships/hyperlink" Target="https://en.wikipedia.org/wiki/High_Voltage_Software" TargetMode="External"/><Relationship Id="rId1441" Type="http://schemas.openxmlformats.org/officeDocument/2006/relationships/hyperlink" Target="https://en.wikipedia.org/wiki/College_Hoops_2K7" TargetMode="External"/><Relationship Id="rId243" Type="http://schemas.openxmlformats.org/officeDocument/2006/relationships/hyperlink" Target="https://en.wikipedia.org/wiki/Xbox_One" TargetMode="External"/><Relationship Id="rId450" Type="http://schemas.openxmlformats.org/officeDocument/2006/relationships/hyperlink" Target="https://en.wikipedia.org/wiki/PlayStation_4" TargetMode="External"/><Relationship Id="rId688" Type="http://schemas.openxmlformats.org/officeDocument/2006/relationships/hyperlink" Target="https://en.wikipedia.org/wiki/Android_(operating_system)" TargetMode="External"/><Relationship Id="rId895" Type="http://schemas.openxmlformats.org/officeDocument/2006/relationships/hyperlink" Target="https://en.wikipedia.org/wiki/PlayStation_3" TargetMode="External"/><Relationship Id="rId909" Type="http://schemas.openxmlformats.org/officeDocument/2006/relationships/hyperlink" Target="https://en.wikipedia.org/wiki/Nintendo_DS" TargetMode="External"/><Relationship Id="rId1080" Type="http://schemas.openxmlformats.org/officeDocument/2006/relationships/hyperlink" Target="https://en.wikipedia.org/wiki/2K_China" TargetMode="External"/><Relationship Id="rId1301" Type="http://schemas.openxmlformats.org/officeDocument/2006/relationships/hyperlink" Target="https://en.wikipedia.org/wiki/2K_China" TargetMode="External"/><Relationship Id="rId1539" Type="http://schemas.openxmlformats.org/officeDocument/2006/relationships/hyperlink" Target="https://en.wikipedia.org/wiki/Microsoft_Windows" TargetMode="External"/><Relationship Id="rId38" Type="http://schemas.openxmlformats.org/officeDocument/2006/relationships/hyperlink" Target="https://en.wikipedia.org/wiki/PlayStation_4" TargetMode="External"/><Relationship Id="rId103" Type="http://schemas.openxmlformats.org/officeDocument/2006/relationships/hyperlink" Target="https://en.wikipedia.org/wiki/NBA_2K23" TargetMode="External"/><Relationship Id="rId310" Type="http://schemas.openxmlformats.org/officeDocument/2006/relationships/hyperlink" Target="https://en.wikipedia.org/wiki/Visual_Concepts" TargetMode="External"/><Relationship Id="rId548" Type="http://schemas.openxmlformats.org/officeDocument/2006/relationships/hyperlink" Target="https://en.wikipedia.org/wiki/PlayStation_4" TargetMode="External"/><Relationship Id="rId755" Type="http://schemas.openxmlformats.org/officeDocument/2006/relationships/hyperlink" Target="https://en.wikipedia.org/wiki/Android_(operating_system)" TargetMode="External"/><Relationship Id="rId962" Type="http://schemas.openxmlformats.org/officeDocument/2006/relationships/hyperlink" Target="https://en.wikipedia.org/wiki/Nicktoons_MLB" TargetMode="External"/><Relationship Id="rId1178" Type="http://schemas.openxmlformats.org/officeDocument/2006/relationships/hyperlink" Target="https://en.wikipedia.org/wiki/The_Bigs_2" TargetMode="External"/><Relationship Id="rId1385" Type="http://schemas.openxmlformats.org/officeDocument/2006/relationships/hyperlink" Target="https://en.wikipedia.org/wiki/The_Bigs" TargetMode="External"/><Relationship Id="rId1592" Type="http://schemas.openxmlformats.org/officeDocument/2006/relationships/hyperlink" Target="https://en.wikipedia.org/wiki/World_Poker_Tour_(video_game)" TargetMode="External"/><Relationship Id="rId1606" Type="http://schemas.openxmlformats.org/officeDocument/2006/relationships/hyperlink" Target="https://en.wikipedia.org/wiki/Pivotal_Games" TargetMode="External"/><Relationship Id="rId91" Type="http://schemas.openxmlformats.org/officeDocument/2006/relationships/hyperlink" Target="https://en.wikipedia.org/wiki/PGA_Tour_2K23" TargetMode="External"/><Relationship Id="rId187" Type="http://schemas.openxmlformats.org/officeDocument/2006/relationships/hyperlink" Target="https://en.wikipedia.org/wiki/List_of_games_by_Cat_Daddy_Games" TargetMode="External"/><Relationship Id="rId394" Type="http://schemas.openxmlformats.org/officeDocument/2006/relationships/hyperlink" Target="https://en.wikipedia.org/wiki/Xbox_One" TargetMode="External"/><Relationship Id="rId408" Type="http://schemas.openxmlformats.org/officeDocument/2006/relationships/hyperlink" Target="https://en.wikipedia.org/wiki/The_Golf_Club_2019_featuring_PGA_Tour" TargetMode="External"/><Relationship Id="rId615" Type="http://schemas.openxmlformats.org/officeDocument/2006/relationships/hyperlink" Target="https://en.wikipedia.org/wiki/NBA_2K16" TargetMode="External"/><Relationship Id="rId822" Type="http://schemas.openxmlformats.org/officeDocument/2006/relationships/hyperlink" Target="https://en.wikipedia.org/wiki/Cat_Daddy_Games" TargetMode="External"/><Relationship Id="rId1038" Type="http://schemas.openxmlformats.org/officeDocument/2006/relationships/hyperlink" Target="https://en.wikipedia.org/wiki/NBA_2K11" TargetMode="External"/><Relationship Id="rId1245" Type="http://schemas.openxmlformats.org/officeDocument/2006/relationships/hyperlink" Target="https://en.wikipedia.org/wiki/High_Voltage_Software" TargetMode="External"/><Relationship Id="rId1452" Type="http://schemas.openxmlformats.org/officeDocument/2006/relationships/hyperlink" Target="https://en.wikipedia.org/wiki/Visual_Concepts" TargetMode="External"/><Relationship Id="rId254" Type="http://schemas.openxmlformats.org/officeDocument/2006/relationships/hyperlink" Target="https://en.wikipedia.org/wiki/Xbox_One" TargetMode="External"/><Relationship Id="rId699" Type="http://schemas.openxmlformats.org/officeDocument/2006/relationships/hyperlink" Target="https://en.wikipedia.org/wiki/Visual_Concepts" TargetMode="External"/><Relationship Id="rId1091" Type="http://schemas.openxmlformats.org/officeDocument/2006/relationships/hyperlink" Target="https://en.wikipedia.org/wiki/Xbox_360" TargetMode="External"/><Relationship Id="rId1105" Type="http://schemas.openxmlformats.org/officeDocument/2006/relationships/hyperlink" Target="https://en.wikipedia.org/wiki/Cat_Daddy_Games" TargetMode="External"/><Relationship Id="rId1312" Type="http://schemas.openxmlformats.org/officeDocument/2006/relationships/hyperlink" Target="https://en.wikipedia.org/wiki/Xbox_360" TargetMode="External"/><Relationship Id="rId49" Type="http://schemas.openxmlformats.org/officeDocument/2006/relationships/hyperlink" Target="https://en.wikipedia.org/wiki/Marvel%27s_Midnight_Suns" TargetMode="External"/><Relationship Id="rId114" Type="http://schemas.openxmlformats.org/officeDocument/2006/relationships/hyperlink" Target="https://en.wikipedia.org/wiki/Visual_Concepts" TargetMode="External"/><Relationship Id="rId461" Type="http://schemas.openxmlformats.org/officeDocument/2006/relationships/hyperlink" Target="https://en.wikipedia.org/wiki/Android_(operating_system)" TargetMode="External"/><Relationship Id="rId559" Type="http://schemas.openxmlformats.org/officeDocument/2006/relationships/hyperlink" Target="https://en.wikipedia.org/wiki/Android_(operating_system)" TargetMode="External"/><Relationship Id="rId766" Type="http://schemas.openxmlformats.org/officeDocument/2006/relationships/hyperlink" Target="https://en.wikipedia.org/wiki/Fire_OS" TargetMode="External"/><Relationship Id="rId1189" Type="http://schemas.openxmlformats.org/officeDocument/2006/relationships/hyperlink" Target="https://en.wikipedia.org/wiki/Capcom_Vancouver" TargetMode="External"/><Relationship Id="rId1396" Type="http://schemas.openxmlformats.org/officeDocument/2006/relationships/hyperlink" Target="https://en.wikipedia.org/wiki/The_Darkness_(video_game)" TargetMode="External"/><Relationship Id="rId1617" Type="http://schemas.openxmlformats.org/officeDocument/2006/relationships/hyperlink" Target="https://en.wikipedia.org/wiki/Xbox" TargetMode="External"/><Relationship Id="rId198" Type="http://schemas.openxmlformats.org/officeDocument/2006/relationships/hyperlink" Target="https://en.wikipedia.org/wiki/Mafia:_Definitive_Edition" TargetMode="External"/><Relationship Id="rId321" Type="http://schemas.openxmlformats.org/officeDocument/2006/relationships/hyperlink" Target="https://en.wikipedia.org/wiki/Microsoft_Windows" TargetMode="External"/><Relationship Id="rId419" Type="http://schemas.openxmlformats.org/officeDocument/2006/relationships/hyperlink" Target="https://en.wikipedia.org/wiki/Nintendo_Switch" TargetMode="External"/><Relationship Id="rId626" Type="http://schemas.openxmlformats.org/officeDocument/2006/relationships/hyperlink" Target="https://en.wikipedia.org/wiki/Xbox_One" TargetMode="External"/><Relationship Id="rId973" Type="http://schemas.openxmlformats.org/officeDocument/2006/relationships/hyperlink" Target="https://en.wikipedia.org/wiki/Civilization_World" TargetMode="External"/><Relationship Id="rId1049" Type="http://schemas.openxmlformats.org/officeDocument/2006/relationships/hyperlink" Target="https://en.wikipedia.org/wiki/Civilization_V" TargetMode="External"/><Relationship Id="rId1256" Type="http://schemas.openxmlformats.org/officeDocument/2006/relationships/hyperlink" Target="https://en.wikipedia.org/wiki/MLB_Stickball" TargetMode="External"/><Relationship Id="rId833" Type="http://schemas.openxmlformats.org/officeDocument/2006/relationships/hyperlink" Target="https://en.wikipedia.org/wiki/High_Voltage_Software" TargetMode="External"/><Relationship Id="rId1116" Type="http://schemas.openxmlformats.org/officeDocument/2006/relationships/hyperlink" Target="https://en.wikipedia.org/wiki/High_Voltage_Software" TargetMode="External"/><Relationship Id="rId1463" Type="http://schemas.openxmlformats.org/officeDocument/2006/relationships/hyperlink" Target="https://en.wikipedia.org/wiki/High_Voltage_Software" TargetMode="External"/><Relationship Id="rId265" Type="http://schemas.openxmlformats.org/officeDocument/2006/relationships/hyperlink" Target="https://en.wikipedia.org/wiki/Xbox_One" TargetMode="External"/><Relationship Id="rId472" Type="http://schemas.openxmlformats.org/officeDocument/2006/relationships/hyperlink" Target="https://en.wikipedia.org/wiki/Microsoft_Windows" TargetMode="External"/><Relationship Id="rId900" Type="http://schemas.openxmlformats.org/officeDocument/2006/relationships/hyperlink" Target="https://en.wikipedia.org/wiki/2K_China" TargetMode="External"/><Relationship Id="rId1323" Type="http://schemas.openxmlformats.org/officeDocument/2006/relationships/hyperlink" Target="https://en.wikipedia.org/wiki/Major_League_Baseball_2K8" TargetMode="External"/><Relationship Id="rId1530" Type="http://schemas.openxmlformats.org/officeDocument/2006/relationships/hyperlink" Target="https://en.wikipedia.org/wiki/Xbox_360" TargetMode="External"/><Relationship Id="rId1628" Type="http://schemas.openxmlformats.org/officeDocument/2006/relationships/hyperlink" Target="https://en.wikipedia.org/wiki/Motocross_Mania_3" TargetMode="External"/><Relationship Id="rId125" Type="http://schemas.openxmlformats.org/officeDocument/2006/relationships/hyperlink" Target="https://en.wikipedia.org/wiki/PlayStation_5" TargetMode="External"/><Relationship Id="rId332" Type="http://schemas.openxmlformats.org/officeDocument/2006/relationships/hyperlink" Target="https://en.wikipedia.org/wiki/PlayStation_4" TargetMode="External"/><Relationship Id="rId777" Type="http://schemas.openxmlformats.org/officeDocument/2006/relationships/hyperlink" Target="https://en.wikipedia.org/wiki/2K_Drive" TargetMode="External"/><Relationship Id="rId984" Type="http://schemas.openxmlformats.org/officeDocument/2006/relationships/hyperlink" Target="https://en.wikipedia.org/wiki/PlayStation_3" TargetMode="External"/><Relationship Id="rId637" Type="http://schemas.openxmlformats.org/officeDocument/2006/relationships/hyperlink" Target="https://en.wikipedia.org/wiki/WWE_2K15" TargetMode="External"/><Relationship Id="rId844" Type="http://schemas.openxmlformats.org/officeDocument/2006/relationships/hyperlink" Target="https://en.wikipedia.org/wiki/Android_(operating_system)" TargetMode="External"/><Relationship Id="rId1267" Type="http://schemas.openxmlformats.org/officeDocument/2006/relationships/hyperlink" Target="https://en.wikipedia.org/wiki/NHL_2K9" TargetMode="External"/><Relationship Id="rId1474" Type="http://schemas.openxmlformats.org/officeDocument/2006/relationships/hyperlink" Target="https://en.wikipedia.org/wiki/NBA_2K7" TargetMode="External"/><Relationship Id="rId276" Type="http://schemas.openxmlformats.org/officeDocument/2006/relationships/hyperlink" Target="https://en.wikipedia.org/wiki/HTC_Vive" TargetMode="External"/><Relationship Id="rId483" Type="http://schemas.openxmlformats.org/officeDocument/2006/relationships/hyperlink" Target="https://en.wikipedia.org/wiki/Android_(operating_system)" TargetMode="External"/><Relationship Id="rId690" Type="http://schemas.openxmlformats.org/officeDocument/2006/relationships/hyperlink" Target="https://en.wikipedia.org/wiki/IOS" TargetMode="External"/><Relationship Id="rId704" Type="http://schemas.openxmlformats.org/officeDocument/2006/relationships/hyperlink" Target="https://en.wikipedia.org/wiki/Borderlands:_The_Pre-Sequel" TargetMode="External"/><Relationship Id="rId911" Type="http://schemas.openxmlformats.org/officeDocument/2006/relationships/hyperlink" Target="https://en.wikipedia.org/wiki/Major_League_Baseball_2K12" TargetMode="External"/><Relationship Id="rId1127" Type="http://schemas.openxmlformats.org/officeDocument/2006/relationships/hyperlink" Target="https://en.wikipedia.org/wiki/Xbox_Live_Arcade" TargetMode="External"/><Relationship Id="rId1334" Type="http://schemas.openxmlformats.org/officeDocument/2006/relationships/hyperlink" Target="https://en.wikipedia.org/wiki/Dora_the_Explorer_video_games" TargetMode="External"/><Relationship Id="rId1541" Type="http://schemas.openxmlformats.org/officeDocument/2006/relationships/hyperlink" Target="https://en.wikipedia.org/wiki/PlayStation_2" TargetMode="External"/><Relationship Id="rId40" Type="http://schemas.openxmlformats.org/officeDocument/2006/relationships/hyperlink" Target="https://en.wikipedia.org/wiki/WWE_2K23" TargetMode="External"/><Relationship Id="rId136" Type="http://schemas.openxmlformats.org/officeDocument/2006/relationships/hyperlink" Target="https://en.wikipedia.org/wiki/PlayStation_4" TargetMode="External"/><Relationship Id="rId343" Type="http://schemas.openxmlformats.org/officeDocument/2006/relationships/hyperlink" Target="https://en.wikipedia.org/wiki/Cat_Daddy_Games" TargetMode="External"/><Relationship Id="rId550" Type="http://schemas.openxmlformats.org/officeDocument/2006/relationships/hyperlink" Target="https://en.wikipedia.org/wiki/BioShock:_The_Collection" TargetMode="External"/><Relationship Id="rId788" Type="http://schemas.openxmlformats.org/officeDocument/2006/relationships/hyperlink" Target="https://en.wikipedia.org/wiki/Xbox_360" TargetMode="External"/><Relationship Id="rId995" Type="http://schemas.openxmlformats.org/officeDocument/2006/relationships/hyperlink" Target="https://en.wikipedia.org/wiki/Virtuos" TargetMode="External"/><Relationship Id="rId1180" Type="http://schemas.openxmlformats.org/officeDocument/2006/relationships/hyperlink" Target="https://en.wikipedia.org/wiki/Capcom_Vancouver" TargetMode="External"/><Relationship Id="rId1401" Type="http://schemas.openxmlformats.org/officeDocument/2006/relationships/hyperlink" Target="https://en.wikipedia.org/wiki/Fantastic_Four:_Rise_of_the_Silver_Surfer_(video_game)" TargetMode="External"/><Relationship Id="rId1639" Type="http://schemas.openxmlformats.org/officeDocument/2006/relationships/hyperlink" Target="https://en.wikipedia.org/wiki/Microsoft_Windows" TargetMode="External"/><Relationship Id="rId203" Type="http://schemas.openxmlformats.org/officeDocument/2006/relationships/hyperlink" Target="https://en.wikipedia.org/wiki/Microsoft_Windows" TargetMode="External"/><Relationship Id="rId648" Type="http://schemas.openxmlformats.org/officeDocument/2006/relationships/hyperlink" Target="https://en.wikipedia.org/wiki/Borderlands:_The_Handsome_Collection" TargetMode="External"/><Relationship Id="rId855" Type="http://schemas.openxmlformats.org/officeDocument/2006/relationships/hyperlink" Target="https://en.wikipedia.org/wiki/Microsoft_Windows" TargetMode="External"/><Relationship Id="rId1040" Type="http://schemas.openxmlformats.org/officeDocument/2006/relationships/hyperlink" Target="https://en.wikipedia.org/wiki/Visual_Concepts" TargetMode="External"/><Relationship Id="rId1278" Type="http://schemas.openxmlformats.org/officeDocument/2006/relationships/hyperlink" Target="https://en.wikipedia.org/wiki/Visual_Concepts" TargetMode="External"/><Relationship Id="rId1485" Type="http://schemas.openxmlformats.org/officeDocument/2006/relationships/hyperlink" Target="https://en.wikipedia.org/wiki/NHL_2K7" TargetMode="External"/><Relationship Id="rId287" Type="http://schemas.openxmlformats.org/officeDocument/2006/relationships/hyperlink" Target="https://en.wikipedia.org/wiki/Borderlands_3" TargetMode="External"/><Relationship Id="rId410" Type="http://schemas.openxmlformats.org/officeDocument/2006/relationships/hyperlink" Target="https://en.wikipedia.org/wiki/HB_Studios" TargetMode="External"/><Relationship Id="rId494" Type="http://schemas.openxmlformats.org/officeDocument/2006/relationships/hyperlink" Target="https://en.wikipedia.org/wiki/Microsoft_Windows" TargetMode="External"/><Relationship Id="rId508" Type="http://schemas.openxmlformats.org/officeDocument/2006/relationships/hyperlink" Target="https://en.wikipedia.org/wiki/WWE_2K17" TargetMode="External"/><Relationship Id="rId715" Type="http://schemas.openxmlformats.org/officeDocument/2006/relationships/hyperlink" Target="https://en.wikipedia.org/wiki/Visual_Concepts" TargetMode="External"/><Relationship Id="rId922" Type="http://schemas.openxmlformats.org/officeDocument/2006/relationships/hyperlink" Target="https://en.wikipedia.org/wiki/Xbox_360" TargetMode="External"/><Relationship Id="rId1138" Type="http://schemas.openxmlformats.org/officeDocument/2006/relationships/hyperlink" Target="https://en.wikipedia.org/wiki/NBA_2K10" TargetMode="External"/><Relationship Id="rId1345" Type="http://schemas.openxmlformats.org/officeDocument/2006/relationships/hyperlink" Target="https://en.wikipedia.org/wiki/College_Hoops_2K8" TargetMode="External"/><Relationship Id="rId1552" Type="http://schemas.openxmlformats.org/officeDocument/2006/relationships/hyperlink" Target="https://en.wikipedia.org/wiki/Visual_Concepts" TargetMode="External"/><Relationship Id="rId147" Type="http://schemas.openxmlformats.org/officeDocument/2006/relationships/hyperlink" Target="https://en.wikipedia.org/wiki/WWE_2K22" TargetMode="External"/><Relationship Id="rId354" Type="http://schemas.openxmlformats.org/officeDocument/2006/relationships/hyperlink" Target="https://en.wikipedia.org/wiki/IOS" TargetMode="External"/><Relationship Id="rId799" Type="http://schemas.openxmlformats.org/officeDocument/2006/relationships/hyperlink" Target="https://en.wikipedia.org/wiki/Sid_Meier%27s_Ace_Patrol" TargetMode="External"/><Relationship Id="rId1191" Type="http://schemas.openxmlformats.org/officeDocument/2006/relationships/hyperlink" Target="https://en.wikipedia.org/wiki/Nintendo_DS" TargetMode="External"/><Relationship Id="rId1205" Type="http://schemas.openxmlformats.org/officeDocument/2006/relationships/hyperlink" Target="https://en.wikipedia.org/wiki/Major_League_Baseball_2K9" TargetMode="External"/><Relationship Id="rId51" Type="http://schemas.openxmlformats.org/officeDocument/2006/relationships/hyperlink" Target="https://en.wikipedia.org/wiki/Firaxis_Games" TargetMode="External"/><Relationship Id="rId561" Type="http://schemas.openxmlformats.org/officeDocument/2006/relationships/hyperlink" Target="https://en.wikipedia.org/wiki/Fire_OS" TargetMode="External"/><Relationship Id="rId659" Type="http://schemas.openxmlformats.org/officeDocument/2006/relationships/hyperlink" Target="https://en.wikipedia.org/wiki/Microsoft_Windows" TargetMode="External"/><Relationship Id="rId866" Type="http://schemas.openxmlformats.org/officeDocument/2006/relationships/hyperlink" Target="https://en.wikipedia.org/wiki/Facebook" TargetMode="External"/><Relationship Id="rId1289" Type="http://schemas.openxmlformats.org/officeDocument/2006/relationships/hyperlink" Target="https://en.wikipedia.org/wiki/Nintendo_DS" TargetMode="External"/><Relationship Id="rId1412" Type="http://schemas.openxmlformats.org/officeDocument/2006/relationships/hyperlink" Target="https://en.wikipedia.org/wiki/Nintendo_DS" TargetMode="External"/><Relationship Id="rId1496" Type="http://schemas.openxmlformats.org/officeDocument/2006/relationships/hyperlink" Target="https://en.wikipedia.org/wiki/Venom_Games" TargetMode="External"/><Relationship Id="rId214" Type="http://schemas.openxmlformats.org/officeDocument/2006/relationships/hyperlink" Target="https://en.wikipedia.org/wiki/WWE_2K_Battlegrounds" TargetMode="External"/><Relationship Id="rId298" Type="http://schemas.openxmlformats.org/officeDocument/2006/relationships/hyperlink" Target="https://en.wikipedia.org/wiki/PlayStation_4" TargetMode="External"/><Relationship Id="rId421" Type="http://schemas.openxmlformats.org/officeDocument/2006/relationships/hyperlink" Target="https://en.wikipedia.org/wiki/WWE_SuperCard" TargetMode="External"/><Relationship Id="rId519" Type="http://schemas.openxmlformats.org/officeDocument/2006/relationships/hyperlink" Target="https://en.wikipedia.org/wiki/Cat_Daddy_Games" TargetMode="External"/><Relationship Id="rId1051" Type="http://schemas.openxmlformats.org/officeDocument/2006/relationships/hyperlink" Target="https://en.wikipedia.org/wiki/Carnival_Games" TargetMode="External"/><Relationship Id="rId1149" Type="http://schemas.openxmlformats.org/officeDocument/2006/relationships/hyperlink" Target="https://en.wikipedia.org/wiki/NHL_2K10" TargetMode="External"/><Relationship Id="rId1356" Type="http://schemas.openxmlformats.org/officeDocument/2006/relationships/hyperlink" Target="https://en.wikipedia.org/wiki/Wii" TargetMode="External"/><Relationship Id="rId158" Type="http://schemas.openxmlformats.org/officeDocument/2006/relationships/hyperlink" Target="https://en.wikipedia.org/wiki/NBA_2K22" TargetMode="External"/><Relationship Id="rId726" Type="http://schemas.openxmlformats.org/officeDocument/2006/relationships/hyperlink" Target="https://en.wikipedia.org/wiki/IOS" TargetMode="External"/><Relationship Id="rId933" Type="http://schemas.openxmlformats.org/officeDocument/2006/relationships/hyperlink" Target="https://en.wikipedia.org/wiki/Nintendo_3DS" TargetMode="External"/><Relationship Id="rId1009" Type="http://schemas.openxmlformats.org/officeDocument/2006/relationships/hyperlink" Target="https://en.wikipedia.org/wiki/IOS" TargetMode="External"/><Relationship Id="rId1563" Type="http://schemas.openxmlformats.org/officeDocument/2006/relationships/hyperlink" Target="https://en.wikipedia.org/wiki/Eutechnyx" TargetMode="External"/><Relationship Id="rId62" Type="http://schemas.openxmlformats.org/officeDocument/2006/relationships/hyperlink" Target="https://en.wikipedia.org/wiki/Xbox_One" TargetMode="External"/><Relationship Id="rId365" Type="http://schemas.openxmlformats.org/officeDocument/2006/relationships/hyperlink" Target="https://en.wikipedia.org/wiki/NBA_2K19" TargetMode="External"/><Relationship Id="rId572" Type="http://schemas.openxmlformats.org/officeDocument/2006/relationships/hyperlink" Target="https://en.wikipedia.org/wiki/Gearbox_Software" TargetMode="External"/><Relationship Id="rId1216" Type="http://schemas.openxmlformats.org/officeDocument/2006/relationships/hyperlink" Target="https://en.wikipedia.org/wiki/Visual_Concepts" TargetMode="External"/><Relationship Id="rId1423" Type="http://schemas.openxmlformats.org/officeDocument/2006/relationships/hyperlink" Target="https://en.wikipedia.org/wiki/PlayStation_3" TargetMode="External"/><Relationship Id="rId1630" Type="http://schemas.openxmlformats.org/officeDocument/2006/relationships/hyperlink" Target="https://en.wikipedia.org/wiki/Motocross_Mania_3" TargetMode="External"/><Relationship Id="rId225" Type="http://schemas.openxmlformats.org/officeDocument/2006/relationships/hyperlink" Target="https://en.wikipedia.org/wiki/NBA_2K21" TargetMode="External"/><Relationship Id="rId432" Type="http://schemas.openxmlformats.org/officeDocument/2006/relationships/hyperlink" Target="https://en.wikipedia.org/wiki/WWE_2K18" TargetMode="External"/><Relationship Id="rId877" Type="http://schemas.openxmlformats.org/officeDocument/2006/relationships/hyperlink" Target="https://en.wikipedia.org/wiki/Gearbox_Software" TargetMode="External"/><Relationship Id="rId1062" Type="http://schemas.openxmlformats.org/officeDocument/2006/relationships/hyperlink" Target="https://en.wikipedia.org/wiki/2K_Czech" TargetMode="External"/><Relationship Id="rId737" Type="http://schemas.openxmlformats.org/officeDocument/2006/relationships/hyperlink" Target="https://en.wikipedia.org/wiki/Civilization_Revolution_2" TargetMode="External"/><Relationship Id="rId944" Type="http://schemas.openxmlformats.org/officeDocument/2006/relationships/hyperlink" Target="https://en.wikipedia.org/wiki/IOS" TargetMode="External"/><Relationship Id="rId1367" Type="http://schemas.openxmlformats.org/officeDocument/2006/relationships/hyperlink" Target="https://en.wikipedia.org/wiki/NHL_2K8" TargetMode="External"/><Relationship Id="rId1574" Type="http://schemas.openxmlformats.org/officeDocument/2006/relationships/hyperlink" Target="https://en.wikipedia.org/wiki/Xbox" TargetMode="External"/><Relationship Id="rId73" Type="http://schemas.openxmlformats.org/officeDocument/2006/relationships/hyperlink" Target="https://en.wikipedia.org/wiki/New_Tales_from_the_Borderlands" TargetMode="External"/><Relationship Id="rId169" Type="http://schemas.openxmlformats.org/officeDocument/2006/relationships/hyperlink" Target="https://en.wikipedia.org/wiki/Visual_Concepts" TargetMode="External"/><Relationship Id="rId376" Type="http://schemas.openxmlformats.org/officeDocument/2006/relationships/hyperlink" Target="https://en.wikipedia.org/wiki/NBA_2K_Playgrounds_2" TargetMode="External"/><Relationship Id="rId583" Type="http://schemas.openxmlformats.org/officeDocument/2006/relationships/hyperlink" Target="https://en.wikipedia.org/wiki/Gearbox_Software" TargetMode="External"/><Relationship Id="rId790" Type="http://schemas.openxmlformats.org/officeDocument/2006/relationships/hyperlink" Target="https://en.wikipedia.org/wiki/Cat_Daddy_Games" TargetMode="External"/><Relationship Id="rId804" Type="http://schemas.openxmlformats.org/officeDocument/2006/relationships/hyperlink" Target="https://en.wikipedia.org/wiki/Firaxis_Games" TargetMode="External"/><Relationship Id="rId1227" Type="http://schemas.openxmlformats.org/officeDocument/2006/relationships/hyperlink" Target="https://en.wikipedia.org/wiki/Blue_Castle_Games" TargetMode="External"/><Relationship Id="rId1434" Type="http://schemas.openxmlformats.org/officeDocument/2006/relationships/hyperlink" Target="https://en.wikipedia.org/wiki/PlayStation_2" TargetMode="External"/><Relationship Id="rId1641" Type="http://schemas.openxmlformats.org/officeDocument/2006/relationships/hyperlink" Target="https://en.wikipedia.org/wiki/Close_Combat:_First_to_Fight" TargetMode="External"/><Relationship Id="rId4" Type="http://schemas.openxmlformats.org/officeDocument/2006/relationships/hyperlink" Target="https://en.wikipedia.org/wiki/TopSpin_2K25" TargetMode="External"/><Relationship Id="rId236" Type="http://schemas.openxmlformats.org/officeDocument/2006/relationships/hyperlink" Target="https://en.wikipedia.org/wiki/PGA_Tour_2K21" TargetMode="External"/><Relationship Id="rId443" Type="http://schemas.openxmlformats.org/officeDocument/2006/relationships/hyperlink" Target="https://en.wikipedia.org/wiki/NBA_2K18" TargetMode="External"/><Relationship Id="rId650" Type="http://schemas.openxmlformats.org/officeDocument/2006/relationships/hyperlink" Target="https://en.wikipedia.org/wiki/Borderlands:_The_Handsome_Collection" TargetMode="External"/><Relationship Id="rId888" Type="http://schemas.openxmlformats.org/officeDocument/2006/relationships/hyperlink" Target="https://en.wikipedia.org/wiki/Android_(operating_system)" TargetMode="External"/><Relationship Id="rId1073" Type="http://schemas.openxmlformats.org/officeDocument/2006/relationships/hyperlink" Target="https://en.wikipedia.org/wiki/Major_League_Baseball_2K10" TargetMode="External"/><Relationship Id="rId1280" Type="http://schemas.openxmlformats.org/officeDocument/2006/relationships/hyperlink" Target="https://en.wikipedia.org/wiki/Nintendo_DS" TargetMode="External"/><Relationship Id="rId1501" Type="http://schemas.openxmlformats.org/officeDocument/2006/relationships/hyperlink" Target="https://en.wikipedia.org/wiki/The_Collective_(company)" TargetMode="External"/><Relationship Id="rId303" Type="http://schemas.openxmlformats.org/officeDocument/2006/relationships/hyperlink" Target="https://en.wikipedia.org/wiki/IOS" TargetMode="External"/><Relationship Id="rId748" Type="http://schemas.openxmlformats.org/officeDocument/2006/relationships/hyperlink" Target="https://en.wikipedia.org/wiki/Cat_Daddy_Games" TargetMode="External"/><Relationship Id="rId955" Type="http://schemas.openxmlformats.org/officeDocument/2006/relationships/hyperlink" Target="https://en.wikipedia.org/wiki/PlayStation_Portable" TargetMode="External"/><Relationship Id="rId1140" Type="http://schemas.openxmlformats.org/officeDocument/2006/relationships/hyperlink" Target="https://en.wikipedia.org/wiki/2K_China" TargetMode="External"/><Relationship Id="rId1378" Type="http://schemas.openxmlformats.org/officeDocument/2006/relationships/hyperlink" Target="https://en.wikipedia.org/wiki/PlayStation_3" TargetMode="External"/><Relationship Id="rId1585" Type="http://schemas.openxmlformats.org/officeDocument/2006/relationships/hyperlink" Target="https://en.wikipedia.org/wiki/PopTop_Software" TargetMode="External"/><Relationship Id="rId84" Type="http://schemas.openxmlformats.org/officeDocument/2006/relationships/hyperlink" Target="https://en.wikipedia.org/wiki/Gearbox_Software" TargetMode="External"/><Relationship Id="rId387" Type="http://schemas.openxmlformats.org/officeDocument/2006/relationships/hyperlink" Target="https://en.wikipedia.org/wiki/NBA_2K19" TargetMode="External"/><Relationship Id="rId510" Type="http://schemas.openxmlformats.org/officeDocument/2006/relationships/hyperlink" Target="https://en.wikipedia.org/wiki/Mafia_III" TargetMode="External"/><Relationship Id="rId594" Type="http://schemas.openxmlformats.org/officeDocument/2006/relationships/hyperlink" Target="https://en.wikipedia.org/wiki/WWE_2K16" TargetMode="External"/><Relationship Id="rId608" Type="http://schemas.openxmlformats.org/officeDocument/2006/relationships/hyperlink" Target="https://en.wikipedia.org/wiki/Android_(operating_system)" TargetMode="External"/><Relationship Id="rId815" Type="http://schemas.openxmlformats.org/officeDocument/2006/relationships/hyperlink" Target="https://en.wikipedia.org/wiki/Visual_Concepts" TargetMode="External"/><Relationship Id="rId1238" Type="http://schemas.openxmlformats.org/officeDocument/2006/relationships/hyperlink" Target="https://en.wikipedia.org/wiki/Go,_Diego,_Go!" TargetMode="External"/><Relationship Id="rId1445" Type="http://schemas.openxmlformats.org/officeDocument/2006/relationships/hyperlink" Target="https://en.wikipedia.org/wiki/Xbox_(console)" TargetMode="External"/><Relationship Id="rId1652" Type="http://schemas.openxmlformats.org/officeDocument/2006/relationships/hyperlink" Target="https://en.wikipedia.org/wiki/Razorworks" TargetMode="External"/><Relationship Id="rId247" Type="http://schemas.openxmlformats.org/officeDocument/2006/relationships/hyperlink" Target="https://en.wikipedia.org/wiki/Virtuos" TargetMode="External"/><Relationship Id="rId899" Type="http://schemas.openxmlformats.org/officeDocument/2006/relationships/hyperlink" Target="https://en.wikipedia.org/wiki/Windows_Phone" TargetMode="External"/><Relationship Id="rId1000" Type="http://schemas.openxmlformats.org/officeDocument/2006/relationships/hyperlink" Target="https://en.wikipedia.org/wiki/Visual_Concepts" TargetMode="External"/><Relationship Id="rId1084" Type="http://schemas.openxmlformats.org/officeDocument/2006/relationships/hyperlink" Target="https://en.wikipedia.org/wiki/Major_League_Baseball_2K10" TargetMode="External"/><Relationship Id="rId1305" Type="http://schemas.openxmlformats.org/officeDocument/2006/relationships/hyperlink" Target="https://en.wikipedia.org/wiki/Top_Spin_3" TargetMode="External"/><Relationship Id="rId107" Type="http://schemas.openxmlformats.org/officeDocument/2006/relationships/hyperlink" Target="https://en.wikipedia.org/wiki/PlayStation_4" TargetMode="External"/><Relationship Id="rId454" Type="http://schemas.openxmlformats.org/officeDocument/2006/relationships/hyperlink" Target="https://en.wikipedia.org/wiki/Xbox_One" TargetMode="External"/><Relationship Id="rId661" Type="http://schemas.openxmlformats.org/officeDocument/2006/relationships/hyperlink" Target="https://en.wikipedia.org/wiki/Evolve_(video_game)" TargetMode="External"/><Relationship Id="rId759" Type="http://schemas.openxmlformats.org/officeDocument/2006/relationships/hyperlink" Target="https://en.wikipedia.org/wiki/IOS" TargetMode="External"/><Relationship Id="rId966" Type="http://schemas.openxmlformats.org/officeDocument/2006/relationships/hyperlink" Target="https://en.wikipedia.org/wiki/High_Voltage_Software" TargetMode="External"/><Relationship Id="rId1291" Type="http://schemas.openxmlformats.org/officeDocument/2006/relationships/hyperlink" Target="https://en.wikipedia.org/wiki/PlayStation_3" TargetMode="External"/><Relationship Id="rId1389" Type="http://schemas.openxmlformats.org/officeDocument/2006/relationships/hyperlink" Target="https://en.wikipedia.org/wiki/The_Bigs" TargetMode="External"/><Relationship Id="rId1512" Type="http://schemas.openxmlformats.org/officeDocument/2006/relationships/hyperlink" Target="https://en.wikipedia.org/wiki/PlayStation_Portable" TargetMode="External"/><Relationship Id="rId1596" Type="http://schemas.openxmlformats.org/officeDocument/2006/relationships/hyperlink" Target="https://en.wikipedia.org/wiki/Xbox" TargetMode="External"/><Relationship Id="rId11" Type="http://schemas.openxmlformats.org/officeDocument/2006/relationships/hyperlink" Target="https://en.wikipedia.org/wiki/Xbox_One" TargetMode="External"/><Relationship Id="rId314" Type="http://schemas.openxmlformats.org/officeDocument/2006/relationships/hyperlink" Target="https://en.wikipedia.org/wiki/Visual_Concepts" TargetMode="External"/><Relationship Id="rId398" Type="http://schemas.openxmlformats.org/officeDocument/2006/relationships/hyperlink" Target="https://en.wikipedia.org/wiki/NBA_2K19:_The_Prelude" TargetMode="External"/><Relationship Id="rId521" Type="http://schemas.openxmlformats.org/officeDocument/2006/relationships/hyperlink" Target="https://en.wikipedia.org/wiki/PlayStation_4" TargetMode="External"/><Relationship Id="rId619" Type="http://schemas.openxmlformats.org/officeDocument/2006/relationships/hyperlink" Target="https://en.wikipedia.org/wiki/PlayStation_3" TargetMode="External"/><Relationship Id="rId1151" Type="http://schemas.openxmlformats.org/officeDocument/2006/relationships/hyperlink" Target="https://en.wikipedia.org/wiki/Visual_Concepts" TargetMode="External"/><Relationship Id="rId1249" Type="http://schemas.openxmlformats.org/officeDocument/2006/relationships/hyperlink" Target="https://en.wikipedia.org/wiki/PlayStation_3" TargetMode="External"/><Relationship Id="rId95" Type="http://schemas.openxmlformats.org/officeDocument/2006/relationships/hyperlink" Target="https://en.wikipedia.org/wiki/Xbox_One" TargetMode="External"/><Relationship Id="rId160" Type="http://schemas.openxmlformats.org/officeDocument/2006/relationships/hyperlink" Target="https://en.wikipedia.org/wiki/NBA_2K22" TargetMode="External"/><Relationship Id="rId826" Type="http://schemas.openxmlformats.org/officeDocument/2006/relationships/hyperlink" Target="https://en.wikipedia.org/wiki/Cat_Daddy_Games" TargetMode="External"/><Relationship Id="rId1011" Type="http://schemas.openxmlformats.org/officeDocument/2006/relationships/hyperlink" Target="https://en.wikipedia.org/wiki/Wii" TargetMode="External"/><Relationship Id="rId1109" Type="http://schemas.openxmlformats.org/officeDocument/2006/relationships/hyperlink" Target="https://en.wikipedia.org/wiki/PlayStation_2" TargetMode="External"/><Relationship Id="rId1456" Type="http://schemas.openxmlformats.org/officeDocument/2006/relationships/hyperlink" Target="https://en.wikipedia.org/wiki/PlayStation_Portable" TargetMode="External"/><Relationship Id="rId1663" Type="http://schemas.openxmlformats.org/officeDocument/2006/relationships/hyperlink" Target="https://en.wikipedia.org/wiki/Cloud_Chamber_(company)" TargetMode="External"/><Relationship Id="rId258" Type="http://schemas.openxmlformats.org/officeDocument/2006/relationships/hyperlink" Target="https://en.wikipedia.org/wiki/Firaxis_Games" TargetMode="External"/><Relationship Id="rId465" Type="http://schemas.openxmlformats.org/officeDocument/2006/relationships/hyperlink" Target="https://en.wikipedia.org/wiki/Microsoft_Windows" TargetMode="External"/><Relationship Id="rId672" Type="http://schemas.openxmlformats.org/officeDocument/2006/relationships/hyperlink" Target="https://en.wikipedia.org/wiki/Windows_Phone" TargetMode="External"/><Relationship Id="rId1095" Type="http://schemas.openxmlformats.org/officeDocument/2006/relationships/hyperlink" Target="https://en.wikipedia.org/wiki/The_Odd_Gentlemen" TargetMode="External"/><Relationship Id="rId1316" Type="http://schemas.openxmlformats.org/officeDocument/2006/relationships/hyperlink" Target="https://en.wikipedia.org/wiki/Major_League_Baseball_2K8" TargetMode="External"/><Relationship Id="rId1523" Type="http://schemas.openxmlformats.org/officeDocument/2006/relationships/hyperlink" Target="https://en.wikipedia.org/wiki/Nintendo_DS" TargetMode="External"/><Relationship Id="rId22" Type="http://schemas.openxmlformats.org/officeDocument/2006/relationships/hyperlink" Target="https://en.wikipedia.org/wiki/Lego_2K_Drive" TargetMode="External"/><Relationship Id="rId118" Type="http://schemas.openxmlformats.org/officeDocument/2006/relationships/hyperlink" Target="https://en.wikipedia.org/wiki/The_Quarry_(video_game)" TargetMode="External"/><Relationship Id="rId325" Type="http://schemas.openxmlformats.org/officeDocument/2006/relationships/hyperlink" Target="https://en.wikipedia.org/wiki/Blind_Squirrel_Games" TargetMode="External"/><Relationship Id="rId532" Type="http://schemas.openxmlformats.org/officeDocument/2006/relationships/hyperlink" Target="https://en.wikipedia.org/wiki/Visual_Concepts" TargetMode="External"/><Relationship Id="rId977" Type="http://schemas.openxmlformats.org/officeDocument/2006/relationships/hyperlink" Target="https://en.wikipedia.org/wiki/Microsoft_Windows" TargetMode="External"/><Relationship Id="rId1162" Type="http://schemas.openxmlformats.org/officeDocument/2006/relationships/hyperlink" Target="https://en.wikipedia.org/wiki/PlayStation_3" TargetMode="External"/><Relationship Id="rId171" Type="http://schemas.openxmlformats.org/officeDocument/2006/relationships/hyperlink" Target="https://en.wikipedia.org/wiki/List_of_games_by_Cat_Daddy_Games" TargetMode="External"/><Relationship Id="rId837" Type="http://schemas.openxmlformats.org/officeDocument/2006/relationships/hyperlink" Target="https://en.wikipedia.org/wiki/Gearbox_Software" TargetMode="External"/><Relationship Id="rId1022" Type="http://schemas.openxmlformats.org/officeDocument/2006/relationships/hyperlink" Target="https://en.wikipedia.org/wiki/2K_Czech" TargetMode="External"/><Relationship Id="rId1467" Type="http://schemas.openxmlformats.org/officeDocument/2006/relationships/hyperlink" Target="https://en.wikipedia.org/wiki/Family_Guy_Video_Game!" TargetMode="External"/><Relationship Id="rId269" Type="http://schemas.openxmlformats.org/officeDocument/2006/relationships/hyperlink" Target="https://en.wikipedia.org/wiki/WWE_SuperCard" TargetMode="External"/><Relationship Id="rId476" Type="http://schemas.openxmlformats.org/officeDocument/2006/relationships/hyperlink" Target="https://en.wikipedia.org/wiki/NBA_2KVR_Experience" TargetMode="External"/><Relationship Id="rId683" Type="http://schemas.openxmlformats.org/officeDocument/2006/relationships/hyperlink" Target="https://en.wikipedia.org/wiki/Xbox_360" TargetMode="External"/><Relationship Id="rId890" Type="http://schemas.openxmlformats.org/officeDocument/2006/relationships/hyperlink" Target="https://en.wikipedia.org/wiki/IOS" TargetMode="External"/><Relationship Id="rId904" Type="http://schemas.openxmlformats.org/officeDocument/2006/relationships/hyperlink" Target="https://en.wikipedia.org/wiki/Cat_Daddy_Games" TargetMode="External"/><Relationship Id="rId1327" Type="http://schemas.openxmlformats.org/officeDocument/2006/relationships/hyperlink" Target="https://en.wikipedia.org/wiki/Xbox_360" TargetMode="External"/><Relationship Id="rId1534" Type="http://schemas.openxmlformats.org/officeDocument/2006/relationships/hyperlink" Target="https://en.wikipedia.org/wiki/Visual_Concepts" TargetMode="External"/><Relationship Id="rId33" Type="http://schemas.openxmlformats.org/officeDocument/2006/relationships/hyperlink" Target="https://en.wikipedia.org/wiki/Visual_Concepts" TargetMode="External"/><Relationship Id="rId129" Type="http://schemas.openxmlformats.org/officeDocument/2006/relationships/hyperlink" Target="https://en.wikipedia.org/wiki/Supermassive_Games" TargetMode="External"/><Relationship Id="rId336" Type="http://schemas.openxmlformats.org/officeDocument/2006/relationships/hyperlink" Target="https://en.wikipedia.org/wiki/Microsoft_Windows" TargetMode="External"/><Relationship Id="rId543" Type="http://schemas.openxmlformats.org/officeDocument/2006/relationships/hyperlink" Target="https://en.wikipedia.org/wiki/Microsoft_Windows" TargetMode="External"/><Relationship Id="rId988" Type="http://schemas.openxmlformats.org/officeDocument/2006/relationships/hyperlink" Target="https://en.wikipedia.org/wiki/Top_Spin_4" TargetMode="External"/><Relationship Id="rId1173" Type="http://schemas.openxmlformats.org/officeDocument/2006/relationships/hyperlink" Target="https://en.wikipedia.org/wiki/Wii" TargetMode="External"/><Relationship Id="rId1380" Type="http://schemas.openxmlformats.org/officeDocument/2006/relationships/hyperlink" Target="https://en.wikipedia.org/wiki/All-Pro_Football_2K8" TargetMode="External"/><Relationship Id="rId1601" Type="http://schemas.openxmlformats.org/officeDocument/2006/relationships/hyperlink" Target="https://en.wikipedia.org/wiki/Serious_Sam_2" TargetMode="External"/><Relationship Id="rId182" Type="http://schemas.openxmlformats.org/officeDocument/2006/relationships/hyperlink" Target="https://en.wikipedia.org/wiki/List_of_games_by_Cat_Daddy_Games" TargetMode="External"/><Relationship Id="rId403" Type="http://schemas.openxmlformats.org/officeDocument/2006/relationships/hyperlink" Target="https://en.wikipedia.org/wiki/IOS" TargetMode="External"/><Relationship Id="rId750" Type="http://schemas.openxmlformats.org/officeDocument/2006/relationships/hyperlink" Target="https://en.wikipedia.org/wiki/Cat_Daddy_Games" TargetMode="External"/><Relationship Id="rId848" Type="http://schemas.openxmlformats.org/officeDocument/2006/relationships/hyperlink" Target="https://en.wikipedia.org/wiki/NBA_2K13" TargetMode="External"/><Relationship Id="rId1033" Type="http://schemas.openxmlformats.org/officeDocument/2006/relationships/hyperlink" Target="https://en.wikipedia.org/wiki/PlayStation_Portable" TargetMode="External"/><Relationship Id="rId1478" Type="http://schemas.openxmlformats.org/officeDocument/2006/relationships/hyperlink" Target="https://en.wikipedia.org/wiki/Xbox_(console)" TargetMode="External"/><Relationship Id="rId487" Type="http://schemas.openxmlformats.org/officeDocument/2006/relationships/hyperlink" Target="https://en.wikipedia.org/wiki/Cat_Daddy_Games" TargetMode="External"/><Relationship Id="rId610" Type="http://schemas.openxmlformats.org/officeDocument/2006/relationships/hyperlink" Target="https://en.wikipedia.org/wiki/IOS" TargetMode="External"/><Relationship Id="rId694" Type="http://schemas.openxmlformats.org/officeDocument/2006/relationships/hyperlink" Target="https://en.wikipedia.org/wiki/NBA_2K15" TargetMode="External"/><Relationship Id="rId708" Type="http://schemas.openxmlformats.org/officeDocument/2006/relationships/hyperlink" Target="https://en.wikipedia.org/wiki/IOS" TargetMode="External"/><Relationship Id="rId915" Type="http://schemas.openxmlformats.org/officeDocument/2006/relationships/hyperlink" Target="https://en.wikipedia.org/wiki/Visual_Concepts" TargetMode="External"/><Relationship Id="rId1240" Type="http://schemas.openxmlformats.org/officeDocument/2006/relationships/hyperlink" Target="https://en.wikipedia.org/wiki/Go,_Diego,_Go!" TargetMode="External"/><Relationship Id="rId1338" Type="http://schemas.openxmlformats.org/officeDocument/2006/relationships/hyperlink" Target="https://en.wikipedia.org/wiki/Cat_Daddy_Games" TargetMode="External"/><Relationship Id="rId1545" Type="http://schemas.openxmlformats.org/officeDocument/2006/relationships/hyperlink" Target="https://en.wikipedia.org/wiki/PlayStation_2" TargetMode="External"/><Relationship Id="rId347" Type="http://schemas.openxmlformats.org/officeDocument/2006/relationships/hyperlink" Target="https://en.wikipedia.org/wiki/WWE_SuperCard" TargetMode="External"/><Relationship Id="rId999" Type="http://schemas.openxmlformats.org/officeDocument/2006/relationships/hyperlink" Target="https://en.wikipedia.org/wiki/PlayStation_3" TargetMode="External"/><Relationship Id="rId1100" Type="http://schemas.openxmlformats.org/officeDocument/2006/relationships/hyperlink" Target="https://en.wikipedia.org/wiki/BioShock_2" TargetMode="External"/><Relationship Id="rId1184" Type="http://schemas.openxmlformats.org/officeDocument/2006/relationships/hyperlink" Target="https://en.wikipedia.org/wiki/The_Bigs_2" TargetMode="External"/><Relationship Id="rId1405" Type="http://schemas.openxmlformats.org/officeDocument/2006/relationships/hyperlink" Target="https://en.wikipedia.org/wiki/Visual_Concepts" TargetMode="External"/><Relationship Id="rId44" Type="http://schemas.openxmlformats.org/officeDocument/2006/relationships/hyperlink" Target="https://en.wikipedia.org/wiki/Xbox_One" TargetMode="External"/><Relationship Id="rId554" Type="http://schemas.openxmlformats.org/officeDocument/2006/relationships/hyperlink" Target="https://en.wikipedia.org/wiki/PlayStation_4" TargetMode="External"/><Relationship Id="rId761" Type="http://schemas.openxmlformats.org/officeDocument/2006/relationships/hyperlink" Target="https://en.wikipedia.org/wiki/WWE_2K14" TargetMode="External"/><Relationship Id="rId859" Type="http://schemas.openxmlformats.org/officeDocument/2006/relationships/hyperlink" Target="https://en.wikipedia.org/wiki/PlayStation_Portable" TargetMode="External"/><Relationship Id="rId1391" Type="http://schemas.openxmlformats.org/officeDocument/2006/relationships/hyperlink" Target="https://en.wikipedia.org/wiki/The_Bigs" TargetMode="External"/><Relationship Id="rId1489" Type="http://schemas.openxmlformats.org/officeDocument/2006/relationships/hyperlink" Target="https://en.wikipedia.org/wiki/Gas_Powered_Games" TargetMode="External"/><Relationship Id="rId1612" Type="http://schemas.openxmlformats.org/officeDocument/2006/relationships/hyperlink" Target="https://en.wikipedia.org/wiki/Pivotal_Games" TargetMode="External"/><Relationship Id="rId193" Type="http://schemas.openxmlformats.org/officeDocument/2006/relationships/hyperlink" Target="https://en.wikipedia.org/wiki/Xbox_Series_X_and_Series_S" TargetMode="External"/><Relationship Id="rId207" Type="http://schemas.openxmlformats.org/officeDocument/2006/relationships/hyperlink" Target="https://en.wikipedia.org/wiki/Saber_Interactive" TargetMode="External"/><Relationship Id="rId414" Type="http://schemas.openxmlformats.org/officeDocument/2006/relationships/hyperlink" Target="https://en.wikipedia.org/wiki/Tencent_Games" TargetMode="External"/><Relationship Id="rId498" Type="http://schemas.openxmlformats.org/officeDocument/2006/relationships/hyperlink" Target="https://en.wikipedia.org/wiki/Fire_OS" TargetMode="External"/><Relationship Id="rId621" Type="http://schemas.openxmlformats.org/officeDocument/2006/relationships/hyperlink" Target="https://en.wikipedia.org/wiki/PlayStation_4" TargetMode="External"/><Relationship Id="rId1044" Type="http://schemas.openxmlformats.org/officeDocument/2006/relationships/hyperlink" Target="https://en.wikipedia.org/wiki/Nintendo_DS" TargetMode="External"/><Relationship Id="rId1251" Type="http://schemas.openxmlformats.org/officeDocument/2006/relationships/hyperlink" Target="https://en.wikipedia.org/wiki/Microsoft_Windows" TargetMode="External"/><Relationship Id="rId1349" Type="http://schemas.openxmlformats.org/officeDocument/2006/relationships/hyperlink" Target="https://en.wikipedia.org/wiki/Nintendo_DS" TargetMode="External"/><Relationship Id="rId260" Type="http://schemas.openxmlformats.org/officeDocument/2006/relationships/hyperlink" Target="https://en.wikipedia.org/wiki/Google_Stadia" TargetMode="External"/><Relationship Id="rId719" Type="http://schemas.openxmlformats.org/officeDocument/2006/relationships/hyperlink" Target="https://en.wikipedia.org/wiki/NBA_2K15" TargetMode="External"/><Relationship Id="rId926" Type="http://schemas.openxmlformats.org/officeDocument/2006/relationships/hyperlink" Target="https://en.wikipedia.org/wiki/The_Darkness_II" TargetMode="External"/><Relationship Id="rId1111" Type="http://schemas.openxmlformats.org/officeDocument/2006/relationships/hyperlink" Target="https://en.wikipedia.org/wiki/Dora_the_Explorer_video_games" TargetMode="External"/><Relationship Id="rId1556" Type="http://schemas.openxmlformats.org/officeDocument/2006/relationships/hyperlink" Target="https://en.wikipedia.org/wiki/Xbox_360" TargetMode="External"/><Relationship Id="rId55" Type="http://schemas.openxmlformats.org/officeDocument/2006/relationships/hyperlink" Target="https://en.wikipedia.org/wiki/Marvel%27s_Midnight_Suns" TargetMode="External"/><Relationship Id="rId120" Type="http://schemas.openxmlformats.org/officeDocument/2006/relationships/hyperlink" Target="https://en.wikipedia.org/wiki/Supermassive_Games" TargetMode="External"/><Relationship Id="rId358" Type="http://schemas.openxmlformats.org/officeDocument/2006/relationships/hyperlink" Target="https://en.wikipedia.org/wiki/Mass_Media_Games" TargetMode="External"/><Relationship Id="rId565" Type="http://schemas.openxmlformats.org/officeDocument/2006/relationships/hyperlink" Target="https://en.wikipedia.org/wiki/Borderlands_2" TargetMode="External"/><Relationship Id="rId772" Type="http://schemas.openxmlformats.org/officeDocument/2006/relationships/hyperlink" Target="https://en.wikipedia.org/wiki/Microsoft_Windows" TargetMode="External"/><Relationship Id="rId1195" Type="http://schemas.openxmlformats.org/officeDocument/2006/relationships/hyperlink" Target="https://en.wikipedia.org/wiki/2K_China" TargetMode="External"/><Relationship Id="rId1209" Type="http://schemas.openxmlformats.org/officeDocument/2006/relationships/hyperlink" Target="https://en.wikipedia.org/wiki/PlayStation_3" TargetMode="External"/><Relationship Id="rId1416" Type="http://schemas.openxmlformats.org/officeDocument/2006/relationships/hyperlink" Target="https://en.wikipedia.org/wiki/PlayStation_3" TargetMode="External"/><Relationship Id="rId1623" Type="http://schemas.openxmlformats.org/officeDocument/2006/relationships/hyperlink" Target="https://en.wikipedia.org/wiki/NHL_2K6" TargetMode="External"/><Relationship Id="rId218" Type="http://schemas.openxmlformats.org/officeDocument/2006/relationships/hyperlink" Target="https://en.wikipedia.org/wiki/Microsoft_Windows" TargetMode="External"/><Relationship Id="rId425" Type="http://schemas.openxmlformats.org/officeDocument/2006/relationships/hyperlink" Target="https://en.wikipedia.org/wiki/Fire_OS" TargetMode="External"/><Relationship Id="rId632" Type="http://schemas.openxmlformats.org/officeDocument/2006/relationships/hyperlink" Target="https://en.wikipedia.org/wiki/Fire_OS" TargetMode="External"/><Relationship Id="rId1055" Type="http://schemas.openxmlformats.org/officeDocument/2006/relationships/hyperlink" Target="https://en.wikipedia.org/wiki/Microsoft_Windows" TargetMode="External"/><Relationship Id="rId1262" Type="http://schemas.openxmlformats.org/officeDocument/2006/relationships/hyperlink" Target="https://en.wikipedia.org/wiki/PlayStation_3" TargetMode="External"/><Relationship Id="rId271" Type="http://schemas.openxmlformats.org/officeDocument/2006/relationships/hyperlink" Target="https://en.wikipedia.org/wiki/Cat_Daddy_Games" TargetMode="External"/><Relationship Id="rId937" Type="http://schemas.openxmlformats.org/officeDocument/2006/relationships/hyperlink" Target="https://en.wikipedia.org/wiki/Kinect" TargetMode="External"/><Relationship Id="rId1122" Type="http://schemas.openxmlformats.org/officeDocument/2006/relationships/hyperlink" Target="https://en.wikipedia.org/wiki/Borderlands_(video_game)" TargetMode="External"/><Relationship Id="rId1567" Type="http://schemas.openxmlformats.org/officeDocument/2006/relationships/hyperlink" Target="https://en.wikipedia.org/wiki/Zathura_(video_game)" TargetMode="External"/><Relationship Id="rId66" Type="http://schemas.openxmlformats.org/officeDocument/2006/relationships/hyperlink" Target="https://en.wikipedia.org/wiki/Firaxis_Games" TargetMode="External"/><Relationship Id="rId131" Type="http://schemas.openxmlformats.org/officeDocument/2006/relationships/hyperlink" Target="https://en.wikipedia.org/wiki/Xbox_Series_X_and_Series_S" TargetMode="External"/><Relationship Id="rId369" Type="http://schemas.openxmlformats.org/officeDocument/2006/relationships/hyperlink" Target="https://en.wikipedia.org/wiki/Saber_Interactive" TargetMode="External"/><Relationship Id="rId576" Type="http://schemas.openxmlformats.org/officeDocument/2006/relationships/hyperlink" Target="https://en.wikipedia.org/wiki/Battleborn_(video_game)" TargetMode="External"/><Relationship Id="rId783" Type="http://schemas.openxmlformats.org/officeDocument/2006/relationships/hyperlink" Target="https://en.wikipedia.org/wiki/The_Bureau:_XCOM_Declassified" TargetMode="External"/><Relationship Id="rId990" Type="http://schemas.openxmlformats.org/officeDocument/2006/relationships/hyperlink" Target="https://en.wikipedia.org/wiki/Major_League_Baseball_2K11" TargetMode="External"/><Relationship Id="rId1427" Type="http://schemas.openxmlformats.org/officeDocument/2006/relationships/hyperlink" Target="https://en.wikipedia.org/wiki/Major_League_Baseball_2K7" TargetMode="External"/><Relationship Id="rId1634" Type="http://schemas.openxmlformats.org/officeDocument/2006/relationships/hyperlink" Target="https://en.wikipedia.org/wiki/Eutechnyx" TargetMode="External"/><Relationship Id="rId229" Type="http://schemas.openxmlformats.org/officeDocument/2006/relationships/hyperlink" Target="https://en.wikipedia.org/wiki/IOS" TargetMode="External"/><Relationship Id="rId436" Type="http://schemas.openxmlformats.org/officeDocument/2006/relationships/hyperlink" Target="https://en.wikipedia.org/wiki/Android_(operating_system)" TargetMode="External"/><Relationship Id="rId643" Type="http://schemas.openxmlformats.org/officeDocument/2006/relationships/hyperlink" Target="https://en.wikipedia.org/wiki/Fire_OS" TargetMode="External"/><Relationship Id="rId1066" Type="http://schemas.openxmlformats.org/officeDocument/2006/relationships/hyperlink" Target="https://en.wikipedia.org/wiki/NHL_2K11" TargetMode="External"/><Relationship Id="rId1273" Type="http://schemas.openxmlformats.org/officeDocument/2006/relationships/hyperlink" Target="https://en.wikipedia.org/wiki/NHL_2K9" TargetMode="External"/><Relationship Id="rId1480" Type="http://schemas.openxmlformats.org/officeDocument/2006/relationships/hyperlink" Target="https://en.wikipedia.org/wiki/NBA_2K7" TargetMode="External"/><Relationship Id="rId850" Type="http://schemas.openxmlformats.org/officeDocument/2006/relationships/hyperlink" Target="https://en.wikipedia.org/wiki/2K_China" TargetMode="External"/><Relationship Id="rId948" Type="http://schemas.openxmlformats.org/officeDocument/2006/relationships/hyperlink" Target="https://en.wikipedia.org/wiki/Visual_Concepts" TargetMode="External"/><Relationship Id="rId1133" Type="http://schemas.openxmlformats.org/officeDocument/2006/relationships/hyperlink" Target="https://en.wikipedia.org/wiki/PlayStation_2" TargetMode="External"/><Relationship Id="rId1578" Type="http://schemas.openxmlformats.org/officeDocument/2006/relationships/hyperlink" Target="https://en.wikipedia.org/wiki/Pterodon_(company)" TargetMode="External"/><Relationship Id="rId77" Type="http://schemas.openxmlformats.org/officeDocument/2006/relationships/hyperlink" Target="https://en.wikipedia.org/wiki/PlayStation_5" TargetMode="External"/><Relationship Id="rId282" Type="http://schemas.openxmlformats.org/officeDocument/2006/relationships/hyperlink" Target="https://en.wikipedia.org/wiki/Microsoft_Windows" TargetMode="External"/><Relationship Id="rId503" Type="http://schemas.openxmlformats.org/officeDocument/2006/relationships/hyperlink" Target="https://en.wikipedia.org/wiki/PlayStation_3" TargetMode="External"/><Relationship Id="rId587" Type="http://schemas.openxmlformats.org/officeDocument/2006/relationships/hyperlink" Target="https://en.wikipedia.org/wiki/Firaxis_Games" TargetMode="External"/><Relationship Id="rId710" Type="http://schemas.openxmlformats.org/officeDocument/2006/relationships/hyperlink" Target="https://en.wikipedia.org/wiki/NBA_2K15" TargetMode="External"/><Relationship Id="rId808" Type="http://schemas.openxmlformats.org/officeDocument/2006/relationships/hyperlink" Target="https://en.wikipedia.org/wiki/Microsoft_Windows" TargetMode="External"/><Relationship Id="rId1340" Type="http://schemas.openxmlformats.org/officeDocument/2006/relationships/hyperlink" Target="https://en.wikipedia.org/wiki/PlayStation_2" TargetMode="External"/><Relationship Id="rId1438" Type="http://schemas.openxmlformats.org/officeDocument/2006/relationships/hyperlink" Target="https://en.wikipedia.org/wiki/Climax_Studios" TargetMode="External"/><Relationship Id="rId1645" Type="http://schemas.openxmlformats.org/officeDocument/2006/relationships/hyperlink" Target="https://en.wikipedia.org/wiki/Xbox" TargetMode="External"/><Relationship Id="rId8" Type="http://schemas.openxmlformats.org/officeDocument/2006/relationships/hyperlink" Target="https://en.wikipedia.org/wiki/PlayStation_5" TargetMode="External"/><Relationship Id="rId142" Type="http://schemas.openxmlformats.org/officeDocument/2006/relationships/hyperlink" Target="https://en.wikipedia.org/wiki/Xbox_Series_X_and_Series_S" TargetMode="External"/><Relationship Id="rId447" Type="http://schemas.openxmlformats.org/officeDocument/2006/relationships/hyperlink" Target="https://en.wikipedia.org/wiki/NBA_2K18" TargetMode="External"/><Relationship Id="rId794" Type="http://schemas.openxmlformats.org/officeDocument/2006/relationships/hyperlink" Target="https://en.wikipedia.org/wiki/IOS" TargetMode="External"/><Relationship Id="rId1077" Type="http://schemas.openxmlformats.org/officeDocument/2006/relationships/hyperlink" Target="https://en.wikipedia.org/wiki/Nintendo_DS" TargetMode="External"/><Relationship Id="rId1200" Type="http://schemas.openxmlformats.org/officeDocument/2006/relationships/hyperlink" Target="https://en.wikipedia.org/wiki/Web_browser" TargetMode="External"/><Relationship Id="rId654" Type="http://schemas.openxmlformats.org/officeDocument/2006/relationships/hyperlink" Target="https://en.wikipedia.org/wiki/Firaxis_Games" TargetMode="External"/><Relationship Id="rId861" Type="http://schemas.openxmlformats.org/officeDocument/2006/relationships/hyperlink" Target="https://en.wikipedia.org/wiki/NBA_2K13" TargetMode="External"/><Relationship Id="rId959" Type="http://schemas.openxmlformats.org/officeDocument/2006/relationships/hyperlink" Target="https://en.wikipedia.org/wiki/NBA_2K12" TargetMode="External"/><Relationship Id="rId1284" Type="http://schemas.openxmlformats.org/officeDocument/2006/relationships/hyperlink" Target="https://en.wikipedia.org/wiki/Konami" TargetMode="External"/><Relationship Id="rId1491" Type="http://schemas.openxmlformats.org/officeDocument/2006/relationships/hyperlink" Target="https://en.wikipedia.org/wiki/Microsoft_Windows" TargetMode="External"/><Relationship Id="rId1505" Type="http://schemas.openxmlformats.org/officeDocument/2006/relationships/hyperlink" Target="https://en.wikipedia.org/wiki/The_Da_Vinci_Code_(video_game)" TargetMode="External"/><Relationship Id="rId1589" Type="http://schemas.openxmlformats.org/officeDocument/2006/relationships/hyperlink" Target="https://en.wikipedia.org/wiki/World_Poker_Tour_(video_game)" TargetMode="External"/><Relationship Id="rId293" Type="http://schemas.openxmlformats.org/officeDocument/2006/relationships/hyperlink" Target="https://en.wikipedia.org/wiki/NBA_2K20" TargetMode="External"/><Relationship Id="rId307" Type="http://schemas.openxmlformats.org/officeDocument/2006/relationships/hyperlink" Target="https://en.wikipedia.org/wiki/NBA_2K20" TargetMode="External"/><Relationship Id="rId514" Type="http://schemas.openxmlformats.org/officeDocument/2006/relationships/hyperlink" Target="https://en.wikipedia.org/wiki/Mafia_III" TargetMode="External"/><Relationship Id="rId721" Type="http://schemas.openxmlformats.org/officeDocument/2006/relationships/hyperlink" Target="https://en.wikipedia.org/wiki/Visual_Concepts" TargetMode="External"/><Relationship Id="rId1144" Type="http://schemas.openxmlformats.org/officeDocument/2006/relationships/hyperlink" Target="https://en.wikipedia.org/wiki/NBA_2K10" TargetMode="External"/><Relationship Id="rId1351" Type="http://schemas.openxmlformats.org/officeDocument/2006/relationships/hyperlink" Target="https://en.wikipedia.org/wiki/Nintendo_DS" TargetMode="External"/><Relationship Id="rId1449" Type="http://schemas.openxmlformats.org/officeDocument/2006/relationships/hyperlink" Target="https://en.wikipedia.org/wiki/Visual_Concepts" TargetMode="External"/><Relationship Id="rId88" Type="http://schemas.openxmlformats.org/officeDocument/2006/relationships/hyperlink" Target="https://en.wikipedia.org/wiki/PGA_Tour_2K23" TargetMode="External"/><Relationship Id="rId153" Type="http://schemas.openxmlformats.org/officeDocument/2006/relationships/hyperlink" Target="https://en.wikipedia.org/wiki/Apple_Arcade" TargetMode="External"/><Relationship Id="rId360" Type="http://schemas.openxmlformats.org/officeDocument/2006/relationships/hyperlink" Target="https://en.wikipedia.org/wiki/PlayStation_4" TargetMode="External"/><Relationship Id="rId598" Type="http://schemas.openxmlformats.org/officeDocument/2006/relationships/hyperlink" Target="https://en.wikipedia.org/wiki/WWE_2K16" TargetMode="External"/><Relationship Id="rId819" Type="http://schemas.openxmlformats.org/officeDocument/2006/relationships/hyperlink" Target="https://en.wikipedia.org/wiki/Web_browser" TargetMode="External"/><Relationship Id="rId1004" Type="http://schemas.openxmlformats.org/officeDocument/2006/relationships/hyperlink" Target="https://en.wikipedia.org/wiki/Wii" TargetMode="External"/><Relationship Id="rId1211" Type="http://schemas.openxmlformats.org/officeDocument/2006/relationships/hyperlink" Target="https://en.wikipedia.org/wiki/Major_League_Baseball_2K9" TargetMode="External"/><Relationship Id="rId1656" Type="http://schemas.openxmlformats.org/officeDocument/2006/relationships/hyperlink" Target="https://en.wikipedia.org/wiki/Major_League_Baseball_2K5" TargetMode="External"/><Relationship Id="rId220" Type="http://schemas.openxmlformats.org/officeDocument/2006/relationships/hyperlink" Target="https://en.wikipedia.org/wiki/Nintendo_Switch" TargetMode="External"/><Relationship Id="rId458" Type="http://schemas.openxmlformats.org/officeDocument/2006/relationships/hyperlink" Target="https://en.wikipedia.org/wiki/NBA_2K18:_The_Prelude" TargetMode="External"/><Relationship Id="rId665" Type="http://schemas.openxmlformats.org/officeDocument/2006/relationships/hyperlink" Target="https://en.wikipedia.org/wiki/Mass_Media_Games" TargetMode="External"/><Relationship Id="rId872" Type="http://schemas.openxmlformats.org/officeDocument/2006/relationships/hyperlink" Target="https://en.wikipedia.org/wiki/Borderlands_2" TargetMode="External"/><Relationship Id="rId1088" Type="http://schemas.openxmlformats.org/officeDocument/2006/relationships/hyperlink" Target="https://en.wikipedia.org/wiki/Wii" TargetMode="External"/><Relationship Id="rId1295" Type="http://schemas.openxmlformats.org/officeDocument/2006/relationships/hyperlink" Target="https://en.wikipedia.org/wiki/Firaxis_Games" TargetMode="External"/><Relationship Id="rId1309" Type="http://schemas.openxmlformats.org/officeDocument/2006/relationships/hyperlink" Target="https://en.wikipedia.org/wiki/Xbox_360" TargetMode="External"/><Relationship Id="rId1516" Type="http://schemas.openxmlformats.org/officeDocument/2006/relationships/hyperlink" Target="https://en.wikipedia.org/wiki/PlayStation_2" TargetMode="External"/><Relationship Id="rId15" Type="http://schemas.openxmlformats.org/officeDocument/2006/relationships/hyperlink" Target="https://en.wikipedia.org/wiki/Hangar_13" TargetMode="External"/><Relationship Id="rId318" Type="http://schemas.openxmlformats.org/officeDocument/2006/relationships/hyperlink" Target="https://en.wikipedia.org/wiki/Cat_Daddy_Games" TargetMode="External"/><Relationship Id="rId525" Type="http://schemas.openxmlformats.org/officeDocument/2006/relationships/hyperlink" Target="https://en.wikipedia.org/wiki/Android_(operating_system)" TargetMode="External"/><Relationship Id="rId732" Type="http://schemas.openxmlformats.org/officeDocument/2006/relationships/hyperlink" Target="https://en.wikipedia.org/wiki/Fire_OS" TargetMode="External"/><Relationship Id="rId1155" Type="http://schemas.openxmlformats.org/officeDocument/2006/relationships/hyperlink" Target="https://en.wikipedia.org/wiki/NHL_2K10" TargetMode="External"/><Relationship Id="rId1362" Type="http://schemas.openxmlformats.org/officeDocument/2006/relationships/hyperlink" Target="https://en.wikipedia.org/wiki/PlayStation_3" TargetMode="External"/><Relationship Id="rId99" Type="http://schemas.openxmlformats.org/officeDocument/2006/relationships/hyperlink" Target="https://en.wikipedia.org/wiki/HB_Studios" TargetMode="External"/><Relationship Id="rId164" Type="http://schemas.openxmlformats.org/officeDocument/2006/relationships/hyperlink" Target="https://en.wikipedia.org/wiki/NBA_2K22" TargetMode="External"/><Relationship Id="rId371" Type="http://schemas.openxmlformats.org/officeDocument/2006/relationships/hyperlink" Target="https://en.wikipedia.org/wiki/Nintendo_Switch" TargetMode="External"/><Relationship Id="rId1015" Type="http://schemas.openxmlformats.org/officeDocument/2006/relationships/hyperlink" Target="https://en.wikipedia.org/wiki/Wii" TargetMode="External"/><Relationship Id="rId1222" Type="http://schemas.openxmlformats.org/officeDocument/2006/relationships/hyperlink" Target="https://en.wikipedia.org/wiki/MLB_Front_Office_Manager" TargetMode="External"/><Relationship Id="rId469" Type="http://schemas.openxmlformats.org/officeDocument/2006/relationships/hyperlink" Target="https://en.wikipedia.org/wiki/Xbox_One" TargetMode="External"/><Relationship Id="rId676" Type="http://schemas.openxmlformats.org/officeDocument/2006/relationships/hyperlink" Target="https://en.wikipedia.org/wiki/WWE_2K15" TargetMode="External"/><Relationship Id="rId883" Type="http://schemas.openxmlformats.org/officeDocument/2006/relationships/hyperlink" Target="https://en.wikipedia.org/wiki/Fire_OS" TargetMode="External"/><Relationship Id="rId1099" Type="http://schemas.openxmlformats.org/officeDocument/2006/relationships/hyperlink" Target="https://en.wikipedia.org/wiki/PlayStation_3" TargetMode="External"/><Relationship Id="rId1527" Type="http://schemas.openxmlformats.org/officeDocument/2006/relationships/hyperlink" Target="https://en.wikipedia.org/wiki/Microsoft_Windows" TargetMode="External"/><Relationship Id="rId26" Type="http://schemas.openxmlformats.org/officeDocument/2006/relationships/hyperlink" Target="https://en.wikipedia.org/wiki/PlayStation_5" TargetMode="External"/><Relationship Id="rId231" Type="http://schemas.openxmlformats.org/officeDocument/2006/relationships/hyperlink" Target="https://en.wikipedia.org/wiki/PGA_Tour_2K21" TargetMode="External"/><Relationship Id="rId329" Type="http://schemas.openxmlformats.org/officeDocument/2006/relationships/hyperlink" Target="https://en.wikipedia.org/wiki/Borderlands:_Game_of_the_Year_Enhanced_Edition" TargetMode="External"/><Relationship Id="rId536" Type="http://schemas.openxmlformats.org/officeDocument/2006/relationships/hyperlink" Target="https://en.wikipedia.org/wiki/PlayStation_4" TargetMode="External"/><Relationship Id="rId1166" Type="http://schemas.openxmlformats.org/officeDocument/2006/relationships/hyperlink" Target="https://en.wikipedia.org/wiki/Visual_Concepts" TargetMode="External"/><Relationship Id="rId1373" Type="http://schemas.openxmlformats.org/officeDocument/2006/relationships/hyperlink" Target="https://en.wikipedia.org/wiki/BioShock" TargetMode="External"/><Relationship Id="rId175" Type="http://schemas.openxmlformats.org/officeDocument/2006/relationships/hyperlink" Target="https://en.wikipedia.org/wiki/List_of_games_by_Cat_Daddy_Games" TargetMode="External"/><Relationship Id="rId743" Type="http://schemas.openxmlformats.org/officeDocument/2006/relationships/hyperlink" Target="https://en.wikipedia.org/wiki/Android_(operating_system)" TargetMode="External"/><Relationship Id="rId950" Type="http://schemas.openxmlformats.org/officeDocument/2006/relationships/hyperlink" Target="https://en.wikipedia.org/wiki/PlayStation_2" TargetMode="External"/><Relationship Id="rId1026" Type="http://schemas.openxmlformats.org/officeDocument/2006/relationships/hyperlink" Target="https://en.wikipedia.org/wiki/NBA_2K11" TargetMode="External"/><Relationship Id="rId1580" Type="http://schemas.openxmlformats.org/officeDocument/2006/relationships/hyperlink" Target="https://en.wikipedia.org/wiki/PlayStation_2" TargetMode="External"/><Relationship Id="rId382" Type="http://schemas.openxmlformats.org/officeDocument/2006/relationships/hyperlink" Target="https://en.wikipedia.org/wiki/PlayStation_4" TargetMode="External"/><Relationship Id="rId603" Type="http://schemas.openxmlformats.org/officeDocument/2006/relationships/hyperlink" Target="https://en.wikipedia.org/wiki/Android_(operating_system)" TargetMode="External"/><Relationship Id="rId687" Type="http://schemas.openxmlformats.org/officeDocument/2006/relationships/hyperlink" Target="https://en.wikipedia.org/wiki/NHL_2K_(2014_video_game)" TargetMode="External"/><Relationship Id="rId810" Type="http://schemas.openxmlformats.org/officeDocument/2006/relationships/hyperlink" Target="https://en.wikipedia.org/wiki/PlayStation_3" TargetMode="External"/><Relationship Id="rId908" Type="http://schemas.openxmlformats.org/officeDocument/2006/relationships/hyperlink" Target="https://en.wikipedia.org/wiki/Major_League_Baseball_2K12" TargetMode="External"/><Relationship Id="rId1233" Type="http://schemas.openxmlformats.org/officeDocument/2006/relationships/hyperlink" Target="https://en.wikipedia.org/wiki/PlayStation_2" TargetMode="External"/><Relationship Id="rId1440" Type="http://schemas.openxmlformats.org/officeDocument/2006/relationships/hyperlink" Target="https://en.wikipedia.org/wiki/PlayStation_Portable" TargetMode="External"/><Relationship Id="rId1538" Type="http://schemas.openxmlformats.org/officeDocument/2006/relationships/hyperlink" Target="https://en.wikipedia.org/wiki/Torino_2006_(video_game)" TargetMode="External"/><Relationship Id="rId242" Type="http://schemas.openxmlformats.org/officeDocument/2006/relationships/hyperlink" Target="https://en.wikipedia.org/wiki/PGA_Tour_2K21" TargetMode="External"/><Relationship Id="rId894" Type="http://schemas.openxmlformats.org/officeDocument/2006/relationships/hyperlink" Target="https://en.wikipedia.org/wiki/Spec_Ops:_The_Line" TargetMode="External"/><Relationship Id="rId1177" Type="http://schemas.openxmlformats.org/officeDocument/2006/relationships/hyperlink" Target="https://en.wikipedia.org/wiki/Capcom_Vancouver" TargetMode="External"/><Relationship Id="rId1300" Type="http://schemas.openxmlformats.org/officeDocument/2006/relationships/hyperlink" Target="https://en.wikipedia.org/wiki/Nintendo_DS" TargetMode="External"/><Relationship Id="rId37" Type="http://schemas.openxmlformats.org/officeDocument/2006/relationships/hyperlink" Target="https://en.wikipedia.org/wiki/WWE_2K23" TargetMode="External"/><Relationship Id="rId102" Type="http://schemas.openxmlformats.org/officeDocument/2006/relationships/hyperlink" Target="https://en.wikipedia.org/wiki/Visual_Concepts" TargetMode="External"/><Relationship Id="rId547" Type="http://schemas.openxmlformats.org/officeDocument/2006/relationships/hyperlink" Target="https://en.wikipedia.org/wiki/BioShock:_The_Collection" TargetMode="External"/><Relationship Id="rId754" Type="http://schemas.openxmlformats.org/officeDocument/2006/relationships/hyperlink" Target="https://en.wikipedia.org/wiki/PlayStation_4" TargetMode="External"/><Relationship Id="rId961" Type="http://schemas.openxmlformats.org/officeDocument/2006/relationships/hyperlink" Target="https://en.wikipedia.org/wiki/Visual_Concepts" TargetMode="External"/><Relationship Id="rId1384" Type="http://schemas.openxmlformats.org/officeDocument/2006/relationships/hyperlink" Target="https://en.wikipedia.org/wiki/PlayStation_2" TargetMode="External"/><Relationship Id="rId1591" Type="http://schemas.openxmlformats.org/officeDocument/2006/relationships/hyperlink" Target="https://en.wikipedia.org/wiki/Backbone_Entertainment" TargetMode="External"/><Relationship Id="rId1605" Type="http://schemas.openxmlformats.org/officeDocument/2006/relationships/hyperlink" Target="https://en.wikipedia.org/wiki/Microsoft_Windows" TargetMode="External"/><Relationship Id="rId90" Type="http://schemas.openxmlformats.org/officeDocument/2006/relationships/hyperlink" Target="https://en.wikipedia.org/wiki/HB_Studios" TargetMode="External"/><Relationship Id="rId186" Type="http://schemas.openxmlformats.org/officeDocument/2006/relationships/hyperlink" Target="https://en.wikipedia.org/wiki/IOS" TargetMode="External"/><Relationship Id="rId393" Type="http://schemas.openxmlformats.org/officeDocument/2006/relationships/hyperlink" Target="https://en.wikipedia.org/wiki/NBA_2K19" TargetMode="External"/><Relationship Id="rId407" Type="http://schemas.openxmlformats.org/officeDocument/2006/relationships/hyperlink" Target="https://en.wikipedia.org/wiki/HB_Studios" TargetMode="External"/><Relationship Id="rId614" Type="http://schemas.openxmlformats.org/officeDocument/2006/relationships/hyperlink" Target="https://en.wikipedia.org/wiki/Cat_Daddy_Games" TargetMode="External"/><Relationship Id="rId821" Type="http://schemas.openxmlformats.org/officeDocument/2006/relationships/hyperlink" Target="https://en.wikipedia.org/wiki/Android_(operating_system)" TargetMode="External"/><Relationship Id="rId1037" Type="http://schemas.openxmlformats.org/officeDocument/2006/relationships/hyperlink" Target="https://en.wikipedia.org/wiki/Visual_Concepts" TargetMode="External"/><Relationship Id="rId1244" Type="http://schemas.openxmlformats.org/officeDocument/2006/relationships/hyperlink" Target="https://en.wikipedia.org/wiki/Wii" TargetMode="External"/><Relationship Id="rId1451" Type="http://schemas.openxmlformats.org/officeDocument/2006/relationships/hyperlink" Target="https://en.wikipedia.org/wiki/PlayStation_3" TargetMode="External"/><Relationship Id="rId253" Type="http://schemas.openxmlformats.org/officeDocument/2006/relationships/hyperlink" Target="https://en.wikipedia.org/wiki/D3T" TargetMode="External"/><Relationship Id="rId460" Type="http://schemas.openxmlformats.org/officeDocument/2006/relationships/hyperlink" Target="https://en.wikipedia.org/wiki/Visual_Concepts" TargetMode="External"/><Relationship Id="rId698" Type="http://schemas.openxmlformats.org/officeDocument/2006/relationships/hyperlink" Target="https://en.wikipedia.org/wiki/IOS" TargetMode="External"/><Relationship Id="rId919" Type="http://schemas.openxmlformats.org/officeDocument/2006/relationships/hyperlink" Target="https://en.wikipedia.org/wiki/Wii" TargetMode="External"/><Relationship Id="rId1090" Type="http://schemas.openxmlformats.org/officeDocument/2006/relationships/hyperlink" Target="https://en.wikipedia.org/wiki/Major_League_Baseball_2K10" TargetMode="External"/><Relationship Id="rId1104" Type="http://schemas.openxmlformats.org/officeDocument/2006/relationships/hyperlink" Target="https://en.wikipedia.org/wiki/Wii" TargetMode="External"/><Relationship Id="rId1311" Type="http://schemas.openxmlformats.org/officeDocument/2006/relationships/hyperlink" Target="https://en.wikipedia.org/wiki/Don_King_Presents:_Prizefighter" TargetMode="External"/><Relationship Id="rId1549" Type="http://schemas.openxmlformats.org/officeDocument/2006/relationships/hyperlink" Target="https://en.wikipedia.org/wiki/Visual_Concepts" TargetMode="External"/><Relationship Id="rId48" Type="http://schemas.openxmlformats.org/officeDocument/2006/relationships/hyperlink" Target="https://en.wikipedia.org/wiki/Visual_Concepts" TargetMode="External"/><Relationship Id="rId113" Type="http://schemas.openxmlformats.org/officeDocument/2006/relationships/hyperlink" Target="https://en.wikipedia.org/wiki/Xbox_One" TargetMode="External"/><Relationship Id="rId320" Type="http://schemas.openxmlformats.org/officeDocument/2006/relationships/hyperlink" Target="https://en.wikipedia.org/wiki/Cat_Daddy_Games" TargetMode="External"/><Relationship Id="rId558" Type="http://schemas.openxmlformats.org/officeDocument/2006/relationships/hyperlink" Target="https://en.wikipedia.org/wiki/Visual_Concepts" TargetMode="External"/><Relationship Id="rId765" Type="http://schemas.openxmlformats.org/officeDocument/2006/relationships/hyperlink" Target="https://en.wikipedia.org/wiki/NBA_2K14" TargetMode="External"/><Relationship Id="rId972" Type="http://schemas.openxmlformats.org/officeDocument/2006/relationships/hyperlink" Target="https://en.wikipedia.org/wiki/2K_China" TargetMode="External"/><Relationship Id="rId1188" Type="http://schemas.openxmlformats.org/officeDocument/2006/relationships/hyperlink" Target="https://en.wikipedia.org/wiki/Xbox_360" TargetMode="External"/><Relationship Id="rId1395" Type="http://schemas.openxmlformats.org/officeDocument/2006/relationships/hyperlink" Target="https://en.wikipedia.org/wiki/Starbreeze_Studios" TargetMode="External"/><Relationship Id="rId1409" Type="http://schemas.openxmlformats.org/officeDocument/2006/relationships/hyperlink" Target="https://en.wikipedia.org/wiki/Xbox_360" TargetMode="External"/><Relationship Id="rId1616" Type="http://schemas.openxmlformats.org/officeDocument/2006/relationships/hyperlink" Target="https://en.wikipedia.org/wiki/NBA_2K6" TargetMode="External"/><Relationship Id="rId197" Type="http://schemas.openxmlformats.org/officeDocument/2006/relationships/hyperlink" Target="https://en.wikipedia.org/wiki/Microsoft_Windows" TargetMode="External"/><Relationship Id="rId418" Type="http://schemas.openxmlformats.org/officeDocument/2006/relationships/hyperlink" Target="https://en.wikipedia.org/wiki/WWE_2K18" TargetMode="External"/><Relationship Id="rId625" Type="http://schemas.openxmlformats.org/officeDocument/2006/relationships/hyperlink" Target="https://en.wikipedia.org/wiki/NBA_2K16" TargetMode="External"/><Relationship Id="rId832" Type="http://schemas.openxmlformats.org/officeDocument/2006/relationships/hyperlink" Target="https://en.wikipedia.org/wiki/Wii" TargetMode="External"/><Relationship Id="rId1048" Type="http://schemas.openxmlformats.org/officeDocument/2006/relationships/hyperlink" Target="https://en.wikipedia.org/wiki/Cat_Daddy_Games" TargetMode="External"/><Relationship Id="rId1255" Type="http://schemas.openxmlformats.org/officeDocument/2006/relationships/hyperlink" Target="https://en.wikipedia.org/wiki/Cat_Daddy_Games" TargetMode="External"/><Relationship Id="rId1462" Type="http://schemas.openxmlformats.org/officeDocument/2006/relationships/hyperlink" Target="https://en.wikipedia.org/wiki/PlayStation_2" TargetMode="External"/><Relationship Id="rId264" Type="http://schemas.openxmlformats.org/officeDocument/2006/relationships/hyperlink" Target="https://en.wikipedia.org/wiki/Civilization_VI" TargetMode="External"/><Relationship Id="rId471" Type="http://schemas.openxmlformats.org/officeDocument/2006/relationships/hyperlink" Target="https://en.wikipedia.org/wiki/WWE_2K17" TargetMode="External"/><Relationship Id="rId1115" Type="http://schemas.openxmlformats.org/officeDocument/2006/relationships/hyperlink" Target="https://en.wikipedia.org/wiki/PlayStation_2" TargetMode="External"/><Relationship Id="rId1322" Type="http://schemas.openxmlformats.org/officeDocument/2006/relationships/hyperlink" Target="https://en.wikipedia.org/wiki/Visual_Concepts" TargetMode="External"/><Relationship Id="rId59" Type="http://schemas.openxmlformats.org/officeDocument/2006/relationships/hyperlink" Target="https://en.wikipedia.org/wiki/PlayStation_5" TargetMode="External"/><Relationship Id="rId124" Type="http://schemas.openxmlformats.org/officeDocument/2006/relationships/hyperlink" Target="https://en.wikipedia.org/wiki/The_Quarry_(video_game)" TargetMode="External"/><Relationship Id="rId569" Type="http://schemas.openxmlformats.org/officeDocument/2006/relationships/hyperlink" Target="https://en.wikipedia.org/wiki/Turtle_Rock_Studios" TargetMode="External"/><Relationship Id="rId776" Type="http://schemas.openxmlformats.org/officeDocument/2006/relationships/hyperlink" Target="https://en.wikipedia.org/wiki/Xbox_360" TargetMode="External"/><Relationship Id="rId983" Type="http://schemas.openxmlformats.org/officeDocument/2006/relationships/hyperlink" Target="https://en.wikipedia.org/wiki/Top_Spin_4" TargetMode="External"/><Relationship Id="rId1199" Type="http://schemas.openxmlformats.org/officeDocument/2006/relationships/hyperlink" Target="https://en.wikipedia.org/wiki/BioShock_2" TargetMode="External"/><Relationship Id="rId1627" Type="http://schemas.openxmlformats.org/officeDocument/2006/relationships/hyperlink" Target="https://en.wikipedia.org/wiki/Firaxis_Games" TargetMode="External"/><Relationship Id="rId331" Type="http://schemas.openxmlformats.org/officeDocument/2006/relationships/hyperlink" Target="https://en.wikipedia.org/wiki/Blind_Squirrel_Games" TargetMode="External"/><Relationship Id="rId429" Type="http://schemas.openxmlformats.org/officeDocument/2006/relationships/hyperlink" Target="https://en.wikipedia.org/wiki/Cat_Daddy_Games" TargetMode="External"/><Relationship Id="rId636" Type="http://schemas.openxmlformats.org/officeDocument/2006/relationships/hyperlink" Target="https://en.wikipedia.org/wiki/Cat_Daddy_Games" TargetMode="External"/><Relationship Id="rId1059" Type="http://schemas.openxmlformats.org/officeDocument/2006/relationships/hyperlink" Target="https://en.wikipedia.org/wiki/2K_Czech" TargetMode="External"/><Relationship Id="rId1266" Type="http://schemas.openxmlformats.org/officeDocument/2006/relationships/hyperlink" Target="https://en.wikipedia.org/wiki/Visual_Concepts" TargetMode="External"/><Relationship Id="rId1473" Type="http://schemas.openxmlformats.org/officeDocument/2006/relationships/hyperlink" Target="https://en.wikipedia.org/wiki/PlayStation_2" TargetMode="External"/><Relationship Id="rId843" Type="http://schemas.openxmlformats.org/officeDocument/2006/relationships/hyperlink" Target="https://en.wikipedia.org/wiki/Xbox_360" TargetMode="External"/><Relationship Id="rId1126" Type="http://schemas.openxmlformats.org/officeDocument/2006/relationships/hyperlink" Target="https://en.wikipedia.org/wiki/Axel_%26_Pixel" TargetMode="External"/><Relationship Id="rId275" Type="http://schemas.openxmlformats.org/officeDocument/2006/relationships/hyperlink" Target="https://en.wikipedia.org/wiki/Borderlands_2" TargetMode="External"/><Relationship Id="rId482" Type="http://schemas.openxmlformats.org/officeDocument/2006/relationships/hyperlink" Target="https://en.wikipedia.org/wiki/WWE_SuperCard" TargetMode="External"/><Relationship Id="rId703" Type="http://schemas.openxmlformats.org/officeDocument/2006/relationships/hyperlink" Target="https://en.wikipedia.org/wiki/PlayStation_3" TargetMode="External"/><Relationship Id="rId910" Type="http://schemas.openxmlformats.org/officeDocument/2006/relationships/hyperlink" Target="https://en.wikipedia.org/wiki/Virtuos" TargetMode="External"/><Relationship Id="rId1333" Type="http://schemas.openxmlformats.org/officeDocument/2006/relationships/hyperlink" Target="https://en.wikipedia.org/wiki/High_Voltage_Software" TargetMode="External"/><Relationship Id="rId1540" Type="http://schemas.openxmlformats.org/officeDocument/2006/relationships/hyperlink" Target="https://en.wikipedia.org/wiki/Torino_2006_(video_game)" TargetMode="External"/><Relationship Id="rId1638" Type="http://schemas.openxmlformats.org/officeDocument/2006/relationships/hyperlink" Target="https://en.wikipedia.org/wiki/Stronghold_2" TargetMode="External"/><Relationship Id="rId135" Type="http://schemas.openxmlformats.org/officeDocument/2006/relationships/hyperlink" Target="https://en.wikipedia.org/wiki/Tiny_Tina%27s_Wonderlands" TargetMode="External"/><Relationship Id="rId342" Type="http://schemas.openxmlformats.org/officeDocument/2006/relationships/hyperlink" Target="https://en.wikipedia.org/wiki/IOS" TargetMode="External"/><Relationship Id="rId787" Type="http://schemas.openxmlformats.org/officeDocument/2006/relationships/hyperlink" Target="https://en.wikipedia.org/wiki/The_Bureau:_XCOM_Declassified" TargetMode="External"/><Relationship Id="rId994" Type="http://schemas.openxmlformats.org/officeDocument/2006/relationships/hyperlink" Target="https://en.wikipedia.org/wiki/Nintendo_DS" TargetMode="External"/><Relationship Id="rId1400" Type="http://schemas.openxmlformats.org/officeDocument/2006/relationships/hyperlink" Target="https://en.wikipedia.org/wiki/Nintendo_DS" TargetMode="External"/><Relationship Id="rId202" Type="http://schemas.openxmlformats.org/officeDocument/2006/relationships/hyperlink" Target="https://en.wikipedia.org/wiki/WWE_2K_Battlegrounds" TargetMode="External"/><Relationship Id="rId647" Type="http://schemas.openxmlformats.org/officeDocument/2006/relationships/hyperlink" Target="https://en.wikipedia.org/wiki/N-Space" TargetMode="External"/><Relationship Id="rId854" Type="http://schemas.openxmlformats.org/officeDocument/2006/relationships/hyperlink" Target="https://en.wikipedia.org/wiki/NBA_2K13" TargetMode="External"/><Relationship Id="rId1277" Type="http://schemas.openxmlformats.org/officeDocument/2006/relationships/hyperlink" Target="https://en.wikipedia.org/wiki/Xbox_360" TargetMode="External"/><Relationship Id="rId1484" Type="http://schemas.openxmlformats.org/officeDocument/2006/relationships/hyperlink" Target="https://en.wikipedia.org/wiki/Xbox_(console)" TargetMode="External"/><Relationship Id="rId286" Type="http://schemas.openxmlformats.org/officeDocument/2006/relationships/hyperlink" Target="https://en.wikipedia.org/wiki/Xbox_One" TargetMode="External"/><Relationship Id="rId493" Type="http://schemas.openxmlformats.org/officeDocument/2006/relationships/hyperlink" Target="https://en.wikipedia.org/wiki/Civilization_VI" TargetMode="External"/><Relationship Id="rId507" Type="http://schemas.openxmlformats.org/officeDocument/2006/relationships/hyperlink" Target="https://en.wikipedia.org/wiki/Xbox_360" TargetMode="External"/><Relationship Id="rId714" Type="http://schemas.openxmlformats.org/officeDocument/2006/relationships/hyperlink" Target="https://en.wikipedia.org/wiki/PlayStation_3" TargetMode="External"/><Relationship Id="rId921" Type="http://schemas.openxmlformats.org/officeDocument/2006/relationships/hyperlink" Target="https://en.wikipedia.org/wiki/Major_League_Baseball_2K12" TargetMode="External"/><Relationship Id="rId1137" Type="http://schemas.openxmlformats.org/officeDocument/2006/relationships/hyperlink" Target="https://en.wikipedia.org/wiki/Visual_Concepts" TargetMode="External"/><Relationship Id="rId1344" Type="http://schemas.openxmlformats.org/officeDocument/2006/relationships/hyperlink" Target="https://en.wikipedia.org/wiki/Visual_Concepts" TargetMode="External"/><Relationship Id="rId1551" Type="http://schemas.openxmlformats.org/officeDocument/2006/relationships/hyperlink" Target="https://en.wikipedia.org/wiki/Xbox_360" TargetMode="External"/><Relationship Id="rId50" Type="http://schemas.openxmlformats.org/officeDocument/2006/relationships/hyperlink" Target="https://en.wikipedia.org/wiki/Microsoft_Windows" TargetMode="External"/><Relationship Id="rId146" Type="http://schemas.openxmlformats.org/officeDocument/2006/relationships/hyperlink" Target="https://en.wikipedia.org/wiki/PlayStation_4" TargetMode="External"/><Relationship Id="rId353" Type="http://schemas.openxmlformats.org/officeDocument/2006/relationships/hyperlink" Target="https://en.wikipedia.org/wiki/WWE_SuperCard" TargetMode="External"/><Relationship Id="rId560" Type="http://schemas.openxmlformats.org/officeDocument/2006/relationships/hyperlink" Target="https://en.wikipedia.org/wiki/Cat_Daddy_Games" TargetMode="External"/><Relationship Id="rId798" Type="http://schemas.openxmlformats.org/officeDocument/2006/relationships/hyperlink" Target="https://en.wikipedia.org/wiki/Cat_Daddy_Games" TargetMode="External"/><Relationship Id="rId1190" Type="http://schemas.openxmlformats.org/officeDocument/2006/relationships/hyperlink" Target="https://en.wikipedia.org/wiki/Don_King_Boxing" TargetMode="External"/><Relationship Id="rId1204" Type="http://schemas.openxmlformats.org/officeDocument/2006/relationships/hyperlink" Target="https://en.wikipedia.org/wiki/Visual_Concepts" TargetMode="External"/><Relationship Id="rId1411" Type="http://schemas.openxmlformats.org/officeDocument/2006/relationships/hyperlink" Target="https://en.wikipedia.org/wiki/Major_League_Baseball_2K7" TargetMode="External"/><Relationship Id="rId1649" Type="http://schemas.openxmlformats.org/officeDocument/2006/relationships/hyperlink" Target="https://en.wikipedia.org/wiki/Razorworks" TargetMode="External"/><Relationship Id="rId213" Type="http://schemas.openxmlformats.org/officeDocument/2006/relationships/hyperlink" Target="https://en.wikipedia.org/wiki/Saber_Interactive" TargetMode="External"/><Relationship Id="rId420" Type="http://schemas.openxmlformats.org/officeDocument/2006/relationships/hyperlink" Target="https://en.wikipedia.org/wiki/Blind_Squirrel_Games" TargetMode="External"/><Relationship Id="rId658" Type="http://schemas.openxmlformats.org/officeDocument/2006/relationships/hyperlink" Target="https://en.wikipedia.org/wiki/Sid_Meier%27s_Starships" TargetMode="External"/><Relationship Id="rId865" Type="http://schemas.openxmlformats.org/officeDocument/2006/relationships/hyperlink" Target="https://en.wikipedia.org/wiki/Xbox_360" TargetMode="External"/><Relationship Id="rId1050" Type="http://schemas.openxmlformats.org/officeDocument/2006/relationships/hyperlink" Target="https://en.wikipedia.org/wiki/Microsoft_Windows" TargetMode="External"/><Relationship Id="rId1288" Type="http://schemas.openxmlformats.org/officeDocument/2006/relationships/hyperlink" Target="https://en.wikipedia.org/wiki/Civilization_Revolution" TargetMode="External"/><Relationship Id="rId1495" Type="http://schemas.openxmlformats.org/officeDocument/2006/relationships/hyperlink" Target="https://en.wikipedia.org/wiki/Xbox_360" TargetMode="External"/><Relationship Id="rId1509" Type="http://schemas.openxmlformats.org/officeDocument/2006/relationships/hyperlink" Target="https://en.wikipedia.org/wiki/PlayStation_Portable" TargetMode="External"/><Relationship Id="rId297" Type="http://schemas.openxmlformats.org/officeDocument/2006/relationships/hyperlink" Target="https://en.wikipedia.org/wiki/NBA_2K20" TargetMode="External"/><Relationship Id="rId518" Type="http://schemas.openxmlformats.org/officeDocument/2006/relationships/hyperlink" Target="https://en.wikipedia.org/wiki/IOS" TargetMode="External"/><Relationship Id="rId725" Type="http://schemas.openxmlformats.org/officeDocument/2006/relationships/hyperlink" Target="https://en.wikipedia.org/wiki/BioShock" TargetMode="External"/><Relationship Id="rId932" Type="http://schemas.openxmlformats.org/officeDocument/2006/relationships/hyperlink" Target="https://en.wikipedia.org/wiki/Carnival_Games:_Wild_West_3D" TargetMode="External"/><Relationship Id="rId1148" Type="http://schemas.openxmlformats.org/officeDocument/2006/relationships/hyperlink" Target="https://en.wikipedia.org/wiki/WayForward" TargetMode="External"/><Relationship Id="rId1355" Type="http://schemas.openxmlformats.org/officeDocument/2006/relationships/hyperlink" Target="https://en.wikipedia.org/wiki/MLB_Power_Pros" TargetMode="External"/><Relationship Id="rId1562" Type="http://schemas.openxmlformats.org/officeDocument/2006/relationships/hyperlink" Target="https://en.wikipedia.org/wiki/Xbox" TargetMode="External"/><Relationship Id="rId157" Type="http://schemas.openxmlformats.org/officeDocument/2006/relationships/hyperlink" Target="https://en.wikipedia.org/wiki/Microsoft_Windows" TargetMode="External"/><Relationship Id="rId364" Type="http://schemas.openxmlformats.org/officeDocument/2006/relationships/hyperlink" Target="https://en.wikipedia.org/wiki/Mass_Media_Games" TargetMode="External"/><Relationship Id="rId1008" Type="http://schemas.openxmlformats.org/officeDocument/2006/relationships/hyperlink" Target="https://en.wikipedia.org/wiki/Visual_Concepts" TargetMode="External"/><Relationship Id="rId1215" Type="http://schemas.openxmlformats.org/officeDocument/2006/relationships/hyperlink" Target="https://en.wikipedia.org/wiki/Xbox_360" TargetMode="External"/><Relationship Id="rId1422" Type="http://schemas.openxmlformats.org/officeDocument/2006/relationships/hyperlink" Target="https://en.wikipedia.org/wiki/Major_League_Baseball_2K7" TargetMode="External"/><Relationship Id="rId61" Type="http://schemas.openxmlformats.org/officeDocument/2006/relationships/hyperlink" Target="https://en.wikipedia.org/wiki/Marvel%27s_Midnight_Suns" TargetMode="External"/><Relationship Id="rId571" Type="http://schemas.openxmlformats.org/officeDocument/2006/relationships/hyperlink" Target="https://en.wikipedia.org/wiki/Microsoft_Windows" TargetMode="External"/><Relationship Id="rId669" Type="http://schemas.openxmlformats.org/officeDocument/2006/relationships/hyperlink" Target="https://en.wikipedia.org/wiki/Cat_Daddy_Games" TargetMode="External"/><Relationship Id="rId876" Type="http://schemas.openxmlformats.org/officeDocument/2006/relationships/hyperlink" Target="https://en.wikipedia.org/wiki/PlayStation_3" TargetMode="External"/><Relationship Id="rId1299" Type="http://schemas.openxmlformats.org/officeDocument/2006/relationships/hyperlink" Target="https://en.wikipedia.org/wiki/Top_Spin_3" TargetMode="External"/><Relationship Id="rId19" Type="http://schemas.openxmlformats.org/officeDocument/2006/relationships/hyperlink" Target="https://en.wikipedia.org/wiki/Lego_2K_Drive" TargetMode="External"/><Relationship Id="rId224" Type="http://schemas.openxmlformats.org/officeDocument/2006/relationships/hyperlink" Target="https://en.wikipedia.org/wiki/Google_Stadia" TargetMode="External"/><Relationship Id="rId431" Type="http://schemas.openxmlformats.org/officeDocument/2006/relationships/hyperlink" Target="https://en.wikipedia.org/wiki/Microsoft_Windows" TargetMode="External"/><Relationship Id="rId529" Type="http://schemas.openxmlformats.org/officeDocument/2006/relationships/hyperlink" Target="https://en.wikipedia.org/wiki/Visual_Concepts" TargetMode="External"/><Relationship Id="rId736" Type="http://schemas.openxmlformats.org/officeDocument/2006/relationships/hyperlink" Target="https://en.wikipedia.org/wiki/Cat_Daddy_Games" TargetMode="External"/><Relationship Id="rId1061" Type="http://schemas.openxmlformats.org/officeDocument/2006/relationships/hyperlink" Target="https://en.wikipedia.org/wiki/Xbox_360" TargetMode="External"/><Relationship Id="rId1159" Type="http://schemas.openxmlformats.org/officeDocument/2006/relationships/hyperlink" Target="https://en.wikipedia.org/wiki/Xbox_360" TargetMode="External"/><Relationship Id="rId1366" Type="http://schemas.openxmlformats.org/officeDocument/2006/relationships/hyperlink" Target="https://en.wikipedia.org/wiki/Visual_Concepts" TargetMode="External"/><Relationship Id="rId168" Type="http://schemas.openxmlformats.org/officeDocument/2006/relationships/hyperlink" Target="https://en.wikipedia.org/wiki/Apple_Arcade" TargetMode="External"/><Relationship Id="rId943" Type="http://schemas.openxmlformats.org/officeDocument/2006/relationships/hyperlink" Target="https://en.wikipedia.org/wiki/NBA_2K12" TargetMode="External"/><Relationship Id="rId1019" Type="http://schemas.openxmlformats.org/officeDocument/2006/relationships/hyperlink" Target="https://en.wikipedia.org/wiki/Nintendo_DS" TargetMode="External"/><Relationship Id="rId1573" Type="http://schemas.openxmlformats.org/officeDocument/2006/relationships/hyperlink" Target="https://en.wikipedia.org/wiki/Call_of_Cthulhu:_Dark_Corners_of_the_Earth" TargetMode="External"/><Relationship Id="rId72" Type="http://schemas.openxmlformats.org/officeDocument/2006/relationships/hyperlink" Target="https://en.wikipedia.org/wiki/Gearbox_Software" TargetMode="External"/><Relationship Id="rId375" Type="http://schemas.openxmlformats.org/officeDocument/2006/relationships/hyperlink" Target="https://en.wikipedia.org/wiki/Saber_Interactive" TargetMode="External"/><Relationship Id="rId582" Type="http://schemas.openxmlformats.org/officeDocument/2006/relationships/hyperlink" Target="https://en.wikipedia.org/wiki/Android_(operating_system)" TargetMode="External"/><Relationship Id="rId803" Type="http://schemas.openxmlformats.org/officeDocument/2006/relationships/hyperlink" Target="https://en.wikipedia.org/wiki/IOS" TargetMode="External"/><Relationship Id="rId1226" Type="http://schemas.openxmlformats.org/officeDocument/2006/relationships/hyperlink" Target="https://en.wikipedia.org/wiki/Xbox_360" TargetMode="External"/><Relationship Id="rId1433" Type="http://schemas.openxmlformats.org/officeDocument/2006/relationships/hyperlink" Target="https://en.wikipedia.org/wiki/Ghost_Rider_(video_game)" TargetMode="External"/><Relationship Id="rId1640" Type="http://schemas.openxmlformats.org/officeDocument/2006/relationships/hyperlink" Target="https://en.wikipedia.org/wiki/Firefly_Studios" TargetMode="External"/><Relationship Id="rId3" Type="http://schemas.openxmlformats.org/officeDocument/2006/relationships/hyperlink" Target="https://en.wikipedia.org/wiki/Hangar_13" TargetMode="External"/><Relationship Id="rId235" Type="http://schemas.openxmlformats.org/officeDocument/2006/relationships/hyperlink" Target="https://en.wikipedia.org/wiki/Nintendo_Switch" TargetMode="External"/><Relationship Id="rId442" Type="http://schemas.openxmlformats.org/officeDocument/2006/relationships/hyperlink" Target="https://en.wikipedia.org/wiki/Visual_Concepts" TargetMode="External"/><Relationship Id="rId887" Type="http://schemas.openxmlformats.org/officeDocument/2006/relationships/hyperlink" Target="https://en.wikipedia.org/wiki/GREE" TargetMode="External"/><Relationship Id="rId1072" Type="http://schemas.openxmlformats.org/officeDocument/2006/relationships/hyperlink" Target="https://en.wikipedia.org/wiki/2K_China" TargetMode="External"/><Relationship Id="rId1500" Type="http://schemas.openxmlformats.org/officeDocument/2006/relationships/hyperlink" Target="https://en.wikipedia.org/wiki/Microsoft_Windows" TargetMode="External"/><Relationship Id="rId302" Type="http://schemas.openxmlformats.org/officeDocument/2006/relationships/hyperlink" Target="https://en.wikipedia.org/wiki/List_of_games_by_Cat_Daddy_Games" TargetMode="External"/><Relationship Id="rId747" Type="http://schemas.openxmlformats.org/officeDocument/2006/relationships/hyperlink" Target="https://en.wikipedia.org/wiki/Android_(operating_system)" TargetMode="External"/><Relationship Id="rId954" Type="http://schemas.openxmlformats.org/officeDocument/2006/relationships/hyperlink" Target="https://en.wikipedia.org/wiki/NBA_2K12" TargetMode="External"/><Relationship Id="rId1377" Type="http://schemas.openxmlformats.org/officeDocument/2006/relationships/hyperlink" Target="https://en.wikipedia.org/wiki/All-Pro_Football_2K8" TargetMode="External"/><Relationship Id="rId1584" Type="http://schemas.openxmlformats.org/officeDocument/2006/relationships/hyperlink" Target="https://en.wikipedia.org/wiki/Microsoft_Windows" TargetMode="External"/><Relationship Id="rId83" Type="http://schemas.openxmlformats.org/officeDocument/2006/relationships/hyperlink" Target="https://en.wikipedia.org/wiki/Xbox_Series_X_and_Series_S" TargetMode="External"/><Relationship Id="rId179" Type="http://schemas.openxmlformats.org/officeDocument/2006/relationships/hyperlink" Target="https://en.wikipedia.org/wiki/Microsoft_Windows" TargetMode="External"/><Relationship Id="rId386" Type="http://schemas.openxmlformats.org/officeDocument/2006/relationships/hyperlink" Target="https://en.wikipedia.org/wiki/IOS" TargetMode="External"/><Relationship Id="rId593" Type="http://schemas.openxmlformats.org/officeDocument/2006/relationships/hyperlink" Target="https://en.wikipedia.org/wiki/Microsoft_Windows" TargetMode="External"/><Relationship Id="rId607" Type="http://schemas.openxmlformats.org/officeDocument/2006/relationships/hyperlink" Target="https://en.wikipedia.org/wiki/Visual_Concepts" TargetMode="External"/><Relationship Id="rId814" Type="http://schemas.openxmlformats.org/officeDocument/2006/relationships/hyperlink" Target="https://en.wikipedia.org/wiki/PlayStation_3" TargetMode="External"/><Relationship Id="rId1237" Type="http://schemas.openxmlformats.org/officeDocument/2006/relationships/hyperlink" Target="https://en.wikipedia.org/wiki/High_Voltage_Software" TargetMode="External"/><Relationship Id="rId1444" Type="http://schemas.openxmlformats.org/officeDocument/2006/relationships/hyperlink" Target="https://en.wikipedia.org/wiki/College_Hoops_2K7" TargetMode="External"/><Relationship Id="rId1651" Type="http://schemas.openxmlformats.org/officeDocument/2006/relationships/hyperlink" Target="https://en.wikipedia.org/wiki/Xbox" TargetMode="External"/><Relationship Id="rId246" Type="http://schemas.openxmlformats.org/officeDocument/2006/relationships/hyperlink" Target="https://en.wikipedia.org/wiki/Nintendo_Switch" TargetMode="External"/><Relationship Id="rId453" Type="http://schemas.openxmlformats.org/officeDocument/2006/relationships/hyperlink" Target="https://en.wikipedia.org/wiki/NBA_2K18" TargetMode="External"/><Relationship Id="rId660" Type="http://schemas.openxmlformats.org/officeDocument/2006/relationships/hyperlink" Target="https://en.wikipedia.org/wiki/Firaxis_Games" TargetMode="External"/><Relationship Id="rId898" Type="http://schemas.openxmlformats.org/officeDocument/2006/relationships/hyperlink" Target="https://en.wikipedia.org/wiki/Sid_Meier%27s_Pirates!_(2004_video_game)" TargetMode="External"/><Relationship Id="rId1083" Type="http://schemas.openxmlformats.org/officeDocument/2006/relationships/hyperlink" Target="https://en.wikipedia.org/wiki/Visual_Concepts" TargetMode="External"/><Relationship Id="rId1290" Type="http://schemas.openxmlformats.org/officeDocument/2006/relationships/hyperlink" Target="https://en.wikipedia.org/wiki/Civilization_Revolution" TargetMode="External"/><Relationship Id="rId1304" Type="http://schemas.openxmlformats.org/officeDocument/2006/relationships/hyperlink" Target="https://en.wikipedia.org/wiki/PAM_Development" TargetMode="External"/><Relationship Id="rId1511" Type="http://schemas.openxmlformats.org/officeDocument/2006/relationships/hyperlink" Target="https://en.wikipedia.org/wiki/Major_League_Baseball_2K6" TargetMode="External"/><Relationship Id="rId106" Type="http://schemas.openxmlformats.org/officeDocument/2006/relationships/hyperlink" Target="https://en.wikipedia.org/wiki/NBA_2K23" TargetMode="External"/><Relationship Id="rId313" Type="http://schemas.openxmlformats.org/officeDocument/2006/relationships/hyperlink" Target="https://en.wikipedia.org/wiki/Xbox_One" TargetMode="External"/><Relationship Id="rId758" Type="http://schemas.openxmlformats.org/officeDocument/2006/relationships/hyperlink" Target="https://en.wikipedia.org/wiki/Cat_Daddy_Games" TargetMode="External"/><Relationship Id="rId965" Type="http://schemas.openxmlformats.org/officeDocument/2006/relationships/hyperlink" Target="https://en.wikipedia.org/wiki/Wii" TargetMode="External"/><Relationship Id="rId1150" Type="http://schemas.openxmlformats.org/officeDocument/2006/relationships/hyperlink" Target="https://en.wikipedia.org/wiki/PlayStation_2" TargetMode="External"/><Relationship Id="rId1388" Type="http://schemas.openxmlformats.org/officeDocument/2006/relationships/hyperlink" Target="https://en.wikipedia.org/wiki/PlayStation_Portable" TargetMode="External"/><Relationship Id="rId1595" Type="http://schemas.openxmlformats.org/officeDocument/2006/relationships/hyperlink" Target="https://en.wikipedia.org/wiki/World_Poker_Tour_(video_game)" TargetMode="External"/><Relationship Id="rId1609" Type="http://schemas.openxmlformats.org/officeDocument/2006/relationships/hyperlink" Target="https://en.wikipedia.org/wiki/Pivotal_Games" TargetMode="External"/><Relationship Id="rId10" Type="http://schemas.openxmlformats.org/officeDocument/2006/relationships/hyperlink" Target="https://en.wikipedia.org/wiki/TopSpin_2K25" TargetMode="External"/><Relationship Id="rId94" Type="http://schemas.openxmlformats.org/officeDocument/2006/relationships/hyperlink" Target="https://en.wikipedia.org/wiki/PGA_Tour_2K23" TargetMode="External"/><Relationship Id="rId397" Type="http://schemas.openxmlformats.org/officeDocument/2006/relationships/hyperlink" Target="https://en.wikipedia.org/wiki/Visual_Concepts" TargetMode="External"/><Relationship Id="rId520" Type="http://schemas.openxmlformats.org/officeDocument/2006/relationships/hyperlink" Target="https://en.wikipedia.org/wiki/XCOM_2" TargetMode="External"/><Relationship Id="rId618" Type="http://schemas.openxmlformats.org/officeDocument/2006/relationships/hyperlink" Target="https://en.wikipedia.org/wiki/NBA_2K16" TargetMode="External"/><Relationship Id="rId825" Type="http://schemas.openxmlformats.org/officeDocument/2006/relationships/hyperlink" Target="https://en.wikipedia.org/wiki/IOS" TargetMode="External"/><Relationship Id="rId1248" Type="http://schemas.openxmlformats.org/officeDocument/2006/relationships/hyperlink" Target="https://en.wikipedia.org/wiki/BioShock" TargetMode="External"/><Relationship Id="rId1455" Type="http://schemas.openxmlformats.org/officeDocument/2006/relationships/hyperlink" Target="https://en.wikipedia.org/wiki/Dungeon_Siege:_Throne_of_Agony" TargetMode="External"/><Relationship Id="rId1662" Type="http://schemas.openxmlformats.org/officeDocument/2006/relationships/hyperlink" Target="https://en.wikipedia.org/wiki/BioShock" TargetMode="External"/><Relationship Id="rId257" Type="http://schemas.openxmlformats.org/officeDocument/2006/relationships/hyperlink" Target="https://en.wikipedia.org/wiki/Microsoft_Windows" TargetMode="External"/><Relationship Id="rId464" Type="http://schemas.openxmlformats.org/officeDocument/2006/relationships/hyperlink" Target="https://en.wikipedia.org/wiki/Cat_Daddy_Games" TargetMode="External"/><Relationship Id="rId1010" Type="http://schemas.openxmlformats.org/officeDocument/2006/relationships/hyperlink" Target="https://en.wikipedia.org/wiki/2K_China" TargetMode="External"/><Relationship Id="rId1094" Type="http://schemas.openxmlformats.org/officeDocument/2006/relationships/hyperlink" Target="https://en.wikipedia.org/wiki/Xbox_Live_Arcade" TargetMode="External"/><Relationship Id="rId1108" Type="http://schemas.openxmlformats.org/officeDocument/2006/relationships/hyperlink" Target="https://en.wikipedia.org/wiki/Dora_the_Explorer_video_games" TargetMode="External"/><Relationship Id="rId1315" Type="http://schemas.openxmlformats.org/officeDocument/2006/relationships/hyperlink" Target="https://en.wikipedia.org/wiki/Kush_Games" TargetMode="External"/><Relationship Id="rId117" Type="http://schemas.openxmlformats.org/officeDocument/2006/relationships/hyperlink" Target="https://en.wikipedia.org/wiki/Visual_Concepts" TargetMode="External"/><Relationship Id="rId671" Type="http://schemas.openxmlformats.org/officeDocument/2006/relationships/hyperlink" Target="https://en.wikipedia.org/wiki/Cat_Daddy_Games" TargetMode="External"/><Relationship Id="rId769" Type="http://schemas.openxmlformats.org/officeDocument/2006/relationships/hyperlink" Target="https://en.wikipedia.org/wiki/IOS" TargetMode="External"/><Relationship Id="rId976" Type="http://schemas.openxmlformats.org/officeDocument/2006/relationships/hyperlink" Target="https://en.wikipedia.org/wiki/Duke_Nukem_Forever" TargetMode="External"/><Relationship Id="rId1399" Type="http://schemas.openxmlformats.org/officeDocument/2006/relationships/hyperlink" Target="https://en.wikipedia.org/wiki/Fantastic_Four:_Rise_of_the_Silver_Surfer_(video_game)" TargetMode="External"/><Relationship Id="rId324" Type="http://schemas.openxmlformats.org/officeDocument/2006/relationships/hyperlink" Target="https://en.wikipedia.org/wiki/PlayStation_4" TargetMode="External"/><Relationship Id="rId531" Type="http://schemas.openxmlformats.org/officeDocument/2006/relationships/hyperlink" Target="https://en.wikipedia.org/wiki/Microsoft_Windows" TargetMode="External"/><Relationship Id="rId629" Type="http://schemas.openxmlformats.org/officeDocument/2006/relationships/hyperlink" Target="https://en.wikipedia.org/wiki/Android_(operating_system)" TargetMode="External"/><Relationship Id="rId1161" Type="http://schemas.openxmlformats.org/officeDocument/2006/relationships/hyperlink" Target="https://en.wikipedia.org/wiki/NBA_2K10_Draft_Combine" TargetMode="External"/><Relationship Id="rId1259" Type="http://schemas.openxmlformats.org/officeDocument/2006/relationships/hyperlink" Target="https://en.wikipedia.org/wiki/PlayStation_2" TargetMode="External"/><Relationship Id="rId1466" Type="http://schemas.openxmlformats.org/officeDocument/2006/relationships/hyperlink" Target="https://en.wikipedia.org/wiki/High_Voltage_Software" TargetMode="External"/><Relationship Id="rId836" Type="http://schemas.openxmlformats.org/officeDocument/2006/relationships/hyperlink" Target="https://en.wikipedia.org/wiki/IOS" TargetMode="External"/><Relationship Id="rId1021" Type="http://schemas.openxmlformats.org/officeDocument/2006/relationships/hyperlink" Target="https://en.wikipedia.org/wiki/Microsoft_Windows" TargetMode="External"/><Relationship Id="rId1119" Type="http://schemas.openxmlformats.org/officeDocument/2006/relationships/hyperlink" Target="https://en.wikipedia.org/wiki/Nintendo_DS" TargetMode="External"/><Relationship Id="rId903" Type="http://schemas.openxmlformats.org/officeDocument/2006/relationships/hyperlink" Target="https://en.wikipedia.org/wiki/Kinect" TargetMode="External"/><Relationship Id="rId1326" Type="http://schemas.openxmlformats.org/officeDocument/2006/relationships/hyperlink" Target="https://en.wikipedia.org/wiki/Major_League_Baseball_2K8" TargetMode="External"/><Relationship Id="rId1533" Type="http://schemas.openxmlformats.org/officeDocument/2006/relationships/hyperlink" Target="https://en.wikipedia.org/wiki/Xbox_360" TargetMode="External"/><Relationship Id="rId32" Type="http://schemas.openxmlformats.org/officeDocument/2006/relationships/hyperlink" Target="https://en.wikipedia.org/wiki/Xbox_Series_X_and_Series_S" TargetMode="External"/><Relationship Id="rId1600" Type="http://schemas.openxmlformats.org/officeDocument/2006/relationships/hyperlink" Target="https://en.wikipedia.org/wiki/Croteam" TargetMode="External"/><Relationship Id="rId181" Type="http://schemas.openxmlformats.org/officeDocument/2006/relationships/hyperlink" Target="https://en.wikipedia.org/wiki/Amazon_Appstore" TargetMode="External"/><Relationship Id="rId279" Type="http://schemas.openxmlformats.org/officeDocument/2006/relationships/hyperlink" Target="https://en.wikipedia.org/wiki/Oculus_Rift" TargetMode="External"/><Relationship Id="rId486" Type="http://schemas.openxmlformats.org/officeDocument/2006/relationships/hyperlink" Target="https://en.wikipedia.org/wiki/Fire_OS" TargetMode="External"/><Relationship Id="rId693" Type="http://schemas.openxmlformats.org/officeDocument/2006/relationships/hyperlink" Target="https://en.wikipedia.org/wiki/Visual_Concepts" TargetMode="External"/><Relationship Id="rId139" Type="http://schemas.openxmlformats.org/officeDocument/2006/relationships/hyperlink" Target="https://en.wikipedia.org/wiki/Tiny_Tina%27s_Wonderlands" TargetMode="External"/><Relationship Id="rId346" Type="http://schemas.openxmlformats.org/officeDocument/2006/relationships/hyperlink" Target="https://en.wikipedia.org/wiki/Aspyr" TargetMode="External"/><Relationship Id="rId553" Type="http://schemas.openxmlformats.org/officeDocument/2006/relationships/hyperlink" Target="https://en.wikipedia.org/wiki/NBA_2K17:_The_Prelude" TargetMode="External"/><Relationship Id="rId760" Type="http://schemas.openxmlformats.org/officeDocument/2006/relationships/hyperlink" Target="https://en.wikipedia.org/wiki/Cat_Daddy_Games" TargetMode="External"/><Relationship Id="rId998" Type="http://schemas.openxmlformats.org/officeDocument/2006/relationships/hyperlink" Target="https://en.wikipedia.org/wiki/Major_League_Baseball_2K11" TargetMode="External"/><Relationship Id="rId1183" Type="http://schemas.openxmlformats.org/officeDocument/2006/relationships/hyperlink" Target="https://en.wikipedia.org/wiki/Capcom_Vancouver" TargetMode="External"/><Relationship Id="rId1390" Type="http://schemas.openxmlformats.org/officeDocument/2006/relationships/hyperlink" Target="https://en.wikipedia.org/wiki/Wii" TargetMode="External"/><Relationship Id="rId206" Type="http://schemas.openxmlformats.org/officeDocument/2006/relationships/hyperlink" Target="https://en.wikipedia.org/wiki/Nintendo_Switch" TargetMode="External"/><Relationship Id="rId413" Type="http://schemas.openxmlformats.org/officeDocument/2006/relationships/hyperlink" Target="https://en.wikipedia.org/wiki/HB_Studios" TargetMode="External"/><Relationship Id="rId858" Type="http://schemas.openxmlformats.org/officeDocument/2006/relationships/hyperlink" Target="https://en.wikipedia.org/wiki/NBA_2K13" TargetMode="External"/><Relationship Id="rId1043" Type="http://schemas.openxmlformats.org/officeDocument/2006/relationships/hyperlink" Target="https://en.wikipedia.org/wiki/New_Carnival_Games" TargetMode="External"/><Relationship Id="rId1488" Type="http://schemas.openxmlformats.org/officeDocument/2006/relationships/hyperlink" Target="https://en.wikipedia.org/wiki/Microsoft_Windows" TargetMode="External"/><Relationship Id="rId620" Type="http://schemas.openxmlformats.org/officeDocument/2006/relationships/hyperlink" Target="https://en.wikipedia.org/wiki/NBA_2K16" TargetMode="External"/><Relationship Id="rId718" Type="http://schemas.openxmlformats.org/officeDocument/2006/relationships/hyperlink" Target="https://en.wikipedia.org/wiki/Visual_Concepts" TargetMode="External"/><Relationship Id="rId925" Type="http://schemas.openxmlformats.org/officeDocument/2006/relationships/hyperlink" Target="https://en.wikipedia.org/wiki/Nintendo_3DS" TargetMode="External"/><Relationship Id="rId1250" Type="http://schemas.openxmlformats.org/officeDocument/2006/relationships/hyperlink" Target="https://en.wikipedia.org/wiki/NBA_2K9" TargetMode="External"/><Relationship Id="rId1348" Type="http://schemas.openxmlformats.org/officeDocument/2006/relationships/hyperlink" Target="https://en.wikipedia.org/wiki/Dora_the_Explorer_video_games" TargetMode="External"/><Relationship Id="rId1555" Type="http://schemas.openxmlformats.org/officeDocument/2006/relationships/hyperlink" Target="https://en.wikipedia.org/wiki/Amped_3" TargetMode="External"/><Relationship Id="rId1110" Type="http://schemas.openxmlformats.org/officeDocument/2006/relationships/hyperlink" Target="https://en.wikipedia.org/wiki/High_Voltage_Software" TargetMode="External"/><Relationship Id="rId1208" Type="http://schemas.openxmlformats.org/officeDocument/2006/relationships/hyperlink" Target="https://en.wikipedia.org/wiki/Major_League_Baseball_2K9" TargetMode="External"/><Relationship Id="rId1415" Type="http://schemas.openxmlformats.org/officeDocument/2006/relationships/hyperlink" Target="https://en.wikipedia.org/wiki/College_Hoops_2K7" TargetMode="External"/><Relationship Id="rId54" Type="http://schemas.openxmlformats.org/officeDocument/2006/relationships/hyperlink" Target="https://en.wikipedia.org/wiki/Firaxis_Games" TargetMode="External"/><Relationship Id="rId1622" Type="http://schemas.openxmlformats.org/officeDocument/2006/relationships/hyperlink" Target="https://en.wikipedia.org/wiki/PlayStation_2" TargetMode="External"/><Relationship Id="rId270" Type="http://schemas.openxmlformats.org/officeDocument/2006/relationships/hyperlink" Target="https://en.wikipedia.org/wiki/Android_(operating_system)" TargetMode="External"/><Relationship Id="rId130" Type="http://schemas.openxmlformats.org/officeDocument/2006/relationships/hyperlink" Target="https://en.wikipedia.org/wiki/The_Quarry_(video_game)" TargetMode="External"/><Relationship Id="rId368" Type="http://schemas.openxmlformats.org/officeDocument/2006/relationships/hyperlink" Target="https://en.wikipedia.org/wiki/Microsoft_Windows" TargetMode="External"/><Relationship Id="rId575" Type="http://schemas.openxmlformats.org/officeDocument/2006/relationships/hyperlink" Target="https://en.wikipedia.org/wiki/Gearbox_Software" TargetMode="External"/><Relationship Id="rId782" Type="http://schemas.openxmlformats.org/officeDocument/2006/relationships/hyperlink" Target="https://en.wikipedia.org/wiki/Firaxis_Games" TargetMode="External"/><Relationship Id="rId228" Type="http://schemas.openxmlformats.org/officeDocument/2006/relationships/hyperlink" Target="https://en.wikipedia.org/wiki/List_of_games_by_Cat_Daddy_Games" TargetMode="External"/><Relationship Id="rId435" Type="http://schemas.openxmlformats.org/officeDocument/2006/relationships/hyperlink" Target="https://en.wikipedia.org/wiki/Xbox_One" TargetMode="External"/><Relationship Id="rId642" Type="http://schemas.openxmlformats.org/officeDocument/2006/relationships/hyperlink" Target="https://en.wikipedia.org/wiki/WWE_2K_(video_game)" TargetMode="External"/><Relationship Id="rId1065" Type="http://schemas.openxmlformats.org/officeDocument/2006/relationships/hyperlink" Target="https://en.wikipedia.org/wiki/2K_China" TargetMode="External"/><Relationship Id="rId1272" Type="http://schemas.openxmlformats.org/officeDocument/2006/relationships/hyperlink" Target="https://en.wikipedia.org/wiki/Visual_Concepts" TargetMode="External"/><Relationship Id="rId502" Type="http://schemas.openxmlformats.org/officeDocument/2006/relationships/hyperlink" Target="https://en.wikipedia.org/wiki/WWE_2K17" TargetMode="External"/><Relationship Id="rId947" Type="http://schemas.openxmlformats.org/officeDocument/2006/relationships/hyperlink" Target="https://en.wikipedia.org/wiki/Microsoft_Windows" TargetMode="External"/><Relationship Id="rId1132" Type="http://schemas.openxmlformats.org/officeDocument/2006/relationships/hyperlink" Target="https://en.wikipedia.org/wiki/NBA_2K10" TargetMode="External"/><Relationship Id="rId1577" Type="http://schemas.openxmlformats.org/officeDocument/2006/relationships/hyperlink" Target="https://en.wikipedia.org/wiki/Microsoft_Windows" TargetMode="External"/><Relationship Id="rId76" Type="http://schemas.openxmlformats.org/officeDocument/2006/relationships/hyperlink" Target="https://en.wikipedia.org/wiki/New_Tales_from_the_Borderlands" TargetMode="External"/><Relationship Id="rId807" Type="http://schemas.openxmlformats.org/officeDocument/2006/relationships/hyperlink" Target="https://en.wikipedia.org/wiki/BioShock_Infinite" TargetMode="External"/><Relationship Id="rId1437" Type="http://schemas.openxmlformats.org/officeDocument/2006/relationships/hyperlink" Target="https://en.wikipedia.org/wiki/PlayStation_Portable" TargetMode="External"/><Relationship Id="rId1644" Type="http://schemas.openxmlformats.org/officeDocument/2006/relationships/hyperlink" Target="https://en.wikipedia.org/wiki/Close_Combat:_First_to_Fight" TargetMode="External"/><Relationship Id="rId1504" Type="http://schemas.openxmlformats.org/officeDocument/2006/relationships/hyperlink" Target="https://en.wikipedia.org/wiki/The_Collective_(company)" TargetMode="External"/><Relationship Id="rId292" Type="http://schemas.openxmlformats.org/officeDocument/2006/relationships/hyperlink" Target="https://en.wikipedia.org/wiki/Xbox_One" TargetMode="External"/><Relationship Id="rId597" Type="http://schemas.openxmlformats.org/officeDocument/2006/relationships/hyperlink" Target="https://en.wikipedia.org/wiki/PlayStation_4" TargetMode="External"/><Relationship Id="rId152" Type="http://schemas.openxmlformats.org/officeDocument/2006/relationships/hyperlink" Target="https://en.wikipedia.org/wiki/Xbox_Series_X_and_Series_S" TargetMode="External"/><Relationship Id="rId457" Type="http://schemas.openxmlformats.org/officeDocument/2006/relationships/hyperlink" Target="https://en.wikipedia.org/wiki/Visual_Concepts" TargetMode="External"/><Relationship Id="rId1087" Type="http://schemas.openxmlformats.org/officeDocument/2006/relationships/hyperlink" Target="https://en.wikipedia.org/wiki/Major_League_Baseball_2K10" TargetMode="External"/><Relationship Id="rId1294" Type="http://schemas.openxmlformats.org/officeDocument/2006/relationships/hyperlink" Target="https://en.wikipedia.org/wiki/Xbox_360" TargetMode="External"/><Relationship Id="rId664" Type="http://schemas.openxmlformats.org/officeDocument/2006/relationships/hyperlink" Target="https://en.wikipedia.org/wiki/PlayStation_4" TargetMode="External"/><Relationship Id="rId871" Type="http://schemas.openxmlformats.org/officeDocument/2006/relationships/hyperlink" Target="https://en.wikipedia.org/wiki/Cat_Daddy_Games" TargetMode="External"/><Relationship Id="rId969" Type="http://schemas.openxmlformats.org/officeDocument/2006/relationships/hyperlink" Target="https://en.wikipedia.org/wiki/High_Voltage_Software" TargetMode="External"/><Relationship Id="rId1599" Type="http://schemas.openxmlformats.org/officeDocument/2006/relationships/hyperlink" Target="https://en.wikipedia.org/wiki/Microsoft_Windows" TargetMode="External"/><Relationship Id="rId317" Type="http://schemas.openxmlformats.org/officeDocument/2006/relationships/hyperlink" Target="https://en.wikipedia.org/wiki/IOS" TargetMode="External"/><Relationship Id="rId524" Type="http://schemas.openxmlformats.org/officeDocument/2006/relationships/hyperlink" Target="https://en.wikipedia.org/wiki/NBA_2K17" TargetMode="External"/><Relationship Id="rId731" Type="http://schemas.openxmlformats.org/officeDocument/2006/relationships/hyperlink" Target="https://en.wikipedia.org/wiki/WWE_SuperCard" TargetMode="External"/><Relationship Id="rId1154" Type="http://schemas.openxmlformats.org/officeDocument/2006/relationships/hyperlink" Target="https://en.wikipedia.org/wiki/Visual_Concepts" TargetMode="External"/><Relationship Id="rId1361" Type="http://schemas.openxmlformats.org/officeDocument/2006/relationships/hyperlink" Target="https://en.wikipedia.org/wiki/NBA_2K8" TargetMode="External"/><Relationship Id="rId1459" Type="http://schemas.openxmlformats.org/officeDocument/2006/relationships/hyperlink" Target="https://en.wikipedia.org/wiki/Microsoft_Windows" TargetMode="External"/><Relationship Id="rId98" Type="http://schemas.openxmlformats.org/officeDocument/2006/relationships/hyperlink" Target="https://en.wikipedia.org/wiki/Xbox_Series_X_and_Series_S" TargetMode="External"/><Relationship Id="rId829" Type="http://schemas.openxmlformats.org/officeDocument/2006/relationships/hyperlink" Target="https://en.wikipedia.org/wiki/Nintendo_DS" TargetMode="External"/><Relationship Id="rId1014" Type="http://schemas.openxmlformats.org/officeDocument/2006/relationships/hyperlink" Target="https://en.wikipedia.org/wiki/High_Voltage_Software" TargetMode="External"/><Relationship Id="rId1221" Type="http://schemas.openxmlformats.org/officeDocument/2006/relationships/hyperlink" Target="https://en.wikipedia.org/wiki/Blue_Castle_Games" TargetMode="External"/><Relationship Id="rId1666" Type="http://schemas.openxmlformats.org/officeDocument/2006/relationships/hyperlink" Target="https://en.wikipedia.org/wiki/NFL_2K" TargetMode="External"/><Relationship Id="rId1319" Type="http://schemas.openxmlformats.org/officeDocument/2006/relationships/hyperlink" Target="https://en.wikipedia.org/wiki/PlayStation_3" TargetMode="External"/><Relationship Id="rId1526" Type="http://schemas.openxmlformats.org/officeDocument/2006/relationships/hyperlink" Target="https://en.wikipedia.org/wiki/The_Elder_Scrolls_IV:_Oblivion" TargetMode="External"/><Relationship Id="rId25" Type="http://schemas.openxmlformats.org/officeDocument/2006/relationships/hyperlink" Target="https://en.wikipedia.org/wiki/Lego_2K_Drive" TargetMode="External"/><Relationship Id="rId174" Type="http://schemas.openxmlformats.org/officeDocument/2006/relationships/hyperlink" Target="https://en.wikipedia.org/wiki/Android_(operating_system)" TargetMode="External"/><Relationship Id="rId381" Type="http://schemas.openxmlformats.org/officeDocument/2006/relationships/hyperlink" Target="https://en.wikipedia.org/wiki/WWE_2K19" TargetMode="External"/><Relationship Id="rId241" Type="http://schemas.openxmlformats.org/officeDocument/2006/relationships/hyperlink" Target="https://en.wikipedia.org/wiki/HB_Studios" TargetMode="External"/><Relationship Id="rId479" Type="http://schemas.openxmlformats.org/officeDocument/2006/relationships/hyperlink" Target="https://en.wikipedia.org/wiki/PlayStation_VR" TargetMode="External"/><Relationship Id="rId686" Type="http://schemas.openxmlformats.org/officeDocument/2006/relationships/hyperlink" Target="https://en.wikipedia.org/wiki/Firaxis_Games" TargetMode="External"/><Relationship Id="rId893" Type="http://schemas.openxmlformats.org/officeDocument/2006/relationships/hyperlink" Target="https://en.wikipedia.org/wiki/Microsoft_Windows" TargetMode="External"/><Relationship Id="rId339" Type="http://schemas.openxmlformats.org/officeDocument/2006/relationships/hyperlink" Target="https://en.wikipedia.org/wiki/PlayStation_VR" TargetMode="External"/><Relationship Id="rId546" Type="http://schemas.openxmlformats.org/officeDocument/2006/relationships/hyperlink" Target="https://en.wikipedia.org/wiki/Blind_Squirrel_Games" TargetMode="External"/><Relationship Id="rId753" Type="http://schemas.openxmlformats.org/officeDocument/2006/relationships/hyperlink" Target="https://en.wikipedia.org/wiki/NBA_2K14" TargetMode="External"/><Relationship Id="rId1176" Type="http://schemas.openxmlformats.org/officeDocument/2006/relationships/hyperlink" Target="https://en.wikipedia.org/wiki/PlayStation_2" TargetMode="External"/><Relationship Id="rId1383" Type="http://schemas.openxmlformats.org/officeDocument/2006/relationships/hyperlink" Target="https://en.wikipedia.org/wiki/The_Bigs" TargetMode="External"/><Relationship Id="rId101" Type="http://schemas.openxmlformats.org/officeDocument/2006/relationships/hyperlink" Target="https://en.wikipedia.org/wiki/Microsoft_Windows" TargetMode="External"/><Relationship Id="rId406" Type="http://schemas.openxmlformats.org/officeDocument/2006/relationships/hyperlink" Target="https://en.wikipedia.org/wiki/Microsoft_Windows" TargetMode="External"/><Relationship Id="rId960" Type="http://schemas.openxmlformats.org/officeDocument/2006/relationships/hyperlink" Target="https://en.wikipedia.org/wiki/Xbox_360" TargetMode="External"/><Relationship Id="rId1036" Type="http://schemas.openxmlformats.org/officeDocument/2006/relationships/hyperlink" Target="https://en.wikipedia.org/wiki/Wii" TargetMode="External"/><Relationship Id="rId1243" Type="http://schemas.openxmlformats.org/officeDocument/2006/relationships/hyperlink" Target="https://en.wikipedia.org/wiki/Go,_Diego,_Go!" TargetMode="External"/><Relationship Id="rId1590" Type="http://schemas.openxmlformats.org/officeDocument/2006/relationships/hyperlink" Target="https://en.wikipedia.org/wiki/Game_Boy_Advance" TargetMode="External"/><Relationship Id="rId613" Type="http://schemas.openxmlformats.org/officeDocument/2006/relationships/hyperlink" Target="https://en.wikipedia.org/wiki/IOS" TargetMode="External"/><Relationship Id="rId820" Type="http://schemas.openxmlformats.org/officeDocument/2006/relationships/hyperlink" Target="https://en.wikipedia.org/wiki/Lazy_8_Studios" TargetMode="External"/><Relationship Id="rId918" Type="http://schemas.openxmlformats.org/officeDocument/2006/relationships/hyperlink" Target="https://en.wikipedia.org/wiki/Major_League_Baseball_2K12" TargetMode="External"/><Relationship Id="rId1450" Type="http://schemas.openxmlformats.org/officeDocument/2006/relationships/hyperlink" Target="https://en.wikipedia.org/wiki/NBA_2K7" TargetMode="External"/><Relationship Id="rId1548" Type="http://schemas.openxmlformats.org/officeDocument/2006/relationships/hyperlink" Target="https://en.wikipedia.org/wiki/Xbox" TargetMode="External"/><Relationship Id="rId1103" Type="http://schemas.openxmlformats.org/officeDocument/2006/relationships/hyperlink" Target="https://en.wikipedia.org/wiki/Cat_Daddy_Games" TargetMode="External"/><Relationship Id="rId1310" Type="http://schemas.openxmlformats.org/officeDocument/2006/relationships/hyperlink" Target="https://en.wikipedia.org/wiki/PAM_Development" TargetMode="External"/><Relationship Id="rId1408" Type="http://schemas.openxmlformats.org/officeDocument/2006/relationships/hyperlink" Target="https://en.wikipedia.org/wiki/Fantastic_Four:_Rise_of_the_Silver_Surfer_(video_game)" TargetMode="External"/><Relationship Id="rId47" Type="http://schemas.openxmlformats.org/officeDocument/2006/relationships/hyperlink" Target="https://en.wikipedia.org/wiki/Xbox_Series_X_and_Series_S" TargetMode="External"/><Relationship Id="rId1615" Type="http://schemas.openxmlformats.org/officeDocument/2006/relationships/hyperlink" Target="https://en.wikipedia.org/wiki/Visual_Concepts" TargetMode="External"/><Relationship Id="rId196" Type="http://schemas.openxmlformats.org/officeDocument/2006/relationships/hyperlink" Target="https://en.wikipedia.org/wiki/Mafia:_Definitive_Edition" TargetMode="External"/><Relationship Id="rId263" Type="http://schemas.openxmlformats.org/officeDocument/2006/relationships/hyperlink" Target="https://en.wikipedia.org/wiki/Aspyr" TargetMode="External"/><Relationship Id="rId470" Type="http://schemas.openxmlformats.org/officeDocument/2006/relationships/hyperlink" Target="https://en.wikipedia.org/wiki/Gearbox_Software" TargetMode="External"/><Relationship Id="rId123" Type="http://schemas.openxmlformats.org/officeDocument/2006/relationships/hyperlink" Target="https://en.wikipedia.org/wiki/Supermassive_Games" TargetMode="External"/><Relationship Id="rId330" Type="http://schemas.openxmlformats.org/officeDocument/2006/relationships/hyperlink" Target="https://en.wikipedia.org/wiki/Microsoft_Windows" TargetMode="External"/><Relationship Id="rId568" Type="http://schemas.openxmlformats.org/officeDocument/2006/relationships/hyperlink" Target="https://en.wikipedia.org/wiki/Microsoft_Windows" TargetMode="External"/><Relationship Id="rId775" Type="http://schemas.openxmlformats.org/officeDocument/2006/relationships/hyperlink" Target="https://en.wikipedia.org/wiki/NBA_2K14" TargetMode="External"/><Relationship Id="rId982" Type="http://schemas.openxmlformats.org/officeDocument/2006/relationships/hyperlink" Target="https://en.wikipedia.org/wiki/Web_browser" TargetMode="External"/><Relationship Id="rId1198" Type="http://schemas.openxmlformats.org/officeDocument/2006/relationships/hyperlink" Target="https://en.wikipedia.org/wiki/2K_China" TargetMode="External"/><Relationship Id="rId428" Type="http://schemas.openxmlformats.org/officeDocument/2006/relationships/hyperlink" Target="https://en.wikipedia.org/wiki/IOS" TargetMode="External"/><Relationship Id="rId635" Type="http://schemas.openxmlformats.org/officeDocument/2006/relationships/hyperlink" Target="https://en.wikipedia.org/wiki/IOS" TargetMode="External"/><Relationship Id="rId842" Type="http://schemas.openxmlformats.org/officeDocument/2006/relationships/hyperlink" Target="https://en.wikipedia.org/wiki/XCOM:_Enemy_Unknown" TargetMode="External"/><Relationship Id="rId1058" Type="http://schemas.openxmlformats.org/officeDocument/2006/relationships/hyperlink" Target="https://en.wikipedia.org/wiki/PlayStation_3" TargetMode="External"/><Relationship Id="rId1265" Type="http://schemas.openxmlformats.org/officeDocument/2006/relationships/hyperlink" Target="https://en.wikipedia.org/wiki/Xbox_360" TargetMode="External"/><Relationship Id="rId1472" Type="http://schemas.openxmlformats.org/officeDocument/2006/relationships/hyperlink" Target="https://en.wikipedia.org/wiki/NHL_2K7" TargetMode="External"/><Relationship Id="rId702" Type="http://schemas.openxmlformats.org/officeDocument/2006/relationships/hyperlink" Target="https://en.wikipedia.org/wiki/Borderlands:_The_Pre-Sequel" TargetMode="External"/><Relationship Id="rId1125" Type="http://schemas.openxmlformats.org/officeDocument/2006/relationships/hyperlink" Target="https://en.wikipedia.org/wiki/Xbox_360" TargetMode="External"/><Relationship Id="rId1332" Type="http://schemas.openxmlformats.org/officeDocument/2006/relationships/hyperlink" Target="https://en.wikipedia.org/wiki/Wii" TargetMode="External"/><Relationship Id="rId69" Type="http://schemas.openxmlformats.org/officeDocument/2006/relationships/hyperlink" Target="https://en.wikipedia.org/wiki/Gearbox_Software" TargetMode="External"/><Relationship Id="rId1637" Type="http://schemas.openxmlformats.org/officeDocument/2006/relationships/hyperlink" Target="https://en.wikipedia.org/wiki/Eutechnyx" TargetMode="External"/><Relationship Id="rId285" Type="http://schemas.openxmlformats.org/officeDocument/2006/relationships/hyperlink" Target="https://en.wikipedia.org/wiki/WWE_2K20" TargetMode="External"/><Relationship Id="rId492" Type="http://schemas.openxmlformats.org/officeDocument/2006/relationships/hyperlink" Target="https://en.wikipedia.org/wiki/PlayStation_VR" TargetMode="External"/><Relationship Id="rId797" Type="http://schemas.openxmlformats.org/officeDocument/2006/relationships/hyperlink" Target="https://en.wikipedia.org/wiki/IOS" TargetMode="External"/><Relationship Id="rId145" Type="http://schemas.openxmlformats.org/officeDocument/2006/relationships/hyperlink" Target="https://en.wikipedia.org/wiki/WWE_2K22" TargetMode="External"/><Relationship Id="rId352" Type="http://schemas.openxmlformats.org/officeDocument/2006/relationships/hyperlink" Target="https://en.wikipedia.org/wiki/Cat_Daddy_Games" TargetMode="External"/><Relationship Id="rId1287" Type="http://schemas.openxmlformats.org/officeDocument/2006/relationships/hyperlink" Target="https://en.wikipedia.org/wiki/Konami" TargetMode="External"/><Relationship Id="rId212" Type="http://schemas.openxmlformats.org/officeDocument/2006/relationships/hyperlink" Target="https://en.wikipedia.org/wiki/Google_Stadia" TargetMode="External"/><Relationship Id="rId657" Type="http://schemas.openxmlformats.org/officeDocument/2006/relationships/hyperlink" Target="https://en.wikipedia.org/wiki/Firaxis_Games" TargetMode="External"/><Relationship Id="rId864" Type="http://schemas.openxmlformats.org/officeDocument/2006/relationships/hyperlink" Target="https://en.wikipedia.org/wiki/NBA_2K13" TargetMode="External"/><Relationship Id="rId1494" Type="http://schemas.openxmlformats.org/officeDocument/2006/relationships/hyperlink" Target="https://en.wikipedia.org/wiki/Prey_(2006_video_game)" TargetMode="External"/><Relationship Id="rId517" Type="http://schemas.openxmlformats.org/officeDocument/2006/relationships/hyperlink" Target="https://en.wikipedia.org/wiki/Cat_Daddy_Games" TargetMode="External"/><Relationship Id="rId724" Type="http://schemas.openxmlformats.org/officeDocument/2006/relationships/hyperlink" Target="https://en.wikipedia.org/wiki/Visual_Concepts" TargetMode="External"/><Relationship Id="rId931" Type="http://schemas.openxmlformats.org/officeDocument/2006/relationships/hyperlink" Target="https://en.wikipedia.org/wiki/Xbox_360" TargetMode="External"/><Relationship Id="rId1147" Type="http://schemas.openxmlformats.org/officeDocument/2006/relationships/hyperlink" Target="https://en.wikipedia.org/wiki/Wii" TargetMode="External"/><Relationship Id="rId1354" Type="http://schemas.openxmlformats.org/officeDocument/2006/relationships/hyperlink" Target="https://en.wikipedia.org/wiki/Konami" TargetMode="External"/><Relationship Id="rId1561" Type="http://schemas.openxmlformats.org/officeDocument/2006/relationships/hyperlink" Target="https://en.wikipedia.org/wiki/Ford_vs._Chevy" TargetMode="External"/><Relationship Id="rId60" Type="http://schemas.openxmlformats.org/officeDocument/2006/relationships/hyperlink" Target="https://en.wikipedia.org/wiki/Firaxis_Games" TargetMode="External"/><Relationship Id="rId1007" Type="http://schemas.openxmlformats.org/officeDocument/2006/relationships/hyperlink" Target="https://en.wikipedia.org/wiki/Xbox_360" TargetMode="External"/><Relationship Id="rId1214" Type="http://schemas.openxmlformats.org/officeDocument/2006/relationships/hyperlink" Target="https://en.wikipedia.org/wiki/Major_League_Baseball_2K9" TargetMode="External"/><Relationship Id="rId1421" Type="http://schemas.openxmlformats.org/officeDocument/2006/relationships/hyperlink" Target="https://en.wikipedia.org/wiki/PlayStation_2" TargetMode="External"/><Relationship Id="rId1659" Type="http://schemas.openxmlformats.org/officeDocument/2006/relationships/hyperlink" Target="https://en.wikipedia.org/wiki/Xbox" TargetMode="External"/><Relationship Id="rId1519" Type="http://schemas.openxmlformats.org/officeDocument/2006/relationships/hyperlink" Target="https://en.wikipedia.org/wiki/Top_Spin_2" TargetMode="External"/><Relationship Id="rId18" Type="http://schemas.openxmlformats.org/officeDocument/2006/relationships/hyperlink" Target="https://en.wikipedia.org/wiki/Visual_Concepts" TargetMode="External"/><Relationship Id="rId167" Type="http://schemas.openxmlformats.org/officeDocument/2006/relationships/hyperlink" Target="https://en.wikipedia.org/wiki/Xbox_Series_X_and_Series_S" TargetMode="External"/><Relationship Id="rId374" Type="http://schemas.openxmlformats.org/officeDocument/2006/relationships/hyperlink" Target="https://en.wikipedia.org/wiki/PlayStation_4" TargetMode="External"/><Relationship Id="rId581" Type="http://schemas.openxmlformats.org/officeDocument/2006/relationships/hyperlink" Target="https://en.wikipedia.org/wiki/Borderlands:_The_Pre-Sequel" TargetMode="External"/><Relationship Id="rId234" Type="http://schemas.openxmlformats.org/officeDocument/2006/relationships/hyperlink" Target="https://en.wikipedia.org/wiki/PGA_Tour_2K21" TargetMode="External"/><Relationship Id="rId679" Type="http://schemas.openxmlformats.org/officeDocument/2006/relationships/hyperlink" Target="https://en.wikipedia.org/wiki/Android_(operating_system)" TargetMode="External"/><Relationship Id="rId886" Type="http://schemas.openxmlformats.org/officeDocument/2006/relationships/hyperlink" Target="https://en.wikipedia.org/wiki/Cat_Daddy_Games" TargetMode="External"/><Relationship Id="rId2" Type="http://schemas.openxmlformats.org/officeDocument/2006/relationships/hyperlink" Target="https://en.wikipedia.org/wiki/Microsoft_Windows" TargetMode="External"/><Relationship Id="rId441" Type="http://schemas.openxmlformats.org/officeDocument/2006/relationships/hyperlink" Target="https://en.wikipedia.org/wiki/IOS" TargetMode="External"/><Relationship Id="rId539" Type="http://schemas.openxmlformats.org/officeDocument/2006/relationships/hyperlink" Target="https://en.wikipedia.org/wiki/Xbox_360" TargetMode="External"/><Relationship Id="rId746" Type="http://schemas.openxmlformats.org/officeDocument/2006/relationships/hyperlink" Target="https://en.wikipedia.org/wiki/Visual_Concepts" TargetMode="External"/><Relationship Id="rId1071" Type="http://schemas.openxmlformats.org/officeDocument/2006/relationships/hyperlink" Target="https://en.wikipedia.org/wiki/Microsoft_Windows" TargetMode="External"/><Relationship Id="rId1169" Type="http://schemas.openxmlformats.org/officeDocument/2006/relationships/hyperlink" Target="https://en.wikipedia.org/wiki/Sensory_Sweep_Studios" TargetMode="External"/><Relationship Id="rId1376" Type="http://schemas.openxmlformats.org/officeDocument/2006/relationships/hyperlink" Target="https://en.wikipedia.org/wiki/Xbox_360" TargetMode="External"/><Relationship Id="rId1583" Type="http://schemas.openxmlformats.org/officeDocument/2006/relationships/hyperlink" Target="https://en.wikipedia.org/wiki/Shattered_Union" TargetMode="External"/><Relationship Id="rId301" Type="http://schemas.openxmlformats.org/officeDocument/2006/relationships/hyperlink" Target="https://en.wikipedia.org/wiki/Android_(operating_system)" TargetMode="External"/><Relationship Id="rId953" Type="http://schemas.openxmlformats.org/officeDocument/2006/relationships/hyperlink" Target="https://en.wikipedia.org/wiki/Visual_Concepts" TargetMode="External"/><Relationship Id="rId1029" Type="http://schemas.openxmlformats.org/officeDocument/2006/relationships/hyperlink" Target="https://en.wikipedia.org/wiki/NBA_2K11" TargetMode="External"/><Relationship Id="rId1236" Type="http://schemas.openxmlformats.org/officeDocument/2006/relationships/hyperlink" Target="https://en.wikipedia.org/wiki/Wii" TargetMode="External"/><Relationship Id="rId82" Type="http://schemas.openxmlformats.org/officeDocument/2006/relationships/hyperlink" Target="https://en.wikipedia.org/wiki/New_Tales_from_the_Borderlands" TargetMode="External"/><Relationship Id="rId606" Type="http://schemas.openxmlformats.org/officeDocument/2006/relationships/hyperlink" Target="https://en.wikipedia.org/wiki/IOS" TargetMode="External"/><Relationship Id="rId813" Type="http://schemas.openxmlformats.org/officeDocument/2006/relationships/hyperlink" Target="https://en.wikipedia.org/wiki/Major_League_Baseball_2K13" TargetMode="External"/><Relationship Id="rId1443" Type="http://schemas.openxmlformats.org/officeDocument/2006/relationships/hyperlink" Target="https://en.wikipedia.org/wiki/Visual_Concepts" TargetMode="External"/><Relationship Id="rId1650" Type="http://schemas.openxmlformats.org/officeDocument/2006/relationships/hyperlink" Target="https://en.wikipedia.org/wiki/Ford_Racing_3" TargetMode="External"/><Relationship Id="rId1303" Type="http://schemas.openxmlformats.org/officeDocument/2006/relationships/hyperlink" Target="https://en.wikipedia.org/wiki/PlayStation_3" TargetMode="External"/><Relationship Id="rId1510" Type="http://schemas.openxmlformats.org/officeDocument/2006/relationships/hyperlink" Target="https://en.wikipedia.org/wiki/Coresoft" TargetMode="External"/><Relationship Id="rId1608" Type="http://schemas.openxmlformats.org/officeDocument/2006/relationships/hyperlink" Target="https://en.wikipedia.org/wiki/PlayStation_2" TargetMode="External"/><Relationship Id="rId189" Type="http://schemas.openxmlformats.org/officeDocument/2006/relationships/hyperlink" Target="https://en.wikipedia.org/wiki/PlayStation_5" TargetMode="External"/><Relationship Id="rId396" Type="http://schemas.openxmlformats.org/officeDocument/2006/relationships/hyperlink" Target="https://en.wikipedia.org/wiki/PlayStation_4" TargetMode="External"/><Relationship Id="rId256" Type="http://schemas.openxmlformats.org/officeDocument/2006/relationships/hyperlink" Target="https://en.wikipedia.org/wiki/XCOM:_Chimera_Squad" TargetMode="External"/><Relationship Id="rId463" Type="http://schemas.openxmlformats.org/officeDocument/2006/relationships/hyperlink" Target="https://en.wikipedia.org/wiki/IOS" TargetMode="External"/><Relationship Id="rId670" Type="http://schemas.openxmlformats.org/officeDocument/2006/relationships/hyperlink" Target="https://en.wikipedia.org/wiki/IOS" TargetMode="External"/><Relationship Id="rId1093" Type="http://schemas.openxmlformats.org/officeDocument/2006/relationships/hyperlink" Target="https://en.wikipedia.org/wiki/The_Misadventures_of_P.B._Winterbottom" TargetMode="External"/><Relationship Id="rId116" Type="http://schemas.openxmlformats.org/officeDocument/2006/relationships/hyperlink" Target="https://en.wikipedia.org/wiki/Xbox_Series_X_and_Series_S" TargetMode="External"/><Relationship Id="rId323" Type="http://schemas.openxmlformats.org/officeDocument/2006/relationships/hyperlink" Target="https://en.wikipedia.org/wiki/Borderlands:_Game_of_the_Year_Edition" TargetMode="External"/><Relationship Id="rId530" Type="http://schemas.openxmlformats.org/officeDocument/2006/relationships/hyperlink" Target="https://en.wikipedia.org/wiki/NBA_2K17" TargetMode="External"/><Relationship Id="rId768" Type="http://schemas.openxmlformats.org/officeDocument/2006/relationships/hyperlink" Target="https://en.wikipedia.org/wiki/NBA_2K14" TargetMode="External"/><Relationship Id="rId975" Type="http://schemas.openxmlformats.org/officeDocument/2006/relationships/hyperlink" Target="https://en.wikipedia.org/wiki/Firaxis_Games" TargetMode="External"/><Relationship Id="rId1160" Type="http://schemas.openxmlformats.org/officeDocument/2006/relationships/hyperlink" Target="https://en.wikipedia.org/wiki/Visual_Concepts" TargetMode="External"/><Relationship Id="rId1398" Type="http://schemas.openxmlformats.org/officeDocument/2006/relationships/hyperlink" Target="https://en.wikipedia.org/wiki/Starbreeze_Studios" TargetMode="External"/><Relationship Id="rId628" Type="http://schemas.openxmlformats.org/officeDocument/2006/relationships/hyperlink" Target="https://en.wikipedia.org/wiki/WWE_SuperCard" TargetMode="External"/><Relationship Id="rId835" Type="http://schemas.openxmlformats.org/officeDocument/2006/relationships/hyperlink" Target="https://en.wikipedia.org/wiki/Borderlands_Legends" TargetMode="External"/><Relationship Id="rId1258" Type="http://schemas.openxmlformats.org/officeDocument/2006/relationships/hyperlink" Target="https://en.wikipedia.org/wiki/NBA_2K9" TargetMode="External"/><Relationship Id="rId1465" Type="http://schemas.openxmlformats.org/officeDocument/2006/relationships/hyperlink" Target="https://en.wikipedia.org/wiki/PlayStation_Portable" TargetMode="External"/><Relationship Id="rId1020" Type="http://schemas.openxmlformats.org/officeDocument/2006/relationships/hyperlink" Target="https://en.wikipedia.org/wiki/Axel_%26_Pixel" TargetMode="External"/><Relationship Id="rId1118" Type="http://schemas.openxmlformats.org/officeDocument/2006/relationships/hyperlink" Target="https://en.wikipedia.org/wiki/High_Voltage_Software" TargetMode="External"/><Relationship Id="rId1325" Type="http://schemas.openxmlformats.org/officeDocument/2006/relationships/hyperlink" Target="https://en.wikipedia.org/wiki/2K_China" TargetMode="External"/><Relationship Id="rId1532" Type="http://schemas.openxmlformats.org/officeDocument/2006/relationships/hyperlink" Target="https://en.wikipedia.org/wiki/College_Hoops_2K6" TargetMode="External"/><Relationship Id="rId902" Type="http://schemas.openxmlformats.org/officeDocument/2006/relationships/hyperlink" Target="https://en.wikipedia.org/wiki/Windows_Phone" TargetMode="External"/><Relationship Id="rId31" Type="http://schemas.openxmlformats.org/officeDocument/2006/relationships/hyperlink" Target="https://en.wikipedia.org/wiki/Lego_2K_Drive" TargetMode="External"/><Relationship Id="rId180" Type="http://schemas.openxmlformats.org/officeDocument/2006/relationships/hyperlink" Target="https://en.wikipedia.org/wiki/Mass_Media_Games" TargetMode="External"/><Relationship Id="rId278" Type="http://schemas.openxmlformats.org/officeDocument/2006/relationships/hyperlink" Target="https://en.wikipedia.org/wiki/Borderlands_2" TargetMode="External"/><Relationship Id="rId485" Type="http://schemas.openxmlformats.org/officeDocument/2006/relationships/hyperlink" Target="https://en.wikipedia.org/wiki/WWE_SuperCard" TargetMode="External"/><Relationship Id="rId692" Type="http://schemas.openxmlformats.org/officeDocument/2006/relationships/hyperlink" Target="https://en.wikipedia.org/wiki/Android_(operating_system)" TargetMode="External"/><Relationship Id="rId138" Type="http://schemas.openxmlformats.org/officeDocument/2006/relationships/hyperlink" Target="https://en.wikipedia.org/wiki/PlayStation_5" TargetMode="External"/><Relationship Id="rId345" Type="http://schemas.openxmlformats.org/officeDocument/2006/relationships/hyperlink" Target="https://en.wikipedia.org/wiki/Nintendo_Switch" TargetMode="External"/><Relationship Id="rId552" Type="http://schemas.openxmlformats.org/officeDocument/2006/relationships/hyperlink" Target="https://en.wikipedia.org/wiki/Blind_Squirrel_Games" TargetMode="External"/><Relationship Id="rId997" Type="http://schemas.openxmlformats.org/officeDocument/2006/relationships/hyperlink" Target="https://en.wikipedia.org/wiki/PlayStation_2" TargetMode="External"/><Relationship Id="rId1182" Type="http://schemas.openxmlformats.org/officeDocument/2006/relationships/hyperlink" Target="https://en.wikipedia.org/wiki/PlayStation_Portable" TargetMode="External"/><Relationship Id="rId205" Type="http://schemas.openxmlformats.org/officeDocument/2006/relationships/hyperlink" Target="https://en.wikipedia.org/wiki/WWE_2K_Battlegrounds" TargetMode="External"/><Relationship Id="rId412" Type="http://schemas.openxmlformats.org/officeDocument/2006/relationships/hyperlink" Target="https://en.wikipedia.org/wiki/Xbox_One" TargetMode="External"/><Relationship Id="rId857" Type="http://schemas.openxmlformats.org/officeDocument/2006/relationships/hyperlink" Target="https://en.wikipedia.org/wiki/PlayStation_3" TargetMode="External"/><Relationship Id="rId1042" Type="http://schemas.openxmlformats.org/officeDocument/2006/relationships/hyperlink" Target="https://en.wikipedia.org/wiki/Wii" TargetMode="External"/><Relationship Id="rId1487" Type="http://schemas.openxmlformats.org/officeDocument/2006/relationships/hyperlink" Target="https://en.wikipedia.org/wiki/Dungeon_Siege_II:_Broken_World" TargetMode="External"/><Relationship Id="rId717" Type="http://schemas.openxmlformats.org/officeDocument/2006/relationships/hyperlink" Target="https://en.wikipedia.org/wiki/PlayStation_4" TargetMode="External"/><Relationship Id="rId924" Type="http://schemas.openxmlformats.org/officeDocument/2006/relationships/hyperlink" Target="https://en.wikipedia.org/wiki/Nicktoons_MLB_3D" TargetMode="External"/><Relationship Id="rId1347" Type="http://schemas.openxmlformats.org/officeDocument/2006/relationships/hyperlink" Target="https://en.wikipedia.org/wiki/Visual_Concepts" TargetMode="External"/><Relationship Id="rId1554" Type="http://schemas.openxmlformats.org/officeDocument/2006/relationships/hyperlink" Target="https://en.wikipedia.org/wiki/Xbox_360" TargetMode="External"/><Relationship Id="rId53" Type="http://schemas.openxmlformats.org/officeDocument/2006/relationships/hyperlink" Target="https://en.wikipedia.org/wiki/Nintendo_Switch" TargetMode="External"/><Relationship Id="rId1207" Type="http://schemas.openxmlformats.org/officeDocument/2006/relationships/hyperlink" Target="https://en.wikipedia.org/wiki/Visual_Concepts" TargetMode="External"/><Relationship Id="rId1414" Type="http://schemas.openxmlformats.org/officeDocument/2006/relationships/hyperlink" Target="https://en.wikipedia.org/wiki/Game_Boy_Advance" TargetMode="External"/><Relationship Id="rId1621" Type="http://schemas.openxmlformats.org/officeDocument/2006/relationships/hyperlink" Target="https://en.wikipedia.org/wiki/NHL_2K6" TargetMode="External"/><Relationship Id="rId367" Type="http://schemas.openxmlformats.org/officeDocument/2006/relationships/hyperlink" Target="https://en.wikipedia.org/wiki/NBA_2K_Playgrounds_2" TargetMode="External"/><Relationship Id="rId574" Type="http://schemas.openxmlformats.org/officeDocument/2006/relationships/hyperlink" Target="https://en.wikipedia.org/wiki/PlayStation_4" TargetMode="External"/><Relationship Id="rId227" Type="http://schemas.openxmlformats.org/officeDocument/2006/relationships/hyperlink" Target="https://en.wikipedia.org/wiki/Android_(operating_system)" TargetMode="External"/><Relationship Id="rId781" Type="http://schemas.openxmlformats.org/officeDocument/2006/relationships/hyperlink" Target="https://en.wikipedia.org/wiki/Microsoft_Windows" TargetMode="External"/><Relationship Id="rId879" Type="http://schemas.openxmlformats.org/officeDocument/2006/relationships/hyperlink" Target="https://en.wikipedia.org/wiki/Xbox_360" TargetMode="External"/><Relationship Id="rId434" Type="http://schemas.openxmlformats.org/officeDocument/2006/relationships/hyperlink" Target="https://en.wikipedia.org/wiki/WWE_2K18" TargetMode="External"/><Relationship Id="rId641" Type="http://schemas.openxmlformats.org/officeDocument/2006/relationships/hyperlink" Target="https://en.wikipedia.org/wiki/N-Space" TargetMode="External"/><Relationship Id="rId739" Type="http://schemas.openxmlformats.org/officeDocument/2006/relationships/hyperlink" Target="https://en.wikipedia.org/wiki/Borderlands_2" TargetMode="External"/><Relationship Id="rId1064" Type="http://schemas.openxmlformats.org/officeDocument/2006/relationships/hyperlink" Target="https://en.wikipedia.org/wiki/IOS" TargetMode="External"/><Relationship Id="rId1271" Type="http://schemas.openxmlformats.org/officeDocument/2006/relationships/hyperlink" Target="https://en.wikipedia.org/wiki/PlayStation_3" TargetMode="External"/><Relationship Id="rId1369" Type="http://schemas.openxmlformats.org/officeDocument/2006/relationships/hyperlink" Target="https://en.wikipedia.org/wiki/NHL_2K8" TargetMode="External"/><Relationship Id="rId1576" Type="http://schemas.openxmlformats.org/officeDocument/2006/relationships/hyperlink" Target="https://en.wikipedia.org/wiki/Vietcong_2" TargetMode="External"/><Relationship Id="rId501" Type="http://schemas.openxmlformats.org/officeDocument/2006/relationships/hyperlink" Target="https://en.wikipedia.org/wiki/Cat_Daddy_Games" TargetMode="External"/><Relationship Id="rId946" Type="http://schemas.openxmlformats.org/officeDocument/2006/relationships/hyperlink" Target="https://en.wikipedia.org/wiki/NBA_2K12" TargetMode="External"/><Relationship Id="rId1131" Type="http://schemas.openxmlformats.org/officeDocument/2006/relationships/hyperlink" Target="https://en.wikipedia.org/wiki/Visual_Concepts" TargetMode="External"/><Relationship Id="rId1229" Type="http://schemas.openxmlformats.org/officeDocument/2006/relationships/hyperlink" Target="https://en.wikipedia.org/wiki/Wii" TargetMode="External"/><Relationship Id="rId75" Type="http://schemas.openxmlformats.org/officeDocument/2006/relationships/hyperlink" Target="https://en.wikipedia.org/wiki/Gearbox_Software" TargetMode="External"/><Relationship Id="rId806" Type="http://schemas.openxmlformats.org/officeDocument/2006/relationships/hyperlink" Target="https://en.wikipedia.org/wiki/Nexon" TargetMode="External"/><Relationship Id="rId1436" Type="http://schemas.openxmlformats.org/officeDocument/2006/relationships/hyperlink" Target="https://en.wikipedia.org/wiki/Ghost_Rider_(video_game)" TargetMode="External"/><Relationship Id="rId1643" Type="http://schemas.openxmlformats.org/officeDocument/2006/relationships/hyperlink" Target="https://en.wikipedia.org/wiki/Destineer" TargetMode="External"/><Relationship Id="rId1503" Type="http://schemas.openxmlformats.org/officeDocument/2006/relationships/hyperlink" Target="https://en.wikipedia.org/wiki/PlayStation_2" TargetMode="External"/><Relationship Id="rId291" Type="http://schemas.openxmlformats.org/officeDocument/2006/relationships/hyperlink" Target="https://en.wikipedia.org/wiki/Borderlands_3" TargetMode="External"/><Relationship Id="rId151" Type="http://schemas.openxmlformats.org/officeDocument/2006/relationships/hyperlink" Target="https://en.wikipedia.org/wiki/WWE_2K22" TargetMode="External"/><Relationship Id="rId389" Type="http://schemas.openxmlformats.org/officeDocument/2006/relationships/hyperlink" Target="https://en.wikipedia.org/wiki/NBA_2K19" TargetMode="External"/><Relationship Id="rId596" Type="http://schemas.openxmlformats.org/officeDocument/2006/relationships/hyperlink" Target="https://en.wikipedia.org/wiki/WWE_2K16" TargetMode="External"/><Relationship Id="rId249" Type="http://schemas.openxmlformats.org/officeDocument/2006/relationships/hyperlink" Target="https://en.wikipedia.org/wiki/Nintendo_Switch" TargetMode="External"/><Relationship Id="rId456" Type="http://schemas.openxmlformats.org/officeDocument/2006/relationships/hyperlink" Target="https://en.wikipedia.org/wiki/PlayStation_4" TargetMode="External"/><Relationship Id="rId663" Type="http://schemas.openxmlformats.org/officeDocument/2006/relationships/hyperlink" Target="https://en.wikipedia.org/wiki/Evolve_(video_game)" TargetMode="External"/><Relationship Id="rId870" Type="http://schemas.openxmlformats.org/officeDocument/2006/relationships/hyperlink" Target="https://en.wikipedia.org/wiki/IOS" TargetMode="External"/><Relationship Id="rId1086" Type="http://schemas.openxmlformats.org/officeDocument/2006/relationships/hyperlink" Target="https://en.wikipedia.org/wiki/2K_China" TargetMode="External"/><Relationship Id="rId1293" Type="http://schemas.openxmlformats.org/officeDocument/2006/relationships/hyperlink" Target="https://en.wikipedia.org/wiki/Civilization_Revolution" TargetMode="External"/><Relationship Id="rId109" Type="http://schemas.openxmlformats.org/officeDocument/2006/relationships/hyperlink" Target="https://en.wikipedia.org/wiki/NBA_2K23" TargetMode="External"/><Relationship Id="rId316" Type="http://schemas.openxmlformats.org/officeDocument/2006/relationships/hyperlink" Target="https://en.wikipedia.org/wiki/Cat_Daddy_Games" TargetMode="External"/><Relationship Id="rId523" Type="http://schemas.openxmlformats.org/officeDocument/2006/relationships/hyperlink" Target="https://en.wikipedia.org/wiki/Xbox_One" TargetMode="External"/><Relationship Id="rId968" Type="http://schemas.openxmlformats.org/officeDocument/2006/relationships/hyperlink" Target="https://en.wikipedia.org/wiki/Xbox_360" TargetMode="External"/><Relationship Id="rId1153" Type="http://schemas.openxmlformats.org/officeDocument/2006/relationships/hyperlink" Target="https://en.wikipedia.org/wiki/PlayStation_3" TargetMode="External"/><Relationship Id="rId1598" Type="http://schemas.openxmlformats.org/officeDocument/2006/relationships/hyperlink" Target="https://en.wikipedia.org/wiki/Serious_Sam_2" TargetMode="External"/><Relationship Id="rId97" Type="http://schemas.openxmlformats.org/officeDocument/2006/relationships/hyperlink" Target="https://en.wikipedia.org/wiki/PGA_Tour_2K23" TargetMode="External"/><Relationship Id="rId730" Type="http://schemas.openxmlformats.org/officeDocument/2006/relationships/hyperlink" Target="https://en.wikipedia.org/wiki/Cat_Daddy_Games" TargetMode="External"/><Relationship Id="rId828" Type="http://schemas.openxmlformats.org/officeDocument/2006/relationships/hyperlink" Target="https://en.wikipedia.org/wiki/Wii_U" TargetMode="External"/><Relationship Id="rId1013" Type="http://schemas.openxmlformats.org/officeDocument/2006/relationships/hyperlink" Target="https://en.wikipedia.org/wiki/PlayStation_2" TargetMode="External"/><Relationship Id="rId1360" Type="http://schemas.openxmlformats.org/officeDocument/2006/relationships/hyperlink" Target="https://en.wikipedia.org/wiki/Visual_Concepts" TargetMode="External"/><Relationship Id="rId1458" Type="http://schemas.openxmlformats.org/officeDocument/2006/relationships/hyperlink" Target="https://en.wikipedia.org/wiki/Stronghold_Legends" TargetMode="External"/><Relationship Id="rId1665" Type="http://schemas.openxmlformats.org/officeDocument/2006/relationships/hyperlink" Target="https://en.wikipedia.org/wiki/Hangar_13" TargetMode="External"/><Relationship Id="rId1220" Type="http://schemas.openxmlformats.org/officeDocument/2006/relationships/hyperlink" Target="https://en.wikipedia.org/wiki/Microsoft_Windows" TargetMode="External"/><Relationship Id="rId1318" Type="http://schemas.openxmlformats.org/officeDocument/2006/relationships/hyperlink" Target="https://en.wikipedia.org/wiki/Major_League_Baseball_2K8" TargetMode="External"/><Relationship Id="rId1525" Type="http://schemas.openxmlformats.org/officeDocument/2006/relationships/hyperlink" Target="https://en.wikipedia.org/wiki/Xbox_360" TargetMode="External"/><Relationship Id="rId24" Type="http://schemas.openxmlformats.org/officeDocument/2006/relationships/hyperlink" Target="https://en.wikipedia.org/wiki/Visual_Concepts" TargetMode="External"/><Relationship Id="rId173" Type="http://schemas.openxmlformats.org/officeDocument/2006/relationships/hyperlink" Target="https://en.wikipedia.org/wiki/List_of_games_by_Cat_Daddy_Games" TargetMode="External"/><Relationship Id="rId380" Type="http://schemas.openxmlformats.org/officeDocument/2006/relationships/hyperlink" Target="https://en.wikipedia.org/wiki/Microsoft_Windows" TargetMode="External"/><Relationship Id="rId240" Type="http://schemas.openxmlformats.org/officeDocument/2006/relationships/hyperlink" Target="https://en.wikipedia.org/wiki/Google_Stadia" TargetMode="External"/><Relationship Id="rId478" Type="http://schemas.openxmlformats.org/officeDocument/2006/relationships/hyperlink" Target="https://en.wikipedia.org/wiki/NBA_2KVR_Experience" TargetMode="External"/><Relationship Id="rId685" Type="http://schemas.openxmlformats.org/officeDocument/2006/relationships/hyperlink" Target="https://en.wikipedia.org/wiki/Microsoft_Windows" TargetMode="External"/><Relationship Id="rId892" Type="http://schemas.openxmlformats.org/officeDocument/2006/relationships/hyperlink" Target="https://en.wikipedia.org/wiki/Spec_Ops:_The_Line" TargetMode="External"/><Relationship Id="rId100" Type="http://schemas.openxmlformats.org/officeDocument/2006/relationships/hyperlink" Target="https://en.wikipedia.org/wiki/NBA_2K23" TargetMode="External"/><Relationship Id="rId338" Type="http://schemas.openxmlformats.org/officeDocument/2006/relationships/hyperlink" Target="https://en.wikipedia.org/wiki/Borderlands_2" TargetMode="External"/><Relationship Id="rId545" Type="http://schemas.openxmlformats.org/officeDocument/2006/relationships/hyperlink" Target="https://en.wikipedia.org/wiki/Microsoft_Windows" TargetMode="External"/><Relationship Id="rId752" Type="http://schemas.openxmlformats.org/officeDocument/2006/relationships/hyperlink" Target="https://en.wikipedia.org/wiki/Xbox_One" TargetMode="External"/><Relationship Id="rId1175" Type="http://schemas.openxmlformats.org/officeDocument/2006/relationships/hyperlink" Target="https://en.wikipedia.org/wiki/The_Bigs_2" TargetMode="External"/><Relationship Id="rId1382" Type="http://schemas.openxmlformats.org/officeDocument/2006/relationships/hyperlink" Target="https://en.wikipedia.org/wiki/Visual_Concepts" TargetMode="External"/><Relationship Id="rId405" Type="http://schemas.openxmlformats.org/officeDocument/2006/relationships/hyperlink" Target="https://en.wikipedia.org/wiki/The_Golf_Club_2019_featuring_PGA_Tour" TargetMode="External"/><Relationship Id="rId612" Type="http://schemas.openxmlformats.org/officeDocument/2006/relationships/hyperlink" Target="https://en.wikipedia.org/wiki/Cat_Daddy_Games" TargetMode="External"/><Relationship Id="rId1035" Type="http://schemas.openxmlformats.org/officeDocument/2006/relationships/hyperlink" Target="https://en.wikipedia.org/wiki/NBA_2K11" TargetMode="External"/><Relationship Id="rId1242" Type="http://schemas.openxmlformats.org/officeDocument/2006/relationships/hyperlink" Target="https://en.wikipedia.org/wiki/High_Voltage_Software" TargetMode="External"/><Relationship Id="rId917" Type="http://schemas.openxmlformats.org/officeDocument/2006/relationships/hyperlink" Target="https://en.wikipedia.org/wiki/PlayStation_Portable" TargetMode="External"/><Relationship Id="rId1102" Type="http://schemas.openxmlformats.org/officeDocument/2006/relationships/hyperlink" Target="https://en.wikipedia.org/wiki/Nintendo_DS" TargetMode="External"/><Relationship Id="rId1547" Type="http://schemas.openxmlformats.org/officeDocument/2006/relationships/hyperlink" Target="https://en.wikipedia.org/wiki/College_Hoops_2K6" TargetMode="External"/><Relationship Id="rId46" Type="http://schemas.openxmlformats.org/officeDocument/2006/relationships/hyperlink" Target="https://en.wikipedia.org/wiki/WWE_2K23" TargetMode="External"/><Relationship Id="rId1407" Type="http://schemas.openxmlformats.org/officeDocument/2006/relationships/hyperlink" Target="https://en.wikipedia.org/wiki/Wii" TargetMode="External"/><Relationship Id="rId1614" Type="http://schemas.openxmlformats.org/officeDocument/2006/relationships/hyperlink" Target="https://en.wikipedia.org/wiki/PlayStation_2" TargetMode="External"/><Relationship Id="rId195" Type="http://schemas.openxmlformats.org/officeDocument/2006/relationships/hyperlink" Target="https://en.wikipedia.org/wiki/Xbox_Series_X_and_Series_S" TargetMode="External"/><Relationship Id="rId262" Type="http://schemas.openxmlformats.org/officeDocument/2006/relationships/hyperlink" Target="https://en.wikipedia.org/wiki/PlayStation_4" TargetMode="External"/><Relationship Id="rId567" Type="http://schemas.openxmlformats.org/officeDocument/2006/relationships/hyperlink" Target="https://en.wikipedia.org/wiki/Gearbox_Software" TargetMode="External"/><Relationship Id="rId1197" Type="http://schemas.openxmlformats.org/officeDocument/2006/relationships/hyperlink" Target="https://en.wikipedia.org/wiki/PlayStation_Portable" TargetMode="External"/><Relationship Id="rId122" Type="http://schemas.openxmlformats.org/officeDocument/2006/relationships/hyperlink" Target="https://en.wikipedia.org/wiki/PlayStation_4" TargetMode="External"/><Relationship Id="rId774" Type="http://schemas.openxmlformats.org/officeDocument/2006/relationships/hyperlink" Target="https://en.wikipedia.org/wiki/PlayStation_3" TargetMode="External"/><Relationship Id="rId981" Type="http://schemas.openxmlformats.org/officeDocument/2006/relationships/hyperlink" Target="https://en.wikipedia.org/wiki/Xbox_360" TargetMode="External"/><Relationship Id="rId1057" Type="http://schemas.openxmlformats.org/officeDocument/2006/relationships/hyperlink" Target="https://en.wikipedia.org/wiki/Mafia_II" TargetMode="External"/><Relationship Id="rId427" Type="http://schemas.openxmlformats.org/officeDocument/2006/relationships/hyperlink" Target="https://en.wikipedia.org/wiki/WWE_SuperCard" TargetMode="External"/><Relationship Id="rId634" Type="http://schemas.openxmlformats.org/officeDocument/2006/relationships/hyperlink" Target="https://en.wikipedia.org/wiki/WWE_SuperCard" TargetMode="External"/><Relationship Id="rId841" Type="http://schemas.openxmlformats.org/officeDocument/2006/relationships/hyperlink" Target="https://en.wikipedia.org/wiki/PlayStation_3" TargetMode="External"/><Relationship Id="rId1264" Type="http://schemas.openxmlformats.org/officeDocument/2006/relationships/hyperlink" Target="https://en.wikipedia.org/wiki/NBA_2K9" TargetMode="External"/><Relationship Id="rId1471" Type="http://schemas.openxmlformats.org/officeDocument/2006/relationships/hyperlink" Target="https://en.wikipedia.org/wiki/Microsoft_Windows" TargetMode="External"/><Relationship Id="rId1569" Type="http://schemas.openxmlformats.org/officeDocument/2006/relationships/hyperlink" Target="https://en.wikipedia.org/wiki/High_Voltage_Software" TargetMode="External"/><Relationship Id="rId701" Type="http://schemas.openxmlformats.org/officeDocument/2006/relationships/hyperlink" Target="https://en.wikipedia.org/wiki/Microsoft_Windows" TargetMode="External"/><Relationship Id="rId939" Type="http://schemas.openxmlformats.org/officeDocument/2006/relationships/hyperlink" Target="https://en.wikipedia.org/wiki/Wii" TargetMode="External"/><Relationship Id="rId1124" Type="http://schemas.openxmlformats.org/officeDocument/2006/relationships/hyperlink" Target="https://en.wikipedia.org/wiki/Borderlands_(video_game)" TargetMode="External"/><Relationship Id="rId1331" Type="http://schemas.openxmlformats.org/officeDocument/2006/relationships/hyperlink" Target="https://en.wikipedia.org/wiki/Go,_Diego,_Go!_Safari_Rescue" TargetMode="External"/><Relationship Id="rId68" Type="http://schemas.openxmlformats.org/officeDocument/2006/relationships/hyperlink" Target="https://en.wikipedia.org/wiki/Microsoft_Windows" TargetMode="External"/><Relationship Id="rId1429" Type="http://schemas.openxmlformats.org/officeDocument/2006/relationships/hyperlink" Target="https://en.wikipedia.org/wiki/Major_League_Baseball_2K7" TargetMode="External"/><Relationship Id="rId1636" Type="http://schemas.openxmlformats.org/officeDocument/2006/relationships/hyperlink" Target="https://en.wikipedia.org/wiki/Xbox" TargetMode="External"/><Relationship Id="rId284" Type="http://schemas.openxmlformats.org/officeDocument/2006/relationships/hyperlink" Target="https://en.wikipedia.org/wiki/PlayStation_4" TargetMode="External"/><Relationship Id="rId491" Type="http://schemas.openxmlformats.org/officeDocument/2006/relationships/hyperlink" Target="https://en.wikipedia.org/wiki/HTC_Vive" TargetMode="External"/><Relationship Id="rId144" Type="http://schemas.openxmlformats.org/officeDocument/2006/relationships/hyperlink" Target="https://en.wikipedia.org/wiki/Microsoft_Windows" TargetMode="External"/><Relationship Id="rId589" Type="http://schemas.openxmlformats.org/officeDocument/2006/relationships/hyperlink" Target="https://en.wikipedia.org/wiki/Windows" TargetMode="External"/><Relationship Id="rId796" Type="http://schemas.openxmlformats.org/officeDocument/2006/relationships/hyperlink" Target="https://en.wikipedia.org/wiki/Cat_Daddy_Games" TargetMode="External"/><Relationship Id="rId351" Type="http://schemas.openxmlformats.org/officeDocument/2006/relationships/hyperlink" Target="https://en.wikipedia.org/wiki/Fire_OS" TargetMode="External"/><Relationship Id="rId449" Type="http://schemas.openxmlformats.org/officeDocument/2006/relationships/hyperlink" Target="https://en.wikipedia.org/wiki/NBA_2K18" TargetMode="External"/><Relationship Id="rId656" Type="http://schemas.openxmlformats.org/officeDocument/2006/relationships/hyperlink" Target="https://en.wikipedia.org/wiki/MacOS" TargetMode="External"/><Relationship Id="rId863" Type="http://schemas.openxmlformats.org/officeDocument/2006/relationships/hyperlink" Target="https://en.wikipedia.org/wiki/Virtuos" TargetMode="External"/><Relationship Id="rId1079" Type="http://schemas.openxmlformats.org/officeDocument/2006/relationships/hyperlink" Target="https://en.wikipedia.org/wiki/PlayStation_2" TargetMode="External"/><Relationship Id="rId1286" Type="http://schemas.openxmlformats.org/officeDocument/2006/relationships/hyperlink" Target="https://en.wikipedia.org/wiki/Wii" TargetMode="External"/><Relationship Id="rId1493" Type="http://schemas.openxmlformats.org/officeDocument/2006/relationships/hyperlink" Target="https://en.wikipedia.org/wiki/Microsoft_Windows" TargetMode="External"/><Relationship Id="rId211" Type="http://schemas.openxmlformats.org/officeDocument/2006/relationships/hyperlink" Target="https://en.wikipedia.org/wiki/WWE_2K_Battlegrounds" TargetMode="External"/><Relationship Id="rId309" Type="http://schemas.openxmlformats.org/officeDocument/2006/relationships/hyperlink" Target="https://en.wikipedia.org/wiki/Nintendo_Switch" TargetMode="External"/><Relationship Id="rId516" Type="http://schemas.openxmlformats.org/officeDocument/2006/relationships/hyperlink" Target="https://en.wikipedia.org/wiki/Android_(operating_system)" TargetMode="External"/><Relationship Id="rId1146" Type="http://schemas.openxmlformats.org/officeDocument/2006/relationships/hyperlink" Target="https://en.wikipedia.org/wiki/Visual_Concepts" TargetMode="External"/><Relationship Id="rId723" Type="http://schemas.openxmlformats.org/officeDocument/2006/relationships/hyperlink" Target="https://en.wikipedia.org/wiki/Xbox_One" TargetMode="External"/><Relationship Id="rId930" Type="http://schemas.openxmlformats.org/officeDocument/2006/relationships/hyperlink" Target="https://en.wikipedia.org/wiki/The_Darkness_II" TargetMode="External"/><Relationship Id="rId1006" Type="http://schemas.openxmlformats.org/officeDocument/2006/relationships/hyperlink" Target="https://en.wikipedia.org/wiki/Major_League_Baseball_2K11" TargetMode="External"/><Relationship Id="rId1353" Type="http://schemas.openxmlformats.org/officeDocument/2006/relationships/hyperlink" Target="https://en.wikipedia.org/wiki/PlayStation_2" TargetMode="External"/><Relationship Id="rId1560" Type="http://schemas.openxmlformats.org/officeDocument/2006/relationships/hyperlink" Target="https://en.wikipedia.org/wiki/Eutechnyx" TargetMode="External"/><Relationship Id="rId1658" Type="http://schemas.openxmlformats.org/officeDocument/2006/relationships/hyperlink" Target="https://en.wikipedia.org/wiki/Major_League_Baseball_2K5" TargetMode="External"/><Relationship Id="rId1213" Type="http://schemas.openxmlformats.org/officeDocument/2006/relationships/hyperlink" Target="https://en.wikipedia.org/wiki/2K_China" TargetMode="External"/><Relationship Id="rId1420" Type="http://schemas.openxmlformats.org/officeDocument/2006/relationships/hyperlink" Target="https://en.wikipedia.org/wiki/Major_League_Baseball_2K7" TargetMode="External"/><Relationship Id="rId1518" Type="http://schemas.openxmlformats.org/officeDocument/2006/relationships/hyperlink" Target="https://en.wikipedia.org/wiki/Xbox_(console)" TargetMode="External"/><Relationship Id="rId17" Type="http://schemas.openxmlformats.org/officeDocument/2006/relationships/hyperlink" Target="https://en.wikipedia.org/wiki/Microsoft_Windows" TargetMode="External"/><Relationship Id="rId166" Type="http://schemas.openxmlformats.org/officeDocument/2006/relationships/hyperlink" Target="https://en.wikipedia.org/wiki/NBA_2K22" TargetMode="External"/><Relationship Id="rId373" Type="http://schemas.openxmlformats.org/officeDocument/2006/relationships/hyperlink" Target="https://en.wikipedia.org/wiki/NBA_2K_Playgrounds_2" TargetMode="External"/><Relationship Id="rId580" Type="http://schemas.openxmlformats.org/officeDocument/2006/relationships/hyperlink" Target="https://en.wikipedia.org/wiki/IOS" TargetMode="External"/><Relationship Id="rId1" Type="http://schemas.openxmlformats.org/officeDocument/2006/relationships/hyperlink" Target="https://en.wikipedia.org/wiki/TopSpin_2K25" TargetMode="External"/><Relationship Id="rId233" Type="http://schemas.openxmlformats.org/officeDocument/2006/relationships/hyperlink" Target="https://en.wikipedia.org/wiki/HB_Studios" TargetMode="External"/><Relationship Id="rId440" Type="http://schemas.openxmlformats.org/officeDocument/2006/relationships/hyperlink" Target="https://en.wikipedia.org/wiki/NBA_2K18" TargetMode="External"/><Relationship Id="rId678" Type="http://schemas.openxmlformats.org/officeDocument/2006/relationships/hyperlink" Target="https://en.wikipedia.org/wiki/Civilization_Revolution_2" TargetMode="External"/><Relationship Id="rId885" Type="http://schemas.openxmlformats.org/officeDocument/2006/relationships/hyperlink" Target="https://en.wikipedia.org/wiki/IOS" TargetMode="External"/><Relationship Id="rId1070" Type="http://schemas.openxmlformats.org/officeDocument/2006/relationships/hyperlink" Target="https://en.wikipedia.org/wiki/The_Misadventures_of_P.B._Winterbottom" TargetMode="External"/><Relationship Id="rId300" Type="http://schemas.openxmlformats.org/officeDocument/2006/relationships/hyperlink" Target="https://en.wikipedia.org/wiki/Xbox_One" TargetMode="External"/><Relationship Id="rId538" Type="http://schemas.openxmlformats.org/officeDocument/2006/relationships/hyperlink" Target="https://en.wikipedia.org/wiki/NBA_2K17" TargetMode="External"/><Relationship Id="rId745" Type="http://schemas.openxmlformats.org/officeDocument/2006/relationships/hyperlink" Target="https://en.wikipedia.org/wiki/Android_(operating_system)" TargetMode="External"/><Relationship Id="rId952" Type="http://schemas.openxmlformats.org/officeDocument/2006/relationships/hyperlink" Target="https://en.wikipedia.org/wiki/PlayStation_3" TargetMode="External"/><Relationship Id="rId1168" Type="http://schemas.openxmlformats.org/officeDocument/2006/relationships/hyperlink" Target="https://en.wikipedia.org/wiki/Nintendo_DS" TargetMode="External"/><Relationship Id="rId1375" Type="http://schemas.openxmlformats.org/officeDocument/2006/relationships/hyperlink" Target="https://en.wikipedia.org/wiki/BioShock" TargetMode="External"/><Relationship Id="rId1582" Type="http://schemas.openxmlformats.org/officeDocument/2006/relationships/hyperlink" Target="https://en.wikipedia.org/wiki/Xbox" TargetMode="External"/><Relationship Id="rId81" Type="http://schemas.openxmlformats.org/officeDocument/2006/relationships/hyperlink" Target="https://en.wikipedia.org/wiki/Gearbox_Software" TargetMode="External"/><Relationship Id="rId605" Type="http://schemas.openxmlformats.org/officeDocument/2006/relationships/hyperlink" Target="https://en.wikipedia.org/wiki/NBA_2K16" TargetMode="External"/><Relationship Id="rId812" Type="http://schemas.openxmlformats.org/officeDocument/2006/relationships/hyperlink" Target="https://en.wikipedia.org/wiki/Xbox_360" TargetMode="External"/><Relationship Id="rId1028" Type="http://schemas.openxmlformats.org/officeDocument/2006/relationships/hyperlink" Target="https://en.wikipedia.org/wiki/Visual_Concepts" TargetMode="External"/><Relationship Id="rId1235" Type="http://schemas.openxmlformats.org/officeDocument/2006/relationships/hyperlink" Target="https://en.wikipedia.org/wiki/Dora_the_Explorer_video_games" TargetMode="External"/><Relationship Id="rId1442" Type="http://schemas.openxmlformats.org/officeDocument/2006/relationships/hyperlink" Target="https://en.wikipedia.org/wiki/PlayStation_2" TargetMode="External"/><Relationship Id="rId1302" Type="http://schemas.openxmlformats.org/officeDocument/2006/relationships/hyperlink" Target="https://en.wikipedia.org/wiki/Top_Spin_3" TargetMode="External"/><Relationship Id="rId39" Type="http://schemas.openxmlformats.org/officeDocument/2006/relationships/hyperlink" Target="https://en.wikipedia.org/wiki/Visual_Concepts" TargetMode="External"/><Relationship Id="rId1607" Type="http://schemas.openxmlformats.org/officeDocument/2006/relationships/hyperlink" Target="https://en.wikipedia.org/wiki/Conflict:_Global_Terror" TargetMode="External"/><Relationship Id="rId188" Type="http://schemas.openxmlformats.org/officeDocument/2006/relationships/hyperlink" Target="https://en.wikipedia.org/wiki/Borderlands_3" TargetMode="External"/><Relationship Id="rId395" Type="http://schemas.openxmlformats.org/officeDocument/2006/relationships/hyperlink" Target="https://en.wikipedia.org/wiki/NBA_2K19:_The_Prelude" TargetMode="External"/><Relationship Id="rId255" Type="http://schemas.openxmlformats.org/officeDocument/2006/relationships/hyperlink" Target="https://en.wikipedia.org/wiki/D3T" TargetMode="External"/><Relationship Id="rId462" Type="http://schemas.openxmlformats.org/officeDocument/2006/relationships/hyperlink" Target="https://en.wikipedia.org/wiki/Cat_Daddy_Games" TargetMode="External"/><Relationship Id="rId1092" Type="http://schemas.openxmlformats.org/officeDocument/2006/relationships/hyperlink" Target="https://en.wikipedia.org/wiki/Visual_Concepts" TargetMode="External"/><Relationship Id="rId1397" Type="http://schemas.openxmlformats.org/officeDocument/2006/relationships/hyperlink" Target="https://en.wikipedia.org/wiki/Xbox_360" TargetMode="External"/><Relationship Id="rId115" Type="http://schemas.openxmlformats.org/officeDocument/2006/relationships/hyperlink" Target="https://en.wikipedia.org/wiki/NBA_2K23" TargetMode="External"/><Relationship Id="rId322" Type="http://schemas.openxmlformats.org/officeDocument/2006/relationships/hyperlink" Target="https://en.wikipedia.org/wiki/Hangar_13" TargetMode="External"/><Relationship Id="rId767" Type="http://schemas.openxmlformats.org/officeDocument/2006/relationships/hyperlink" Target="https://en.wikipedia.org/wiki/Visual_Concepts" TargetMode="External"/><Relationship Id="rId974" Type="http://schemas.openxmlformats.org/officeDocument/2006/relationships/hyperlink" Target="https://en.wikipedia.org/wiki/Facebook" TargetMode="External"/><Relationship Id="rId627" Type="http://schemas.openxmlformats.org/officeDocument/2006/relationships/hyperlink" Target="https://en.wikipedia.org/wiki/Visual_Concepts" TargetMode="External"/><Relationship Id="rId834" Type="http://schemas.openxmlformats.org/officeDocument/2006/relationships/hyperlink" Target="https://en.wikipedia.org/wiki/Nintendo_DS" TargetMode="External"/><Relationship Id="rId1257" Type="http://schemas.openxmlformats.org/officeDocument/2006/relationships/hyperlink" Target="https://en.wikipedia.org/wiki/Xbox_360" TargetMode="External"/><Relationship Id="rId1464" Type="http://schemas.openxmlformats.org/officeDocument/2006/relationships/hyperlink" Target="https://en.wikipedia.org/wiki/Family_Guy_Video_Game!" TargetMode="External"/><Relationship Id="rId901" Type="http://schemas.openxmlformats.org/officeDocument/2006/relationships/hyperlink" Target="https://en.wikipedia.org/wiki/Civilization_Revolution" TargetMode="External"/><Relationship Id="rId1117" Type="http://schemas.openxmlformats.org/officeDocument/2006/relationships/hyperlink" Target="https://en.wikipedia.org/wiki/Wii" TargetMode="External"/><Relationship Id="rId1324" Type="http://schemas.openxmlformats.org/officeDocument/2006/relationships/hyperlink" Target="https://en.wikipedia.org/wiki/Wii" TargetMode="External"/><Relationship Id="rId1531" Type="http://schemas.openxmlformats.org/officeDocument/2006/relationships/hyperlink" Target="https://en.wikipedia.org/wiki/Bethesda_Game_Studios" TargetMode="External"/><Relationship Id="rId30" Type="http://schemas.openxmlformats.org/officeDocument/2006/relationships/hyperlink" Target="https://en.wikipedia.org/wiki/Visual_Concepts" TargetMode="External"/><Relationship Id="rId1629" Type="http://schemas.openxmlformats.org/officeDocument/2006/relationships/hyperlink" Target="https://en.wikipedia.org/wiki/PlayStation_2" TargetMode="External"/><Relationship Id="rId277" Type="http://schemas.openxmlformats.org/officeDocument/2006/relationships/hyperlink" Target="https://en.wikipedia.org/wiki/Gearbox_Software" TargetMode="External"/><Relationship Id="rId484" Type="http://schemas.openxmlformats.org/officeDocument/2006/relationships/hyperlink" Target="https://en.wikipedia.org/wiki/Cat_Daddy_Games" TargetMode="External"/><Relationship Id="rId137" Type="http://schemas.openxmlformats.org/officeDocument/2006/relationships/hyperlink" Target="https://en.wikipedia.org/wiki/Tiny_Tina%27s_Wonderlands" TargetMode="External"/><Relationship Id="rId344" Type="http://schemas.openxmlformats.org/officeDocument/2006/relationships/hyperlink" Target="https://en.wikipedia.org/wiki/Civilization_VI" TargetMode="External"/><Relationship Id="rId691" Type="http://schemas.openxmlformats.org/officeDocument/2006/relationships/hyperlink" Target="https://en.wikipedia.org/wiki/NBA_2K15" TargetMode="External"/><Relationship Id="rId789" Type="http://schemas.openxmlformats.org/officeDocument/2006/relationships/hyperlink" Target="https://en.wikipedia.org/wiki/Android_(operating_system)" TargetMode="External"/><Relationship Id="rId996" Type="http://schemas.openxmlformats.org/officeDocument/2006/relationships/hyperlink" Target="https://en.wikipedia.org/wiki/Major_League_Baseball_2K11" TargetMode="External"/><Relationship Id="rId551" Type="http://schemas.openxmlformats.org/officeDocument/2006/relationships/hyperlink" Target="https://en.wikipedia.org/wiki/Xbox_One" TargetMode="External"/><Relationship Id="rId649" Type="http://schemas.openxmlformats.org/officeDocument/2006/relationships/hyperlink" Target="https://en.wikipedia.org/wiki/PlayStation_4" TargetMode="External"/><Relationship Id="rId856" Type="http://schemas.openxmlformats.org/officeDocument/2006/relationships/hyperlink" Target="https://en.wikipedia.org/wiki/NBA_2K13" TargetMode="External"/><Relationship Id="rId1181" Type="http://schemas.openxmlformats.org/officeDocument/2006/relationships/hyperlink" Target="https://en.wikipedia.org/wiki/The_Bigs_2" TargetMode="External"/><Relationship Id="rId1279" Type="http://schemas.openxmlformats.org/officeDocument/2006/relationships/hyperlink" Target="https://en.wikipedia.org/wiki/MLB_Power_Pros_2008" TargetMode="External"/><Relationship Id="rId1486" Type="http://schemas.openxmlformats.org/officeDocument/2006/relationships/hyperlink" Target="https://en.wikipedia.org/wiki/Xbox_360" TargetMode="External"/><Relationship Id="rId204" Type="http://schemas.openxmlformats.org/officeDocument/2006/relationships/hyperlink" Target="https://en.wikipedia.org/wiki/Saber_Interactive" TargetMode="External"/><Relationship Id="rId411" Type="http://schemas.openxmlformats.org/officeDocument/2006/relationships/hyperlink" Target="https://en.wikipedia.org/wiki/The_Golf_Club_2019_featuring_PGA_Tour" TargetMode="External"/><Relationship Id="rId509" Type="http://schemas.openxmlformats.org/officeDocument/2006/relationships/hyperlink" Target="https://en.wikipedia.org/wiki/Xbox_One" TargetMode="External"/><Relationship Id="rId1041" Type="http://schemas.openxmlformats.org/officeDocument/2006/relationships/hyperlink" Target="https://en.wikipedia.org/wiki/Sid_Meier%27s_Pirates!_(2004_video_game)" TargetMode="External"/><Relationship Id="rId1139" Type="http://schemas.openxmlformats.org/officeDocument/2006/relationships/hyperlink" Target="https://en.wikipedia.org/wiki/PlayStation_Portable" TargetMode="External"/><Relationship Id="rId1346" Type="http://schemas.openxmlformats.org/officeDocument/2006/relationships/hyperlink" Target="https://en.wikipedia.org/wiki/Xbox_360" TargetMode="External"/><Relationship Id="rId716" Type="http://schemas.openxmlformats.org/officeDocument/2006/relationships/hyperlink" Target="https://en.wikipedia.org/wiki/NBA_2K15" TargetMode="External"/><Relationship Id="rId923" Type="http://schemas.openxmlformats.org/officeDocument/2006/relationships/hyperlink" Target="https://en.wikipedia.org/wiki/Visual_Concepts" TargetMode="External"/><Relationship Id="rId1553" Type="http://schemas.openxmlformats.org/officeDocument/2006/relationships/hyperlink" Target="https://en.wikipedia.org/wiki/NHL_2K6" TargetMode="External"/><Relationship Id="rId52" Type="http://schemas.openxmlformats.org/officeDocument/2006/relationships/hyperlink" Target="https://en.wikipedia.org/wiki/Marvel%27s_Midnight_Suns" TargetMode="External"/><Relationship Id="rId1206" Type="http://schemas.openxmlformats.org/officeDocument/2006/relationships/hyperlink" Target="https://en.wikipedia.org/wiki/PlayStation_2" TargetMode="External"/><Relationship Id="rId1413" Type="http://schemas.openxmlformats.org/officeDocument/2006/relationships/hyperlink" Target="https://en.wikipedia.org/wiki/Major_League_Baseball_2K7" TargetMode="External"/><Relationship Id="rId1620" Type="http://schemas.openxmlformats.org/officeDocument/2006/relationships/hyperlink" Target="https://en.wikipedia.org/wiki/PlayStation_2" TargetMode="External"/><Relationship Id="rId299" Type="http://schemas.openxmlformats.org/officeDocument/2006/relationships/hyperlink" Target="https://en.wikipedia.org/wiki/NBA_2K20" TargetMode="External"/><Relationship Id="rId159" Type="http://schemas.openxmlformats.org/officeDocument/2006/relationships/hyperlink" Target="https://en.wikipedia.org/wiki/Nintendo_Switch" TargetMode="External"/><Relationship Id="rId366" Type="http://schemas.openxmlformats.org/officeDocument/2006/relationships/hyperlink" Target="https://en.wikipedia.org/wiki/Android_(operating_system)" TargetMode="External"/><Relationship Id="rId573" Type="http://schemas.openxmlformats.org/officeDocument/2006/relationships/hyperlink" Target="https://en.wikipedia.org/wiki/Battleborn_(video_game)" TargetMode="External"/><Relationship Id="rId780" Type="http://schemas.openxmlformats.org/officeDocument/2006/relationships/hyperlink" Target="https://en.wikipedia.org/wiki/Sid_Meier%27s_Ace_Patrol" TargetMode="External"/><Relationship Id="rId226" Type="http://schemas.openxmlformats.org/officeDocument/2006/relationships/hyperlink" Target="https://en.wikipedia.org/wiki/Xbox_One" TargetMode="External"/><Relationship Id="rId433" Type="http://schemas.openxmlformats.org/officeDocument/2006/relationships/hyperlink" Target="https://en.wikipedia.org/wiki/PlayStation_4" TargetMode="External"/><Relationship Id="rId878" Type="http://schemas.openxmlformats.org/officeDocument/2006/relationships/hyperlink" Target="https://en.wikipedia.org/wiki/Borderlands_2" TargetMode="External"/><Relationship Id="rId1063" Type="http://schemas.openxmlformats.org/officeDocument/2006/relationships/hyperlink" Target="https://en.wikipedia.org/wiki/NHL_2K11" TargetMode="External"/><Relationship Id="rId1270" Type="http://schemas.openxmlformats.org/officeDocument/2006/relationships/hyperlink" Target="https://en.wikipedia.org/wiki/NHL_2K9" TargetMode="External"/><Relationship Id="rId640" Type="http://schemas.openxmlformats.org/officeDocument/2006/relationships/hyperlink" Target="https://en.wikipedia.org/wiki/Android_(operating_system)" TargetMode="External"/><Relationship Id="rId738" Type="http://schemas.openxmlformats.org/officeDocument/2006/relationships/hyperlink" Target="https://en.wikipedia.org/wiki/IOS" TargetMode="External"/><Relationship Id="rId945" Type="http://schemas.openxmlformats.org/officeDocument/2006/relationships/hyperlink" Target="https://en.wikipedia.org/wiki/2K_China" TargetMode="External"/><Relationship Id="rId1368" Type="http://schemas.openxmlformats.org/officeDocument/2006/relationships/hyperlink" Target="https://en.wikipedia.org/wiki/PlayStation_2" TargetMode="External"/><Relationship Id="rId1575" Type="http://schemas.openxmlformats.org/officeDocument/2006/relationships/hyperlink" Target="https://en.wikipedia.org/wiki/Headfirst_Productions" TargetMode="External"/><Relationship Id="rId74" Type="http://schemas.openxmlformats.org/officeDocument/2006/relationships/hyperlink" Target="https://en.wikipedia.org/wiki/PlayStation_4" TargetMode="External"/><Relationship Id="rId500" Type="http://schemas.openxmlformats.org/officeDocument/2006/relationships/hyperlink" Target="https://en.wikipedia.org/wiki/IOS" TargetMode="External"/><Relationship Id="rId805" Type="http://schemas.openxmlformats.org/officeDocument/2006/relationships/hyperlink" Target="https://en.wikipedia.org/wiki/Microsoft_Windows" TargetMode="External"/><Relationship Id="rId1130" Type="http://schemas.openxmlformats.org/officeDocument/2006/relationships/hyperlink" Target="https://en.wikipedia.org/wiki/Microsoft_Windows" TargetMode="External"/><Relationship Id="rId1228" Type="http://schemas.openxmlformats.org/officeDocument/2006/relationships/hyperlink" Target="https://en.wikipedia.org/wiki/MLB_Superstars" TargetMode="External"/><Relationship Id="rId1435" Type="http://schemas.openxmlformats.org/officeDocument/2006/relationships/hyperlink" Target="https://en.wikipedia.org/wiki/Climax_Studios" TargetMode="External"/><Relationship Id="rId1642" Type="http://schemas.openxmlformats.org/officeDocument/2006/relationships/hyperlink" Target="https://en.wikipedia.org/wiki/Microsoft_Windows" TargetMode="External"/><Relationship Id="rId1502" Type="http://schemas.openxmlformats.org/officeDocument/2006/relationships/hyperlink" Target="https://en.wikipedia.org/wiki/The_Da_Vinci_Code_(video_game)" TargetMode="External"/><Relationship Id="rId290" Type="http://schemas.openxmlformats.org/officeDocument/2006/relationships/hyperlink" Target="https://en.wikipedia.org/wiki/PlayStation_4" TargetMode="External"/><Relationship Id="rId388" Type="http://schemas.openxmlformats.org/officeDocument/2006/relationships/hyperlink" Target="https://en.wikipedia.org/wiki/Microsoft_Windows" TargetMode="External"/><Relationship Id="rId150" Type="http://schemas.openxmlformats.org/officeDocument/2006/relationships/hyperlink" Target="https://en.wikipedia.org/wiki/Xbox_One" TargetMode="External"/><Relationship Id="rId595" Type="http://schemas.openxmlformats.org/officeDocument/2006/relationships/hyperlink" Target="https://en.wikipedia.org/wiki/PlayStation_3" TargetMode="External"/><Relationship Id="rId248" Type="http://schemas.openxmlformats.org/officeDocument/2006/relationships/hyperlink" Target="https://en.wikipedia.org/wiki/Nintendo_Switch" TargetMode="External"/><Relationship Id="rId455" Type="http://schemas.openxmlformats.org/officeDocument/2006/relationships/hyperlink" Target="https://en.wikipedia.org/wiki/NBA_2K18:_The_Prelude" TargetMode="External"/><Relationship Id="rId662" Type="http://schemas.openxmlformats.org/officeDocument/2006/relationships/hyperlink" Target="https://en.wikipedia.org/wiki/Microsoft_Windows" TargetMode="External"/><Relationship Id="rId1085" Type="http://schemas.openxmlformats.org/officeDocument/2006/relationships/hyperlink" Target="https://en.wikipedia.org/wiki/PlayStation_Portable" TargetMode="External"/><Relationship Id="rId1292" Type="http://schemas.openxmlformats.org/officeDocument/2006/relationships/hyperlink" Target="https://en.wikipedia.org/wiki/Firaxis_Games" TargetMode="External"/><Relationship Id="rId108" Type="http://schemas.openxmlformats.org/officeDocument/2006/relationships/hyperlink" Target="https://en.wikipedia.org/wiki/Visual_Concepts" TargetMode="External"/><Relationship Id="rId315" Type="http://schemas.openxmlformats.org/officeDocument/2006/relationships/hyperlink" Target="https://en.wikipedia.org/wiki/Android_(operating_system)" TargetMode="External"/><Relationship Id="rId522" Type="http://schemas.openxmlformats.org/officeDocument/2006/relationships/hyperlink" Target="https://en.wikipedia.org/wiki/XCOM_2" TargetMode="External"/><Relationship Id="rId967" Type="http://schemas.openxmlformats.org/officeDocument/2006/relationships/hyperlink" Target="https://en.wikipedia.org/wiki/Nicktoons_MLB" TargetMode="External"/><Relationship Id="rId1152" Type="http://schemas.openxmlformats.org/officeDocument/2006/relationships/hyperlink" Target="https://en.wikipedia.org/wiki/NHL_2K10" TargetMode="External"/><Relationship Id="rId1597" Type="http://schemas.openxmlformats.org/officeDocument/2006/relationships/hyperlink" Target="https://en.wikipedia.org/wiki/Coresoft" TargetMode="External"/><Relationship Id="rId96" Type="http://schemas.openxmlformats.org/officeDocument/2006/relationships/hyperlink" Target="https://en.wikipedia.org/wiki/HB_Studios" TargetMode="External"/><Relationship Id="rId827" Type="http://schemas.openxmlformats.org/officeDocument/2006/relationships/hyperlink" Target="https://en.wikipedia.org/wiki/NBA_2K13" TargetMode="External"/><Relationship Id="rId1012" Type="http://schemas.openxmlformats.org/officeDocument/2006/relationships/hyperlink" Target="https://en.wikipedia.org/wiki/High_Voltage_Software" TargetMode="External"/><Relationship Id="rId1457" Type="http://schemas.openxmlformats.org/officeDocument/2006/relationships/hyperlink" Target="https://en.wikipedia.org/wiki/SuperVillain_Studios" TargetMode="External"/><Relationship Id="rId1664" Type="http://schemas.openxmlformats.org/officeDocument/2006/relationships/hyperlink" Target="https://en.wikipedia.org/wiki/Mafia_(series)" TargetMode="External"/><Relationship Id="rId1317" Type="http://schemas.openxmlformats.org/officeDocument/2006/relationships/hyperlink" Target="https://en.wikipedia.org/wiki/PlayStation_2" TargetMode="External"/><Relationship Id="rId1524" Type="http://schemas.openxmlformats.org/officeDocument/2006/relationships/hyperlink" Target="https://en.wikipedia.org/wiki/Top_Spin_2" TargetMode="External"/><Relationship Id="rId23" Type="http://schemas.openxmlformats.org/officeDocument/2006/relationships/hyperlink" Target="https://en.wikipedia.org/wiki/PlayStation_4" TargetMode="External"/><Relationship Id="rId172" Type="http://schemas.openxmlformats.org/officeDocument/2006/relationships/hyperlink" Target="https://en.wikipedia.org/wiki/IOS" TargetMode="External"/><Relationship Id="rId477" Type="http://schemas.openxmlformats.org/officeDocument/2006/relationships/hyperlink" Target="https://en.wikipedia.org/wiki/Oculus_Rift" TargetMode="External"/><Relationship Id="rId684" Type="http://schemas.openxmlformats.org/officeDocument/2006/relationships/hyperlink" Target="https://en.wikipedia.org/wiki/Civilization:_Beyond_Earth" TargetMode="External"/><Relationship Id="rId337" Type="http://schemas.openxmlformats.org/officeDocument/2006/relationships/hyperlink" Target="https://en.wikipedia.org/wiki/Hangar_13" TargetMode="External"/><Relationship Id="rId891" Type="http://schemas.openxmlformats.org/officeDocument/2006/relationships/hyperlink" Target="https://en.wikipedia.org/wiki/Cat_Daddy_Games" TargetMode="External"/><Relationship Id="rId989" Type="http://schemas.openxmlformats.org/officeDocument/2006/relationships/hyperlink" Target="https://en.wikipedia.org/wiki/Xbox_360" TargetMode="External"/><Relationship Id="rId544" Type="http://schemas.openxmlformats.org/officeDocument/2006/relationships/hyperlink" Target="https://en.wikipedia.org/wiki/Blind_Squirrel_Games" TargetMode="External"/><Relationship Id="rId751" Type="http://schemas.openxmlformats.org/officeDocument/2006/relationships/hyperlink" Target="https://en.wikipedia.org/wiki/NBA_2K14" TargetMode="External"/><Relationship Id="rId849" Type="http://schemas.openxmlformats.org/officeDocument/2006/relationships/hyperlink" Target="https://en.wikipedia.org/wiki/Android_(operating_system)" TargetMode="External"/><Relationship Id="rId1174" Type="http://schemas.openxmlformats.org/officeDocument/2006/relationships/hyperlink" Target="https://en.wikipedia.org/wiki/Cat_Daddy_Games" TargetMode="External"/><Relationship Id="rId1381" Type="http://schemas.openxmlformats.org/officeDocument/2006/relationships/hyperlink" Target="https://en.wikipedia.org/wiki/Xbox_360" TargetMode="External"/><Relationship Id="rId1479" Type="http://schemas.openxmlformats.org/officeDocument/2006/relationships/hyperlink" Target="https://en.wikipedia.org/wiki/Visual_Concepts" TargetMode="External"/><Relationship Id="rId404" Type="http://schemas.openxmlformats.org/officeDocument/2006/relationships/hyperlink" Target="https://en.wikipedia.org/wiki/Cat_Daddy_Games" TargetMode="External"/><Relationship Id="rId611" Type="http://schemas.openxmlformats.org/officeDocument/2006/relationships/hyperlink" Target="https://en.wikipedia.org/wiki/Android_(operating_system)" TargetMode="External"/><Relationship Id="rId1034" Type="http://schemas.openxmlformats.org/officeDocument/2006/relationships/hyperlink" Target="https://en.wikipedia.org/wiki/2K_China" TargetMode="External"/><Relationship Id="rId1241" Type="http://schemas.openxmlformats.org/officeDocument/2006/relationships/hyperlink" Target="https://en.wikipedia.org/wiki/PlayStation_2" TargetMode="External"/><Relationship Id="rId1339" Type="http://schemas.openxmlformats.org/officeDocument/2006/relationships/hyperlink" Target="https://en.wikipedia.org/wiki/College_Hoops_2K8" TargetMode="External"/><Relationship Id="rId709" Type="http://schemas.openxmlformats.org/officeDocument/2006/relationships/hyperlink" Target="https://en.wikipedia.org/wiki/Cat_Daddy_Games" TargetMode="External"/><Relationship Id="rId916" Type="http://schemas.openxmlformats.org/officeDocument/2006/relationships/hyperlink" Target="https://en.wikipedia.org/wiki/Major_League_Baseball_2K12" TargetMode="External"/><Relationship Id="rId1101" Type="http://schemas.openxmlformats.org/officeDocument/2006/relationships/hyperlink" Target="https://en.wikipedia.org/wiki/Xbox_360" TargetMode="External"/><Relationship Id="rId1546" Type="http://schemas.openxmlformats.org/officeDocument/2006/relationships/hyperlink" Target="https://en.wikipedia.org/wiki/Visual_Concepts" TargetMode="External"/><Relationship Id="rId45" Type="http://schemas.openxmlformats.org/officeDocument/2006/relationships/hyperlink" Target="https://en.wikipedia.org/wiki/Visual_Concepts" TargetMode="External"/><Relationship Id="rId1406" Type="http://schemas.openxmlformats.org/officeDocument/2006/relationships/hyperlink" Target="https://en.wikipedia.org/wiki/Fantastic_Four:_Rise_of_the_Silver_Surfer_(video_game)" TargetMode="External"/><Relationship Id="rId1613" Type="http://schemas.openxmlformats.org/officeDocument/2006/relationships/hyperlink" Target="https://en.wikipedia.org/wiki/NBA_2K6" TargetMode="External"/><Relationship Id="rId194" Type="http://schemas.openxmlformats.org/officeDocument/2006/relationships/hyperlink" Target="https://en.wikipedia.org/wiki/NBA_2K21" TargetMode="External"/><Relationship Id="rId261" Type="http://schemas.openxmlformats.org/officeDocument/2006/relationships/hyperlink" Target="https://en.wikipedia.org/wiki/Civilization_VI" TargetMode="External"/><Relationship Id="rId499" Type="http://schemas.openxmlformats.org/officeDocument/2006/relationships/hyperlink" Target="https://en.wikipedia.org/wiki/Cat_Daddy_Games" TargetMode="External"/><Relationship Id="rId359" Type="http://schemas.openxmlformats.org/officeDocument/2006/relationships/hyperlink" Target="https://en.wikipedia.org/wiki/Carnival_Games_(series)" TargetMode="External"/><Relationship Id="rId566" Type="http://schemas.openxmlformats.org/officeDocument/2006/relationships/hyperlink" Target="https://en.wikipedia.org/wiki/Android_(operating_system)" TargetMode="External"/><Relationship Id="rId773" Type="http://schemas.openxmlformats.org/officeDocument/2006/relationships/hyperlink" Target="https://en.wikipedia.org/wiki/NBA_2K14" TargetMode="External"/><Relationship Id="rId1196" Type="http://schemas.openxmlformats.org/officeDocument/2006/relationships/hyperlink" Target="https://en.wikipedia.org/wiki/Major_League_Baseball_2K9" TargetMode="External"/><Relationship Id="rId121" Type="http://schemas.openxmlformats.org/officeDocument/2006/relationships/hyperlink" Target="https://en.wikipedia.org/wiki/The_Quarry_(video_game)" TargetMode="External"/><Relationship Id="rId219" Type="http://schemas.openxmlformats.org/officeDocument/2006/relationships/hyperlink" Target="https://en.wikipedia.org/wiki/NBA_2K21" TargetMode="External"/><Relationship Id="rId426" Type="http://schemas.openxmlformats.org/officeDocument/2006/relationships/hyperlink" Target="https://en.wikipedia.org/wiki/Cat_Daddy_Games" TargetMode="External"/><Relationship Id="rId633" Type="http://schemas.openxmlformats.org/officeDocument/2006/relationships/hyperlink" Target="https://en.wikipedia.org/wiki/Cat_Daddy_Games" TargetMode="External"/><Relationship Id="rId980" Type="http://schemas.openxmlformats.org/officeDocument/2006/relationships/hyperlink" Target="https://en.wikipedia.org/wiki/Duke_Nukem_Forever" TargetMode="External"/><Relationship Id="rId1056" Type="http://schemas.openxmlformats.org/officeDocument/2006/relationships/hyperlink" Target="https://en.wikipedia.org/wiki/2K_Czech" TargetMode="External"/><Relationship Id="rId1263" Type="http://schemas.openxmlformats.org/officeDocument/2006/relationships/hyperlink" Target="https://en.wikipedia.org/wiki/Visual_Concepts" TargetMode="External"/><Relationship Id="rId840" Type="http://schemas.openxmlformats.org/officeDocument/2006/relationships/hyperlink" Target="https://en.wikipedia.org/wiki/XCOM:_Enemy_Unknown" TargetMode="External"/><Relationship Id="rId938" Type="http://schemas.openxmlformats.org/officeDocument/2006/relationships/hyperlink" Target="https://en.wikipedia.org/wiki/High_Voltage_Software" TargetMode="External"/><Relationship Id="rId1470" Type="http://schemas.openxmlformats.org/officeDocument/2006/relationships/hyperlink" Target="https://en.wikipedia.org/wiki/Sid_Meier%27s_Railroads!" TargetMode="External"/><Relationship Id="rId1568" Type="http://schemas.openxmlformats.org/officeDocument/2006/relationships/hyperlink" Target="https://en.wikipedia.org/wiki/Xbox" TargetMode="External"/><Relationship Id="rId67" Type="http://schemas.openxmlformats.org/officeDocument/2006/relationships/hyperlink" Target="https://en.wikipedia.org/wiki/New_Tales_from_the_Borderlands" TargetMode="External"/><Relationship Id="rId700" Type="http://schemas.openxmlformats.org/officeDocument/2006/relationships/hyperlink" Target="https://en.wikipedia.org/wiki/Borderlands:_The_Pre-Sequel" TargetMode="External"/><Relationship Id="rId1123" Type="http://schemas.openxmlformats.org/officeDocument/2006/relationships/hyperlink" Target="https://en.wikipedia.org/wiki/PlayStation_3" TargetMode="External"/><Relationship Id="rId1330" Type="http://schemas.openxmlformats.org/officeDocument/2006/relationships/hyperlink" Target="https://en.wikipedia.org/wiki/High_Voltage_Software" TargetMode="External"/><Relationship Id="rId1428" Type="http://schemas.openxmlformats.org/officeDocument/2006/relationships/hyperlink" Target="https://en.wikipedia.org/wiki/Xbox_(console)" TargetMode="External"/><Relationship Id="rId1635" Type="http://schemas.openxmlformats.org/officeDocument/2006/relationships/hyperlink" Target="https://en.wikipedia.org/wiki/Ford_Mustang:_The_Legend_Lives" TargetMode="External"/><Relationship Id="rId283" Type="http://schemas.openxmlformats.org/officeDocument/2006/relationships/hyperlink" Target="https://en.wikipedia.org/wiki/WWE_2K20" TargetMode="External"/><Relationship Id="rId490" Type="http://schemas.openxmlformats.org/officeDocument/2006/relationships/hyperlink" Target="https://en.wikipedia.org/wiki/Cat_Daddy_Games" TargetMode="External"/><Relationship Id="rId143" Type="http://schemas.openxmlformats.org/officeDocument/2006/relationships/hyperlink" Target="https://en.wikipedia.org/wiki/WWE_2K22" TargetMode="External"/><Relationship Id="rId350" Type="http://schemas.openxmlformats.org/officeDocument/2006/relationships/hyperlink" Target="https://en.wikipedia.org/wiki/WWE_SuperCard" TargetMode="External"/><Relationship Id="rId588" Type="http://schemas.openxmlformats.org/officeDocument/2006/relationships/hyperlink" Target="https://en.wikipedia.org/wiki/WWE_2K16" TargetMode="External"/><Relationship Id="rId795" Type="http://schemas.openxmlformats.org/officeDocument/2006/relationships/hyperlink" Target="https://en.wikipedia.org/wiki/Android_(operating_system)" TargetMode="External"/><Relationship Id="rId9" Type="http://schemas.openxmlformats.org/officeDocument/2006/relationships/hyperlink" Target="https://en.wikipedia.org/wiki/Hangar_13" TargetMode="External"/><Relationship Id="rId210" Type="http://schemas.openxmlformats.org/officeDocument/2006/relationships/hyperlink" Target="https://en.wikipedia.org/wiki/Saber_Interactive" TargetMode="External"/><Relationship Id="rId448" Type="http://schemas.openxmlformats.org/officeDocument/2006/relationships/hyperlink" Target="https://en.wikipedia.org/wiki/PlayStation_3" TargetMode="External"/><Relationship Id="rId655" Type="http://schemas.openxmlformats.org/officeDocument/2006/relationships/hyperlink" Target="https://en.wikipedia.org/wiki/Sid_Meier%27s_Starships" TargetMode="External"/><Relationship Id="rId862" Type="http://schemas.openxmlformats.org/officeDocument/2006/relationships/hyperlink" Target="https://en.wikipedia.org/wiki/Wii" TargetMode="External"/><Relationship Id="rId1078" Type="http://schemas.openxmlformats.org/officeDocument/2006/relationships/hyperlink" Target="https://en.wikipedia.org/wiki/Major_League_Baseball_2K10" TargetMode="External"/><Relationship Id="rId1285" Type="http://schemas.openxmlformats.org/officeDocument/2006/relationships/hyperlink" Target="https://en.wikipedia.org/wiki/MLB_Power_Pros_2008" TargetMode="External"/><Relationship Id="rId1492" Type="http://schemas.openxmlformats.org/officeDocument/2006/relationships/hyperlink" Target="https://en.wikipedia.org/wiki/Prey_(2006_video_game)" TargetMode="External"/><Relationship Id="rId308" Type="http://schemas.openxmlformats.org/officeDocument/2006/relationships/hyperlink" Target="https://en.wikipedia.org/wiki/IOS" TargetMode="External"/><Relationship Id="rId515" Type="http://schemas.openxmlformats.org/officeDocument/2006/relationships/hyperlink" Target="https://en.wikipedia.org/wiki/Xbox_One" TargetMode="External"/><Relationship Id="rId722" Type="http://schemas.openxmlformats.org/officeDocument/2006/relationships/hyperlink" Target="https://en.wikipedia.org/wiki/NBA_2K15" TargetMode="External"/><Relationship Id="rId1145" Type="http://schemas.openxmlformats.org/officeDocument/2006/relationships/hyperlink" Target="https://en.wikipedia.org/wiki/Xbox_360" TargetMode="External"/><Relationship Id="rId1352" Type="http://schemas.openxmlformats.org/officeDocument/2006/relationships/hyperlink" Target="https://en.wikipedia.org/wiki/MLB_Power_Pros"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en.wikipedia.org/wiki/Fire_OS" TargetMode="External"/><Relationship Id="rId299" Type="http://schemas.openxmlformats.org/officeDocument/2006/relationships/hyperlink" Target="https://en.wikipedia.org/wiki/Rockstar_Leeds" TargetMode="External"/><Relationship Id="rId21" Type="http://schemas.openxmlformats.org/officeDocument/2006/relationships/hyperlink" Target="https://en.wikipedia.org/wiki/PlayStation_4" TargetMode="External"/><Relationship Id="rId63" Type="http://schemas.openxmlformats.org/officeDocument/2006/relationships/hyperlink" Target="https://en.wikipedia.org/wiki/L.A._Noire:_The_VR_Case_Files" TargetMode="External"/><Relationship Id="rId159" Type="http://schemas.openxmlformats.org/officeDocument/2006/relationships/hyperlink" Target="https://en.wikipedia.org/wiki/Fire_OS" TargetMode="External"/><Relationship Id="rId324" Type="http://schemas.openxmlformats.org/officeDocument/2006/relationships/hyperlink" Target="https://en.wikipedia.org/wiki/Xbox_(console)" TargetMode="External"/><Relationship Id="rId366" Type="http://schemas.openxmlformats.org/officeDocument/2006/relationships/hyperlink" Target="https://en.wikipedia.org/wiki/Rockstar_North" TargetMode="External"/><Relationship Id="rId170" Type="http://schemas.openxmlformats.org/officeDocument/2006/relationships/hyperlink" Target="https://en.wikipedia.org/wiki/Rockstar_North" TargetMode="External"/><Relationship Id="rId226" Type="http://schemas.openxmlformats.org/officeDocument/2006/relationships/hyperlink" Target="https://en.wikipedia.org/wiki/Undead_Nightmare" TargetMode="External"/><Relationship Id="rId433" Type="http://schemas.openxmlformats.org/officeDocument/2006/relationships/hyperlink" Target="https://en.wikipedia.org/wiki/Smuggler%27s_Run" TargetMode="External"/><Relationship Id="rId268" Type="http://schemas.openxmlformats.org/officeDocument/2006/relationships/hyperlink" Target="https://en.wikipedia.org/wiki/Grand_Theft_Auto_IV" TargetMode="External"/><Relationship Id="rId475" Type="http://schemas.openxmlformats.org/officeDocument/2006/relationships/hyperlink" Target="https://en.wikipedia.org/wiki/PlayStation_(console)" TargetMode="External"/><Relationship Id="rId32" Type="http://schemas.openxmlformats.org/officeDocument/2006/relationships/hyperlink" Target="https://en.wikipedia.org/wiki/Rockstar_North" TargetMode="External"/><Relationship Id="rId74" Type="http://schemas.openxmlformats.org/officeDocument/2006/relationships/hyperlink" Target="https://en.wikipedia.org/wiki/Red_Dead_Redemption_2" TargetMode="External"/><Relationship Id="rId128" Type="http://schemas.openxmlformats.org/officeDocument/2006/relationships/hyperlink" Target="https://en.wikipedia.org/wiki/Rockstar_North" TargetMode="External"/><Relationship Id="rId335" Type="http://schemas.openxmlformats.org/officeDocument/2006/relationships/hyperlink" Target="https://en.wikipedia.org/wiki/PlayStation_Portable" TargetMode="External"/><Relationship Id="rId377" Type="http://schemas.openxmlformats.org/officeDocument/2006/relationships/hyperlink" Target="https://en.wikipedia.org/wiki/PlayStation_2" TargetMode="External"/><Relationship Id="rId5" Type="http://schemas.openxmlformats.org/officeDocument/2006/relationships/hyperlink" Target="https://en.wikipedia.org/wiki/Grand_Theft_Auto:_The_Trilogy_%E2%80%93_The_Definitive_Edition" TargetMode="External"/><Relationship Id="rId181" Type="http://schemas.openxmlformats.org/officeDocument/2006/relationships/hyperlink" Target="https://en.wikipedia.org/wiki/MacOS" TargetMode="External"/><Relationship Id="rId237" Type="http://schemas.openxmlformats.org/officeDocument/2006/relationships/hyperlink" Target="https://en.wikipedia.org/wiki/Windows" TargetMode="External"/><Relationship Id="rId402" Type="http://schemas.openxmlformats.org/officeDocument/2006/relationships/hyperlink" Target="https://en.wikipedia.org/wiki/Rockstar_San_Diego" TargetMode="External"/><Relationship Id="rId279" Type="http://schemas.openxmlformats.org/officeDocument/2006/relationships/hyperlink" Target="https://en.wikipedia.org/wiki/Rockstar_San_Diego" TargetMode="External"/><Relationship Id="rId444" Type="http://schemas.openxmlformats.org/officeDocument/2006/relationships/hyperlink" Target="https://en.wikipedia.org/wiki/Rockstar_North" TargetMode="External"/><Relationship Id="rId486" Type="http://schemas.openxmlformats.org/officeDocument/2006/relationships/hyperlink" Target="https://en.wikipedia.org/wiki/Remedy_Entertainment" TargetMode="External"/><Relationship Id="rId43" Type="http://schemas.openxmlformats.org/officeDocument/2006/relationships/hyperlink" Target="https://en.wikipedia.org/wiki/PlayStation_5" TargetMode="External"/><Relationship Id="rId139" Type="http://schemas.openxmlformats.org/officeDocument/2006/relationships/hyperlink" Target="https://en.wikipedia.org/wiki/Amazon_Fire_TV" TargetMode="External"/><Relationship Id="rId290" Type="http://schemas.openxmlformats.org/officeDocument/2006/relationships/hyperlink" Target="https://en.wikipedia.org/wiki/Wii" TargetMode="External"/><Relationship Id="rId304" Type="http://schemas.openxmlformats.org/officeDocument/2006/relationships/hyperlink" Target="https://en.wikipedia.org/wiki/Wii" TargetMode="External"/><Relationship Id="rId346" Type="http://schemas.openxmlformats.org/officeDocument/2006/relationships/hyperlink" Target="https://en.wikipedia.org/wiki/Midnight_Club_3:_Dub_Edition" TargetMode="External"/><Relationship Id="rId388" Type="http://schemas.openxmlformats.org/officeDocument/2006/relationships/hyperlink" Target="https://en.wikipedia.org/wiki/Grand_Theft_Auto:_Vice_City" TargetMode="External"/><Relationship Id="rId85" Type="http://schemas.openxmlformats.org/officeDocument/2006/relationships/hyperlink" Target="https://en.wikipedia.org/wiki/L.A._Noire" TargetMode="External"/><Relationship Id="rId150" Type="http://schemas.openxmlformats.org/officeDocument/2006/relationships/hyperlink" Target="https://en.wikipedia.org/wiki/Universal_Windows_Platform_apps" TargetMode="External"/><Relationship Id="rId192" Type="http://schemas.openxmlformats.org/officeDocument/2006/relationships/hyperlink" Target="https://en.wikipedia.org/wiki/Max_Payne_3" TargetMode="External"/><Relationship Id="rId206" Type="http://schemas.openxmlformats.org/officeDocument/2006/relationships/hyperlink" Target="https://en.wikipedia.org/wiki/War_Drum_Studios" TargetMode="External"/><Relationship Id="rId413" Type="http://schemas.openxmlformats.org/officeDocument/2006/relationships/hyperlink" Target="https://en.wikipedia.org/wiki/Rockstar_Toronto" TargetMode="External"/><Relationship Id="rId248" Type="http://schemas.openxmlformats.org/officeDocument/2006/relationships/hyperlink" Target="https://en.wikipedia.org/wiki/War_Drum_Studios" TargetMode="External"/><Relationship Id="rId455" Type="http://schemas.openxmlformats.org/officeDocument/2006/relationships/hyperlink" Target="https://en.wikipedia.org/wiki/Underground_Development" TargetMode="External"/><Relationship Id="rId12" Type="http://schemas.openxmlformats.org/officeDocument/2006/relationships/hyperlink" Target="https://en.wikipedia.org/wiki/Nintendo_Switch" TargetMode="External"/><Relationship Id="rId108" Type="http://schemas.openxmlformats.org/officeDocument/2006/relationships/hyperlink" Target="https://en.wikipedia.org/wiki/Grand_Theft_Auto_V" TargetMode="External"/><Relationship Id="rId315" Type="http://schemas.openxmlformats.org/officeDocument/2006/relationships/hyperlink" Target="https://en.wikipedia.org/wiki/Rockstar_Vancouver" TargetMode="External"/><Relationship Id="rId357" Type="http://schemas.openxmlformats.org/officeDocument/2006/relationships/hyperlink" Target="https://en.wikipedia.org/wiki/Rockstar_San_Diego" TargetMode="External"/><Relationship Id="rId54" Type="http://schemas.openxmlformats.org/officeDocument/2006/relationships/hyperlink" Target="https://en.wikipedia.org/wiki/Red_Dead_Online" TargetMode="External"/><Relationship Id="rId96" Type="http://schemas.openxmlformats.org/officeDocument/2006/relationships/hyperlink" Target="https://en.wikipedia.org/wiki/Grand_Theft_Auto:_Liberty_City_Stories" TargetMode="External"/><Relationship Id="rId161" Type="http://schemas.openxmlformats.org/officeDocument/2006/relationships/hyperlink" Target="https://en.wikipedia.org/wiki/Grand_Theft_Auto:_San_Andreas" TargetMode="External"/><Relationship Id="rId217" Type="http://schemas.openxmlformats.org/officeDocument/2006/relationships/hyperlink" Target="https://en.wikipedia.org/wiki/Grand_Theft_Auto_III" TargetMode="External"/><Relationship Id="rId399" Type="http://schemas.openxmlformats.org/officeDocument/2006/relationships/hyperlink" Target="https://en.wikipedia.org/wiki/Rockstar_North" TargetMode="External"/><Relationship Id="rId259" Type="http://schemas.openxmlformats.org/officeDocument/2006/relationships/hyperlink" Target="https://en.wikipedia.org/wiki/Rockstar_Leeds" TargetMode="External"/><Relationship Id="rId424" Type="http://schemas.openxmlformats.org/officeDocument/2006/relationships/hyperlink" Target="https://en.wikipedia.org/wiki/PlayStation_2" TargetMode="External"/><Relationship Id="rId466" Type="http://schemas.openxmlformats.org/officeDocument/2006/relationships/hyperlink" Target="https://en.wikipedia.org/wiki/Nintendo_64" TargetMode="External"/><Relationship Id="rId23" Type="http://schemas.openxmlformats.org/officeDocument/2006/relationships/hyperlink" Target="https://en.wikipedia.org/wiki/Grand_Theft_Auto_V" TargetMode="External"/><Relationship Id="rId119" Type="http://schemas.openxmlformats.org/officeDocument/2006/relationships/hyperlink" Target="https://en.wikipedia.org/wiki/Grand_Theft_Auto_V" TargetMode="External"/><Relationship Id="rId270" Type="http://schemas.openxmlformats.org/officeDocument/2006/relationships/hyperlink" Target="https://en.wikipedia.org/wiki/Rockstar_Toronto" TargetMode="External"/><Relationship Id="rId326" Type="http://schemas.openxmlformats.org/officeDocument/2006/relationships/hyperlink" Target="https://en.wikipedia.org/wiki/Grand_Theft_Auto:_Liberty_City_Stories" TargetMode="External"/><Relationship Id="rId65" Type="http://schemas.openxmlformats.org/officeDocument/2006/relationships/hyperlink" Target="https://en.wikipedia.org/wiki/Red_Dead_Online" TargetMode="External"/><Relationship Id="rId130" Type="http://schemas.openxmlformats.org/officeDocument/2006/relationships/hyperlink" Target="https://en.wikipedia.org/wiki/Xbox_360" TargetMode="External"/><Relationship Id="rId368" Type="http://schemas.openxmlformats.org/officeDocument/2006/relationships/hyperlink" Target="https://en.wikipedia.org/wiki/Game_Boy_Advance" TargetMode="External"/><Relationship Id="rId172" Type="http://schemas.openxmlformats.org/officeDocument/2006/relationships/hyperlink" Target="https://en.wikipedia.org/wiki/Xbox_360" TargetMode="External"/><Relationship Id="rId228" Type="http://schemas.openxmlformats.org/officeDocument/2006/relationships/hyperlink" Target="https://en.wikipedia.org/wiki/Rockstar_San_Diego" TargetMode="External"/><Relationship Id="rId435" Type="http://schemas.openxmlformats.org/officeDocument/2006/relationships/hyperlink" Target="https://en.wikipedia.org/wiki/Rockstar_San_Diego" TargetMode="External"/><Relationship Id="rId477" Type="http://schemas.openxmlformats.org/officeDocument/2006/relationships/hyperlink" Target="https://en.wikipedia.org/wiki/Grand_Theft_Auto:_London_1969" TargetMode="External"/><Relationship Id="rId281" Type="http://schemas.openxmlformats.org/officeDocument/2006/relationships/hyperlink" Target="https://en.wikipedia.org/wiki/Xbox_360" TargetMode="External"/><Relationship Id="rId337" Type="http://schemas.openxmlformats.org/officeDocument/2006/relationships/hyperlink" Target="https://en.wikipedia.org/wiki/Grand_Theft_Auto:_San_Andreas" TargetMode="External"/><Relationship Id="rId34" Type="http://schemas.openxmlformats.org/officeDocument/2006/relationships/hyperlink" Target="https://en.wikipedia.org/wiki/Windows" TargetMode="External"/><Relationship Id="rId76" Type="http://schemas.openxmlformats.org/officeDocument/2006/relationships/hyperlink" Target="https://en.wikipedia.org/wiki/Rockstar_Games" TargetMode="External"/><Relationship Id="rId141" Type="http://schemas.openxmlformats.org/officeDocument/2006/relationships/hyperlink" Target="https://en.wikipedia.org/wiki/Grand_Theft_Auto:_Vice_City" TargetMode="External"/><Relationship Id="rId379" Type="http://schemas.openxmlformats.org/officeDocument/2006/relationships/hyperlink" Target="https://en.wikipedia.org/wiki/Max_Payne_2:_The_Fall_of_Max_Payne" TargetMode="External"/><Relationship Id="rId7" Type="http://schemas.openxmlformats.org/officeDocument/2006/relationships/hyperlink" Target="https://en.wikipedia.org/wiki/Grove_Street_Games" TargetMode="External"/><Relationship Id="rId183" Type="http://schemas.openxmlformats.org/officeDocument/2006/relationships/hyperlink" Target="https://en.wikipedia.org/wiki/Grand_Theft_Auto:_Vice_City" TargetMode="External"/><Relationship Id="rId239" Type="http://schemas.openxmlformats.org/officeDocument/2006/relationships/hyperlink" Target="https://en.wikipedia.org/wiki/PlayStation_3" TargetMode="External"/><Relationship Id="rId390" Type="http://schemas.openxmlformats.org/officeDocument/2006/relationships/hyperlink" Target="https://en.wikipedia.org/wiki/Rockstar_North" TargetMode="External"/><Relationship Id="rId404" Type="http://schemas.openxmlformats.org/officeDocument/2006/relationships/hyperlink" Target="https://en.wikipedia.org/wiki/Windows" TargetMode="External"/><Relationship Id="rId446" Type="http://schemas.openxmlformats.org/officeDocument/2006/relationships/hyperlink" Target="https://en.wikipedia.org/wiki/Dreamcast" TargetMode="External"/><Relationship Id="rId250" Type="http://schemas.openxmlformats.org/officeDocument/2006/relationships/hyperlink" Target="https://en.wikipedia.org/wiki/Windows" TargetMode="External"/><Relationship Id="rId292" Type="http://schemas.openxmlformats.org/officeDocument/2006/relationships/hyperlink" Target="https://en.wikipedia.org/wiki/Bully_(video_game)" TargetMode="External"/><Relationship Id="rId306" Type="http://schemas.openxmlformats.org/officeDocument/2006/relationships/hyperlink" Target="https://en.wikipedia.org/wiki/Grand_Theft_Auto:_Vice_City_Stories" TargetMode="External"/><Relationship Id="rId488" Type="http://schemas.openxmlformats.org/officeDocument/2006/relationships/hyperlink" Target="https://en.wikipedia.org/wiki/Remedy_Entertainment" TargetMode="External"/><Relationship Id="rId45" Type="http://schemas.openxmlformats.org/officeDocument/2006/relationships/hyperlink" Target="https://en.wikipedia.org/wiki/Grand_Theft_Auto:_The_Trilogy_%E2%80%93_The_Definitive_Edition" TargetMode="External"/><Relationship Id="rId87" Type="http://schemas.openxmlformats.org/officeDocument/2006/relationships/hyperlink" Target="https://en.wikipedia.org/wiki/Bully:_Anniversary_Edition" TargetMode="External"/><Relationship Id="rId110" Type="http://schemas.openxmlformats.org/officeDocument/2006/relationships/hyperlink" Target="https://en.wikipedia.org/wiki/Grand_Theft_Auto_Online" TargetMode="External"/><Relationship Id="rId348" Type="http://schemas.openxmlformats.org/officeDocument/2006/relationships/hyperlink" Target="https://en.wikipedia.org/wiki/Rockstar_San_Diego" TargetMode="External"/><Relationship Id="rId152" Type="http://schemas.openxmlformats.org/officeDocument/2006/relationships/hyperlink" Target="https://en.wikipedia.org/wiki/Grand_Theft_Auto:_San_Andreas" TargetMode="External"/><Relationship Id="rId194" Type="http://schemas.openxmlformats.org/officeDocument/2006/relationships/hyperlink" Target="https://en.wikipedia.org/wiki/Rockstar_Studios" TargetMode="External"/><Relationship Id="rId208" Type="http://schemas.openxmlformats.org/officeDocument/2006/relationships/hyperlink" Target="https://en.wikipedia.org/wiki/IOS" TargetMode="External"/><Relationship Id="rId415" Type="http://schemas.openxmlformats.org/officeDocument/2006/relationships/hyperlink" Target="https://en.wikipedia.org/wiki/PlayStation_2" TargetMode="External"/><Relationship Id="rId457" Type="http://schemas.openxmlformats.org/officeDocument/2006/relationships/hyperlink" Target="https://en.wikipedia.org/wiki/Nintendo_64" TargetMode="External"/><Relationship Id="rId261" Type="http://schemas.openxmlformats.org/officeDocument/2006/relationships/hyperlink" Target="https://en.wikipedia.org/wiki/PlayStation_Portable" TargetMode="External"/><Relationship Id="rId14" Type="http://schemas.openxmlformats.org/officeDocument/2006/relationships/hyperlink" Target="https://en.wikipedia.org/wiki/Red_Dead_Redemption" TargetMode="External"/><Relationship Id="rId56" Type="http://schemas.openxmlformats.org/officeDocument/2006/relationships/hyperlink" Target="https://en.wikipedia.org/wiki/Rockstar_Games" TargetMode="External"/><Relationship Id="rId317" Type="http://schemas.openxmlformats.org/officeDocument/2006/relationships/hyperlink" Target="https://en.wikipedia.org/wiki/PlayStation_2" TargetMode="External"/><Relationship Id="rId359" Type="http://schemas.openxmlformats.org/officeDocument/2006/relationships/hyperlink" Target="https://en.wikipedia.org/wiki/Xbox_(console)" TargetMode="External"/><Relationship Id="rId98" Type="http://schemas.openxmlformats.org/officeDocument/2006/relationships/hyperlink" Target="https://en.wikipedia.org/wiki/Lucid_Games" TargetMode="External"/><Relationship Id="rId121" Type="http://schemas.openxmlformats.org/officeDocument/2006/relationships/hyperlink" Target="https://en.wikipedia.org/wiki/Grand_Theft_Auto_V" TargetMode="External"/><Relationship Id="rId163" Type="http://schemas.openxmlformats.org/officeDocument/2006/relationships/hyperlink" Target="https://en.wikipedia.org/wiki/War_Drum_Studios" TargetMode="External"/><Relationship Id="rId219" Type="http://schemas.openxmlformats.org/officeDocument/2006/relationships/hyperlink" Target="https://en.wikipedia.org/wiki/Findev" TargetMode="External"/><Relationship Id="rId370" Type="http://schemas.openxmlformats.org/officeDocument/2006/relationships/hyperlink" Target="https://en.wikipedia.org/wiki/Max_Payne_2:_The_Fall_of_Max_Payne" TargetMode="External"/><Relationship Id="rId426" Type="http://schemas.openxmlformats.org/officeDocument/2006/relationships/hyperlink" Target="https://en.wikipedia.org/wiki/Game_Boy_Color" TargetMode="External"/><Relationship Id="rId230" Type="http://schemas.openxmlformats.org/officeDocument/2006/relationships/hyperlink" Target="https://en.wikipedia.org/wiki/Xbox_360" TargetMode="External"/><Relationship Id="rId468" Type="http://schemas.openxmlformats.org/officeDocument/2006/relationships/hyperlink" Target="https://en.wikipedia.org/wiki/Grand_Theft_Auto:_London_1969" TargetMode="External"/><Relationship Id="rId25" Type="http://schemas.openxmlformats.org/officeDocument/2006/relationships/hyperlink" Target="https://en.wikipedia.org/wiki/Grand_Theft_Auto_V" TargetMode="External"/><Relationship Id="rId67" Type="http://schemas.openxmlformats.org/officeDocument/2006/relationships/hyperlink" Target="https://en.wikipedia.org/wiki/Rockstar_Games" TargetMode="External"/><Relationship Id="rId272" Type="http://schemas.openxmlformats.org/officeDocument/2006/relationships/hyperlink" Target="https://en.wikipedia.org/wiki/Windows" TargetMode="External"/><Relationship Id="rId328" Type="http://schemas.openxmlformats.org/officeDocument/2006/relationships/hyperlink" Target="https://en.wikipedia.org/wiki/The_Warriors_(video_game)" TargetMode="External"/><Relationship Id="rId132" Type="http://schemas.openxmlformats.org/officeDocument/2006/relationships/hyperlink" Target="https://en.wikipedia.org/wiki/Grand_Theft_Auto_III" TargetMode="External"/><Relationship Id="rId174" Type="http://schemas.openxmlformats.org/officeDocument/2006/relationships/hyperlink" Target="https://en.wikipedia.org/wiki/Grand_Theft_Auto_V" TargetMode="External"/><Relationship Id="rId381" Type="http://schemas.openxmlformats.org/officeDocument/2006/relationships/hyperlink" Target="https://en.wikipedia.org/wiki/Remedy_Entertainment" TargetMode="External"/><Relationship Id="rId241" Type="http://schemas.openxmlformats.org/officeDocument/2006/relationships/hyperlink" Target="https://en.wikipedia.org/wiki/Grand_Theft_Auto:_The_Ballad_of_Gay_Tony" TargetMode="External"/><Relationship Id="rId437" Type="http://schemas.openxmlformats.org/officeDocument/2006/relationships/hyperlink" Target="https://en.wikipedia.org/wiki/Game_Boy_Color" TargetMode="External"/><Relationship Id="rId479" Type="http://schemas.openxmlformats.org/officeDocument/2006/relationships/hyperlink" Target="https://en.wikipedia.org/wiki/Rockstar_Canada" TargetMode="External"/><Relationship Id="rId36" Type="http://schemas.openxmlformats.org/officeDocument/2006/relationships/hyperlink" Target="https://en.wikipedia.org/wiki/Grand_Theft_Auto:_The_Trilogy_%E2%80%93_The_Definitive_Edition" TargetMode="External"/><Relationship Id="rId283" Type="http://schemas.openxmlformats.org/officeDocument/2006/relationships/hyperlink" Target="https://en.wikipedia.org/wiki/Grand_Theft_Auto_IV" TargetMode="External"/><Relationship Id="rId339" Type="http://schemas.openxmlformats.org/officeDocument/2006/relationships/hyperlink" Target="https://en.wikipedia.org/wiki/Rockstar_North" TargetMode="External"/><Relationship Id="rId78" Type="http://schemas.openxmlformats.org/officeDocument/2006/relationships/hyperlink" Target="https://en.wikipedia.org/wiki/Oculus_Rift" TargetMode="External"/><Relationship Id="rId101" Type="http://schemas.openxmlformats.org/officeDocument/2006/relationships/hyperlink" Target="https://en.wikipedia.org/wiki/Lucid_Games" TargetMode="External"/><Relationship Id="rId143" Type="http://schemas.openxmlformats.org/officeDocument/2006/relationships/hyperlink" Target="https://en.wikipedia.org/wiki/War_Drum_Studios" TargetMode="External"/><Relationship Id="rId185" Type="http://schemas.openxmlformats.org/officeDocument/2006/relationships/hyperlink" Target="https://en.wikipedia.org/wiki/War_Drum_Studios" TargetMode="External"/><Relationship Id="rId350" Type="http://schemas.openxmlformats.org/officeDocument/2006/relationships/hyperlink" Target="https://en.wikipedia.org/wiki/Game_Boy_Advance" TargetMode="External"/><Relationship Id="rId406" Type="http://schemas.openxmlformats.org/officeDocument/2006/relationships/hyperlink" Target="https://en.wikipedia.org/wiki/The_Italian_Job_(2001_video_game)" TargetMode="External"/><Relationship Id="rId9" Type="http://schemas.openxmlformats.org/officeDocument/2006/relationships/hyperlink" Target="https://en.wikipedia.org/wiki/IOS" TargetMode="External"/><Relationship Id="rId210" Type="http://schemas.openxmlformats.org/officeDocument/2006/relationships/hyperlink" Target="https://en.wikipedia.org/wiki/L.A._Noire" TargetMode="External"/><Relationship Id="rId392" Type="http://schemas.openxmlformats.org/officeDocument/2006/relationships/hyperlink" Target="https://en.wikipedia.org/wiki/PlayStation_2" TargetMode="External"/><Relationship Id="rId448" Type="http://schemas.openxmlformats.org/officeDocument/2006/relationships/hyperlink" Target="https://en.wikipedia.org/wiki/Game_Boy_Color" TargetMode="External"/><Relationship Id="rId252" Type="http://schemas.openxmlformats.org/officeDocument/2006/relationships/hyperlink" Target="https://en.wikipedia.org/wiki/Grand_Theft_Auto:_The_Ballad_of_Gay_Tony" TargetMode="External"/><Relationship Id="rId294" Type="http://schemas.openxmlformats.org/officeDocument/2006/relationships/hyperlink" Target="https://en.wikipedia.org/wiki/Rockstar_New_England" TargetMode="External"/><Relationship Id="rId308" Type="http://schemas.openxmlformats.org/officeDocument/2006/relationships/hyperlink" Target="https://en.wikipedia.org/wiki/The_Warriors_(video_game)" TargetMode="External"/><Relationship Id="rId47" Type="http://schemas.openxmlformats.org/officeDocument/2006/relationships/hyperlink" Target="https://en.wikipedia.org/wiki/Grove_Street_Games" TargetMode="External"/><Relationship Id="rId89" Type="http://schemas.openxmlformats.org/officeDocument/2006/relationships/hyperlink" Target="https://en.wikipedia.org/wiki/War_Drum_Studios" TargetMode="External"/><Relationship Id="rId112" Type="http://schemas.openxmlformats.org/officeDocument/2006/relationships/hyperlink" Target="https://en.wikipedia.org/wiki/Rockstar_North" TargetMode="External"/><Relationship Id="rId154" Type="http://schemas.openxmlformats.org/officeDocument/2006/relationships/hyperlink" Target="https://en.wikipedia.org/wiki/War_Drum_Studios" TargetMode="External"/><Relationship Id="rId361" Type="http://schemas.openxmlformats.org/officeDocument/2006/relationships/hyperlink" Target="https://en.wikipedia.org/wiki/Manhunt_(video_game)" TargetMode="External"/><Relationship Id="rId196" Type="http://schemas.openxmlformats.org/officeDocument/2006/relationships/hyperlink" Target="https://en.wikipedia.org/wiki/PlayStation_3" TargetMode="External"/><Relationship Id="rId417" Type="http://schemas.openxmlformats.org/officeDocument/2006/relationships/hyperlink" Target="https://en.wikipedia.org/wiki/Smuggler%27s_Run_2:_Hostile_Territory" TargetMode="External"/><Relationship Id="rId459" Type="http://schemas.openxmlformats.org/officeDocument/2006/relationships/hyperlink" Target="https://en.wikipedia.org/wiki/Grand_Theft_Auto_2" TargetMode="External"/><Relationship Id="rId16" Type="http://schemas.openxmlformats.org/officeDocument/2006/relationships/hyperlink" Target="https://en.wikipedia.org/wiki/Double_Eleven_(company)" TargetMode="External"/><Relationship Id="rId221" Type="http://schemas.openxmlformats.org/officeDocument/2006/relationships/hyperlink" Target="https://en.wikipedia.org/wiki/MacOS" TargetMode="External"/><Relationship Id="rId263" Type="http://schemas.openxmlformats.org/officeDocument/2006/relationships/hyperlink" Target="https://en.wikipedia.org/wiki/Grand_Theft_Auto:_Chinatown_Wars" TargetMode="External"/><Relationship Id="rId319" Type="http://schemas.openxmlformats.org/officeDocument/2006/relationships/hyperlink" Target="https://en.wikipedia.org/wiki/Xbox_360" TargetMode="External"/><Relationship Id="rId470" Type="http://schemas.openxmlformats.org/officeDocument/2006/relationships/hyperlink" Target="https://en.wikipedia.org/wiki/Rockstar_Toronto" TargetMode="External"/><Relationship Id="rId58" Type="http://schemas.openxmlformats.org/officeDocument/2006/relationships/hyperlink" Target="https://en.wikipedia.org/wiki/Windows" TargetMode="External"/><Relationship Id="rId123" Type="http://schemas.openxmlformats.org/officeDocument/2006/relationships/hyperlink" Target="https://en.wikipedia.org/wiki/Grand_Theft_Auto_Online" TargetMode="External"/><Relationship Id="rId330" Type="http://schemas.openxmlformats.org/officeDocument/2006/relationships/hyperlink" Target="https://en.wikipedia.org/wiki/Rockstar_Toronto" TargetMode="External"/><Relationship Id="rId165" Type="http://schemas.openxmlformats.org/officeDocument/2006/relationships/hyperlink" Target="https://en.wikipedia.org/wiki/Rockstar_North" TargetMode="External"/><Relationship Id="rId372" Type="http://schemas.openxmlformats.org/officeDocument/2006/relationships/hyperlink" Target="https://en.wikipedia.org/wiki/Rockstar_Vienna" TargetMode="External"/><Relationship Id="rId428" Type="http://schemas.openxmlformats.org/officeDocument/2006/relationships/hyperlink" Target="https://en.wikipedia.org/wiki/Surfing_H3O" TargetMode="External"/><Relationship Id="rId232" Type="http://schemas.openxmlformats.org/officeDocument/2006/relationships/hyperlink" Target="https://en.wikipedia.org/wiki/Red_Dead_Redemption" TargetMode="External"/><Relationship Id="rId274" Type="http://schemas.openxmlformats.org/officeDocument/2006/relationships/hyperlink" Target="https://en.wikipedia.org/wiki/Midnight_Club:_Los_Angeles" TargetMode="External"/><Relationship Id="rId481" Type="http://schemas.openxmlformats.org/officeDocument/2006/relationships/hyperlink" Target="https://en.wikipedia.org/wiki/Windows" TargetMode="External"/><Relationship Id="rId27" Type="http://schemas.openxmlformats.org/officeDocument/2006/relationships/hyperlink" Target="https://en.wikipedia.org/wiki/Grand_Theft_Auto_Online" TargetMode="External"/><Relationship Id="rId69" Type="http://schemas.openxmlformats.org/officeDocument/2006/relationships/hyperlink" Target="https://en.wikipedia.org/wiki/Xbox_One" TargetMode="External"/><Relationship Id="rId134" Type="http://schemas.openxmlformats.org/officeDocument/2006/relationships/hyperlink" Target="https://en.wikipedia.org/wiki/War_Drum_Studios" TargetMode="External"/><Relationship Id="rId80" Type="http://schemas.openxmlformats.org/officeDocument/2006/relationships/hyperlink" Target="https://en.wikipedia.org/wiki/HTC_Vive" TargetMode="External"/><Relationship Id="rId176" Type="http://schemas.openxmlformats.org/officeDocument/2006/relationships/hyperlink" Target="https://en.wikipedia.org/wiki/Grand_Theft_Auto_V" TargetMode="External"/><Relationship Id="rId341" Type="http://schemas.openxmlformats.org/officeDocument/2006/relationships/hyperlink" Target="https://en.wikipedia.org/wiki/Xbox_(console)" TargetMode="External"/><Relationship Id="rId383" Type="http://schemas.openxmlformats.org/officeDocument/2006/relationships/hyperlink" Target="https://en.wikipedia.org/wiki/Windows" TargetMode="External"/><Relationship Id="rId439" Type="http://schemas.openxmlformats.org/officeDocument/2006/relationships/hyperlink" Target="https://en.wikipedia.org/wiki/Austin_Powers:_Welcome_to_My_Underground_Lair!" TargetMode="External"/><Relationship Id="rId201" Type="http://schemas.openxmlformats.org/officeDocument/2006/relationships/hyperlink" Target="https://en.wikipedia.org/wiki/Max_Payne_(video_game)" TargetMode="External"/><Relationship Id="rId243" Type="http://schemas.openxmlformats.org/officeDocument/2006/relationships/hyperlink" Target="https://en.wikipedia.org/wiki/Grand_Theft_Auto:_The_Ballad_of_Gay_Tony" TargetMode="External"/><Relationship Id="rId285" Type="http://schemas.openxmlformats.org/officeDocument/2006/relationships/hyperlink" Target="https://en.wikipedia.org/wiki/Rockstar_North" TargetMode="External"/><Relationship Id="rId450" Type="http://schemas.openxmlformats.org/officeDocument/2006/relationships/hyperlink" Target="https://en.wikipedia.org/wiki/Grand_Theft_Auto_(video_game)" TargetMode="External"/><Relationship Id="rId38" Type="http://schemas.openxmlformats.org/officeDocument/2006/relationships/hyperlink" Target="https://en.wikipedia.org/wiki/Grove_Street_Games" TargetMode="External"/><Relationship Id="rId103" Type="http://schemas.openxmlformats.org/officeDocument/2006/relationships/hyperlink" Target="https://en.wikipedia.org/wiki/IOS" TargetMode="External"/><Relationship Id="rId310" Type="http://schemas.openxmlformats.org/officeDocument/2006/relationships/hyperlink" Target="https://en.wikipedia.org/wiki/Rockstar_Leeds" TargetMode="External"/><Relationship Id="rId91" Type="http://schemas.openxmlformats.org/officeDocument/2006/relationships/hyperlink" Target="https://en.wikipedia.org/wiki/IOS" TargetMode="External"/><Relationship Id="rId145" Type="http://schemas.openxmlformats.org/officeDocument/2006/relationships/hyperlink" Target="https://en.wikipedia.org/wiki/Amazon_Fire_TV" TargetMode="External"/><Relationship Id="rId187" Type="http://schemas.openxmlformats.org/officeDocument/2006/relationships/hyperlink" Target="https://en.wikipedia.org/wiki/IOS" TargetMode="External"/><Relationship Id="rId352" Type="http://schemas.openxmlformats.org/officeDocument/2006/relationships/hyperlink" Target="https://en.wikipedia.org/wiki/Grand_Theft_Auto:_San_Andreas" TargetMode="External"/><Relationship Id="rId394" Type="http://schemas.openxmlformats.org/officeDocument/2006/relationships/hyperlink" Target="https://en.wikipedia.org/wiki/State_of_Emergency_(video_game)" TargetMode="External"/><Relationship Id="rId408" Type="http://schemas.openxmlformats.org/officeDocument/2006/relationships/hyperlink" Target="https://en.wikipedia.org/wiki/State_of_Emergency_(video_game)" TargetMode="External"/><Relationship Id="rId212" Type="http://schemas.openxmlformats.org/officeDocument/2006/relationships/hyperlink" Target="https://en.wikipedia.org/wiki/Rockstar_Leeds" TargetMode="External"/><Relationship Id="rId254" Type="http://schemas.openxmlformats.org/officeDocument/2006/relationships/hyperlink" Target="https://en.wikipedia.org/wiki/Rockstar_North" TargetMode="External"/><Relationship Id="rId49" Type="http://schemas.openxmlformats.org/officeDocument/2006/relationships/hyperlink" Target="https://en.wikipedia.org/wiki/Xbox_Series_X/S" TargetMode="External"/><Relationship Id="rId114" Type="http://schemas.openxmlformats.org/officeDocument/2006/relationships/hyperlink" Target="https://en.wikipedia.org/wiki/Android_(operating_system)" TargetMode="External"/><Relationship Id="rId296" Type="http://schemas.openxmlformats.org/officeDocument/2006/relationships/hyperlink" Target="https://en.wikipedia.org/wiki/PlayStation_2" TargetMode="External"/><Relationship Id="rId461" Type="http://schemas.openxmlformats.org/officeDocument/2006/relationships/hyperlink" Target="https://en.wikipedia.org/wiki/Rockstar_North" TargetMode="External"/><Relationship Id="rId60" Type="http://schemas.openxmlformats.org/officeDocument/2006/relationships/hyperlink" Target="https://en.wikipedia.org/wiki/Red_Dead_Online" TargetMode="External"/><Relationship Id="rId156" Type="http://schemas.openxmlformats.org/officeDocument/2006/relationships/hyperlink" Target="https://en.wikipedia.org/wiki/Android_(operating_system)" TargetMode="External"/><Relationship Id="rId198" Type="http://schemas.openxmlformats.org/officeDocument/2006/relationships/hyperlink" Target="https://en.wikipedia.org/wiki/Max_Payne_3" TargetMode="External"/><Relationship Id="rId321" Type="http://schemas.openxmlformats.org/officeDocument/2006/relationships/hyperlink" Target="https://en.wikipedia.org/wiki/PlayStation_2" TargetMode="External"/><Relationship Id="rId363" Type="http://schemas.openxmlformats.org/officeDocument/2006/relationships/hyperlink" Target="https://en.wikipedia.org/wiki/Rockstar_North" TargetMode="External"/><Relationship Id="rId419" Type="http://schemas.openxmlformats.org/officeDocument/2006/relationships/hyperlink" Target="https://en.wikipedia.org/wiki/Rockstar_San_Diego" TargetMode="External"/><Relationship Id="rId223" Type="http://schemas.openxmlformats.org/officeDocument/2006/relationships/hyperlink" Target="https://en.wikipedia.org/wiki/Grand_Theft_Auto:_San_Andreas" TargetMode="External"/><Relationship Id="rId430" Type="http://schemas.openxmlformats.org/officeDocument/2006/relationships/hyperlink" Target="https://en.wikipedia.org/wiki/Midnight_Club:_Street_Racing" TargetMode="External"/><Relationship Id="rId18" Type="http://schemas.openxmlformats.org/officeDocument/2006/relationships/hyperlink" Target="https://en.wikipedia.org/wiki/Nintendo_Switch" TargetMode="External"/><Relationship Id="rId265" Type="http://schemas.openxmlformats.org/officeDocument/2006/relationships/hyperlink" Target="https://en.wikipedia.org/wiki/Grand_Theft_Auto_IV:_The_Lost_and_Damned" TargetMode="External"/><Relationship Id="rId472" Type="http://schemas.openxmlformats.org/officeDocument/2006/relationships/hyperlink" Target="https://en.wikipedia.org/wiki/Windows" TargetMode="External"/><Relationship Id="rId125" Type="http://schemas.openxmlformats.org/officeDocument/2006/relationships/hyperlink" Target="https://en.wikipedia.org/wiki/Rockstar_North" TargetMode="External"/><Relationship Id="rId167" Type="http://schemas.openxmlformats.org/officeDocument/2006/relationships/hyperlink" Target="https://en.wikipedia.org/wiki/Rockstar_North" TargetMode="External"/><Relationship Id="rId332" Type="http://schemas.openxmlformats.org/officeDocument/2006/relationships/hyperlink" Target="https://en.wikipedia.org/wiki/Xbox_(console)" TargetMode="External"/><Relationship Id="rId374" Type="http://schemas.openxmlformats.org/officeDocument/2006/relationships/hyperlink" Target="https://en.wikipedia.org/wiki/Xbox_(console)" TargetMode="External"/><Relationship Id="rId71" Type="http://schemas.openxmlformats.org/officeDocument/2006/relationships/hyperlink" Target="https://en.wikipedia.org/wiki/Red_Dead_Redemption_2" TargetMode="External"/><Relationship Id="rId234" Type="http://schemas.openxmlformats.org/officeDocument/2006/relationships/hyperlink" Target="https://en.wikipedia.org/wiki/Red_Dead_Redemption" TargetMode="External"/><Relationship Id="rId2" Type="http://schemas.openxmlformats.org/officeDocument/2006/relationships/hyperlink" Target="https://en.wikipedia.org/wiki/PlayStation_5" TargetMode="External"/><Relationship Id="rId29" Type="http://schemas.openxmlformats.org/officeDocument/2006/relationships/hyperlink" Target="https://en.wikipedia.org/wiki/Rockstar_North" TargetMode="External"/><Relationship Id="rId276" Type="http://schemas.openxmlformats.org/officeDocument/2006/relationships/hyperlink" Target="https://en.wikipedia.org/wiki/Rockstar_San_Diego" TargetMode="External"/><Relationship Id="rId441" Type="http://schemas.openxmlformats.org/officeDocument/2006/relationships/hyperlink" Target="https://en.wikipedia.org/wiki/Rockstar_Lincoln" TargetMode="External"/><Relationship Id="rId483" Type="http://schemas.openxmlformats.org/officeDocument/2006/relationships/hyperlink" Target="https://en.wikipedia.org/wiki/Windows" TargetMode="External"/><Relationship Id="rId40" Type="http://schemas.openxmlformats.org/officeDocument/2006/relationships/hyperlink" Target="https://en.wikipedia.org/wiki/PlayStation_4" TargetMode="External"/><Relationship Id="rId136" Type="http://schemas.openxmlformats.org/officeDocument/2006/relationships/hyperlink" Target="https://en.wikipedia.org/wiki/Fire_OS" TargetMode="External"/><Relationship Id="rId178" Type="http://schemas.openxmlformats.org/officeDocument/2006/relationships/hyperlink" Target="https://en.wikipedia.org/wiki/IOS" TargetMode="External"/><Relationship Id="rId301" Type="http://schemas.openxmlformats.org/officeDocument/2006/relationships/hyperlink" Target="https://en.wikipedia.org/wiki/Wii" TargetMode="External"/><Relationship Id="rId343" Type="http://schemas.openxmlformats.org/officeDocument/2006/relationships/hyperlink" Target="https://en.wikipedia.org/wiki/Midnight_Club_3:_Dub_Edition" TargetMode="External"/><Relationship Id="rId82" Type="http://schemas.openxmlformats.org/officeDocument/2006/relationships/hyperlink" Target="https://en.wikipedia.org/wiki/Nintendo_Switch" TargetMode="External"/><Relationship Id="rId203" Type="http://schemas.openxmlformats.org/officeDocument/2006/relationships/hyperlink" Target="https://en.wikipedia.org/wiki/War_Drum_Studios" TargetMode="External"/><Relationship Id="rId385" Type="http://schemas.openxmlformats.org/officeDocument/2006/relationships/hyperlink" Target="https://en.wikipedia.org/wiki/Midnight_Club_II" TargetMode="External"/><Relationship Id="rId245" Type="http://schemas.openxmlformats.org/officeDocument/2006/relationships/hyperlink" Target="https://en.wikipedia.org/wiki/Rockstar_North" TargetMode="External"/><Relationship Id="rId287" Type="http://schemas.openxmlformats.org/officeDocument/2006/relationships/hyperlink" Target="https://en.wikipedia.org/wiki/Xbox_360" TargetMode="External"/><Relationship Id="rId410" Type="http://schemas.openxmlformats.org/officeDocument/2006/relationships/hyperlink" Target="https://en.wikipedia.org/wiki/VIS_Entertainment" TargetMode="External"/><Relationship Id="rId452" Type="http://schemas.openxmlformats.org/officeDocument/2006/relationships/hyperlink" Target="https://en.wikipedia.org/wiki/Rockstar_Lincoln" TargetMode="External"/><Relationship Id="rId105" Type="http://schemas.openxmlformats.org/officeDocument/2006/relationships/hyperlink" Target="https://en.wikipedia.org/wiki/Grand_Theft_Auto:_San_Andreas" TargetMode="External"/><Relationship Id="rId147" Type="http://schemas.openxmlformats.org/officeDocument/2006/relationships/hyperlink" Target="https://en.wikipedia.org/wiki/PlayStation_Vita" TargetMode="External"/><Relationship Id="rId312" Type="http://schemas.openxmlformats.org/officeDocument/2006/relationships/hyperlink" Target="https://en.wikipedia.org/wiki/PlayStation_Portable" TargetMode="External"/><Relationship Id="rId354" Type="http://schemas.openxmlformats.org/officeDocument/2006/relationships/hyperlink" Target="https://en.wikipedia.org/wiki/Rockstar_North" TargetMode="External"/><Relationship Id="rId51" Type="http://schemas.openxmlformats.org/officeDocument/2006/relationships/hyperlink" Target="https://en.wikipedia.org/wiki/Red_Dead_Redemption_2" TargetMode="External"/><Relationship Id="rId93" Type="http://schemas.openxmlformats.org/officeDocument/2006/relationships/hyperlink" Target="https://en.wikipedia.org/wiki/Grand_Theft_Auto:_Liberty_City_Stories" TargetMode="External"/><Relationship Id="rId189" Type="http://schemas.openxmlformats.org/officeDocument/2006/relationships/hyperlink" Target="https://en.wikipedia.org/wiki/Max_Payne_(video_game)" TargetMode="External"/><Relationship Id="rId396" Type="http://schemas.openxmlformats.org/officeDocument/2006/relationships/hyperlink" Target="https://en.wikipedia.org/wiki/VIS_Entertainment" TargetMode="External"/><Relationship Id="rId214" Type="http://schemas.openxmlformats.org/officeDocument/2006/relationships/hyperlink" Target="https://en.wikipedia.org/wiki/PlayStation_3" TargetMode="External"/><Relationship Id="rId256" Type="http://schemas.openxmlformats.org/officeDocument/2006/relationships/hyperlink" Target="https://en.wikipedia.org/wiki/PlayStation_Portable" TargetMode="External"/><Relationship Id="rId298" Type="http://schemas.openxmlformats.org/officeDocument/2006/relationships/hyperlink" Target="https://en.wikipedia.org/wiki/PlayStation_Portable" TargetMode="External"/><Relationship Id="rId421" Type="http://schemas.openxmlformats.org/officeDocument/2006/relationships/hyperlink" Target="https://en.wikipedia.org/wiki/PlayStation_2" TargetMode="External"/><Relationship Id="rId463" Type="http://schemas.openxmlformats.org/officeDocument/2006/relationships/hyperlink" Target="https://en.wikipedia.org/wiki/PlayStation_(console)" TargetMode="External"/><Relationship Id="rId116" Type="http://schemas.openxmlformats.org/officeDocument/2006/relationships/hyperlink" Target="https://en.wikipedia.org/wiki/Grand_Theft_Auto:_Chinatown_Wars" TargetMode="External"/><Relationship Id="rId137" Type="http://schemas.openxmlformats.org/officeDocument/2006/relationships/hyperlink" Target="https://en.wikipedia.org/wiki/War_Drum_Studios" TargetMode="External"/><Relationship Id="rId158" Type="http://schemas.openxmlformats.org/officeDocument/2006/relationships/hyperlink" Target="https://en.wikipedia.org/wiki/Grand_Theft_Auto:_San_Andreas" TargetMode="External"/><Relationship Id="rId302" Type="http://schemas.openxmlformats.org/officeDocument/2006/relationships/hyperlink" Target="https://en.wikipedia.org/wiki/Rockstar_Toronto" TargetMode="External"/><Relationship Id="rId323" Type="http://schemas.openxmlformats.org/officeDocument/2006/relationships/hyperlink" Target="https://en.wikipedia.org/wiki/Midnight_Club_3:_Dub_Edition" TargetMode="External"/><Relationship Id="rId344" Type="http://schemas.openxmlformats.org/officeDocument/2006/relationships/hyperlink" Target="https://en.wikipedia.org/wiki/PlayStation_2" TargetMode="External"/><Relationship Id="rId20" Type="http://schemas.openxmlformats.org/officeDocument/2006/relationships/hyperlink" Target="https://en.wikipedia.org/wiki/Undead_Nightmare" TargetMode="External"/><Relationship Id="rId41" Type="http://schemas.openxmlformats.org/officeDocument/2006/relationships/hyperlink" Target="https://en.wikipedia.org/wiki/Grove_Street_Games" TargetMode="External"/><Relationship Id="rId62" Type="http://schemas.openxmlformats.org/officeDocument/2006/relationships/hyperlink" Target="https://en.wikipedia.org/wiki/Rockstar_Games" TargetMode="External"/><Relationship Id="rId83" Type="http://schemas.openxmlformats.org/officeDocument/2006/relationships/hyperlink" Target="https://en.wikipedia.org/wiki/L.A._Noire" TargetMode="External"/><Relationship Id="rId179" Type="http://schemas.openxmlformats.org/officeDocument/2006/relationships/hyperlink" Target="https://en.wikipedia.org/wiki/Rockstar_North" TargetMode="External"/><Relationship Id="rId365" Type="http://schemas.openxmlformats.org/officeDocument/2006/relationships/hyperlink" Target="https://en.wikipedia.org/wiki/Xbox_(console)" TargetMode="External"/><Relationship Id="rId386" Type="http://schemas.openxmlformats.org/officeDocument/2006/relationships/hyperlink" Target="https://en.wikipedia.org/wiki/Xbox_(console)" TargetMode="External"/><Relationship Id="rId190" Type="http://schemas.openxmlformats.org/officeDocument/2006/relationships/hyperlink" Target="https://en.wikipedia.org/wiki/Android_(operating_system)" TargetMode="External"/><Relationship Id="rId204" Type="http://schemas.openxmlformats.org/officeDocument/2006/relationships/hyperlink" Target="https://en.wikipedia.org/wiki/Grand_Theft_Auto_III" TargetMode="External"/><Relationship Id="rId225" Type="http://schemas.openxmlformats.org/officeDocument/2006/relationships/hyperlink" Target="https://en.wikipedia.org/wiki/Findev" TargetMode="External"/><Relationship Id="rId246" Type="http://schemas.openxmlformats.org/officeDocument/2006/relationships/hyperlink" Target="https://en.wikipedia.org/wiki/Grand_Theft_Auto:_Chinatown_Wars" TargetMode="External"/><Relationship Id="rId267" Type="http://schemas.openxmlformats.org/officeDocument/2006/relationships/hyperlink" Target="https://en.wikipedia.org/wiki/Rockstar_North" TargetMode="External"/><Relationship Id="rId288" Type="http://schemas.openxmlformats.org/officeDocument/2006/relationships/hyperlink" Target="https://en.wikipedia.org/wiki/Rockstar_North" TargetMode="External"/><Relationship Id="rId411" Type="http://schemas.openxmlformats.org/officeDocument/2006/relationships/hyperlink" Target="https://en.wikipedia.org/wiki/Max_Payne_(video_game)" TargetMode="External"/><Relationship Id="rId432" Type="http://schemas.openxmlformats.org/officeDocument/2006/relationships/hyperlink" Target="https://en.wikipedia.org/wiki/Rockstar_San_Diego" TargetMode="External"/><Relationship Id="rId453" Type="http://schemas.openxmlformats.org/officeDocument/2006/relationships/hyperlink" Target="https://en.wikipedia.org/wiki/Thrasher_Presents_Skate_and_Destroy" TargetMode="External"/><Relationship Id="rId474" Type="http://schemas.openxmlformats.org/officeDocument/2006/relationships/hyperlink" Target="https://en.wikipedia.org/wiki/Grand_Theft_Auto:_London_1969" TargetMode="External"/><Relationship Id="rId106" Type="http://schemas.openxmlformats.org/officeDocument/2006/relationships/hyperlink" Target="https://en.wikipedia.org/wiki/PlayStation_3" TargetMode="External"/><Relationship Id="rId127" Type="http://schemas.openxmlformats.org/officeDocument/2006/relationships/hyperlink" Target="https://en.wikipedia.org/wiki/Xbox_One" TargetMode="External"/><Relationship Id="rId313" Type="http://schemas.openxmlformats.org/officeDocument/2006/relationships/hyperlink" Target="https://en.wikipedia.org/wiki/Bully_(video_game)" TargetMode="External"/><Relationship Id="rId10" Type="http://schemas.openxmlformats.org/officeDocument/2006/relationships/hyperlink" Target="https://en.wikipedia.org/wiki/Grove_Street_Games" TargetMode="External"/><Relationship Id="rId31" Type="http://schemas.openxmlformats.org/officeDocument/2006/relationships/hyperlink" Target="https://en.wikipedia.org/wiki/Xbox_Series_X/S" TargetMode="External"/><Relationship Id="rId52" Type="http://schemas.openxmlformats.org/officeDocument/2006/relationships/hyperlink" Target="https://en.wikipedia.org/wiki/Google_Stadia" TargetMode="External"/><Relationship Id="rId73" Type="http://schemas.openxmlformats.org/officeDocument/2006/relationships/hyperlink" Target="https://en.wikipedia.org/wiki/Rockstar_Games" TargetMode="External"/><Relationship Id="rId94" Type="http://schemas.openxmlformats.org/officeDocument/2006/relationships/hyperlink" Target="https://en.wikipedia.org/wiki/Amazon_Fire_TV" TargetMode="External"/><Relationship Id="rId148" Type="http://schemas.openxmlformats.org/officeDocument/2006/relationships/hyperlink" Target="https://en.wikipedia.org/wiki/Lucid_Games" TargetMode="External"/><Relationship Id="rId169" Type="http://schemas.openxmlformats.org/officeDocument/2006/relationships/hyperlink" Target="https://en.wikipedia.org/wiki/PlayStation_3" TargetMode="External"/><Relationship Id="rId334" Type="http://schemas.openxmlformats.org/officeDocument/2006/relationships/hyperlink" Target="https://en.wikipedia.org/wiki/Midnight_Club_3:_Dub_Edition" TargetMode="External"/><Relationship Id="rId355" Type="http://schemas.openxmlformats.org/officeDocument/2006/relationships/hyperlink" Target="https://en.wikipedia.org/wiki/Red_Dead_Revolver" TargetMode="External"/><Relationship Id="rId376" Type="http://schemas.openxmlformats.org/officeDocument/2006/relationships/hyperlink" Target="https://en.wikipedia.org/wiki/Manhunt_(video_game)" TargetMode="External"/><Relationship Id="rId397" Type="http://schemas.openxmlformats.org/officeDocument/2006/relationships/hyperlink" Target="https://en.wikipedia.org/wiki/Grand_Theft_Auto:_Vice_City" TargetMode="External"/><Relationship Id="rId4" Type="http://schemas.openxmlformats.org/officeDocument/2006/relationships/hyperlink" Target="https://en.wikipedia.org/wiki/Xbox_Series_X/S" TargetMode="External"/><Relationship Id="rId180" Type="http://schemas.openxmlformats.org/officeDocument/2006/relationships/hyperlink" Target="https://en.wikipedia.org/wiki/Max_Payne_3" TargetMode="External"/><Relationship Id="rId215" Type="http://schemas.openxmlformats.org/officeDocument/2006/relationships/hyperlink" Target="https://en.wikipedia.org/wiki/L.A._Noire" TargetMode="External"/><Relationship Id="rId236" Type="http://schemas.openxmlformats.org/officeDocument/2006/relationships/hyperlink" Target="https://en.wikipedia.org/wiki/Grand_Theft_Auto_IV:_The_Lost_and_Damned" TargetMode="External"/><Relationship Id="rId257" Type="http://schemas.openxmlformats.org/officeDocument/2006/relationships/hyperlink" Target="https://en.wikipedia.org/wiki/Beaterator" TargetMode="External"/><Relationship Id="rId278" Type="http://schemas.openxmlformats.org/officeDocument/2006/relationships/hyperlink" Target="https://en.wikipedia.org/wiki/PlayStation_Portable" TargetMode="External"/><Relationship Id="rId401" Type="http://schemas.openxmlformats.org/officeDocument/2006/relationships/hyperlink" Target="https://en.wikipedia.org/wiki/GameCube" TargetMode="External"/><Relationship Id="rId422" Type="http://schemas.openxmlformats.org/officeDocument/2006/relationships/hyperlink" Target="https://en.wikipedia.org/wiki/Rockstar_North" TargetMode="External"/><Relationship Id="rId443" Type="http://schemas.openxmlformats.org/officeDocument/2006/relationships/hyperlink" Target="https://en.wikipedia.org/wiki/Dreamcast" TargetMode="External"/><Relationship Id="rId464" Type="http://schemas.openxmlformats.org/officeDocument/2006/relationships/hyperlink" Target="https://en.wikipedia.org/wiki/Rockstar_North" TargetMode="External"/><Relationship Id="rId303" Type="http://schemas.openxmlformats.org/officeDocument/2006/relationships/hyperlink" Target="https://en.wikipedia.org/wiki/Rockstar_Games_Presents_Table_Tennis" TargetMode="External"/><Relationship Id="rId485" Type="http://schemas.openxmlformats.org/officeDocument/2006/relationships/hyperlink" Target="https://en.wikipedia.org/wiki/PlayStation_5" TargetMode="External"/><Relationship Id="rId42" Type="http://schemas.openxmlformats.org/officeDocument/2006/relationships/hyperlink" Target="https://en.wikipedia.org/wiki/Grand_Theft_Auto:_The_Trilogy_%E2%80%93_The_Definitive_Edition" TargetMode="External"/><Relationship Id="rId84" Type="http://schemas.openxmlformats.org/officeDocument/2006/relationships/hyperlink" Target="https://en.wikipedia.org/wiki/PlayStation_4" TargetMode="External"/><Relationship Id="rId138" Type="http://schemas.openxmlformats.org/officeDocument/2006/relationships/hyperlink" Target="https://en.wikipedia.org/wiki/Grand_Theft_Auto:_Vice_City" TargetMode="External"/><Relationship Id="rId345" Type="http://schemas.openxmlformats.org/officeDocument/2006/relationships/hyperlink" Target="https://en.wikipedia.org/wiki/Rockstar_San_Diego" TargetMode="External"/><Relationship Id="rId387" Type="http://schemas.openxmlformats.org/officeDocument/2006/relationships/hyperlink" Target="https://en.wikipedia.org/wiki/Rockstar_San_Diego" TargetMode="External"/><Relationship Id="rId191" Type="http://schemas.openxmlformats.org/officeDocument/2006/relationships/hyperlink" Target="https://en.wikipedia.org/wiki/War_Drum_Studios" TargetMode="External"/><Relationship Id="rId205" Type="http://schemas.openxmlformats.org/officeDocument/2006/relationships/hyperlink" Target="https://en.wikipedia.org/wiki/Android_(operating_system)" TargetMode="External"/><Relationship Id="rId247" Type="http://schemas.openxmlformats.org/officeDocument/2006/relationships/hyperlink" Target="https://en.wikipedia.org/wiki/IOS" TargetMode="External"/><Relationship Id="rId412" Type="http://schemas.openxmlformats.org/officeDocument/2006/relationships/hyperlink" Target="https://en.wikipedia.org/wiki/Xbox_(console)" TargetMode="External"/><Relationship Id="rId107" Type="http://schemas.openxmlformats.org/officeDocument/2006/relationships/hyperlink" Target="https://en.wikipedia.org/wiki/War_Drum_Studios" TargetMode="External"/><Relationship Id="rId289" Type="http://schemas.openxmlformats.org/officeDocument/2006/relationships/hyperlink" Target="https://en.wikipedia.org/wiki/Bully_(video_game)" TargetMode="External"/><Relationship Id="rId454" Type="http://schemas.openxmlformats.org/officeDocument/2006/relationships/hyperlink" Target="https://en.wikipedia.org/wiki/PlayStation_(console)" TargetMode="External"/><Relationship Id="rId11" Type="http://schemas.openxmlformats.org/officeDocument/2006/relationships/hyperlink" Target="https://en.wikipedia.org/wiki/Red_Dead_Redemption" TargetMode="External"/><Relationship Id="rId53" Type="http://schemas.openxmlformats.org/officeDocument/2006/relationships/hyperlink" Target="https://en.wikipedia.org/wiki/Rockstar_Games" TargetMode="External"/><Relationship Id="rId149" Type="http://schemas.openxmlformats.org/officeDocument/2006/relationships/hyperlink" Target="https://en.wikipedia.org/wiki/Grand_Theft_Auto:_San_Andreas" TargetMode="External"/><Relationship Id="rId314" Type="http://schemas.openxmlformats.org/officeDocument/2006/relationships/hyperlink" Target="https://en.wikipedia.org/wiki/PlayStation_2" TargetMode="External"/><Relationship Id="rId356" Type="http://schemas.openxmlformats.org/officeDocument/2006/relationships/hyperlink" Target="https://en.wikipedia.org/wiki/PlayStation_2" TargetMode="External"/><Relationship Id="rId398" Type="http://schemas.openxmlformats.org/officeDocument/2006/relationships/hyperlink" Target="https://en.wikipedia.org/wiki/PlayStation_2" TargetMode="External"/><Relationship Id="rId95" Type="http://schemas.openxmlformats.org/officeDocument/2006/relationships/hyperlink" Target="https://en.wikipedia.org/wiki/Lucid_Games" TargetMode="External"/><Relationship Id="rId160" Type="http://schemas.openxmlformats.org/officeDocument/2006/relationships/hyperlink" Target="https://en.wikipedia.org/wiki/War_Drum_Studios" TargetMode="External"/><Relationship Id="rId216" Type="http://schemas.openxmlformats.org/officeDocument/2006/relationships/hyperlink" Target="https://en.wikipedia.org/wiki/Xbox_360" TargetMode="External"/><Relationship Id="rId423" Type="http://schemas.openxmlformats.org/officeDocument/2006/relationships/hyperlink" Target="https://en.wikipedia.org/wiki/Oni_(video_game)" TargetMode="External"/><Relationship Id="rId258" Type="http://schemas.openxmlformats.org/officeDocument/2006/relationships/hyperlink" Target="https://en.wikipedia.org/wiki/IOS" TargetMode="External"/><Relationship Id="rId465" Type="http://schemas.openxmlformats.org/officeDocument/2006/relationships/hyperlink" Target="https://en.wikipedia.org/wiki/Monster_Truck_Madness_2" TargetMode="External"/><Relationship Id="rId22" Type="http://schemas.openxmlformats.org/officeDocument/2006/relationships/hyperlink" Target="https://en.wikipedia.org/wiki/Double_Eleven_(company)" TargetMode="External"/><Relationship Id="rId64" Type="http://schemas.openxmlformats.org/officeDocument/2006/relationships/hyperlink" Target="https://en.wikipedia.org/wiki/PlayStation_VR" TargetMode="External"/><Relationship Id="rId118" Type="http://schemas.openxmlformats.org/officeDocument/2006/relationships/hyperlink" Target="https://en.wikipedia.org/wiki/War_Drum_Studios" TargetMode="External"/><Relationship Id="rId325" Type="http://schemas.openxmlformats.org/officeDocument/2006/relationships/hyperlink" Target="https://en.wikipedia.org/wiki/Rockstar_San_Diego" TargetMode="External"/><Relationship Id="rId367" Type="http://schemas.openxmlformats.org/officeDocument/2006/relationships/hyperlink" Target="https://en.wikipedia.org/wiki/Max_Payne_(video_game)" TargetMode="External"/><Relationship Id="rId171" Type="http://schemas.openxmlformats.org/officeDocument/2006/relationships/hyperlink" Target="https://en.wikipedia.org/wiki/Grand_Theft_Auto_Online" TargetMode="External"/><Relationship Id="rId227" Type="http://schemas.openxmlformats.org/officeDocument/2006/relationships/hyperlink" Target="https://en.wikipedia.org/wiki/PlayStation_3" TargetMode="External"/><Relationship Id="rId269" Type="http://schemas.openxmlformats.org/officeDocument/2006/relationships/hyperlink" Target="https://en.wikipedia.org/wiki/Windows" TargetMode="External"/><Relationship Id="rId434" Type="http://schemas.openxmlformats.org/officeDocument/2006/relationships/hyperlink" Target="https://en.wikipedia.org/wiki/PlayStation_2" TargetMode="External"/><Relationship Id="rId476" Type="http://schemas.openxmlformats.org/officeDocument/2006/relationships/hyperlink" Target="https://en.wikipedia.org/wiki/Runecraft_(company)" TargetMode="External"/><Relationship Id="rId33" Type="http://schemas.openxmlformats.org/officeDocument/2006/relationships/hyperlink" Target="https://en.wikipedia.org/wiki/Grand_Theft_Auto:_The_Trilogy_%E2%80%93_The_Definitive_Edition" TargetMode="External"/><Relationship Id="rId129" Type="http://schemas.openxmlformats.org/officeDocument/2006/relationships/hyperlink" Target="https://en.wikipedia.org/wiki/Grand_Theft_Auto:_San_Andreas" TargetMode="External"/><Relationship Id="rId280" Type="http://schemas.openxmlformats.org/officeDocument/2006/relationships/hyperlink" Target="https://en.wikipedia.org/wiki/Midnight_Club:_Los_Angeles" TargetMode="External"/><Relationship Id="rId336" Type="http://schemas.openxmlformats.org/officeDocument/2006/relationships/hyperlink" Target="https://en.wikipedia.org/wiki/Rockstar_Leeds" TargetMode="External"/><Relationship Id="rId75" Type="http://schemas.openxmlformats.org/officeDocument/2006/relationships/hyperlink" Target="https://en.wikipedia.org/wiki/Xbox_One" TargetMode="External"/><Relationship Id="rId140" Type="http://schemas.openxmlformats.org/officeDocument/2006/relationships/hyperlink" Target="https://en.wikipedia.org/wiki/War_Drum_Studios" TargetMode="External"/><Relationship Id="rId182" Type="http://schemas.openxmlformats.org/officeDocument/2006/relationships/hyperlink" Target="https://en.wikipedia.org/wiki/Rockstar_Studios" TargetMode="External"/><Relationship Id="rId378" Type="http://schemas.openxmlformats.org/officeDocument/2006/relationships/hyperlink" Target="https://en.wikipedia.org/wiki/Rockstar_North" TargetMode="External"/><Relationship Id="rId403" Type="http://schemas.openxmlformats.org/officeDocument/2006/relationships/hyperlink" Target="https://en.wikipedia.org/wiki/Grand_Theft_Auto_III" TargetMode="External"/><Relationship Id="rId6" Type="http://schemas.openxmlformats.org/officeDocument/2006/relationships/hyperlink" Target="https://en.wikipedia.org/wiki/Android_(operating_system)" TargetMode="External"/><Relationship Id="rId238" Type="http://schemas.openxmlformats.org/officeDocument/2006/relationships/hyperlink" Target="https://en.wikipedia.org/wiki/Grand_Theft_Auto_IV:_The_Lost_and_Damned" TargetMode="External"/><Relationship Id="rId445" Type="http://schemas.openxmlformats.org/officeDocument/2006/relationships/hyperlink" Target="https://en.wikipedia.org/wiki/Wild_Metal" TargetMode="External"/><Relationship Id="rId487" Type="http://schemas.openxmlformats.org/officeDocument/2006/relationships/hyperlink" Target="https://en.wikipedia.org/wiki/Xbox_Series_X/S" TargetMode="External"/><Relationship Id="rId291" Type="http://schemas.openxmlformats.org/officeDocument/2006/relationships/hyperlink" Target="https://en.wikipedia.org/wiki/Rockstar_Toronto" TargetMode="External"/><Relationship Id="rId305" Type="http://schemas.openxmlformats.org/officeDocument/2006/relationships/hyperlink" Target="https://en.wikipedia.org/wiki/Rockstar_Leeds" TargetMode="External"/><Relationship Id="rId347" Type="http://schemas.openxmlformats.org/officeDocument/2006/relationships/hyperlink" Target="https://en.wikipedia.org/wiki/Xbox_(console)" TargetMode="External"/><Relationship Id="rId44" Type="http://schemas.openxmlformats.org/officeDocument/2006/relationships/hyperlink" Target="https://en.wikipedia.org/wiki/Grove_Street_Games" TargetMode="External"/><Relationship Id="rId86" Type="http://schemas.openxmlformats.org/officeDocument/2006/relationships/hyperlink" Target="https://en.wikipedia.org/wiki/Xbox_One" TargetMode="External"/><Relationship Id="rId151" Type="http://schemas.openxmlformats.org/officeDocument/2006/relationships/hyperlink" Target="https://en.wikipedia.org/wiki/War_Drum_Studios" TargetMode="External"/><Relationship Id="rId389" Type="http://schemas.openxmlformats.org/officeDocument/2006/relationships/hyperlink" Target="https://en.wikipedia.org/wiki/Windows" TargetMode="External"/><Relationship Id="rId193" Type="http://schemas.openxmlformats.org/officeDocument/2006/relationships/hyperlink" Target="https://en.wikipedia.org/wiki/Windows" TargetMode="External"/><Relationship Id="rId207" Type="http://schemas.openxmlformats.org/officeDocument/2006/relationships/hyperlink" Target="https://en.wikipedia.org/wiki/Grand_Theft_Auto_III" TargetMode="External"/><Relationship Id="rId249" Type="http://schemas.openxmlformats.org/officeDocument/2006/relationships/hyperlink" Target="https://en.wikipedia.org/wiki/Manhunt_2" TargetMode="External"/><Relationship Id="rId414" Type="http://schemas.openxmlformats.org/officeDocument/2006/relationships/hyperlink" Target="https://en.wikipedia.org/wiki/Max_Payne_(video_game)" TargetMode="External"/><Relationship Id="rId456" Type="http://schemas.openxmlformats.org/officeDocument/2006/relationships/hyperlink" Target="https://en.wikipedia.org/wiki/Earthworm_Jim_3D" TargetMode="External"/><Relationship Id="rId13" Type="http://schemas.openxmlformats.org/officeDocument/2006/relationships/hyperlink" Target="https://en.wikipedia.org/wiki/Double_Eleven_(company)" TargetMode="External"/><Relationship Id="rId109" Type="http://schemas.openxmlformats.org/officeDocument/2006/relationships/hyperlink" Target="https://en.wikipedia.org/wiki/Windows" TargetMode="External"/><Relationship Id="rId260" Type="http://schemas.openxmlformats.org/officeDocument/2006/relationships/hyperlink" Target="https://en.wikipedia.org/wiki/Beaterator" TargetMode="External"/><Relationship Id="rId316" Type="http://schemas.openxmlformats.org/officeDocument/2006/relationships/hyperlink" Target="https://en.wikipedia.org/wiki/Grand_Theft_Auto:_Liberty_City_Stories" TargetMode="External"/><Relationship Id="rId55" Type="http://schemas.openxmlformats.org/officeDocument/2006/relationships/hyperlink" Target="https://en.wikipedia.org/wiki/Google_Stadia" TargetMode="External"/><Relationship Id="rId97" Type="http://schemas.openxmlformats.org/officeDocument/2006/relationships/hyperlink" Target="https://en.wikipedia.org/wiki/Fire_OS" TargetMode="External"/><Relationship Id="rId120" Type="http://schemas.openxmlformats.org/officeDocument/2006/relationships/hyperlink" Target="https://en.wikipedia.org/wiki/PlayStation_4" TargetMode="External"/><Relationship Id="rId358" Type="http://schemas.openxmlformats.org/officeDocument/2006/relationships/hyperlink" Target="https://en.wikipedia.org/wiki/Red_Dead_Revolver" TargetMode="External"/><Relationship Id="rId162" Type="http://schemas.openxmlformats.org/officeDocument/2006/relationships/hyperlink" Target="https://en.wikipedia.org/wiki/IOS" TargetMode="External"/><Relationship Id="rId218" Type="http://schemas.openxmlformats.org/officeDocument/2006/relationships/hyperlink" Target="https://en.wikipedia.org/wiki/MacOS" TargetMode="External"/><Relationship Id="rId425" Type="http://schemas.openxmlformats.org/officeDocument/2006/relationships/hyperlink" Target="https://en.wikipedia.org/wiki/Grand_Theft_Auto_2" TargetMode="External"/><Relationship Id="rId467" Type="http://schemas.openxmlformats.org/officeDocument/2006/relationships/hyperlink" Target="https://en.wikipedia.org/wiki/Edge_of_Reality" TargetMode="External"/><Relationship Id="rId271" Type="http://schemas.openxmlformats.org/officeDocument/2006/relationships/hyperlink" Target="https://en.wikipedia.org/wiki/Bully_(video_game)" TargetMode="External"/><Relationship Id="rId24" Type="http://schemas.openxmlformats.org/officeDocument/2006/relationships/hyperlink" Target="https://en.wikipedia.org/wiki/PlayStation_5" TargetMode="External"/><Relationship Id="rId66" Type="http://schemas.openxmlformats.org/officeDocument/2006/relationships/hyperlink" Target="https://en.wikipedia.org/wiki/PlayStation_4" TargetMode="External"/><Relationship Id="rId131" Type="http://schemas.openxmlformats.org/officeDocument/2006/relationships/hyperlink" Target="https://en.wikipedia.org/wiki/War_Drum_Studios" TargetMode="External"/><Relationship Id="rId327" Type="http://schemas.openxmlformats.org/officeDocument/2006/relationships/hyperlink" Target="https://en.wikipedia.org/wiki/PlayStation_Portable" TargetMode="External"/><Relationship Id="rId369" Type="http://schemas.openxmlformats.org/officeDocument/2006/relationships/hyperlink" Target="https://en.wikipedia.org/wiki/M%C3%B6bius_Entertainment" TargetMode="External"/><Relationship Id="rId173" Type="http://schemas.openxmlformats.org/officeDocument/2006/relationships/hyperlink" Target="https://en.wikipedia.org/wiki/Rockstar_North" TargetMode="External"/><Relationship Id="rId229" Type="http://schemas.openxmlformats.org/officeDocument/2006/relationships/hyperlink" Target="https://en.wikipedia.org/wiki/Undead_Nightmare" TargetMode="External"/><Relationship Id="rId380" Type="http://schemas.openxmlformats.org/officeDocument/2006/relationships/hyperlink" Target="https://en.wikipedia.org/wiki/Windows" TargetMode="External"/><Relationship Id="rId436" Type="http://schemas.openxmlformats.org/officeDocument/2006/relationships/hyperlink" Target="https://en.wikipedia.org/wiki/Austin_Powers:_Oh,_Behave!" TargetMode="External"/><Relationship Id="rId240" Type="http://schemas.openxmlformats.org/officeDocument/2006/relationships/hyperlink" Target="https://en.wikipedia.org/wiki/Rockstar_North" TargetMode="External"/><Relationship Id="rId478" Type="http://schemas.openxmlformats.org/officeDocument/2006/relationships/hyperlink" Target="https://en.wikipedia.org/wiki/MS-DOS" TargetMode="External"/><Relationship Id="rId35" Type="http://schemas.openxmlformats.org/officeDocument/2006/relationships/hyperlink" Target="https://en.wikipedia.org/wiki/Grove_Street_Games" TargetMode="External"/><Relationship Id="rId77" Type="http://schemas.openxmlformats.org/officeDocument/2006/relationships/hyperlink" Target="https://en.wikipedia.org/wiki/L.A._Noire:_The_VR_Case_Files" TargetMode="External"/><Relationship Id="rId100" Type="http://schemas.openxmlformats.org/officeDocument/2006/relationships/hyperlink" Target="https://en.wikipedia.org/wiki/Android_(operating_system)" TargetMode="External"/><Relationship Id="rId282" Type="http://schemas.openxmlformats.org/officeDocument/2006/relationships/hyperlink" Target="https://en.wikipedia.org/wiki/Rockstar_San_Diego" TargetMode="External"/><Relationship Id="rId338" Type="http://schemas.openxmlformats.org/officeDocument/2006/relationships/hyperlink" Target="https://en.wikipedia.org/wiki/Windows" TargetMode="External"/><Relationship Id="rId8" Type="http://schemas.openxmlformats.org/officeDocument/2006/relationships/hyperlink" Target="https://en.wikipedia.org/wiki/Grand_Theft_Auto:_The_Trilogy_%E2%80%93_The_Definitive_Edition" TargetMode="External"/><Relationship Id="rId142" Type="http://schemas.openxmlformats.org/officeDocument/2006/relationships/hyperlink" Target="https://en.wikipedia.org/wiki/Fire_OS" TargetMode="External"/><Relationship Id="rId184" Type="http://schemas.openxmlformats.org/officeDocument/2006/relationships/hyperlink" Target="https://en.wikipedia.org/wiki/Android_(operating_system)" TargetMode="External"/><Relationship Id="rId391" Type="http://schemas.openxmlformats.org/officeDocument/2006/relationships/hyperlink" Target="https://en.wikipedia.org/wiki/Midnight_Club_II" TargetMode="External"/><Relationship Id="rId405" Type="http://schemas.openxmlformats.org/officeDocument/2006/relationships/hyperlink" Target="https://en.wikipedia.org/wiki/Rockstar_North" TargetMode="External"/><Relationship Id="rId447" Type="http://schemas.openxmlformats.org/officeDocument/2006/relationships/hyperlink" Target="https://en.wikipedia.org/wiki/Rockstar_North" TargetMode="External"/><Relationship Id="rId251" Type="http://schemas.openxmlformats.org/officeDocument/2006/relationships/hyperlink" Target="https://en.wikipedia.org/wiki/Rockstar_London" TargetMode="External"/><Relationship Id="rId46" Type="http://schemas.openxmlformats.org/officeDocument/2006/relationships/hyperlink" Target="https://en.wikipedia.org/wiki/Xbox_One" TargetMode="External"/><Relationship Id="rId293" Type="http://schemas.openxmlformats.org/officeDocument/2006/relationships/hyperlink" Target="https://en.wikipedia.org/wiki/Xbox_360" TargetMode="External"/><Relationship Id="rId307" Type="http://schemas.openxmlformats.org/officeDocument/2006/relationships/hyperlink" Target="https://en.wikipedia.org/wiki/PlayStation_2" TargetMode="External"/><Relationship Id="rId349" Type="http://schemas.openxmlformats.org/officeDocument/2006/relationships/hyperlink" Target="https://en.wikipedia.org/wiki/Grand_Theft_Auto_Advance" TargetMode="External"/><Relationship Id="rId88" Type="http://schemas.openxmlformats.org/officeDocument/2006/relationships/hyperlink" Target="https://en.wikipedia.org/wiki/Android_(operating_system)" TargetMode="External"/><Relationship Id="rId111" Type="http://schemas.openxmlformats.org/officeDocument/2006/relationships/hyperlink" Target="https://en.wikipedia.org/wiki/Windows" TargetMode="External"/><Relationship Id="rId153" Type="http://schemas.openxmlformats.org/officeDocument/2006/relationships/hyperlink" Target="https://en.wikipedia.org/wiki/Windows_Phone" TargetMode="External"/><Relationship Id="rId195" Type="http://schemas.openxmlformats.org/officeDocument/2006/relationships/hyperlink" Target="https://en.wikipedia.org/wiki/Max_Payne_3" TargetMode="External"/><Relationship Id="rId209" Type="http://schemas.openxmlformats.org/officeDocument/2006/relationships/hyperlink" Target="https://en.wikipedia.org/wiki/War_Drum_Studios" TargetMode="External"/><Relationship Id="rId360" Type="http://schemas.openxmlformats.org/officeDocument/2006/relationships/hyperlink" Target="https://en.wikipedia.org/wiki/Rockstar_San_Diego" TargetMode="External"/><Relationship Id="rId416" Type="http://schemas.openxmlformats.org/officeDocument/2006/relationships/hyperlink" Target="https://en.wikipedia.org/wiki/Rockstar_Vienna" TargetMode="External"/><Relationship Id="rId220" Type="http://schemas.openxmlformats.org/officeDocument/2006/relationships/hyperlink" Target="https://en.wikipedia.org/wiki/Grand_Theft_Auto:_Vice_City" TargetMode="External"/><Relationship Id="rId458" Type="http://schemas.openxmlformats.org/officeDocument/2006/relationships/hyperlink" Target="https://en.wikipedia.org/wiki/VIS_Entertainment" TargetMode="External"/><Relationship Id="rId15" Type="http://schemas.openxmlformats.org/officeDocument/2006/relationships/hyperlink" Target="https://en.wikipedia.org/wiki/PlayStation_4" TargetMode="External"/><Relationship Id="rId57" Type="http://schemas.openxmlformats.org/officeDocument/2006/relationships/hyperlink" Target="https://en.wikipedia.org/wiki/Red_Dead_Redemption_2" TargetMode="External"/><Relationship Id="rId262" Type="http://schemas.openxmlformats.org/officeDocument/2006/relationships/hyperlink" Target="https://en.wikipedia.org/wiki/Rockstar_Leeds" TargetMode="External"/><Relationship Id="rId318" Type="http://schemas.openxmlformats.org/officeDocument/2006/relationships/hyperlink" Target="https://en.wikipedia.org/wiki/Rockstar_Games_Presents_Table_Tennis" TargetMode="External"/><Relationship Id="rId99" Type="http://schemas.openxmlformats.org/officeDocument/2006/relationships/hyperlink" Target="https://en.wikipedia.org/wiki/Grand_Theft_Auto:_Liberty_City_Stories" TargetMode="External"/><Relationship Id="rId122" Type="http://schemas.openxmlformats.org/officeDocument/2006/relationships/hyperlink" Target="https://en.wikipedia.org/wiki/Xbox_One" TargetMode="External"/><Relationship Id="rId164" Type="http://schemas.openxmlformats.org/officeDocument/2006/relationships/hyperlink" Target="https://en.wikipedia.org/wiki/Windows_Phone" TargetMode="External"/><Relationship Id="rId371" Type="http://schemas.openxmlformats.org/officeDocument/2006/relationships/hyperlink" Target="https://en.wikipedia.org/wiki/PlayStation_2" TargetMode="External"/><Relationship Id="rId427" Type="http://schemas.openxmlformats.org/officeDocument/2006/relationships/hyperlink" Target="https://en.wikipedia.org/wiki/Tarantula_Studios" TargetMode="External"/><Relationship Id="rId469" Type="http://schemas.openxmlformats.org/officeDocument/2006/relationships/hyperlink" Target="https://en.wikipedia.org/wiki/MS-DOS" TargetMode="External"/><Relationship Id="rId26" Type="http://schemas.openxmlformats.org/officeDocument/2006/relationships/hyperlink" Target="https://en.wikipedia.org/wiki/Xbox_Series_X/S" TargetMode="External"/><Relationship Id="rId231" Type="http://schemas.openxmlformats.org/officeDocument/2006/relationships/hyperlink" Target="https://en.wikipedia.org/wiki/Rockstar_San_Diego" TargetMode="External"/><Relationship Id="rId273" Type="http://schemas.openxmlformats.org/officeDocument/2006/relationships/hyperlink" Target="https://en.wikipedia.org/wiki/Rockstar_New_England" TargetMode="External"/><Relationship Id="rId329" Type="http://schemas.openxmlformats.org/officeDocument/2006/relationships/hyperlink" Target="https://en.wikipedia.org/wiki/PlayStation_2" TargetMode="External"/><Relationship Id="rId480" Type="http://schemas.openxmlformats.org/officeDocument/2006/relationships/hyperlink" Target="https://en.wikipedia.org/wiki/Grand_Theft_Auto:_London_1969" TargetMode="External"/><Relationship Id="rId68" Type="http://schemas.openxmlformats.org/officeDocument/2006/relationships/hyperlink" Target="https://en.wikipedia.org/wiki/Red_Dead_Online" TargetMode="External"/><Relationship Id="rId133" Type="http://schemas.openxmlformats.org/officeDocument/2006/relationships/hyperlink" Target="https://en.wikipedia.org/wiki/Amazon_Fire_TV" TargetMode="External"/><Relationship Id="rId175" Type="http://schemas.openxmlformats.org/officeDocument/2006/relationships/hyperlink" Target="https://en.wikipedia.org/wiki/PlayStation_3" TargetMode="External"/><Relationship Id="rId340" Type="http://schemas.openxmlformats.org/officeDocument/2006/relationships/hyperlink" Target="https://en.wikipedia.org/wiki/Grand_Theft_Auto:_San_Andreas" TargetMode="External"/><Relationship Id="rId200" Type="http://schemas.openxmlformats.org/officeDocument/2006/relationships/hyperlink" Target="https://en.wikipedia.org/wiki/Rockstar_Studios" TargetMode="External"/><Relationship Id="rId382" Type="http://schemas.openxmlformats.org/officeDocument/2006/relationships/hyperlink" Target="https://en.wikipedia.org/wiki/Midnight_Club_II" TargetMode="External"/><Relationship Id="rId438" Type="http://schemas.openxmlformats.org/officeDocument/2006/relationships/hyperlink" Target="https://en.wikipedia.org/wiki/Rockstar_Lincoln" TargetMode="External"/><Relationship Id="rId242" Type="http://schemas.openxmlformats.org/officeDocument/2006/relationships/hyperlink" Target="https://en.wikipedia.org/wiki/Windows" TargetMode="External"/><Relationship Id="rId284" Type="http://schemas.openxmlformats.org/officeDocument/2006/relationships/hyperlink" Target="https://en.wikipedia.org/wiki/PlayStation_3" TargetMode="External"/><Relationship Id="rId37" Type="http://schemas.openxmlformats.org/officeDocument/2006/relationships/hyperlink" Target="https://en.wikipedia.org/wiki/Nintendo_Switch" TargetMode="External"/><Relationship Id="rId79" Type="http://schemas.openxmlformats.org/officeDocument/2006/relationships/hyperlink" Target="https://en.wikipedia.org/wiki/L.A._Noire:_The_VR_Case_Files" TargetMode="External"/><Relationship Id="rId102" Type="http://schemas.openxmlformats.org/officeDocument/2006/relationships/hyperlink" Target="https://en.wikipedia.org/wiki/Grand_Theft_Auto:_Liberty_City_Stories" TargetMode="External"/><Relationship Id="rId144" Type="http://schemas.openxmlformats.org/officeDocument/2006/relationships/hyperlink" Target="https://en.wikipedia.org/wiki/Grand_Theft_Auto:_San_Andreas" TargetMode="External"/><Relationship Id="rId90" Type="http://schemas.openxmlformats.org/officeDocument/2006/relationships/hyperlink" Target="https://en.wikipedia.org/wiki/Bully:_Anniversary_Edition" TargetMode="External"/><Relationship Id="rId186" Type="http://schemas.openxmlformats.org/officeDocument/2006/relationships/hyperlink" Target="https://en.wikipedia.org/wiki/Grand_Theft_Auto:_Vice_City" TargetMode="External"/><Relationship Id="rId351" Type="http://schemas.openxmlformats.org/officeDocument/2006/relationships/hyperlink" Target="https://en.wikipedia.org/wiki/Digital_Eclipse" TargetMode="External"/><Relationship Id="rId393" Type="http://schemas.openxmlformats.org/officeDocument/2006/relationships/hyperlink" Target="https://en.wikipedia.org/wiki/Rockstar_San_Diego" TargetMode="External"/><Relationship Id="rId407" Type="http://schemas.openxmlformats.org/officeDocument/2006/relationships/hyperlink" Target="https://en.wikipedia.org/wiki/PlayStation_(console)" TargetMode="External"/><Relationship Id="rId449" Type="http://schemas.openxmlformats.org/officeDocument/2006/relationships/hyperlink" Target="https://en.wikipedia.org/wiki/Rockstar_Lincoln" TargetMode="External"/><Relationship Id="rId211" Type="http://schemas.openxmlformats.org/officeDocument/2006/relationships/hyperlink" Target="https://en.wikipedia.org/wiki/Windows" TargetMode="External"/><Relationship Id="rId253" Type="http://schemas.openxmlformats.org/officeDocument/2006/relationships/hyperlink" Target="https://en.wikipedia.org/wiki/Xbox_360" TargetMode="External"/><Relationship Id="rId295" Type="http://schemas.openxmlformats.org/officeDocument/2006/relationships/hyperlink" Target="https://en.wikipedia.org/wiki/Manhunt_2" TargetMode="External"/><Relationship Id="rId309" Type="http://schemas.openxmlformats.org/officeDocument/2006/relationships/hyperlink" Target="https://en.wikipedia.org/wiki/PlayStation_Portable" TargetMode="External"/><Relationship Id="rId460" Type="http://schemas.openxmlformats.org/officeDocument/2006/relationships/hyperlink" Target="https://en.wikipedia.org/wiki/Windows" TargetMode="External"/><Relationship Id="rId48" Type="http://schemas.openxmlformats.org/officeDocument/2006/relationships/hyperlink" Target="https://en.wikipedia.org/wiki/Grand_Theft_Auto:_The_Trilogy_%E2%80%93_The_Definitive_Edition" TargetMode="External"/><Relationship Id="rId113" Type="http://schemas.openxmlformats.org/officeDocument/2006/relationships/hyperlink" Target="https://en.wikipedia.org/wiki/Grand_Theft_Auto:_Chinatown_Wars" TargetMode="External"/><Relationship Id="rId320" Type="http://schemas.openxmlformats.org/officeDocument/2006/relationships/hyperlink" Target="https://en.wikipedia.org/wiki/Midnight_Club_3:_Dub_Edition" TargetMode="External"/><Relationship Id="rId155" Type="http://schemas.openxmlformats.org/officeDocument/2006/relationships/hyperlink" Target="https://en.wikipedia.org/wiki/Grand_Theft_Auto:_San_Andreas" TargetMode="External"/><Relationship Id="rId197" Type="http://schemas.openxmlformats.org/officeDocument/2006/relationships/hyperlink" Target="https://en.wikipedia.org/wiki/Rockstar_Studios" TargetMode="External"/><Relationship Id="rId362" Type="http://schemas.openxmlformats.org/officeDocument/2006/relationships/hyperlink" Target="https://en.wikipedia.org/wiki/Windows" TargetMode="External"/><Relationship Id="rId418" Type="http://schemas.openxmlformats.org/officeDocument/2006/relationships/hyperlink" Target="https://en.wikipedia.org/wiki/PlayStation_2" TargetMode="External"/><Relationship Id="rId222" Type="http://schemas.openxmlformats.org/officeDocument/2006/relationships/hyperlink" Target="https://en.wikipedia.org/wiki/Findev" TargetMode="External"/><Relationship Id="rId264" Type="http://schemas.openxmlformats.org/officeDocument/2006/relationships/hyperlink" Target="https://en.wikipedia.org/wiki/Nintendo_DS" TargetMode="External"/><Relationship Id="rId471" Type="http://schemas.openxmlformats.org/officeDocument/2006/relationships/hyperlink" Target="https://en.wikipedia.org/wiki/Grand_Theft_Auto:_London_1969" TargetMode="External"/><Relationship Id="rId17" Type="http://schemas.openxmlformats.org/officeDocument/2006/relationships/hyperlink" Target="https://en.wikipedia.org/wiki/Undead_Nightmare" TargetMode="External"/><Relationship Id="rId59" Type="http://schemas.openxmlformats.org/officeDocument/2006/relationships/hyperlink" Target="https://en.wikipedia.org/wiki/Rockstar_Games" TargetMode="External"/><Relationship Id="rId124" Type="http://schemas.openxmlformats.org/officeDocument/2006/relationships/hyperlink" Target="https://en.wikipedia.org/wiki/PlayStation_4" TargetMode="External"/><Relationship Id="rId70" Type="http://schemas.openxmlformats.org/officeDocument/2006/relationships/hyperlink" Target="https://en.wikipedia.org/wiki/Rockstar_Games" TargetMode="External"/><Relationship Id="rId166" Type="http://schemas.openxmlformats.org/officeDocument/2006/relationships/hyperlink" Target="https://en.wikipedia.org/wiki/Android_(operating_system)" TargetMode="External"/><Relationship Id="rId331" Type="http://schemas.openxmlformats.org/officeDocument/2006/relationships/hyperlink" Target="https://en.wikipedia.org/wiki/The_Warriors_(video_game)" TargetMode="External"/><Relationship Id="rId373" Type="http://schemas.openxmlformats.org/officeDocument/2006/relationships/hyperlink" Target="https://en.wikipedia.org/wiki/Max_Payne_2:_The_Fall_of_Max_Payne" TargetMode="External"/><Relationship Id="rId429" Type="http://schemas.openxmlformats.org/officeDocument/2006/relationships/hyperlink" Target="https://en.wikipedia.org/wiki/PlayStation_2" TargetMode="External"/><Relationship Id="rId1" Type="http://schemas.openxmlformats.org/officeDocument/2006/relationships/hyperlink" Target="https://en.wikipedia.org/wiki/Grand_Theft_Auto_VI" TargetMode="External"/><Relationship Id="rId233" Type="http://schemas.openxmlformats.org/officeDocument/2006/relationships/hyperlink" Target="https://en.wikipedia.org/wiki/PlayStation_3" TargetMode="External"/><Relationship Id="rId440" Type="http://schemas.openxmlformats.org/officeDocument/2006/relationships/hyperlink" Target="https://en.wikipedia.org/wiki/Game_Boy_Color" TargetMode="External"/><Relationship Id="rId28" Type="http://schemas.openxmlformats.org/officeDocument/2006/relationships/hyperlink" Target="https://en.wikipedia.org/wiki/PlayStation_5" TargetMode="External"/><Relationship Id="rId275" Type="http://schemas.openxmlformats.org/officeDocument/2006/relationships/hyperlink" Target="https://en.wikipedia.org/wiki/PlayStation_3" TargetMode="External"/><Relationship Id="rId300" Type="http://schemas.openxmlformats.org/officeDocument/2006/relationships/hyperlink" Target="https://en.wikipedia.org/wiki/Manhunt_2" TargetMode="External"/><Relationship Id="rId482" Type="http://schemas.openxmlformats.org/officeDocument/2006/relationships/hyperlink" Target="https://en.wikipedia.org/wiki/Rockstar_Canada" TargetMode="External"/><Relationship Id="rId81" Type="http://schemas.openxmlformats.org/officeDocument/2006/relationships/hyperlink" Target="https://en.wikipedia.org/wiki/L.A._Noire" TargetMode="External"/><Relationship Id="rId135" Type="http://schemas.openxmlformats.org/officeDocument/2006/relationships/hyperlink" Target="https://en.wikipedia.org/wiki/Grand_Theft_Auto_III" TargetMode="External"/><Relationship Id="rId177" Type="http://schemas.openxmlformats.org/officeDocument/2006/relationships/hyperlink" Target="https://en.wikipedia.org/wiki/Xbox_360" TargetMode="External"/><Relationship Id="rId342" Type="http://schemas.openxmlformats.org/officeDocument/2006/relationships/hyperlink" Target="https://en.wikipedia.org/wiki/Rockstar_North" TargetMode="External"/><Relationship Id="rId384" Type="http://schemas.openxmlformats.org/officeDocument/2006/relationships/hyperlink" Target="https://en.wikipedia.org/wiki/Rockstar_San_Diego" TargetMode="External"/><Relationship Id="rId202" Type="http://schemas.openxmlformats.org/officeDocument/2006/relationships/hyperlink" Target="https://en.wikipedia.org/wiki/IOS" TargetMode="External"/><Relationship Id="rId244" Type="http://schemas.openxmlformats.org/officeDocument/2006/relationships/hyperlink" Target="https://en.wikipedia.org/wiki/PlayStation_3" TargetMode="External"/><Relationship Id="rId39" Type="http://schemas.openxmlformats.org/officeDocument/2006/relationships/hyperlink" Target="https://en.wikipedia.org/wiki/Grand_Theft_Auto:_The_Trilogy_%E2%80%93_The_Definitive_Edition" TargetMode="External"/><Relationship Id="rId286" Type="http://schemas.openxmlformats.org/officeDocument/2006/relationships/hyperlink" Target="https://en.wikipedia.org/wiki/Grand_Theft_Auto_IV" TargetMode="External"/><Relationship Id="rId451" Type="http://schemas.openxmlformats.org/officeDocument/2006/relationships/hyperlink" Target="https://en.wikipedia.org/wiki/Game_Boy_Color" TargetMode="External"/><Relationship Id="rId50" Type="http://schemas.openxmlformats.org/officeDocument/2006/relationships/hyperlink" Target="https://en.wikipedia.org/wiki/Grove_Street_Games" TargetMode="External"/><Relationship Id="rId104" Type="http://schemas.openxmlformats.org/officeDocument/2006/relationships/hyperlink" Target="https://en.wikipedia.org/wiki/Lucid_Games" TargetMode="External"/><Relationship Id="rId146" Type="http://schemas.openxmlformats.org/officeDocument/2006/relationships/hyperlink" Target="https://en.wikipedia.org/wiki/War_Drum_Studios" TargetMode="External"/><Relationship Id="rId188" Type="http://schemas.openxmlformats.org/officeDocument/2006/relationships/hyperlink" Target="https://en.wikipedia.org/wiki/War_Drum_Studios" TargetMode="External"/><Relationship Id="rId311" Type="http://schemas.openxmlformats.org/officeDocument/2006/relationships/hyperlink" Target="https://en.wikipedia.org/wiki/Grand_Theft_Auto:_Vice_City_Stories" TargetMode="External"/><Relationship Id="rId353" Type="http://schemas.openxmlformats.org/officeDocument/2006/relationships/hyperlink" Target="https://en.wikipedia.org/wiki/PlayStation_2" TargetMode="External"/><Relationship Id="rId395" Type="http://schemas.openxmlformats.org/officeDocument/2006/relationships/hyperlink" Target="https://en.wikipedia.org/wiki/Xbox_(console)" TargetMode="External"/><Relationship Id="rId409" Type="http://schemas.openxmlformats.org/officeDocument/2006/relationships/hyperlink" Target="https://en.wikipedia.org/wiki/PlayStation_2" TargetMode="External"/><Relationship Id="rId92" Type="http://schemas.openxmlformats.org/officeDocument/2006/relationships/hyperlink" Target="https://en.wikipedia.org/wiki/War_Drum_Studios" TargetMode="External"/><Relationship Id="rId213" Type="http://schemas.openxmlformats.org/officeDocument/2006/relationships/hyperlink" Target="https://en.wikipedia.org/wiki/L.A._Noire" TargetMode="External"/><Relationship Id="rId420" Type="http://schemas.openxmlformats.org/officeDocument/2006/relationships/hyperlink" Target="https://en.wikipedia.org/wiki/Grand_Theft_Auto_III" TargetMode="External"/><Relationship Id="rId255" Type="http://schemas.openxmlformats.org/officeDocument/2006/relationships/hyperlink" Target="https://en.wikipedia.org/wiki/Grand_Theft_Auto:_Chinatown_Wars" TargetMode="External"/><Relationship Id="rId297" Type="http://schemas.openxmlformats.org/officeDocument/2006/relationships/hyperlink" Target="https://en.wikipedia.org/wiki/Manhunt_2" TargetMode="External"/><Relationship Id="rId462" Type="http://schemas.openxmlformats.org/officeDocument/2006/relationships/hyperlink" Target="https://en.wikipedia.org/wiki/Grand_Theft_Auto_2" TargetMode="External"/><Relationship Id="rId115" Type="http://schemas.openxmlformats.org/officeDocument/2006/relationships/hyperlink" Target="https://en.wikipedia.org/wiki/War_Drum_Studios" TargetMode="External"/><Relationship Id="rId157" Type="http://schemas.openxmlformats.org/officeDocument/2006/relationships/hyperlink" Target="https://en.wikipedia.org/wiki/War_Drum_Studios" TargetMode="External"/><Relationship Id="rId322" Type="http://schemas.openxmlformats.org/officeDocument/2006/relationships/hyperlink" Target="https://en.wikipedia.org/wiki/Rockstar_San_Diego" TargetMode="External"/><Relationship Id="rId364" Type="http://schemas.openxmlformats.org/officeDocument/2006/relationships/hyperlink" Target="https://en.wikipedia.org/wiki/Manhunt_(video_game)" TargetMode="External"/><Relationship Id="rId61" Type="http://schemas.openxmlformats.org/officeDocument/2006/relationships/hyperlink" Target="https://en.wikipedia.org/wiki/Windows" TargetMode="External"/><Relationship Id="rId199" Type="http://schemas.openxmlformats.org/officeDocument/2006/relationships/hyperlink" Target="https://en.wikipedia.org/wiki/Xbox_360" TargetMode="External"/><Relationship Id="rId19" Type="http://schemas.openxmlformats.org/officeDocument/2006/relationships/hyperlink" Target="https://en.wikipedia.org/wiki/Double_Eleven_(company)" TargetMode="External"/><Relationship Id="rId224" Type="http://schemas.openxmlformats.org/officeDocument/2006/relationships/hyperlink" Target="https://en.wikipedia.org/wiki/MacOS" TargetMode="External"/><Relationship Id="rId266" Type="http://schemas.openxmlformats.org/officeDocument/2006/relationships/hyperlink" Target="https://en.wikipedia.org/wiki/Xbox_360" TargetMode="External"/><Relationship Id="rId431" Type="http://schemas.openxmlformats.org/officeDocument/2006/relationships/hyperlink" Target="https://en.wikipedia.org/wiki/PlayStation_2" TargetMode="External"/><Relationship Id="rId473" Type="http://schemas.openxmlformats.org/officeDocument/2006/relationships/hyperlink" Target="https://en.wikipedia.org/wiki/Rockstar_Toronto" TargetMode="External"/><Relationship Id="rId30" Type="http://schemas.openxmlformats.org/officeDocument/2006/relationships/hyperlink" Target="https://en.wikipedia.org/wiki/Grand_Theft_Auto_Online" TargetMode="External"/><Relationship Id="rId126" Type="http://schemas.openxmlformats.org/officeDocument/2006/relationships/hyperlink" Target="https://en.wikipedia.org/wiki/Grand_Theft_Auto_Online" TargetMode="External"/><Relationship Id="rId168" Type="http://schemas.openxmlformats.org/officeDocument/2006/relationships/hyperlink" Target="https://en.wikipedia.org/wiki/Grand_Theft_Auto_Online" TargetMode="External"/><Relationship Id="rId333" Type="http://schemas.openxmlformats.org/officeDocument/2006/relationships/hyperlink" Target="https://en.wikipedia.org/wiki/Rockstar_Toronto" TargetMode="External"/><Relationship Id="rId72" Type="http://schemas.openxmlformats.org/officeDocument/2006/relationships/hyperlink" Target="https://en.wikipedia.org/wiki/PlayStation_4" TargetMode="External"/><Relationship Id="rId375" Type="http://schemas.openxmlformats.org/officeDocument/2006/relationships/hyperlink" Target="https://en.wikipedia.org/wiki/Rockstar_Vienna" TargetMode="External"/><Relationship Id="rId3" Type="http://schemas.openxmlformats.org/officeDocument/2006/relationships/hyperlink" Target="https://en.wikipedia.org/wiki/Grand_Theft_Auto_VI" TargetMode="External"/><Relationship Id="rId235" Type="http://schemas.openxmlformats.org/officeDocument/2006/relationships/hyperlink" Target="https://en.wikipedia.org/wiki/Xbox_360" TargetMode="External"/><Relationship Id="rId277" Type="http://schemas.openxmlformats.org/officeDocument/2006/relationships/hyperlink" Target="https://en.wikipedia.org/wiki/Midnight_Club:_Los_Angeles" TargetMode="External"/><Relationship Id="rId400" Type="http://schemas.openxmlformats.org/officeDocument/2006/relationships/hyperlink" Target="https://en.wikipedia.org/wiki/Smuggler%27s_Run:_Warzones" TargetMode="External"/><Relationship Id="rId442" Type="http://schemas.openxmlformats.org/officeDocument/2006/relationships/hyperlink" Target="https://en.wikipedia.org/wiki/Grand_Theft_Auto_2" TargetMode="External"/><Relationship Id="rId484" Type="http://schemas.openxmlformats.org/officeDocument/2006/relationships/hyperlink" Target="https://en.wikipedia.org/wiki/Remedy_Entertainmen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A1257"/>
  <sheetViews>
    <sheetView showGridLines="0" zoomScale="130" zoomScaleNormal="130" workbookViewId="0">
      <pane xSplit="2" ySplit="5" topLeftCell="BN6" activePane="bottomRight" state="frozen"/>
      <selection pane="topRight" activeCell="C1" sqref="C1"/>
      <selection pane="bottomLeft" activeCell="A6" sqref="A6"/>
      <selection pane="bottomRight" activeCell="CB4" sqref="CB4"/>
    </sheetView>
  </sheetViews>
  <sheetFormatPr defaultColWidth="14.42578125" defaultRowHeight="15" customHeight="1" outlineLevelRow="1" outlineLevelCol="2" x14ac:dyDescent="0.25"/>
  <cols>
    <col min="1" max="1" width="3.7109375" customWidth="1"/>
    <col min="2" max="2" width="41.7109375" customWidth="1"/>
    <col min="3" max="6" width="9.7109375" customWidth="1" outlineLevel="2"/>
    <col min="7" max="30" width="9.7109375" customWidth="1" outlineLevel="1"/>
    <col min="31" max="31" width="9.7109375" customWidth="1"/>
    <col min="32" max="44" width="9.85546875" customWidth="1"/>
    <col min="45" max="70" width="9.7109375" customWidth="1"/>
    <col min="71" max="78" width="9.7109375" customWidth="1" outlineLevel="1"/>
    <col min="79" max="79" width="9.7109375" customWidth="1"/>
    <col min="80" max="86" width="9.7109375" customWidth="1" outlineLevel="1"/>
    <col min="87" max="98" width="9.7109375" customWidth="1"/>
  </cols>
  <sheetData>
    <row r="1" spans="1:98" ht="15" customHeight="1" x14ac:dyDescent="0.25">
      <c r="A1" s="1"/>
      <c r="J1" s="12" t="s">
        <v>16</v>
      </c>
      <c r="R1" s="12" t="s">
        <v>17</v>
      </c>
      <c r="S1" s="4"/>
      <c r="T1" s="4"/>
      <c r="U1" s="4"/>
      <c r="W1" s="12" t="s">
        <v>18</v>
      </c>
      <c r="X1" s="4"/>
      <c r="Y1" s="4"/>
      <c r="Z1" s="4"/>
      <c r="AA1" s="4"/>
      <c r="AB1" s="4"/>
      <c r="AC1" s="4"/>
      <c r="AD1" s="4"/>
      <c r="AE1" s="4"/>
      <c r="AF1" s="4"/>
      <c r="AG1" s="4"/>
      <c r="AH1" s="4"/>
      <c r="AI1" s="4"/>
      <c r="AJ1" s="4"/>
      <c r="AK1" s="4"/>
      <c r="AL1" s="4"/>
      <c r="AM1" s="4"/>
      <c r="AO1" s="4"/>
      <c r="AP1" s="4"/>
      <c r="AQ1" s="4"/>
      <c r="AR1" s="4"/>
      <c r="AS1" s="4"/>
      <c r="AT1" s="4"/>
      <c r="AU1" s="4"/>
      <c r="AV1" s="12" t="s">
        <v>19</v>
      </c>
      <c r="AW1" s="4"/>
      <c r="AX1" s="4"/>
      <c r="AY1" s="4"/>
      <c r="AZ1" s="12" t="s">
        <v>20</v>
      </c>
      <c r="BA1" s="4"/>
      <c r="BB1" s="4"/>
      <c r="BC1" s="4"/>
      <c r="BD1" s="4"/>
      <c r="BE1" s="4"/>
      <c r="BF1" s="4"/>
      <c r="BG1" s="4"/>
      <c r="BH1" s="12" t="s">
        <v>20</v>
      </c>
      <c r="BI1" s="4"/>
      <c r="BJ1" s="4"/>
      <c r="BK1" s="4"/>
      <c r="BL1" s="4"/>
      <c r="BM1" s="13" t="s">
        <v>21</v>
      </c>
      <c r="BN1" s="4"/>
      <c r="BO1" s="4"/>
      <c r="BP1" s="4"/>
      <c r="BR1" s="4"/>
      <c r="BS1" s="4"/>
      <c r="BT1" s="4"/>
      <c r="BU1" s="4"/>
      <c r="BV1" s="4"/>
      <c r="BW1" s="4"/>
      <c r="BX1" s="4"/>
      <c r="BY1" s="4"/>
      <c r="BZ1" s="4"/>
      <c r="CB1" s="4"/>
      <c r="CC1" s="4"/>
      <c r="CD1" s="4"/>
      <c r="CE1" s="4"/>
      <c r="CF1" s="4"/>
      <c r="CG1" s="4"/>
      <c r="CH1" s="4"/>
      <c r="CI1" s="4"/>
      <c r="CJ1" s="4"/>
      <c r="CK1" s="4"/>
      <c r="CL1" s="4"/>
      <c r="CM1" s="4"/>
      <c r="CN1" s="14" t="s">
        <v>22</v>
      </c>
      <c r="CO1" s="4"/>
      <c r="CP1" s="4"/>
      <c r="CQ1" s="4"/>
      <c r="CR1" s="4"/>
      <c r="CS1" s="4"/>
      <c r="CT1" s="4"/>
    </row>
    <row r="2" spans="1:98" ht="15" customHeight="1" x14ac:dyDescent="0.25">
      <c r="A2" s="1"/>
      <c r="Q2" s="15" t="s">
        <v>23</v>
      </c>
      <c r="AK2" s="15" t="s">
        <v>24</v>
      </c>
      <c r="AS2" s="15" t="s">
        <v>25</v>
      </c>
      <c r="AW2" s="15" t="s">
        <v>26</v>
      </c>
      <c r="AY2" s="15" t="s">
        <v>27</v>
      </c>
      <c r="BB2" s="12" t="s">
        <v>28</v>
      </c>
      <c r="BJ2" s="13" t="s">
        <v>29</v>
      </c>
      <c r="BM2" s="13" t="s">
        <v>30</v>
      </c>
      <c r="CB2" s="337" t="s">
        <v>31</v>
      </c>
      <c r="CC2" s="336"/>
      <c r="CD2" s="336"/>
      <c r="CE2" s="336"/>
      <c r="CF2" s="336"/>
      <c r="CG2" s="336"/>
      <c r="CH2" s="336"/>
      <c r="CI2" s="337" t="s">
        <v>31</v>
      </c>
      <c r="CJ2" s="336"/>
      <c r="CK2" s="336"/>
      <c r="CL2" s="336"/>
      <c r="CM2" s="336"/>
      <c r="CN2" s="336"/>
      <c r="CO2" s="336"/>
      <c r="CP2" s="336"/>
      <c r="CQ2" s="336"/>
      <c r="CR2" s="336"/>
      <c r="CS2" s="336"/>
      <c r="CT2" s="336"/>
    </row>
    <row r="3" spans="1:98" ht="15" customHeight="1" x14ac:dyDescent="0.25">
      <c r="A3" s="16"/>
      <c r="B3" s="17"/>
      <c r="C3" s="338">
        <f>+YEAR(C5)+1</f>
        <v>2011</v>
      </c>
      <c r="D3" s="339"/>
      <c r="E3" s="339"/>
      <c r="F3" s="339"/>
      <c r="G3" s="338">
        <f>+YEAR(G5)+1</f>
        <v>2012</v>
      </c>
      <c r="H3" s="339"/>
      <c r="I3" s="339"/>
      <c r="J3" s="339"/>
      <c r="K3" s="338">
        <f>+YEAR(K5)+1</f>
        <v>2013</v>
      </c>
      <c r="L3" s="339"/>
      <c r="M3" s="339"/>
      <c r="N3" s="339"/>
      <c r="O3" s="338">
        <f>+YEAR(O5)+1</f>
        <v>2014</v>
      </c>
      <c r="P3" s="339"/>
      <c r="Q3" s="339"/>
      <c r="R3" s="339"/>
      <c r="S3" s="338">
        <f>+YEAR(S5)+1</f>
        <v>2015</v>
      </c>
      <c r="T3" s="339"/>
      <c r="U3" s="339"/>
      <c r="V3" s="339"/>
      <c r="W3" s="338">
        <f>+YEAR(W5)+1</f>
        <v>2016</v>
      </c>
      <c r="X3" s="339"/>
      <c r="Y3" s="339"/>
      <c r="Z3" s="339"/>
      <c r="AA3" s="338">
        <f>+YEAR(AA5)+1</f>
        <v>2017</v>
      </c>
      <c r="AB3" s="339"/>
      <c r="AC3" s="339"/>
      <c r="AD3" s="339"/>
      <c r="AE3" s="338">
        <f>+YEAR(AE5)+1</f>
        <v>2018</v>
      </c>
      <c r="AF3" s="339"/>
      <c r="AG3" s="339"/>
      <c r="AH3" s="339"/>
      <c r="AI3" s="338">
        <f>+YEAR(AI5)+1</f>
        <v>2019</v>
      </c>
      <c r="AJ3" s="339"/>
      <c r="AK3" s="339"/>
      <c r="AL3" s="339"/>
      <c r="AM3" s="338">
        <f>+YEAR(AM5)+1</f>
        <v>2020</v>
      </c>
      <c r="AN3" s="339"/>
      <c r="AO3" s="339"/>
      <c r="AP3" s="339"/>
      <c r="AQ3" s="338">
        <f>+YEAR(AQ5)+1</f>
        <v>2021</v>
      </c>
      <c r="AR3" s="339"/>
      <c r="AS3" s="339"/>
      <c r="AT3" s="339"/>
      <c r="AU3" s="338">
        <f>+YEAR(AU5)+1</f>
        <v>2022</v>
      </c>
      <c r="AV3" s="339"/>
      <c r="AW3" s="339"/>
      <c r="AX3" s="339"/>
      <c r="AY3" s="338">
        <f>+YEAR(AY5)+1</f>
        <v>2023</v>
      </c>
      <c r="AZ3" s="339"/>
      <c r="BA3" s="339"/>
      <c r="BB3" s="339"/>
      <c r="BC3" s="338">
        <f>+YEAR(BC5)+1</f>
        <v>2024</v>
      </c>
      <c r="BD3" s="339"/>
      <c r="BE3" s="339"/>
      <c r="BF3" s="339"/>
      <c r="BG3" s="338">
        <f>+YEAR(BG5)+1</f>
        <v>2025</v>
      </c>
      <c r="BH3" s="339"/>
      <c r="BI3" s="339"/>
      <c r="BJ3" s="339"/>
      <c r="BK3" s="338">
        <f>+YEAR(BK5)+1</f>
        <v>2026</v>
      </c>
      <c r="BL3" s="339"/>
      <c r="BM3" s="339"/>
      <c r="BN3" s="339"/>
      <c r="BO3" s="338">
        <f>+YEAR(BO5)+1</f>
        <v>2027</v>
      </c>
      <c r="BP3" s="339"/>
      <c r="BQ3" s="339"/>
      <c r="BR3" s="339"/>
      <c r="BS3" s="338">
        <f>+YEAR(BS5)+1</f>
        <v>2028</v>
      </c>
      <c r="BT3" s="339"/>
      <c r="BU3" s="339"/>
      <c r="BV3" s="339"/>
      <c r="BW3" s="338">
        <f>+YEAR(BW5)+1</f>
        <v>2029</v>
      </c>
      <c r="BX3" s="339"/>
      <c r="BY3" s="339"/>
      <c r="BZ3" s="339"/>
      <c r="CB3" s="16">
        <v>2011</v>
      </c>
      <c r="CC3" s="16">
        <f t="shared" ref="CC3:CT3" si="0">+CB3+1</f>
        <v>2012</v>
      </c>
      <c r="CD3" s="16">
        <f t="shared" si="0"/>
        <v>2013</v>
      </c>
      <c r="CE3" s="16">
        <f t="shared" si="0"/>
        <v>2014</v>
      </c>
      <c r="CF3" s="16">
        <f t="shared" si="0"/>
        <v>2015</v>
      </c>
      <c r="CG3" s="16">
        <f t="shared" si="0"/>
        <v>2016</v>
      </c>
      <c r="CH3" s="16">
        <f t="shared" si="0"/>
        <v>2017</v>
      </c>
      <c r="CI3" s="16">
        <f t="shared" si="0"/>
        <v>2018</v>
      </c>
      <c r="CJ3" s="16">
        <f t="shared" si="0"/>
        <v>2019</v>
      </c>
      <c r="CK3" s="16">
        <f t="shared" si="0"/>
        <v>2020</v>
      </c>
      <c r="CL3" s="16">
        <f t="shared" si="0"/>
        <v>2021</v>
      </c>
      <c r="CM3" s="16">
        <f t="shared" si="0"/>
        <v>2022</v>
      </c>
      <c r="CN3" s="16">
        <f t="shared" si="0"/>
        <v>2023</v>
      </c>
      <c r="CO3" s="16">
        <f t="shared" si="0"/>
        <v>2024</v>
      </c>
      <c r="CP3" s="16">
        <f t="shared" si="0"/>
        <v>2025</v>
      </c>
      <c r="CQ3" s="16">
        <f t="shared" si="0"/>
        <v>2026</v>
      </c>
      <c r="CR3" s="16">
        <f t="shared" si="0"/>
        <v>2027</v>
      </c>
      <c r="CS3" s="16">
        <f t="shared" si="0"/>
        <v>2028</v>
      </c>
      <c r="CT3" s="16">
        <f t="shared" si="0"/>
        <v>2029</v>
      </c>
    </row>
    <row r="4" spans="1:98" ht="15" customHeight="1" x14ac:dyDescent="0.25">
      <c r="A4" s="1"/>
      <c r="B4" s="17" t="e">
        <f>+#REF!</f>
        <v>#REF!</v>
      </c>
      <c r="C4" s="18" t="s">
        <v>0</v>
      </c>
      <c r="D4" s="18" t="s">
        <v>1</v>
      </c>
      <c r="E4" s="18" t="s">
        <v>2</v>
      </c>
      <c r="F4" s="18" t="s">
        <v>3</v>
      </c>
      <c r="G4" s="18" t="s">
        <v>0</v>
      </c>
      <c r="H4" s="18" t="s">
        <v>1</v>
      </c>
      <c r="I4" s="18" t="s">
        <v>2</v>
      </c>
      <c r="J4" s="18" t="s">
        <v>3</v>
      </c>
      <c r="K4" s="18" t="s">
        <v>0</v>
      </c>
      <c r="L4" s="18" t="s">
        <v>1</v>
      </c>
      <c r="M4" s="18" t="s">
        <v>2</v>
      </c>
      <c r="N4" s="18" t="s">
        <v>3</v>
      </c>
      <c r="O4" s="18" t="s">
        <v>0</v>
      </c>
      <c r="P4" s="18" t="s">
        <v>1</v>
      </c>
      <c r="Q4" s="18" t="s">
        <v>2</v>
      </c>
      <c r="R4" s="18" t="s">
        <v>3</v>
      </c>
      <c r="S4" s="18" t="s">
        <v>0</v>
      </c>
      <c r="T4" s="18" t="s">
        <v>1</v>
      </c>
      <c r="U4" s="18" t="s">
        <v>2</v>
      </c>
      <c r="V4" s="18" t="s">
        <v>3</v>
      </c>
      <c r="W4" s="18" t="str">
        <f t="shared" ref="W4:BZ4" si="1">+S4</f>
        <v>Q1</v>
      </c>
      <c r="X4" s="18" t="str">
        <f t="shared" si="1"/>
        <v>Q2</v>
      </c>
      <c r="Y4" s="18" t="str">
        <f t="shared" si="1"/>
        <v>Q3</v>
      </c>
      <c r="Z4" s="18" t="str">
        <f t="shared" si="1"/>
        <v>Q4</v>
      </c>
      <c r="AA4" s="18" t="str">
        <f t="shared" si="1"/>
        <v>Q1</v>
      </c>
      <c r="AB4" s="18" t="str">
        <f t="shared" si="1"/>
        <v>Q2</v>
      </c>
      <c r="AC4" s="18" t="str">
        <f t="shared" si="1"/>
        <v>Q3</v>
      </c>
      <c r="AD4" s="18" t="str">
        <f t="shared" si="1"/>
        <v>Q4</v>
      </c>
      <c r="AE4" s="18" t="str">
        <f t="shared" si="1"/>
        <v>Q1</v>
      </c>
      <c r="AF4" s="18" t="str">
        <f t="shared" si="1"/>
        <v>Q2</v>
      </c>
      <c r="AG4" s="18" t="str">
        <f t="shared" si="1"/>
        <v>Q3</v>
      </c>
      <c r="AH4" s="18" t="str">
        <f t="shared" si="1"/>
        <v>Q4</v>
      </c>
      <c r="AI4" s="18" t="str">
        <f t="shared" si="1"/>
        <v>Q1</v>
      </c>
      <c r="AJ4" s="18" t="str">
        <f t="shared" si="1"/>
        <v>Q2</v>
      </c>
      <c r="AK4" s="18" t="str">
        <f t="shared" si="1"/>
        <v>Q3</v>
      </c>
      <c r="AL4" s="18" t="str">
        <f t="shared" si="1"/>
        <v>Q4</v>
      </c>
      <c r="AM4" s="18" t="str">
        <f t="shared" si="1"/>
        <v>Q1</v>
      </c>
      <c r="AN4" s="18" t="str">
        <f t="shared" si="1"/>
        <v>Q2</v>
      </c>
      <c r="AO4" s="18" t="str">
        <f t="shared" si="1"/>
        <v>Q3</v>
      </c>
      <c r="AP4" s="18" t="str">
        <f t="shared" si="1"/>
        <v>Q4</v>
      </c>
      <c r="AQ4" s="18" t="str">
        <f t="shared" si="1"/>
        <v>Q1</v>
      </c>
      <c r="AR4" s="18" t="str">
        <f t="shared" si="1"/>
        <v>Q2</v>
      </c>
      <c r="AS4" s="18" t="str">
        <f t="shared" si="1"/>
        <v>Q3</v>
      </c>
      <c r="AT4" s="18" t="str">
        <f t="shared" si="1"/>
        <v>Q4</v>
      </c>
      <c r="AU4" s="18" t="str">
        <f t="shared" si="1"/>
        <v>Q1</v>
      </c>
      <c r="AV4" s="18" t="str">
        <f t="shared" si="1"/>
        <v>Q2</v>
      </c>
      <c r="AW4" s="18" t="str">
        <f t="shared" si="1"/>
        <v>Q3</v>
      </c>
      <c r="AX4" s="18" t="str">
        <f t="shared" si="1"/>
        <v>Q4</v>
      </c>
      <c r="AY4" s="18" t="str">
        <f t="shared" si="1"/>
        <v>Q1</v>
      </c>
      <c r="AZ4" s="18" t="str">
        <f t="shared" si="1"/>
        <v>Q2</v>
      </c>
      <c r="BA4" s="18" t="str">
        <f t="shared" si="1"/>
        <v>Q3</v>
      </c>
      <c r="BB4" s="18" t="str">
        <f t="shared" si="1"/>
        <v>Q4</v>
      </c>
      <c r="BC4" s="18" t="str">
        <f t="shared" si="1"/>
        <v>Q1</v>
      </c>
      <c r="BD4" s="18" t="str">
        <f t="shared" si="1"/>
        <v>Q2</v>
      </c>
      <c r="BE4" s="18" t="str">
        <f t="shared" si="1"/>
        <v>Q3</v>
      </c>
      <c r="BF4" s="18" t="str">
        <f t="shared" si="1"/>
        <v>Q4</v>
      </c>
      <c r="BG4" s="18" t="str">
        <f t="shared" si="1"/>
        <v>Q1</v>
      </c>
      <c r="BH4" s="18" t="str">
        <f t="shared" si="1"/>
        <v>Q2</v>
      </c>
      <c r="BI4" s="18" t="str">
        <f t="shared" si="1"/>
        <v>Q3</v>
      </c>
      <c r="BJ4" s="18" t="str">
        <f t="shared" si="1"/>
        <v>Q4</v>
      </c>
      <c r="BK4" s="18" t="str">
        <f t="shared" si="1"/>
        <v>Q1</v>
      </c>
      <c r="BL4" s="18" t="str">
        <f t="shared" si="1"/>
        <v>Q2</v>
      </c>
      <c r="BM4" s="18" t="str">
        <f t="shared" si="1"/>
        <v>Q3</v>
      </c>
      <c r="BN4" s="18" t="str">
        <f t="shared" si="1"/>
        <v>Q4</v>
      </c>
      <c r="BO4" s="18" t="str">
        <f t="shared" si="1"/>
        <v>Q1</v>
      </c>
      <c r="BP4" s="18" t="str">
        <f t="shared" si="1"/>
        <v>Q2</v>
      </c>
      <c r="BQ4" s="18" t="str">
        <f t="shared" si="1"/>
        <v>Q3</v>
      </c>
      <c r="BR4" s="18" t="str">
        <f t="shared" si="1"/>
        <v>Q4</v>
      </c>
      <c r="BS4" s="18" t="str">
        <f t="shared" si="1"/>
        <v>Q1</v>
      </c>
      <c r="BT4" s="18" t="str">
        <f t="shared" si="1"/>
        <v>Q2</v>
      </c>
      <c r="BU4" s="18" t="str">
        <f t="shared" si="1"/>
        <v>Q3</v>
      </c>
      <c r="BV4" s="18" t="str">
        <f t="shared" si="1"/>
        <v>Q4</v>
      </c>
      <c r="BW4" s="18" t="str">
        <f t="shared" si="1"/>
        <v>Q1</v>
      </c>
      <c r="BX4" s="18" t="str">
        <f t="shared" si="1"/>
        <v>Q2</v>
      </c>
      <c r="BY4" s="18" t="str">
        <f t="shared" si="1"/>
        <v>Q3</v>
      </c>
      <c r="BZ4" s="18" t="str">
        <f t="shared" si="1"/>
        <v>Q4</v>
      </c>
      <c r="CB4" s="19" t="s">
        <v>32</v>
      </c>
      <c r="CC4" s="19" t="s">
        <v>32</v>
      </c>
      <c r="CD4" s="19" t="s">
        <v>32</v>
      </c>
      <c r="CE4" s="19" t="s">
        <v>32</v>
      </c>
      <c r="CF4" s="19" t="s">
        <v>32</v>
      </c>
      <c r="CG4" s="19" t="s">
        <v>32</v>
      </c>
      <c r="CH4" s="19" t="s">
        <v>32</v>
      </c>
      <c r="CI4" s="19" t="s">
        <v>32</v>
      </c>
      <c r="CJ4" s="19" t="s">
        <v>32</v>
      </c>
      <c r="CK4" s="19" t="s">
        <v>32</v>
      </c>
      <c r="CL4" s="19" t="s">
        <v>32</v>
      </c>
      <c r="CM4" s="19" t="s">
        <v>32</v>
      </c>
      <c r="CN4" s="19" t="s">
        <v>32</v>
      </c>
      <c r="CO4" s="19" t="s">
        <v>32</v>
      </c>
      <c r="CP4" s="19" t="s">
        <v>32</v>
      </c>
      <c r="CQ4" s="19" t="s">
        <v>32</v>
      </c>
      <c r="CR4" s="19" t="s">
        <v>32</v>
      </c>
      <c r="CS4" s="19" t="s">
        <v>32</v>
      </c>
      <c r="CT4" s="19" t="s">
        <v>32</v>
      </c>
    </row>
    <row r="5" spans="1:98" ht="15" customHeight="1" x14ac:dyDescent="0.25">
      <c r="A5" s="1"/>
      <c r="B5" s="12" t="s">
        <v>33</v>
      </c>
      <c r="C5" s="20">
        <v>40359</v>
      </c>
      <c r="D5" s="20">
        <f t="shared" ref="D5:BZ5" si="2">+EOMONTH(C5,3)</f>
        <v>40451</v>
      </c>
      <c r="E5" s="20">
        <f t="shared" si="2"/>
        <v>40543</v>
      </c>
      <c r="F5" s="20">
        <f t="shared" si="2"/>
        <v>40633</v>
      </c>
      <c r="G5" s="20">
        <f t="shared" si="2"/>
        <v>40724</v>
      </c>
      <c r="H5" s="20">
        <f t="shared" si="2"/>
        <v>40816</v>
      </c>
      <c r="I5" s="20">
        <f t="shared" si="2"/>
        <v>40908</v>
      </c>
      <c r="J5" s="20">
        <f t="shared" si="2"/>
        <v>40999</v>
      </c>
      <c r="K5" s="20">
        <f t="shared" si="2"/>
        <v>41090</v>
      </c>
      <c r="L5" s="20">
        <f t="shared" si="2"/>
        <v>41182</v>
      </c>
      <c r="M5" s="20">
        <f t="shared" si="2"/>
        <v>41274</v>
      </c>
      <c r="N5" s="20">
        <f t="shared" si="2"/>
        <v>41364</v>
      </c>
      <c r="O5" s="20">
        <f t="shared" si="2"/>
        <v>41455</v>
      </c>
      <c r="P5" s="20">
        <f t="shared" si="2"/>
        <v>41547</v>
      </c>
      <c r="Q5" s="20">
        <f t="shared" si="2"/>
        <v>41639</v>
      </c>
      <c r="R5" s="20">
        <f t="shared" si="2"/>
        <v>41729</v>
      </c>
      <c r="S5" s="20">
        <f t="shared" si="2"/>
        <v>41820</v>
      </c>
      <c r="T5" s="20">
        <f t="shared" si="2"/>
        <v>41912</v>
      </c>
      <c r="U5" s="20">
        <f t="shared" si="2"/>
        <v>42004</v>
      </c>
      <c r="V5" s="20">
        <f t="shared" si="2"/>
        <v>42094</v>
      </c>
      <c r="W5" s="20">
        <f t="shared" si="2"/>
        <v>42185</v>
      </c>
      <c r="X5" s="20">
        <f t="shared" si="2"/>
        <v>42277</v>
      </c>
      <c r="Y5" s="20">
        <f t="shared" si="2"/>
        <v>42369</v>
      </c>
      <c r="Z5" s="20">
        <f t="shared" si="2"/>
        <v>42460</v>
      </c>
      <c r="AA5" s="20">
        <f t="shared" si="2"/>
        <v>42551</v>
      </c>
      <c r="AB5" s="20">
        <f t="shared" si="2"/>
        <v>42643</v>
      </c>
      <c r="AC5" s="20">
        <f t="shared" si="2"/>
        <v>42735</v>
      </c>
      <c r="AD5" s="20">
        <f t="shared" si="2"/>
        <v>42825</v>
      </c>
      <c r="AE5" s="20">
        <f t="shared" si="2"/>
        <v>42916</v>
      </c>
      <c r="AF5" s="20">
        <f t="shared" si="2"/>
        <v>43008</v>
      </c>
      <c r="AG5" s="20">
        <f t="shared" si="2"/>
        <v>43100</v>
      </c>
      <c r="AH5" s="20">
        <f t="shared" si="2"/>
        <v>43190</v>
      </c>
      <c r="AI5" s="20">
        <f t="shared" si="2"/>
        <v>43281</v>
      </c>
      <c r="AJ5" s="20">
        <f t="shared" si="2"/>
        <v>43373</v>
      </c>
      <c r="AK5" s="20">
        <f t="shared" si="2"/>
        <v>43465</v>
      </c>
      <c r="AL5" s="20">
        <f t="shared" si="2"/>
        <v>43555</v>
      </c>
      <c r="AM5" s="20">
        <f t="shared" si="2"/>
        <v>43646</v>
      </c>
      <c r="AN5" s="20">
        <f t="shared" si="2"/>
        <v>43738</v>
      </c>
      <c r="AO5" s="20">
        <f t="shared" si="2"/>
        <v>43830</v>
      </c>
      <c r="AP5" s="20">
        <f t="shared" si="2"/>
        <v>43921</v>
      </c>
      <c r="AQ5" s="20">
        <f t="shared" si="2"/>
        <v>44012</v>
      </c>
      <c r="AR5" s="20">
        <f t="shared" si="2"/>
        <v>44104</v>
      </c>
      <c r="AS5" s="20">
        <f t="shared" si="2"/>
        <v>44196</v>
      </c>
      <c r="AT5" s="20">
        <f t="shared" si="2"/>
        <v>44286</v>
      </c>
      <c r="AU5" s="20">
        <f t="shared" si="2"/>
        <v>44377</v>
      </c>
      <c r="AV5" s="20">
        <f t="shared" si="2"/>
        <v>44469</v>
      </c>
      <c r="AW5" s="20">
        <f t="shared" si="2"/>
        <v>44561</v>
      </c>
      <c r="AX5" s="20">
        <f t="shared" si="2"/>
        <v>44651</v>
      </c>
      <c r="AY5" s="20">
        <f t="shared" si="2"/>
        <v>44742</v>
      </c>
      <c r="AZ5" s="20">
        <f t="shared" si="2"/>
        <v>44834</v>
      </c>
      <c r="BA5" s="20">
        <f t="shared" si="2"/>
        <v>44926</v>
      </c>
      <c r="BB5" s="20">
        <f t="shared" si="2"/>
        <v>45016</v>
      </c>
      <c r="BC5" s="20">
        <f t="shared" si="2"/>
        <v>45107</v>
      </c>
      <c r="BD5" s="20">
        <f t="shared" si="2"/>
        <v>45199</v>
      </c>
      <c r="BE5" s="20">
        <f t="shared" si="2"/>
        <v>45291</v>
      </c>
      <c r="BF5" s="20">
        <f t="shared" si="2"/>
        <v>45382</v>
      </c>
      <c r="BG5" s="20">
        <f t="shared" si="2"/>
        <v>45473</v>
      </c>
      <c r="BH5" s="20">
        <f t="shared" si="2"/>
        <v>45565</v>
      </c>
      <c r="BI5" s="20">
        <f t="shared" si="2"/>
        <v>45657</v>
      </c>
      <c r="BJ5" s="20">
        <f t="shared" si="2"/>
        <v>45747</v>
      </c>
      <c r="BK5" s="20">
        <f t="shared" si="2"/>
        <v>45838</v>
      </c>
      <c r="BL5" s="20">
        <f t="shared" si="2"/>
        <v>45930</v>
      </c>
      <c r="BM5" s="20">
        <f t="shared" si="2"/>
        <v>46022</v>
      </c>
      <c r="BN5" s="20">
        <f t="shared" si="2"/>
        <v>46112</v>
      </c>
      <c r="BO5" s="20">
        <f t="shared" si="2"/>
        <v>46203</v>
      </c>
      <c r="BP5" s="20">
        <f t="shared" si="2"/>
        <v>46295</v>
      </c>
      <c r="BQ5" s="20">
        <f t="shared" si="2"/>
        <v>46387</v>
      </c>
      <c r="BR5" s="20">
        <f t="shared" si="2"/>
        <v>46477</v>
      </c>
      <c r="BS5" s="20">
        <f t="shared" si="2"/>
        <v>46568</v>
      </c>
      <c r="BT5" s="20">
        <f t="shared" si="2"/>
        <v>46660</v>
      </c>
      <c r="BU5" s="20">
        <f t="shared" si="2"/>
        <v>46752</v>
      </c>
      <c r="BV5" s="20">
        <f t="shared" si="2"/>
        <v>46843</v>
      </c>
      <c r="BW5" s="20">
        <f t="shared" si="2"/>
        <v>46934</v>
      </c>
      <c r="BX5" s="20">
        <f t="shared" si="2"/>
        <v>47026</v>
      </c>
      <c r="BY5" s="20">
        <f t="shared" si="2"/>
        <v>47118</v>
      </c>
      <c r="BZ5" s="20">
        <f t="shared" si="2"/>
        <v>47208</v>
      </c>
      <c r="CB5" s="21">
        <f t="shared" ref="CB5:CT5" si="3">+DATE(CB3,3,31)</f>
        <v>40633</v>
      </c>
      <c r="CC5" s="21">
        <f t="shared" si="3"/>
        <v>40999</v>
      </c>
      <c r="CD5" s="21">
        <f t="shared" si="3"/>
        <v>41364</v>
      </c>
      <c r="CE5" s="21">
        <f t="shared" si="3"/>
        <v>41729</v>
      </c>
      <c r="CF5" s="21">
        <f t="shared" si="3"/>
        <v>42094</v>
      </c>
      <c r="CG5" s="21">
        <f t="shared" si="3"/>
        <v>42460</v>
      </c>
      <c r="CH5" s="21">
        <f t="shared" si="3"/>
        <v>42825</v>
      </c>
      <c r="CI5" s="21">
        <f t="shared" si="3"/>
        <v>43190</v>
      </c>
      <c r="CJ5" s="21">
        <f t="shared" si="3"/>
        <v>43555</v>
      </c>
      <c r="CK5" s="21">
        <f t="shared" si="3"/>
        <v>43921</v>
      </c>
      <c r="CL5" s="21">
        <f t="shared" si="3"/>
        <v>44286</v>
      </c>
      <c r="CM5" s="21">
        <f t="shared" si="3"/>
        <v>44651</v>
      </c>
      <c r="CN5" s="21">
        <f t="shared" si="3"/>
        <v>45016</v>
      </c>
      <c r="CO5" s="21">
        <f t="shared" si="3"/>
        <v>45382</v>
      </c>
      <c r="CP5" s="21">
        <f t="shared" si="3"/>
        <v>45747</v>
      </c>
      <c r="CQ5" s="21">
        <f t="shared" si="3"/>
        <v>46112</v>
      </c>
      <c r="CR5" s="21">
        <f t="shared" si="3"/>
        <v>46477</v>
      </c>
      <c r="CS5" s="21">
        <f t="shared" si="3"/>
        <v>46843</v>
      </c>
      <c r="CT5" s="21">
        <f t="shared" si="3"/>
        <v>47208</v>
      </c>
    </row>
    <row r="6" spans="1:98" ht="15" customHeight="1" x14ac:dyDescent="0.25">
      <c r="A6" s="1" t="s">
        <v>34</v>
      </c>
      <c r="B6" s="22" t="s">
        <v>35</v>
      </c>
      <c r="C6" s="298"/>
      <c r="D6" s="23"/>
      <c r="E6" s="23"/>
      <c r="F6" s="23"/>
      <c r="G6" s="23"/>
      <c r="H6" s="23"/>
      <c r="I6" s="23"/>
      <c r="J6" s="298"/>
      <c r="K6" s="23"/>
      <c r="L6" s="23"/>
      <c r="M6" s="23"/>
      <c r="N6" s="298"/>
      <c r="O6" s="23"/>
      <c r="P6" s="298"/>
      <c r="Q6" s="23"/>
      <c r="R6" s="23"/>
      <c r="S6" s="297"/>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B6" s="24"/>
      <c r="CC6" s="24"/>
      <c r="CD6" s="24"/>
      <c r="CE6" s="24"/>
      <c r="CF6" s="24"/>
      <c r="CG6" s="24"/>
      <c r="CH6" s="24"/>
      <c r="CI6" s="24"/>
      <c r="CJ6" s="24"/>
      <c r="CK6" s="24"/>
      <c r="CL6" s="24"/>
      <c r="CM6" s="25" t="str">
        <f>+B6</f>
        <v>Console Sell-In</v>
      </c>
      <c r="CN6" s="24"/>
      <c r="CO6" s="24"/>
      <c r="CP6" s="24"/>
      <c r="CQ6" s="24"/>
      <c r="CR6" s="24"/>
      <c r="CS6" s="24"/>
      <c r="CT6" s="24"/>
    </row>
    <row r="7" spans="1:98" s="27" customFormat="1" x14ac:dyDescent="0.25">
      <c r="B7" s="27" t="s">
        <v>1051</v>
      </c>
      <c r="C7" s="296">
        <v>40</v>
      </c>
      <c r="D7" s="27">
        <f>+C7+D8</f>
        <v>42</v>
      </c>
      <c r="E7" s="27">
        <f t="shared" ref="E7:I7" si="4">+D7+E8</f>
        <v>47</v>
      </c>
      <c r="F7" s="27">
        <f t="shared" si="4"/>
        <v>50</v>
      </c>
      <c r="G7" s="27">
        <f t="shared" si="4"/>
        <v>52</v>
      </c>
      <c r="H7" s="27">
        <f t="shared" si="4"/>
        <v>54</v>
      </c>
      <c r="I7" s="27">
        <f t="shared" si="4"/>
        <v>59</v>
      </c>
      <c r="J7" s="296">
        <v>66</v>
      </c>
      <c r="K7" s="27">
        <f t="shared" ref="K7" si="5">+J7+K8</f>
        <v>68</v>
      </c>
      <c r="L7" s="27">
        <f t="shared" ref="L7" si="6">+K7+L8</f>
        <v>70</v>
      </c>
      <c r="M7" s="27">
        <f t="shared" ref="M7" si="7">+L7+M8</f>
        <v>74</v>
      </c>
      <c r="N7" s="296">
        <v>76</v>
      </c>
      <c r="O7" s="27">
        <f t="shared" ref="O7" si="8">+N7+O8</f>
        <v>78</v>
      </c>
      <c r="P7" s="296">
        <v>80</v>
      </c>
      <c r="Q7" s="27">
        <f t="shared" ref="Q7:T7" si="9">+P7+Q8</f>
        <v>83</v>
      </c>
      <c r="R7" s="27">
        <f t="shared" si="9"/>
        <v>83.5</v>
      </c>
      <c r="S7" s="296">
        <v>84</v>
      </c>
      <c r="T7" s="27">
        <f t="shared" si="9"/>
        <v>84</v>
      </c>
      <c r="U7" s="27">
        <f t="shared" ref="U7" si="10">+T7+U8</f>
        <v>84</v>
      </c>
      <c r="V7" s="27">
        <f t="shared" ref="V7" si="11">+U7+V8</f>
        <v>84</v>
      </c>
      <c r="W7" s="27">
        <f t="shared" ref="W7" si="12">+V7+W8</f>
        <v>84</v>
      </c>
      <c r="X7" s="27">
        <f t="shared" ref="X7" si="13">+W7+X8</f>
        <v>84</v>
      </c>
      <c r="Y7" s="27">
        <f t="shared" ref="Y7" si="14">+X7+Y8</f>
        <v>84</v>
      </c>
      <c r="Z7" s="27">
        <f t="shared" ref="Z7" si="15">+Y7+Z8</f>
        <v>84</v>
      </c>
      <c r="AA7" s="27">
        <f t="shared" ref="AA7" si="16">+Z7+AA8</f>
        <v>84</v>
      </c>
      <c r="AB7" s="27">
        <f t="shared" ref="AB7" si="17">+AA7+AB8</f>
        <v>84</v>
      </c>
      <c r="AC7" s="27">
        <f t="shared" ref="AC7" si="18">+AB7+AC8</f>
        <v>84</v>
      </c>
      <c r="AD7" s="27">
        <f t="shared" ref="AD7" si="19">+AC7+AD8</f>
        <v>84</v>
      </c>
      <c r="AE7" s="27">
        <f t="shared" ref="AE7" si="20">+AD7+AE8</f>
        <v>84</v>
      </c>
      <c r="AF7" s="27">
        <f t="shared" ref="AF7" si="21">+AE7+AF8</f>
        <v>84</v>
      </c>
      <c r="AG7" s="27">
        <f t="shared" ref="AG7" si="22">+AF7+AG8</f>
        <v>84</v>
      </c>
      <c r="AH7" s="27">
        <f t="shared" ref="AH7" si="23">+AG7+AH8</f>
        <v>84</v>
      </c>
      <c r="AI7" s="27">
        <f t="shared" ref="AI7" si="24">+AH7+AI8</f>
        <v>84</v>
      </c>
      <c r="AJ7" s="27">
        <f t="shared" ref="AJ7" si="25">+AI7+AJ8</f>
        <v>84</v>
      </c>
      <c r="AK7" s="27">
        <f t="shared" ref="AK7" si="26">+AJ7+AK8</f>
        <v>84</v>
      </c>
      <c r="AL7" s="27">
        <f t="shared" ref="AL7" si="27">+AK7+AL8</f>
        <v>84</v>
      </c>
      <c r="AM7" s="27">
        <f t="shared" ref="AM7" si="28">+AL7+AM8</f>
        <v>84</v>
      </c>
      <c r="AN7" s="27">
        <f t="shared" ref="AN7" si="29">+AM7+AN8</f>
        <v>84</v>
      </c>
      <c r="AO7" s="27">
        <f t="shared" ref="AO7" si="30">+AN7+AO8</f>
        <v>84</v>
      </c>
      <c r="AP7" s="27">
        <f t="shared" ref="AP7" si="31">+AO7+AP8</f>
        <v>84</v>
      </c>
      <c r="AQ7" s="27">
        <f t="shared" ref="AQ7" si="32">+AP7+AQ8</f>
        <v>84</v>
      </c>
      <c r="AR7" s="27">
        <f t="shared" ref="AR7" si="33">+AQ7+AR8</f>
        <v>84</v>
      </c>
      <c r="AS7" s="27">
        <f t="shared" ref="AS7" si="34">+AR7+AS8</f>
        <v>84</v>
      </c>
      <c r="AT7" s="27">
        <f t="shared" ref="AT7" si="35">+AS7+AT8</f>
        <v>84</v>
      </c>
      <c r="AU7" s="27">
        <f t="shared" ref="AU7" si="36">+AT7+AU8</f>
        <v>84</v>
      </c>
      <c r="AV7" s="27">
        <f t="shared" ref="AV7" si="37">+AU7+AV8</f>
        <v>84</v>
      </c>
      <c r="AW7" s="27">
        <f t="shared" ref="AW7" si="38">+AV7+AW8</f>
        <v>84</v>
      </c>
      <c r="AX7" s="27">
        <f t="shared" ref="AX7" si="39">+AW7+AX8</f>
        <v>84</v>
      </c>
      <c r="AY7" s="27">
        <f t="shared" ref="AY7" si="40">+AX7+AY8</f>
        <v>84</v>
      </c>
      <c r="AZ7" s="27">
        <f t="shared" ref="AZ7" si="41">+AY7+AZ8</f>
        <v>84</v>
      </c>
      <c r="BA7" s="27">
        <f t="shared" ref="BA7" si="42">+AZ7+BA8</f>
        <v>84</v>
      </c>
      <c r="BB7" s="27">
        <f t="shared" ref="BB7" si="43">+BA7+BB8</f>
        <v>84</v>
      </c>
      <c r="BC7" s="27">
        <f t="shared" ref="BC7" si="44">+BB7+BC8</f>
        <v>84</v>
      </c>
      <c r="BD7" s="27">
        <f t="shared" ref="BD7" si="45">+BC7+BD8</f>
        <v>84</v>
      </c>
      <c r="BE7" s="27">
        <f t="shared" ref="BE7" si="46">+BD7+BE8</f>
        <v>84</v>
      </c>
      <c r="BF7" s="27">
        <f t="shared" ref="BF7" si="47">+BE7+BF8</f>
        <v>84</v>
      </c>
      <c r="BG7" s="27">
        <f t="shared" ref="BG7" si="48">+BF7+BG8</f>
        <v>84</v>
      </c>
      <c r="BH7" s="27">
        <f t="shared" ref="BH7" si="49">+BG7+BH8</f>
        <v>84</v>
      </c>
      <c r="BI7" s="27">
        <f t="shared" ref="BI7" si="50">+BH7+BI8</f>
        <v>84</v>
      </c>
      <c r="BJ7" s="27">
        <f t="shared" ref="BJ7" si="51">+BI7+BJ8</f>
        <v>84</v>
      </c>
      <c r="BK7" s="27">
        <f t="shared" ref="BK7" si="52">+BJ7+BK8</f>
        <v>84</v>
      </c>
      <c r="BL7" s="27">
        <f t="shared" ref="BL7" si="53">+BK7+BL8</f>
        <v>84</v>
      </c>
      <c r="BM7" s="27">
        <f t="shared" ref="BM7" si="54">+BL7+BM8</f>
        <v>84</v>
      </c>
      <c r="BN7" s="27">
        <f t="shared" ref="BN7" si="55">+BM7+BN8</f>
        <v>84</v>
      </c>
      <c r="BO7" s="27">
        <f t="shared" ref="BO7" si="56">+BN7+BO8</f>
        <v>84</v>
      </c>
      <c r="BP7" s="27">
        <f t="shared" ref="BP7" si="57">+BO7+BP8</f>
        <v>84</v>
      </c>
      <c r="BQ7" s="27">
        <f t="shared" ref="BQ7" si="58">+BP7+BQ8</f>
        <v>84</v>
      </c>
      <c r="BR7" s="27">
        <f t="shared" ref="BR7" si="59">+BQ7+BR8</f>
        <v>84</v>
      </c>
      <c r="BS7" s="27">
        <f t="shared" ref="BS7" si="60">+BR7+BS8</f>
        <v>84</v>
      </c>
      <c r="BT7" s="27">
        <f t="shared" ref="BT7" si="61">+BS7+BT8</f>
        <v>84</v>
      </c>
      <c r="BU7" s="27">
        <f t="shared" ref="BU7" si="62">+BT7+BU8</f>
        <v>84</v>
      </c>
      <c r="BV7" s="27">
        <f t="shared" ref="BV7" si="63">+BU7+BV8</f>
        <v>84</v>
      </c>
      <c r="BW7" s="27">
        <f t="shared" ref="BW7" si="64">+BV7+BW8</f>
        <v>84</v>
      </c>
      <c r="BX7" s="27">
        <f t="shared" ref="BX7" si="65">+BW7+BX8</f>
        <v>84</v>
      </c>
      <c r="BY7" s="27">
        <f t="shared" ref="BY7" si="66">+BX7+BY8</f>
        <v>84</v>
      </c>
      <c r="BZ7" s="27">
        <f t="shared" ref="BZ7" si="67">+BY7+BZ8</f>
        <v>84</v>
      </c>
      <c r="CB7" s="27">
        <f t="shared" ref="CB7:CT7" si="68">+SUMIF($C$5:$BZ$5,"="&amp;CB$5,$C7:$BZ7)</f>
        <v>50</v>
      </c>
      <c r="CC7" s="27">
        <f t="shared" si="68"/>
        <v>66</v>
      </c>
      <c r="CD7" s="27">
        <f t="shared" si="68"/>
        <v>76</v>
      </c>
      <c r="CE7" s="27">
        <f t="shared" si="68"/>
        <v>83.5</v>
      </c>
      <c r="CF7" s="27">
        <f t="shared" si="68"/>
        <v>84</v>
      </c>
      <c r="CG7" s="27">
        <f t="shared" si="68"/>
        <v>84</v>
      </c>
      <c r="CH7" s="27">
        <f t="shared" si="68"/>
        <v>84</v>
      </c>
      <c r="CI7" s="27">
        <f t="shared" si="68"/>
        <v>84</v>
      </c>
      <c r="CJ7" s="27">
        <f t="shared" si="68"/>
        <v>84</v>
      </c>
      <c r="CK7" s="27">
        <f t="shared" si="68"/>
        <v>84</v>
      </c>
      <c r="CL7" s="27">
        <f t="shared" si="68"/>
        <v>84</v>
      </c>
      <c r="CM7" s="27">
        <f t="shared" si="68"/>
        <v>84</v>
      </c>
      <c r="CN7" s="27">
        <f t="shared" si="68"/>
        <v>84</v>
      </c>
      <c r="CO7" s="27">
        <f t="shared" si="68"/>
        <v>84</v>
      </c>
      <c r="CP7" s="27">
        <f t="shared" si="68"/>
        <v>84</v>
      </c>
      <c r="CQ7" s="27">
        <f t="shared" si="68"/>
        <v>84</v>
      </c>
      <c r="CR7" s="27">
        <f t="shared" si="68"/>
        <v>84</v>
      </c>
      <c r="CS7" s="27">
        <f t="shared" si="68"/>
        <v>84</v>
      </c>
      <c r="CT7" s="27">
        <f t="shared" si="68"/>
        <v>84</v>
      </c>
    </row>
    <row r="8" spans="1:98" s="27" customFormat="1" x14ac:dyDescent="0.25">
      <c r="B8" s="281" t="s">
        <v>1056</v>
      </c>
      <c r="D8" s="28">
        <v>2</v>
      </c>
      <c r="E8" s="28">
        <v>5</v>
      </c>
      <c r="F8" s="28">
        <v>3</v>
      </c>
      <c r="G8" s="28">
        <v>2</v>
      </c>
      <c r="H8" s="28">
        <f>+D8</f>
        <v>2</v>
      </c>
      <c r="I8" s="28">
        <f>+E8</f>
        <v>5</v>
      </c>
      <c r="J8" s="27">
        <f>+J7-I7</f>
        <v>7</v>
      </c>
      <c r="K8" s="28">
        <v>2</v>
      </c>
      <c r="L8" s="28">
        <f>+H8</f>
        <v>2</v>
      </c>
      <c r="M8" s="28">
        <v>4</v>
      </c>
      <c r="N8" s="27">
        <f>+N7-M7</f>
        <v>2</v>
      </c>
      <c r="O8" s="28">
        <v>2</v>
      </c>
      <c r="P8" s="27">
        <f>+P7-O7</f>
        <v>2</v>
      </c>
      <c r="Q8" s="28">
        <v>3</v>
      </c>
      <c r="R8" s="28">
        <v>0.5</v>
      </c>
      <c r="S8" s="28">
        <v>0</v>
      </c>
      <c r="T8" s="28">
        <v>0</v>
      </c>
      <c r="U8" s="28">
        <v>0</v>
      </c>
      <c r="V8" s="28">
        <v>0</v>
      </c>
      <c r="W8" s="28">
        <v>0</v>
      </c>
      <c r="X8" s="28">
        <v>0</v>
      </c>
      <c r="Y8" s="28">
        <v>0</v>
      </c>
      <c r="Z8" s="28">
        <v>0</v>
      </c>
      <c r="AA8" s="28">
        <v>0</v>
      </c>
      <c r="AB8" s="28">
        <v>0</v>
      </c>
      <c r="AC8" s="28">
        <v>0</v>
      </c>
      <c r="AD8" s="28">
        <v>0</v>
      </c>
      <c r="AE8" s="28">
        <v>0</v>
      </c>
      <c r="AF8" s="28">
        <v>0</v>
      </c>
      <c r="AG8" s="28">
        <v>0</v>
      </c>
      <c r="AH8" s="28">
        <v>0</v>
      </c>
      <c r="AI8" s="28">
        <v>0</v>
      </c>
      <c r="AJ8" s="28">
        <v>0</v>
      </c>
      <c r="AK8" s="28">
        <v>0</v>
      </c>
      <c r="AL8" s="28">
        <v>0</v>
      </c>
      <c r="AM8" s="28">
        <v>0</v>
      </c>
      <c r="AN8" s="28">
        <v>0</v>
      </c>
      <c r="AO8" s="28">
        <v>0</v>
      </c>
      <c r="AP8" s="28">
        <v>0</v>
      </c>
      <c r="AQ8" s="28">
        <v>0</v>
      </c>
      <c r="AR8" s="28">
        <v>0</v>
      </c>
      <c r="AS8" s="28">
        <v>0</v>
      </c>
      <c r="AT8" s="28">
        <v>0</v>
      </c>
      <c r="AU8" s="28">
        <v>0</v>
      </c>
      <c r="AV8" s="28">
        <v>0</v>
      </c>
      <c r="AW8" s="28">
        <v>0</v>
      </c>
      <c r="AX8" s="28">
        <v>0</v>
      </c>
      <c r="AY8" s="28">
        <v>0</v>
      </c>
      <c r="AZ8" s="28">
        <v>0</v>
      </c>
      <c r="BA8" s="28">
        <v>0</v>
      </c>
      <c r="BB8" s="28">
        <v>0</v>
      </c>
      <c r="BC8" s="28">
        <v>0</v>
      </c>
      <c r="BD8" s="28">
        <v>0</v>
      </c>
      <c r="BE8" s="28">
        <v>0</v>
      </c>
      <c r="BF8" s="28">
        <v>0</v>
      </c>
      <c r="BG8" s="28">
        <v>0</v>
      </c>
      <c r="BH8" s="28">
        <v>0</v>
      </c>
      <c r="BI8" s="28">
        <v>0</v>
      </c>
      <c r="BJ8" s="28">
        <v>0</v>
      </c>
      <c r="BK8" s="28">
        <v>0</v>
      </c>
      <c r="BL8" s="28">
        <v>0</v>
      </c>
      <c r="BM8" s="28">
        <v>0</v>
      </c>
      <c r="BN8" s="28">
        <v>0</v>
      </c>
      <c r="BO8" s="28">
        <v>0</v>
      </c>
      <c r="BP8" s="28">
        <v>0</v>
      </c>
      <c r="BQ8" s="28">
        <v>0</v>
      </c>
      <c r="BR8" s="28">
        <v>0</v>
      </c>
      <c r="BS8" s="28">
        <v>0</v>
      </c>
      <c r="BT8" s="28">
        <v>0</v>
      </c>
      <c r="BU8" s="28">
        <v>0</v>
      </c>
      <c r="BV8" s="28">
        <v>0</v>
      </c>
      <c r="BW8" s="28">
        <v>0</v>
      </c>
      <c r="BX8" s="28">
        <v>0</v>
      </c>
      <c r="BY8" s="28">
        <v>0</v>
      </c>
      <c r="BZ8" s="28">
        <v>0</v>
      </c>
      <c r="CC8" s="27">
        <f>+CC7-CB7</f>
        <v>16</v>
      </c>
      <c r="CD8" s="27">
        <f t="shared" ref="CD8:CT8" si="69">+CD7-CC7</f>
        <v>10</v>
      </c>
      <c r="CE8" s="27">
        <f t="shared" si="69"/>
        <v>7.5</v>
      </c>
      <c r="CF8" s="27">
        <f t="shared" si="69"/>
        <v>0.5</v>
      </c>
      <c r="CG8" s="27">
        <f t="shared" si="69"/>
        <v>0</v>
      </c>
      <c r="CH8" s="27">
        <f t="shared" si="69"/>
        <v>0</v>
      </c>
      <c r="CI8" s="27">
        <f t="shared" si="69"/>
        <v>0</v>
      </c>
      <c r="CJ8" s="27">
        <f t="shared" si="69"/>
        <v>0</v>
      </c>
      <c r="CK8" s="27">
        <f t="shared" si="69"/>
        <v>0</v>
      </c>
      <c r="CL8" s="27">
        <f t="shared" si="69"/>
        <v>0</v>
      </c>
      <c r="CM8" s="27">
        <f t="shared" si="69"/>
        <v>0</v>
      </c>
      <c r="CN8" s="27">
        <f t="shared" si="69"/>
        <v>0</v>
      </c>
      <c r="CO8" s="27">
        <f t="shared" si="69"/>
        <v>0</v>
      </c>
      <c r="CP8" s="27">
        <f t="shared" si="69"/>
        <v>0</v>
      </c>
      <c r="CQ8" s="27">
        <f t="shared" si="69"/>
        <v>0</v>
      </c>
      <c r="CR8" s="27">
        <f t="shared" si="69"/>
        <v>0</v>
      </c>
      <c r="CS8" s="27">
        <f t="shared" si="69"/>
        <v>0</v>
      </c>
      <c r="CT8" s="27">
        <f t="shared" si="69"/>
        <v>0</v>
      </c>
    </row>
    <row r="9" spans="1:98" s="27" customFormat="1" x14ac:dyDescent="0.25">
      <c r="B9" s="27" t="s">
        <v>1054</v>
      </c>
      <c r="C9" s="295" cm="1">
        <f t="array" ref="C9">+SUM(Console!M19:M23+Console!I24)</f>
        <v>59.000000000000007</v>
      </c>
      <c r="D9" s="27">
        <f>+C9+D10</f>
        <v>62.70000000000001</v>
      </c>
      <c r="E9" s="27">
        <f t="shared" ref="E9:T9" si="70">+D9+E10</f>
        <v>69.200000000000017</v>
      </c>
      <c r="F9" s="27">
        <f t="shared" si="70"/>
        <v>71.100000000000023</v>
      </c>
      <c r="G9" s="27">
        <f t="shared" si="70"/>
        <v>72.100000000000023</v>
      </c>
      <c r="H9" s="27">
        <f t="shared" si="70"/>
        <v>73.100000000000023</v>
      </c>
      <c r="I9" s="27">
        <f t="shared" si="70"/>
        <v>76.100000000000023</v>
      </c>
      <c r="J9" s="27">
        <f t="shared" si="70"/>
        <v>77.100000000000023</v>
      </c>
      <c r="K9" s="27">
        <f t="shared" si="70"/>
        <v>77.600000000000023</v>
      </c>
      <c r="L9" s="27">
        <f t="shared" si="70"/>
        <v>78.100000000000023</v>
      </c>
      <c r="M9" s="27">
        <f t="shared" si="70"/>
        <v>80.600000000000023</v>
      </c>
      <c r="N9" s="27">
        <f t="shared" si="70"/>
        <v>81.100000000000023</v>
      </c>
      <c r="O9" s="27">
        <f t="shared" si="70"/>
        <v>81.100000000000023</v>
      </c>
      <c r="P9" s="296">
        <f t="shared" si="70"/>
        <v>81.100000000000023</v>
      </c>
      <c r="Q9" s="27">
        <f t="shared" si="70"/>
        <v>83.100000000000023</v>
      </c>
      <c r="R9" s="27">
        <f t="shared" si="70"/>
        <v>83.100000000000023</v>
      </c>
      <c r="S9" s="27">
        <f t="shared" si="70"/>
        <v>83.100000000000023</v>
      </c>
      <c r="T9" s="27">
        <f t="shared" si="70"/>
        <v>83.100000000000023</v>
      </c>
      <c r="U9" s="27">
        <f t="shared" ref="U9" si="71">+T9+U10</f>
        <v>85.100000000000023</v>
      </c>
      <c r="V9" s="27">
        <f t="shared" ref="V9" si="72">+U9+V10</f>
        <v>85.100000000000023</v>
      </c>
      <c r="W9" s="27">
        <f t="shared" ref="W9" si="73">+V9+W10</f>
        <v>85.100000000000023</v>
      </c>
      <c r="X9" s="27">
        <f t="shared" ref="X9" si="74">+W9+X10</f>
        <v>85.100000000000023</v>
      </c>
      <c r="Y9" s="27">
        <f t="shared" ref="Y9" si="75">+X9+Y10</f>
        <v>86.100000000000023</v>
      </c>
      <c r="Z9" s="27">
        <f t="shared" ref="Z9" si="76">+Y9+Z10</f>
        <v>86.100000000000023</v>
      </c>
      <c r="AA9" s="27">
        <f t="shared" ref="AA9" si="77">+Z9+AA10</f>
        <v>86.100000000000023</v>
      </c>
      <c r="AB9" s="27">
        <f t="shared" ref="AB9" si="78">+AA9+AB10</f>
        <v>86.100000000000023</v>
      </c>
      <c r="AC9" s="27">
        <f t="shared" ref="AC9" si="79">+AB9+AC10</f>
        <v>87.100000000000023</v>
      </c>
      <c r="AD9" s="27">
        <f t="shared" ref="AD9" si="80">+AC9+AD10</f>
        <v>87.100000000000023</v>
      </c>
      <c r="AE9" s="296">
        <v>87.4</v>
      </c>
      <c r="AF9" s="27">
        <f t="shared" ref="AF9" si="81">+AE9+AF10</f>
        <v>87.4</v>
      </c>
      <c r="AG9" s="27">
        <f t="shared" ref="AG9" si="82">+AF9+AG10</f>
        <v>87.4</v>
      </c>
      <c r="AH9" s="27">
        <f t="shared" ref="AH9" si="83">+AG9+AH10</f>
        <v>87.4</v>
      </c>
      <c r="AI9" s="27">
        <f t="shared" ref="AI9" si="84">+AH9+AI10</f>
        <v>87.4</v>
      </c>
      <c r="AJ9" s="27">
        <f t="shared" ref="AJ9" si="85">+AI9+AJ10</f>
        <v>87.4</v>
      </c>
      <c r="AK9" s="27">
        <f t="shared" ref="AK9" si="86">+AJ9+AK10</f>
        <v>87.4</v>
      </c>
      <c r="AL9" s="27">
        <f t="shared" ref="AL9" si="87">+AK9+AL10</f>
        <v>87.4</v>
      </c>
      <c r="AM9" s="27">
        <f t="shared" ref="AM9" si="88">+AL9+AM10</f>
        <v>87.4</v>
      </c>
      <c r="AN9" s="27">
        <f t="shared" ref="AN9" si="89">+AM9+AN10</f>
        <v>87.4</v>
      </c>
      <c r="AO9" s="27">
        <f t="shared" ref="AO9" si="90">+AN9+AO10</f>
        <v>87.4</v>
      </c>
      <c r="AP9" s="27">
        <f t="shared" ref="AP9" si="91">+AO9+AP10</f>
        <v>87.4</v>
      </c>
      <c r="AQ9" s="27">
        <f t="shared" ref="AQ9" si="92">+AP9+AQ10</f>
        <v>87.4</v>
      </c>
      <c r="AR9" s="27">
        <f t="shared" ref="AR9" si="93">+AQ9+AR10</f>
        <v>87.4</v>
      </c>
      <c r="AS9" s="27">
        <f t="shared" ref="AS9" si="94">+AR9+AS10</f>
        <v>87.4</v>
      </c>
      <c r="AT9" s="27">
        <f t="shared" ref="AT9" si="95">+AS9+AT10</f>
        <v>87.4</v>
      </c>
      <c r="AU9" s="27">
        <f t="shared" ref="AU9" si="96">+AT9+AU10</f>
        <v>87.4</v>
      </c>
      <c r="AV9" s="27">
        <f t="shared" ref="AV9" si="97">+AU9+AV10</f>
        <v>87.4</v>
      </c>
      <c r="AW9" s="27">
        <f t="shared" ref="AW9" si="98">+AV9+AW10</f>
        <v>87.4</v>
      </c>
      <c r="AX9" s="27">
        <f t="shared" ref="AX9" si="99">+AW9+AX10</f>
        <v>87.4</v>
      </c>
      <c r="AY9" s="27">
        <f t="shared" ref="AY9" si="100">+AX9+AY10</f>
        <v>87.4</v>
      </c>
      <c r="AZ9" s="27">
        <f t="shared" ref="AZ9" si="101">+AY9+AZ10</f>
        <v>87.4</v>
      </c>
      <c r="BA9" s="27">
        <f t="shared" ref="BA9" si="102">+AZ9+BA10</f>
        <v>87.4</v>
      </c>
      <c r="BB9" s="27">
        <f t="shared" ref="BB9" si="103">+BA9+BB10</f>
        <v>87.4</v>
      </c>
      <c r="BC9" s="27">
        <f t="shared" ref="BC9" si="104">+BB9+BC10</f>
        <v>87.4</v>
      </c>
      <c r="BD9" s="27">
        <f t="shared" ref="BD9" si="105">+BC9+BD10</f>
        <v>87.4</v>
      </c>
      <c r="BE9" s="27">
        <f t="shared" ref="BE9" si="106">+BD9+BE10</f>
        <v>87.4</v>
      </c>
      <c r="BF9" s="27">
        <f t="shared" ref="BF9" si="107">+BE9+BF10</f>
        <v>87.4</v>
      </c>
      <c r="BG9" s="27">
        <f t="shared" ref="BG9" si="108">+BF9+BG10</f>
        <v>87.4</v>
      </c>
      <c r="BH9" s="27">
        <f t="shared" ref="BH9" si="109">+BG9+BH10</f>
        <v>87.4</v>
      </c>
      <c r="BI9" s="27">
        <f t="shared" ref="BI9" si="110">+BH9+BI10</f>
        <v>87.4</v>
      </c>
      <c r="BJ9" s="27">
        <f t="shared" ref="BJ9" si="111">+BI9+BJ10</f>
        <v>87.4</v>
      </c>
      <c r="BK9" s="27">
        <f t="shared" ref="BK9" si="112">+BJ9+BK10</f>
        <v>87.4</v>
      </c>
      <c r="BL9" s="27">
        <f t="shared" ref="BL9" si="113">+BK9+BL10</f>
        <v>87.4</v>
      </c>
      <c r="BM9" s="27">
        <f t="shared" ref="BM9" si="114">+BL9+BM10</f>
        <v>87.4</v>
      </c>
      <c r="BN9" s="27">
        <f t="shared" ref="BN9" si="115">+BM9+BN10</f>
        <v>87.4</v>
      </c>
      <c r="BO9" s="27">
        <f t="shared" ref="BO9" si="116">+BN9+BO10</f>
        <v>87.4</v>
      </c>
      <c r="BP9" s="27">
        <f t="shared" ref="BP9" si="117">+BO9+BP10</f>
        <v>87.4</v>
      </c>
      <c r="BQ9" s="27">
        <f t="shared" ref="BQ9" si="118">+BP9+BQ10</f>
        <v>87.4</v>
      </c>
      <c r="BR9" s="27">
        <f t="shared" ref="BR9" si="119">+BQ9+BR10</f>
        <v>87.4</v>
      </c>
      <c r="BS9" s="27">
        <f t="shared" ref="BS9" si="120">+BR9+BS10</f>
        <v>87.4</v>
      </c>
      <c r="BT9" s="27">
        <f t="shared" ref="BT9" si="121">+BS9+BT10</f>
        <v>87.4</v>
      </c>
      <c r="BU9" s="27">
        <f t="shared" ref="BU9" si="122">+BT9+BU10</f>
        <v>87.4</v>
      </c>
      <c r="BV9" s="27">
        <f t="shared" ref="BV9" si="123">+BU9+BV10</f>
        <v>87.4</v>
      </c>
      <c r="BW9" s="27">
        <f t="shared" ref="BW9" si="124">+BV9+BW10</f>
        <v>87.4</v>
      </c>
      <c r="BX9" s="27">
        <f t="shared" ref="BX9" si="125">+BW9+BX10</f>
        <v>87.4</v>
      </c>
      <c r="BY9" s="27">
        <f t="shared" ref="BY9" si="126">+BX9+BY10</f>
        <v>87.4</v>
      </c>
      <c r="BZ9" s="27">
        <f t="shared" ref="BZ9" si="127">+BY9+BZ10</f>
        <v>87.4</v>
      </c>
      <c r="CB9" s="27">
        <f t="shared" ref="CB9:CT9" si="128">+SUMIF($C$5:$BZ$5,"="&amp;CB$5,$C9:$BZ9)</f>
        <v>71.100000000000023</v>
      </c>
      <c r="CC9" s="27">
        <f t="shared" si="128"/>
        <v>77.100000000000023</v>
      </c>
      <c r="CD9" s="27">
        <f t="shared" si="128"/>
        <v>81.100000000000023</v>
      </c>
      <c r="CE9" s="27">
        <f t="shared" si="128"/>
        <v>83.100000000000023</v>
      </c>
      <c r="CF9" s="27">
        <f t="shared" si="128"/>
        <v>85.100000000000023</v>
      </c>
      <c r="CG9" s="27">
        <f t="shared" si="128"/>
        <v>86.100000000000023</v>
      </c>
      <c r="CH9" s="27">
        <f t="shared" si="128"/>
        <v>87.100000000000023</v>
      </c>
      <c r="CI9" s="27">
        <f t="shared" si="128"/>
        <v>87.4</v>
      </c>
      <c r="CJ9" s="27">
        <f t="shared" si="128"/>
        <v>87.4</v>
      </c>
      <c r="CK9" s="27">
        <f t="shared" si="128"/>
        <v>87.4</v>
      </c>
      <c r="CL9" s="27">
        <f t="shared" si="128"/>
        <v>87.4</v>
      </c>
      <c r="CM9" s="27">
        <f t="shared" si="128"/>
        <v>87.4</v>
      </c>
      <c r="CN9" s="27">
        <f t="shared" si="128"/>
        <v>87.4</v>
      </c>
      <c r="CO9" s="27">
        <f t="shared" si="128"/>
        <v>87.4</v>
      </c>
      <c r="CP9" s="27">
        <f t="shared" si="128"/>
        <v>87.4</v>
      </c>
      <c r="CQ9" s="27">
        <f t="shared" si="128"/>
        <v>87.4</v>
      </c>
      <c r="CR9" s="27">
        <f t="shared" si="128"/>
        <v>87.4</v>
      </c>
      <c r="CS9" s="27">
        <f t="shared" si="128"/>
        <v>87.4</v>
      </c>
      <c r="CT9" s="27">
        <f t="shared" si="128"/>
        <v>87.4</v>
      </c>
    </row>
    <row r="10" spans="1:98" s="27" customFormat="1" x14ac:dyDescent="0.25">
      <c r="B10" s="281" t="s">
        <v>1056</v>
      </c>
      <c r="D10" s="295">
        <f>+Console!J24</f>
        <v>3.7</v>
      </c>
      <c r="E10" s="295">
        <f>+Console!K24</f>
        <v>6.5</v>
      </c>
      <c r="F10" s="295">
        <f>+Console!L24</f>
        <v>1.9</v>
      </c>
      <c r="G10" s="28">
        <v>1</v>
      </c>
      <c r="H10" s="28">
        <v>1</v>
      </c>
      <c r="I10" s="28">
        <v>3</v>
      </c>
      <c r="J10" s="28">
        <v>1</v>
      </c>
      <c r="K10" s="28">
        <f>+G10-0.5</f>
        <v>0.5</v>
      </c>
      <c r="L10" s="28">
        <f t="shared" ref="L10:N10" si="129">+H10-0.5</f>
        <v>0.5</v>
      </c>
      <c r="M10" s="28">
        <f t="shared" si="129"/>
        <v>2.5</v>
      </c>
      <c r="N10" s="28">
        <f t="shared" si="129"/>
        <v>0.5</v>
      </c>
      <c r="O10" s="28">
        <f t="shared" ref="O10" si="130">+K10-0.5</f>
        <v>0</v>
      </c>
      <c r="P10" s="28">
        <f t="shared" ref="P10" si="131">+L10-0.5</f>
        <v>0</v>
      </c>
      <c r="Q10" s="28">
        <f t="shared" ref="Q10" si="132">+M10-0.5</f>
        <v>2</v>
      </c>
      <c r="R10" s="28">
        <f t="shared" ref="R10" si="133">+N10-0.5</f>
        <v>0</v>
      </c>
      <c r="S10" s="28">
        <v>0</v>
      </c>
      <c r="T10" s="28">
        <v>0</v>
      </c>
      <c r="U10" s="28">
        <f>+Q10</f>
        <v>2</v>
      </c>
      <c r="V10" s="28">
        <v>0</v>
      </c>
      <c r="W10" s="28">
        <v>0</v>
      </c>
      <c r="X10" s="28">
        <v>0</v>
      </c>
      <c r="Y10" s="28">
        <v>1</v>
      </c>
      <c r="Z10" s="28">
        <v>0</v>
      </c>
      <c r="AA10" s="28">
        <v>0</v>
      </c>
      <c r="AB10" s="28">
        <v>0</v>
      </c>
      <c r="AC10" s="28">
        <f>+Y10</f>
        <v>1</v>
      </c>
      <c r="AD10" s="28">
        <v>0</v>
      </c>
      <c r="AE10" s="28">
        <v>0</v>
      </c>
      <c r="AF10" s="28">
        <v>0</v>
      </c>
      <c r="AG10" s="28">
        <v>0</v>
      </c>
      <c r="AH10" s="28">
        <v>0</v>
      </c>
      <c r="AI10" s="28">
        <v>0</v>
      </c>
      <c r="AJ10" s="28">
        <v>0</v>
      </c>
      <c r="AK10" s="28">
        <v>0</v>
      </c>
      <c r="AL10" s="28">
        <v>0</v>
      </c>
      <c r="AM10" s="28">
        <v>0</v>
      </c>
      <c r="AN10" s="28">
        <v>0</v>
      </c>
      <c r="AO10" s="28">
        <v>0</v>
      </c>
      <c r="AP10" s="28">
        <v>0</v>
      </c>
      <c r="AQ10" s="28">
        <v>0</v>
      </c>
      <c r="AR10" s="28">
        <v>0</v>
      </c>
      <c r="AS10" s="28">
        <v>0</v>
      </c>
      <c r="AT10" s="28">
        <v>0</v>
      </c>
      <c r="AU10" s="28">
        <v>0</v>
      </c>
      <c r="AV10" s="28">
        <v>0</v>
      </c>
      <c r="AW10" s="28">
        <v>0</v>
      </c>
      <c r="AX10" s="28">
        <v>0</v>
      </c>
      <c r="AY10" s="28">
        <v>0</v>
      </c>
      <c r="AZ10" s="28">
        <v>0</v>
      </c>
      <c r="BA10" s="28">
        <v>0</v>
      </c>
      <c r="BB10" s="28">
        <v>0</v>
      </c>
      <c r="BC10" s="28">
        <v>0</v>
      </c>
      <c r="BD10" s="28">
        <v>0</v>
      </c>
      <c r="BE10" s="28">
        <v>0</v>
      </c>
      <c r="BF10" s="28">
        <v>0</v>
      </c>
      <c r="BG10" s="28">
        <v>0</v>
      </c>
      <c r="BH10" s="28">
        <v>0</v>
      </c>
      <c r="BI10" s="28">
        <v>0</v>
      </c>
      <c r="BJ10" s="28">
        <v>0</v>
      </c>
      <c r="BK10" s="28">
        <v>0</v>
      </c>
      <c r="BL10" s="28">
        <v>0</v>
      </c>
      <c r="BM10" s="28">
        <v>0</v>
      </c>
      <c r="BN10" s="28">
        <v>0</v>
      </c>
      <c r="BO10" s="28">
        <v>0</v>
      </c>
      <c r="BP10" s="28">
        <v>0</v>
      </c>
      <c r="BQ10" s="28">
        <v>0</v>
      </c>
      <c r="BR10" s="28">
        <v>0</v>
      </c>
      <c r="BS10" s="28">
        <v>0</v>
      </c>
      <c r="BT10" s="28">
        <v>0</v>
      </c>
      <c r="BU10" s="28">
        <v>0</v>
      </c>
      <c r="BV10" s="28">
        <v>0</v>
      </c>
      <c r="BW10" s="28">
        <v>0</v>
      </c>
      <c r="BX10" s="28">
        <v>0</v>
      </c>
      <c r="BY10" s="28">
        <v>0</v>
      </c>
      <c r="BZ10" s="28">
        <v>0</v>
      </c>
      <c r="CC10" s="27">
        <f>+CC9-CB9</f>
        <v>6</v>
      </c>
      <c r="CD10" s="27">
        <f t="shared" ref="CD10" si="134">+CD9-CC9</f>
        <v>4</v>
      </c>
      <c r="CE10" s="27">
        <f t="shared" ref="CE10" si="135">+CE9-CD9</f>
        <v>2</v>
      </c>
      <c r="CF10" s="27">
        <f t="shared" ref="CF10" si="136">+CF9-CE9</f>
        <v>2</v>
      </c>
      <c r="CG10" s="27">
        <f t="shared" ref="CG10" si="137">+CG9-CF9</f>
        <v>1</v>
      </c>
      <c r="CH10" s="27">
        <f t="shared" ref="CH10" si="138">+CH9-CG9</f>
        <v>1</v>
      </c>
      <c r="CI10" s="27">
        <f t="shared" ref="CI10" si="139">+CI9-CH9</f>
        <v>0.29999999999998295</v>
      </c>
      <c r="CJ10" s="27">
        <f t="shared" ref="CJ10" si="140">+CJ9-CI9</f>
        <v>0</v>
      </c>
      <c r="CK10" s="27">
        <f t="shared" ref="CK10" si="141">+CK9-CJ9</f>
        <v>0</v>
      </c>
      <c r="CL10" s="27">
        <f t="shared" ref="CL10" si="142">+CL9-CK9</f>
        <v>0</v>
      </c>
      <c r="CM10" s="27">
        <f t="shared" ref="CM10" si="143">+CM9-CL9</f>
        <v>0</v>
      </c>
      <c r="CN10" s="27">
        <f t="shared" ref="CN10" si="144">+CN9-CM9</f>
        <v>0</v>
      </c>
      <c r="CO10" s="27">
        <f t="shared" ref="CO10" si="145">+CO9-CN9</f>
        <v>0</v>
      </c>
      <c r="CP10" s="27">
        <f t="shared" ref="CP10" si="146">+CP9-CO9</f>
        <v>0</v>
      </c>
      <c r="CQ10" s="27">
        <f t="shared" ref="CQ10" si="147">+CQ9-CP9</f>
        <v>0</v>
      </c>
      <c r="CR10" s="27">
        <f t="shared" ref="CR10" si="148">+CR9-CQ9</f>
        <v>0</v>
      </c>
      <c r="CS10" s="27">
        <f t="shared" ref="CS10" si="149">+CS9-CR9</f>
        <v>0</v>
      </c>
      <c r="CT10" s="27">
        <f t="shared" ref="CT10" si="150">+CT9-CS9</f>
        <v>0</v>
      </c>
    </row>
    <row r="11" spans="1:98" ht="15.75" customHeight="1" x14ac:dyDescent="0.25">
      <c r="A11" s="1"/>
      <c r="B11" s="31" t="s">
        <v>1036</v>
      </c>
      <c r="C11" s="33">
        <f>+C9+C7</f>
        <v>99</v>
      </c>
      <c r="D11" s="33">
        <f>+D9+D7</f>
        <v>104.70000000000002</v>
      </c>
      <c r="E11" s="33">
        <f t="shared" ref="E11:S11" si="151">+E9+E7</f>
        <v>116.20000000000002</v>
      </c>
      <c r="F11" s="33">
        <f t="shared" si="151"/>
        <v>121.10000000000002</v>
      </c>
      <c r="G11" s="33">
        <f t="shared" si="151"/>
        <v>124.10000000000002</v>
      </c>
      <c r="H11" s="33">
        <f t="shared" si="151"/>
        <v>127.10000000000002</v>
      </c>
      <c r="I11" s="33">
        <f t="shared" si="151"/>
        <v>135.10000000000002</v>
      </c>
      <c r="J11" s="33">
        <f t="shared" si="151"/>
        <v>143.10000000000002</v>
      </c>
      <c r="K11" s="33">
        <f t="shared" si="151"/>
        <v>145.60000000000002</v>
      </c>
      <c r="L11" s="33">
        <f t="shared" si="151"/>
        <v>148.10000000000002</v>
      </c>
      <c r="M11" s="33">
        <f t="shared" si="151"/>
        <v>154.60000000000002</v>
      </c>
      <c r="N11" s="33">
        <f t="shared" si="151"/>
        <v>157.10000000000002</v>
      </c>
      <c r="O11" s="33">
        <f t="shared" si="151"/>
        <v>159.10000000000002</v>
      </c>
      <c r="P11" s="33">
        <f t="shared" si="151"/>
        <v>161.10000000000002</v>
      </c>
      <c r="Q11" s="33">
        <f t="shared" si="151"/>
        <v>166.10000000000002</v>
      </c>
      <c r="R11" s="33">
        <f t="shared" si="151"/>
        <v>166.60000000000002</v>
      </c>
      <c r="S11" s="33">
        <f t="shared" si="151"/>
        <v>167.10000000000002</v>
      </c>
      <c r="T11" s="33">
        <f t="shared" ref="T11:BZ11" si="152">+T9+T7</f>
        <v>167.10000000000002</v>
      </c>
      <c r="U11" s="33">
        <f t="shared" si="152"/>
        <v>169.10000000000002</v>
      </c>
      <c r="V11" s="33">
        <f t="shared" si="152"/>
        <v>169.10000000000002</v>
      </c>
      <c r="W11" s="33">
        <f t="shared" si="152"/>
        <v>169.10000000000002</v>
      </c>
      <c r="X11" s="33">
        <f t="shared" si="152"/>
        <v>169.10000000000002</v>
      </c>
      <c r="Y11" s="33">
        <f t="shared" si="152"/>
        <v>170.10000000000002</v>
      </c>
      <c r="Z11" s="33">
        <f t="shared" si="152"/>
        <v>170.10000000000002</v>
      </c>
      <c r="AA11" s="33">
        <f t="shared" si="152"/>
        <v>170.10000000000002</v>
      </c>
      <c r="AB11" s="33">
        <f t="shared" si="152"/>
        <v>170.10000000000002</v>
      </c>
      <c r="AC11" s="33">
        <f t="shared" si="152"/>
        <v>171.10000000000002</v>
      </c>
      <c r="AD11" s="33">
        <f t="shared" si="152"/>
        <v>171.10000000000002</v>
      </c>
      <c r="AE11" s="33">
        <f t="shared" si="152"/>
        <v>171.4</v>
      </c>
      <c r="AF11" s="33">
        <f t="shared" si="152"/>
        <v>171.4</v>
      </c>
      <c r="AG11" s="33">
        <f t="shared" si="152"/>
        <v>171.4</v>
      </c>
      <c r="AH11" s="33">
        <f t="shared" si="152"/>
        <v>171.4</v>
      </c>
      <c r="AI11" s="33">
        <f t="shared" si="152"/>
        <v>171.4</v>
      </c>
      <c r="AJ11" s="33">
        <f t="shared" si="152"/>
        <v>171.4</v>
      </c>
      <c r="AK11" s="33">
        <f t="shared" si="152"/>
        <v>171.4</v>
      </c>
      <c r="AL11" s="33">
        <f t="shared" si="152"/>
        <v>171.4</v>
      </c>
      <c r="AM11" s="33">
        <f t="shared" si="152"/>
        <v>171.4</v>
      </c>
      <c r="AN11" s="33">
        <f t="shared" si="152"/>
        <v>171.4</v>
      </c>
      <c r="AO11" s="33">
        <f t="shared" si="152"/>
        <v>171.4</v>
      </c>
      <c r="AP11" s="33">
        <f t="shared" si="152"/>
        <v>171.4</v>
      </c>
      <c r="AQ11" s="33">
        <f t="shared" si="152"/>
        <v>171.4</v>
      </c>
      <c r="AR11" s="33">
        <f t="shared" si="152"/>
        <v>171.4</v>
      </c>
      <c r="AS11" s="33">
        <f t="shared" si="152"/>
        <v>171.4</v>
      </c>
      <c r="AT11" s="33">
        <f t="shared" si="152"/>
        <v>171.4</v>
      </c>
      <c r="AU11" s="33">
        <f t="shared" si="152"/>
        <v>171.4</v>
      </c>
      <c r="AV11" s="33">
        <f t="shared" si="152"/>
        <v>171.4</v>
      </c>
      <c r="AW11" s="33">
        <f t="shared" si="152"/>
        <v>171.4</v>
      </c>
      <c r="AX11" s="33">
        <f t="shared" si="152"/>
        <v>171.4</v>
      </c>
      <c r="AY11" s="33">
        <f t="shared" si="152"/>
        <v>171.4</v>
      </c>
      <c r="AZ11" s="33">
        <f t="shared" si="152"/>
        <v>171.4</v>
      </c>
      <c r="BA11" s="33">
        <f t="shared" si="152"/>
        <v>171.4</v>
      </c>
      <c r="BB11" s="33">
        <f t="shared" si="152"/>
        <v>171.4</v>
      </c>
      <c r="BC11" s="33">
        <f t="shared" si="152"/>
        <v>171.4</v>
      </c>
      <c r="BD11" s="33">
        <f t="shared" si="152"/>
        <v>171.4</v>
      </c>
      <c r="BE11" s="33">
        <f t="shared" si="152"/>
        <v>171.4</v>
      </c>
      <c r="BF11" s="33">
        <f t="shared" si="152"/>
        <v>171.4</v>
      </c>
      <c r="BG11" s="33">
        <f t="shared" si="152"/>
        <v>171.4</v>
      </c>
      <c r="BH11" s="33">
        <f t="shared" si="152"/>
        <v>171.4</v>
      </c>
      <c r="BI11" s="33">
        <f t="shared" si="152"/>
        <v>171.4</v>
      </c>
      <c r="BJ11" s="33">
        <f t="shared" si="152"/>
        <v>171.4</v>
      </c>
      <c r="BK11" s="33">
        <f t="shared" si="152"/>
        <v>171.4</v>
      </c>
      <c r="BL11" s="33">
        <f t="shared" si="152"/>
        <v>171.4</v>
      </c>
      <c r="BM11" s="33">
        <f t="shared" si="152"/>
        <v>171.4</v>
      </c>
      <c r="BN11" s="33">
        <f t="shared" si="152"/>
        <v>171.4</v>
      </c>
      <c r="BO11" s="33">
        <f t="shared" si="152"/>
        <v>171.4</v>
      </c>
      <c r="BP11" s="33">
        <f t="shared" si="152"/>
        <v>171.4</v>
      </c>
      <c r="BQ11" s="33">
        <f t="shared" si="152"/>
        <v>171.4</v>
      </c>
      <c r="BR11" s="33">
        <f t="shared" si="152"/>
        <v>171.4</v>
      </c>
      <c r="BS11" s="33">
        <f t="shared" si="152"/>
        <v>171.4</v>
      </c>
      <c r="BT11" s="33">
        <f t="shared" si="152"/>
        <v>171.4</v>
      </c>
      <c r="BU11" s="33">
        <f t="shared" si="152"/>
        <v>171.4</v>
      </c>
      <c r="BV11" s="33">
        <f t="shared" si="152"/>
        <v>171.4</v>
      </c>
      <c r="BW11" s="33">
        <f t="shared" si="152"/>
        <v>171.4</v>
      </c>
      <c r="BX11" s="33">
        <f t="shared" si="152"/>
        <v>171.4</v>
      </c>
      <c r="BY11" s="33">
        <f t="shared" si="152"/>
        <v>171.4</v>
      </c>
      <c r="BZ11" s="33">
        <f t="shared" si="152"/>
        <v>171.4</v>
      </c>
      <c r="CB11" s="33">
        <f t="shared" ref="CB11:CT11" si="153">+CB9+CB7</f>
        <v>121.10000000000002</v>
      </c>
      <c r="CC11" s="33">
        <f t="shared" si="153"/>
        <v>143.10000000000002</v>
      </c>
      <c r="CD11" s="33">
        <f t="shared" si="153"/>
        <v>157.10000000000002</v>
      </c>
      <c r="CE11" s="33">
        <f t="shared" si="153"/>
        <v>166.60000000000002</v>
      </c>
      <c r="CF11" s="33">
        <f t="shared" si="153"/>
        <v>169.10000000000002</v>
      </c>
      <c r="CG11" s="33">
        <f t="shared" si="153"/>
        <v>170.10000000000002</v>
      </c>
      <c r="CH11" s="33">
        <f t="shared" si="153"/>
        <v>171.10000000000002</v>
      </c>
      <c r="CI11" s="33">
        <f t="shared" si="153"/>
        <v>171.4</v>
      </c>
      <c r="CJ11" s="33">
        <f t="shared" si="153"/>
        <v>171.4</v>
      </c>
      <c r="CK11" s="33">
        <f t="shared" si="153"/>
        <v>171.4</v>
      </c>
      <c r="CL11" s="33">
        <f t="shared" si="153"/>
        <v>171.4</v>
      </c>
      <c r="CM11" s="33">
        <f t="shared" si="153"/>
        <v>171.4</v>
      </c>
      <c r="CN11" s="33">
        <f t="shared" si="153"/>
        <v>171.4</v>
      </c>
      <c r="CO11" s="33">
        <f t="shared" si="153"/>
        <v>171.4</v>
      </c>
      <c r="CP11" s="33">
        <f t="shared" si="153"/>
        <v>171.4</v>
      </c>
      <c r="CQ11" s="33">
        <f t="shared" si="153"/>
        <v>171.4</v>
      </c>
      <c r="CR11" s="33">
        <f t="shared" si="153"/>
        <v>171.4</v>
      </c>
      <c r="CS11" s="33">
        <f t="shared" si="153"/>
        <v>171.4</v>
      </c>
      <c r="CT11" s="33">
        <f t="shared" si="153"/>
        <v>171.4</v>
      </c>
    </row>
    <row r="12" spans="1:98" s="27" customFormat="1" x14ac:dyDescent="0.25">
      <c r="B12" s="281" t="s">
        <v>1056</v>
      </c>
      <c r="D12" s="27">
        <f>+D11-C11</f>
        <v>5.7000000000000171</v>
      </c>
      <c r="E12" s="27">
        <f t="shared" ref="E12:BP12" si="154">+E11-D11</f>
        <v>11.5</v>
      </c>
      <c r="F12" s="27">
        <f t="shared" si="154"/>
        <v>4.9000000000000057</v>
      </c>
      <c r="G12" s="27">
        <f t="shared" si="154"/>
        <v>3</v>
      </c>
      <c r="H12" s="27">
        <f t="shared" si="154"/>
        <v>3</v>
      </c>
      <c r="I12" s="27">
        <f t="shared" si="154"/>
        <v>8</v>
      </c>
      <c r="J12" s="27">
        <f t="shared" si="154"/>
        <v>8</v>
      </c>
      <c r="K12" s="27">
        <f t="shared" si="154"/>
        <v>2.5</v>
      </c>
      <c r="L12" s="27">
        <f t="shared" si="154"/>
        <v>2.5</v>
      </c>
      <c r="M12" s="27">
        <f t="shared" si="154"/>
        <v>6.5</v>
      </c>
      <c r="N12" s="27">
        <f t="shared" si="154"/>
        <v>2.5</v>
      </c>
      <c r="O12" s="27">
        <f t="shared" si="154"/>
        <v>2</v>
      </c>
      <c r="P12" s="27">
        <f t="shared" si="154"/>
        <v>2</v>
      </c>
      <c r="Q12" s="27">
        <f t="shared" si="154"/>
        <v>5</v>
      </c>
      <c r="R12" s="27">
        <f t="shared" si="154"/>
        <v>0.5</v>
      </c>
      <c r="S12" s="27">
        <f t="shared" si="154"/>
        <v>0.5</v>
      </c>
      <c r="T12" s="27">
        <f t="shared" si="154"/>
        <v>0</v>
      </c>
      <c r="U12" s="27">
        <f t="shared" si="154"/>
        <v>2</v>
      </c>
      <c r="V12" s="27">
        <f t="shared" si="154"/>
        <v>0</v>
      </c>
      <c r="W12" s="27">
        <f t="shared" si="154"/>
        <v>0</v>
      </c>
      <c r="X12" s="27">
        <f t="shared" si="154"/>
        <v>0</v>
      </c>
      <c r="Y12" s="27">
        <f t="shared" si="154"/>
        <v>1</v>
      </c>
      <c r="Z12" s="27">
        <f t="shared" si="154"/>
        <v>0</v>
      </c>
      <c r="AA12" s="27">
        <f t="shared" si="154"/>
        <v>0</v>
      </c>
      <c r="AB12" s="27">
        <f t="shared" si="154"/>
        <v>0</v>
      </c>
      <c r="AC12" s="27">
        <f t="shared" si="154"/>
        <v>1</v>
      </c>
      <c r="AD12" s="27">
        <f t="shared" si="154"/>
        <v>0</v>
      </c>
      <c r="AE12" s="27">
        <f t="shared" si="154"/>
        <v>0.29999999999998295</v>
      </c>
      <c r="AF12" s="27">
        <f t="shared" si="154"/>
        <v>0</v>
      </c>
      <c r="AG12" s="27">
        <f t="shared" si="154"/>
        <v>0</v>
      </c>
      <c r="AH12" s="27">
        <f t="shared" si="154"/>
        <v>0</v>
      </c>
      <c r="AI12" s="27">
        <f t="shared" si="154"/>
        <v>0</v>
      </c>
      <c r="AJ12" s="27">
        <f t="shared" si="154"/>
        <v>0</v>
      </c>
      <c r="AK12" s="27">
        <f t="shared" si="154"/>
        <v>0</v>
      </c>
      <c r="AL12" s="27">
        <f t="shared" si="154"/>
        <v>0</v>
      </c>
      <c r="AM12" s="27">
        <f t="shared" si="154"/>
        <v>0</v>
      </c>
      <c r="AN12" s="27">
        <f t="shared" si="154"/>
        <v>0</v>
      </c>
      <c r="AO12" s="27">
        <f t="shared" si="154"/>
        <v>0</v>
      </c>
      <c r="AP12" s="27">
        <f t="shared" si="154"/>
        <v>0</v>
      </c>
      <c r="AQ12" s="27">
        <f t="shared" si="154"/>
        <v>0</v>
      </c>
      <c r="AR12" s="27">
        <f t="shared" si="154"/>
        <v>0</v>
      </c>
      <c r="AS12" s="27">
        <f t="shared" si="154"/>
        <v>0</v>
      </c>
      <c r="AT12" s="27">
        <f t="shared" si="154"/>
        <v>0</v>
      </c>
      <c r="AU12" s="27">
        <f t="shared" si="154"/>
        <v>0</v>
      </c>
      <c r="AV12" s="27">
        <f t="shared" si="154"/>
        <v>0</v>
      </c>
      <c r="AW12" s="27">
        <f t="shared" si="154"/>
        <v>0</v>
      </c>
      <c r="AX12" s="27">
        <f t="shared" si="154"/>
        <v>0</v>
      </c>
      <c r="AY12" s="27">
        <f t="shared" si="154"/>
        <v>0</v>
      </c>
      <c r="AZ12" s="27">
        <f t="shared" si="154"/>
        <v>0</v>
      </c>
      <c r="BA12" s="27">
        <f t="shared" si="154"/>
        <v>0</v>
      </c>
      <c r="BB12" s="27">
        <f t="shared" si="154"/>
        <v>0</v>
      </c>
      <c r="BC12" s="27">
        <f t="shared" si="154"/>
        <v>0</v>
      </c>
      <c r="BD12" s="27">
        <f t="shared" si="154"/>
        <v>0</v>
      </c>
      <c r="BE12" s="27">
        <f t="shared" si="154"/>
        <v>0</v>
      </c>
      <c r="BF12" s="27">
        <f t="shared" si="154"/>
        <v>0</v>
      </c>
      <c r="BG12" s="27">
        <f t="shared" si="154"/>
        <v>0</v>
      </c>
      <c r="BH12" s="27">
        <f t="shared" si="154"/>
        <v>0</v>
      </c>
      <c r="BI12" s="27">
        <f t="shared" si="154"/>
        <v>0</v>
      </c>
      <c r="BJ12" s="27">
        <f t="shared" si="154"/>
        <v>0</v>
      </c>
      <c r="BK12" s="27">
        <f t="shared" si="154"/>
        <v>0</v>
      </c>
      <c r="BL12" s="27">
        <f t="shared" si="154"/>
        <v>0</v>
      </c>
      <c r="BM12" s="27">
        <f t="shared" si="154"/>
        <v>0</v>
      </c>
      <c r="BN12" s="27">
        <f t="shared" si="154"/>
        <v>0</v>
      </c>
      <c r="BO12" s="27">
        <f t="shared" si="154"/>
        <v>0</v>
      </c>
      <c r="BP12" s="27">
        <f t="shared" si="154"/>
        <v>0</v>
      </c>
      <c r="BQ12" s="27">
        <f t="shared" ref="BQ12:BZ12" si="155">+BQ11-BP11</f>
        <v>0</v>
      </c>
      <c r="BR12" s="27">
        <f t="shared" si="155"/>
        <v>0</v>
      </c>
      <c r="BS12" s="27">
        <f t="shared" si="155"/>
        <v>0</v>
      </c>
      <c r="BT12" s="27">
        <f t="shared" si="155"/>
        <v>0</v>
      </c>
      <c r="BU12" s="27">
        <f t="shared" si="155"/>
        <v>0</v>
      </c>
      <c r="BV12" s="27">
        <f t="shared" si="155"/>
        <v>0</v>
      </c>
      <c r="BW12" s="27">
        <f t="shared" si="155"/>
        <v>0</v>
      </c>
      <c r="BX12" s="27">
        <f t="shared" si="155"/>
        <v>0</v>
      </c>
      <c r="BY12" s="27">
        <f t="shared" si="155"/>
        <v>0</v>
      </c>
      <c r="BZ12" s="27">
        <f t="shared" si="155"/>
        <v>0</v>
      </c>
      <c r="CC12" s="27">
        <f>+CC11-CB11</f>
        <v>22</v>
      </c>
      <c r="CD12" s="27">
        <f t="shared" ref="CD12" si="156">+CD11-CC11</f>
        <v>14</v>
      </c>
      <c r="CE12" s="27">
        <f t="shared" ref="CE12" si="157">+CE11-CD11</f>
        <v>9.5</v>
      </c>
      <c r="CF12" s="27">
        <f t="shared" ref="CF12" si="158">+CF11-CE11</f>
        <v>2.5</v>
      </c>
      <c r="CG12" s="27">
        <f t="shared" ref="CG12" si="159">+CG11-CF11</f>
        <v>1</v>
      </c>
      <c r="CH12" s="27">
        <f t="shared" ref="CH12" si="160">+CH11-CG11</f>
        <v>1</v>
      </c>
      <c r="CI12" s="27">
        <f t="shared" ref="CI12" si="161">+CI11-CH11</f>
        <v>0.29999999999998295</v>
      </c>
      <c r="CJ12" s="27">
        <f t="shared" ref="CJ12" si="162">+CJ11-CI11</f>
        <v>0</v>
      </c>
      <c r="CK12" s="27">
        <f t="shared" ref="CK12" si="163">+CK11-CJ11</f>
        <v>0</v>
      </c>
      <c r="CL12" s="27">
        <f t="shared" ref="CL12" si="164">+CL11-CK11</f>
        <v>0</v>
      </c>
      <c r="CM12" s="27">
        <f t="shared" ref="CM12" si="165">+CM11-CL11</f>
        <v>0</v>
      </c>
      <c r="CN12" s="27">
        <f t="shared" ref="CN12" si="166">+CN11-CM11</f>
        <v>0</v>
      </c>
      <c r="CO12" s="27">
        <f t="shared" ref="CO12" si="167">+CO11-CN11</f>
        <v>0</v>
      </c>
      <c r="CP12" s="27">
        <f t="shared" ref="CP12" si="168">+CP11-CO11</f>
        <v>0</v>
      </c>
      <c r="CQ12" s="27">
        <f t="shared" ref="CQ12" si="169">+CQ11-CP11</f>
        <v>0</v>
      </c>
      <c r="CR12" s="27">
        <f t="shared" ref="CR12" si="170">+CR11-CQ11</f>
        <v>0</v>
      </c>
      <c r="CS12" s="27">
        <f t="shared" ref="CS12" si="171">+CS11-CR11</f>
        <v>0</v>
      </c>
      <c r="CT12" s="27">
        <f t="shared" ref="CT12" si="172">+CT11-CS11</f>
        <v>0</v>
      </c>
    </row>
    <row r="13" spans="1:98" x14ac:dyDescent="0.25">
      <c r="A13" s="1"/>
      <c r="B13" s="26"/>
      <c r="C13" s="26"/>
      <c r="D13" s="26"/>
      <c r="E13" s="26"/>
      <c r="F13" s="26"/>
      <c r="K13" s="26"/>
      <c r="L13" s="26"/>
      <c r="M13" s="26"/>
      <c r="N13" s="26"/>
      <c r="O13" s="26"/>
      <c r="P13" s="26"/>
      <c r="Q13" s="26"/>
      <c r="R13" s="26"/>
      <c r="S13" s="4"/>
      <c r="T13" s="4"/>
      <c r="U13" s="4"/>
      <c r="V13" s="4"/>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c r="BE13" s="27"/>
      <c r="BF13" s="27"/>
      <c r="BG13" s="27"/>
      <c r="BH13" s="27"/>
      <c r="BI13" s="27"/>
      <c r="BJ13" s="27"/>
      <c r="BK13" s="27"/>
      <c r="BL13" s="27"/>
      <c r="BM13" s="27"/>
      <c r="BN13" s="27"/>
      <c r="BO13" s="27"/>
      <c r="BP13" s="27"/>
      <c r="BQ13" s="27"/>
      <c r="BR13" s="27"/>
      <c r="BS13" s="27"/>
      <c r="BT13" s="27"/>
      <c r="BU13" s="27"/>
      <c r="BV13" s="27"/>
      <c r="BW13" s="27"/>
      <c r="BX13" s="27"/>
      <c r="BY13" s="27"/>
      <c r="BZ13" s="27"/>
      <c r="CB13" s="27"/>
      <c r="CC13" s="27"/>
      <c r="CD13" s="27"/>
      <c r="CE13" s="27"/>
      <c r="CF13" s="4"/>
      <c r="CG13" s="4"/>
      <c r="CH13" s="4"/>
      <c r="CI13" s="27"/>
      <c r="CJ13" s="27"/>
      <c r="CK13" s="27"/>
      <c r="CL13" s="27"/>
      <c r="CM13" s="27"/>
      <c r="CN13" s="27"/>
      <c r="CO13" s="27"/>
      <c r="CP13" s="27"/>
      <c r="CQ13" s="27"/>
      <c r="CR13" s="27"/>
      <c r="CS13" s="27"/>
      <c r="CT13" s="27"/>
    </row>
    <row r="14" spans="1:98" x14ac:dyDescent="0.25">
      <c r="A14" s="1"/>
      <c r="B14" s="26" t="s">
        <v>1052</v>
      </c>
      <c r="C14" s="26"/>
      <c r="D14" s="26"/>
      <c r="E14" s="26"/>
      <c r="F14" s="26"/>
      <c r="K14" s="26"/>
      <c r="L14" s="26"/>
      <c r="M14" s="26"/>
      <c r="N14" s="26"/>
      <c r="O14" s="26"/>
      <c r="P14" s="26"/>
      <c r="Q14" s="28">
        <v>2</v>
      </c>
      <c r="R14" s="73">
        <v>3.9</v>
      </c>
      <c r="S14" s="28">
        <v>5</v>
      </c>
      <c r="T14" s="28">
        <v>7</v>
      </c>
      <c r="U14" s="296">
        <v>10</v>
      </c>
      <c r="V14" s="27">
        <f>+U14+V15</f>
        <v>11.9</v>
      </c>
      <c r="W14" s="27">
        <f t="shared" ref="W14:Z14" si="173">+V14+W15</f>
        <v>13</v>
      </c>
      <c r="X14" s="27">
        <f t="shared" si="173"/>
        <v>15</v>
      </c>
      <c r="Y14" s="27">
        <f t="shared" si="173"/>
        <v>18</v>
      </c>
      <c r="Z14" s="27">
        <f t="shared" si="173"/>
        <v>19.899999999999999</v>
      </c>
      <c r="AA14" s="27" t="e">
        <f t="shared" ref="AA14" ca="1" si="174">+Z14+AA15</f>
        <v>#NAME?</v>
      </c>
      <c r="AB14" s="27" t="e">
        <f t="shared" ref="AB14" ca="1" si="175">+AA14+AB15</f>
        <v>#NAME?</v>
      </c>
      <c r="AC14" s="27" t="e">
        <f t="shared" ref="AC14" ca="1" si="176">+AB14+AC15</f>
        <v>#NAME?</v>
      </c>
      <c r="AD14" s="27" t="e">
        <f t="shared" ref="AD14" ca="1" si="177">+AC14+AD15</f>
        <v>#NAME?</v>
      </c>
      <c r="AE14" s="27" t="e">
        <f t="shared" ref="AE14" ca="1" si="178">+AD14+AE15</f>
        <v>#NAME?</v>
      </c>
      <c r="AF14" s="27" t="e">
        <f t="shared" ref="AF14" ca="1" si="179">+AE14+AF15</f>
        <v>#NAME?</v>
      </c>
      <c r="AG14" s="27" t="e">
        <f t="shared" ref="AG14" ca="1" si="180">+AF14+AG15</f>
        <v>#NAME?</v>
      </c>
      <c r="AH14" s="27" t="e">
        <f t="shared" ref="AH14" ca="1" si="181">+AG14+AH15</f>
        <v>#NAME?</v>
      </c>
      <c r="AI14" s="27" t="e">
        <f t="shared" ref="AI14" ca="1" si="182">+AH14+AI15</f>
        <v>#NAME?</v>
      </c>
      <c r="AJ14" s="27" t="e">
        <f t="shared" ref="AJ14" ca="1" si="183">+AI14+AJ15</f>
        <v>#NAME?</v>
      </c>
      <c r="AK14" s="27" t="e">
        <f t="shared" ref="AK14" ca="1" si="184">+AJ14+AK15</f>
        <v>#NAME?</v>
      </c>
      <c r="AL14" s="27" t="e">
        <f t="shared" ref="AL14" ca="1" si="185">+AK14+AL15</f>
        <v>#NAME?</v>
      </c>
      <c r="AM14" s="27" t="e">
        <f t="shared" ref="AM14" ca="1" si="186">+AL14+AM15</f>
        <v>#NAME?</v>
      </c>
      <c r="AN14" s="27" t="e">
        <f t="shared" ref="AN14" ca="1" si="187">+AM14+AN15</f>
        <v>#NAME?</v>
      </c>
      <c r="AO14" s="27" t="e">
        <f t="shared" ref="AO14" ca="1" si="188">+AN14+AO15</f>
        <v>#NAME?</v>
      </c>
      <c r="AP14" s="27" t="e">
        <f t="shared" ref="AP14" ca="1" si="189">+AO14+AP15</f>
        <v>#NAME?</v>
      </c>
      <c r="AQ14" s="27" t="e">
        <f t="shared" ref="AQ14" ca="1" si="190">+AP14+AQ15</f>
        <v>#NAME?</v>
      </c>
      <c r="AR14" s="27" t="e">
        <f t="shared" ref="AR14" ca="1" si="191">+AQ14+AR15</f>
        <v>#NAME?</v>
      </c>
      <c r="AS14" s="28" t="e">
        <f t="shared" ref="AS14:BZ14" ca="1" si="192">+AR14</f>
        <v>#NAME?</v>
      </c>
      <c r="AT14" s="28" t="e">
        <f t="shared" ca="1" si="192"/>
        <v>#NAME?</v>
      </c>
      <c r="AU14" s="28" t="e">
        <f t="shared" ca="1" si="192"/>
        <v>#NAME?</v>
      </c>
      <c r="AV14" s="28" t="e">
        <f t="shared" ca="1" si="192"/>
        <v>#NAME?</v>
      </c>
      <c r="AW14" s="28" t="e">
        <f t="shared" ca="1" si="192"/>
        <v>#NAME?</v>
      </c>
      <c r="AX14" s="28" t="e">
        <f t="shared" ca="1" si="192"/>
        <v>#NAME?</v>
      </c>
      <c r="AY14" s="301" t="e">
        <f t="shared" ca="1" si="192"/>
        <v>#NAME?</v>
      </c>
      <c r="AZ14" s="28" t="e">
        <f t="shared" ca="1" si="192"/>
        <v>#NAME?</v>
      </c>
      <c r="BA14" s="28" t="e">
        <f t="shared" ca="1" si="192"/>
        <v>#NAME?</v>
      </c>
      <c r="BB14" s="28" t="e">
        <f t="shared" ca="1" si="192"/>
        <v>#NAME?</v>
      </c>
      <c r="BC14" s="28" t="e">
        <f t="shared" ca="1" si="192"/>
        <v>#NAME?</v>
      </c>
      <c r="BD14" s="28" t="e">
        <f t="shared" ca="1" si="192"/>
        <v>#NAME?</v>
      </c>
      <c r="BE14" s="28" t="e">
        <f t="shared" ca="1" si="192"/>
        <v>#NAME?</v>
      </c>
      <c r="BF14" s="28" t="e">
        <f t="shared" ca="1" si="192"/>
        <v>#NAME?</v>
      </c>
      <c r="BG14" s="28" t="e">
        <f t="shared" ca="1" si="192"/>
        <v>#NAME?</v>
      </c>
      <c r="BH14" s="28" t="e">
        <f t="shared" ca="1" si="192"/>
        <v>#NAME?</v>
      </c>
      <c r="BI14" s="28" t="e">
        <f t="shared" ca="1" si="192"/>
        <v>#NAME?</v>
      </c>
      <c r="BJ14" s="28" t="e">
        <f t="shared" ca="1" si="192"/>
        <v>#NAME?</v>
      </c>
      <c r="BK14" s="28" t="e">
        <f t="shared" ca="1" si="192"/>
        <v>#NAME?</v>
      </c>
      <c r="BL14" s="28" t="e">
        <f t="shared" ca="1" si="192"/>
        <v>#NAME?</v>
      </c>
      <c r="BM14" s="28" t="e">
        <f t="shared" ca="1" si="192"/>
        <v>#NAME?</v>
      </c>
      <c r="BN14" s="28" t="e">
        <f t="shared" ca="1" si="192"/>
        <v>#NAME?</v>
      </c>
      <c r="BO14" s="28" t="e">
        <f t="shared" ca="1" si="192"/>
        <v>#NAME?</v>
      </c>
      <c r="BP14" s="28" t="e">
        <f t="shared" ca="1" si="192"/>
        <v>#NAME?</v>
      </c>
      <c r="BQ14" s="28" t="e">
        <f t="shared" ca="1" si="192"/>
        <v>#NAME?</v>
      </c>
      <c r="BR14" s="28" t="e">
        <f t="shared" ca="1" si="192"/>
        <v>#NAME?</v>
      </c>
      <c r="BS14" s="28" t="e">
        <f t="shared" ca="1" si="192"/>
        <v>#NAME?</v>
      </c>
      <c r="BT14" s="28" t="e">
        <f t="shared" ca="1" si="192"/>
        <v>#NAME?</v>
      </c>
      <c r="BU14" s="28" t="e">
        <f t="shared" ca="1" si="192"/>
        <v>#NAME?</v>
      </c>
      <c r="BV14" s="28" t="e">
        <f t="shared" ca="1" si="192"/>
        <v>#NAME?</v>
      </c>
      <c r="BW14" s="28" t="e">
        <f t="shared" ca="1" si="192"/>
        <v>#NAME?</v>
      </c>
      <c r="BX14" s="28" t="e">
        <f t="shared" ca="1" si="192"/>
        <v>#NAME?</v>
      </c>
      <c r="BY14" s="28" t="e">
        <f t="shared" ca="1" si="192"/>
        <v>#NAME?</v>
      </c>
      <c r="BZ14" s="28" t="e">
        <f t="shared" ca="1" si="192"/>
        <v>#NAME?</v>
      </c>
      <c r="CB14" s="27"/>
      <c r="CC14" s="27"/>
      <c r="CD14" s="27"/>
      <c r="CE14" s="27">
        <f t="shared" ref="CE14:CT14" si="193">+SUMIF($C$5:$BZ$5,"="&amp;CE$5,$C14:$BZ14)</f>
        <v>3.9</v>
      </c>
      <c r="CF14" s="27">
        <f t="shared" si="193"/>
        <v>11.9</v>
      </c>
      <c r="CG14" s="27">
        <f t="shared" si="193"/>
        <v>19.899999999999999</v>
      </c>
      <c r="CH14" s="27" t="e">
        <f t="shared" ca="1" si="193"/>
        <v>#NAME?</v>
      </c>
      <c r="CI14" s="27" t="e">
        <f t="shared" ca="1" si="193"/>
        <v>#NAME?</v>
      </c>
      <c r="CJ14" s="27" t="e">
        <f t="shared" ca="1" si="193"/>
        <v>#NAME?</v>
      </c>
      <c r="CK14" s="27" t="e">
        <f t="shared" ca="1" si="193"/>
        <v>#NAME?</v>
      </c>
      <c r="CL14" s="27" t="e">
        <f t="shared" ca="1" si="193"/>
        <v>#NAME?</v>
      </c>
      <c r="CM14" s="27" t="e">
        <f t="shared" ca="1" si="193"/>
        <v>#NAME?</v>
      </c>
      <c r="CN14" s="27" t="e">
        <f t="shared" ca="1" si="193"/>
        <v>#NAME?</v>
      </c>
      <c r="CO14" s="27" t="e">
        <f t="shared" ca="1" si="193"/>
        <v>#NAME?</v>
      </c>
      <c r="CP14" s="27" t="e">
        <f t="shared" ca="1" si="193"/>
        <v>#NAME?</v>
      </c>
      <c r="CQ14" s="27" t="e">
        <f t="shared" ca="1" si="193"/>
        <v>#NAME?</v>
      </c>
      <c r="CR14" s="27" t="e">
        <f t="shared" ca="1" si="193"/>
        <v>#NAME?</v>
      </c>
      <c r="CS14" s="27" t="e">
        <f t="shared" ca="1" si="193"/>
        <v>#NAME?</v>
      </c>
      <c r="CT14" s="27" t="e">
        <f t="shared" ca="1" si="193"/>
        <v>#NAME?</v>
      </c>
    </row>
    <row r="15" spans="1:98" x14ac:dyDescent="0.25">
      <c r="A15" s="1"/>
      <c r="B15" s="281" t="s">
        <v>1056</v>
      </c>
      <c r="C15" s="26"/>
      <c r="D15" s="26"/>
      <c r="E15" s="26"/>
      <c r="F15" s="26"/>
      <c r="K15" s="26"/>
      <c r="L15" s="26"/>
      <c r="M15" s="26"/>
      <c r="N15" s="26"/>
      <c r="O15" s="26"/>
      <c r="P15" s="26"/>
      <c r="Q15" s="26"/>
      <c r="R15" s="27">
        <f>+R14-Q14</f>
        <v>1.9</v>
      </c>
      <c r="S15" s="27">
        <f t="shared" ref="S15:BZ15" si="194">+S14-R14</f>
        <v>1.1000000000000001</v>
      </c>
      <c r="T15" s="27">
        <f t="shared" si="194"/>
        <v>2</v>
      </c>
      <c r="U15" s="27">
        <f t="shared" si="194"/>
        <v>3</v>
      </c>
      <c r="V15" s="28">
        <f>+R15</f>
        <v>1.9</v>
      </c>
      <c r="W15" s="28">
        <f t="shared" ref="W15:Z15" si="195">+S15</f>
        <v>1.1000000000000001</v>
      </c>
      <c r="X15" s="28">
        <f t="shared" si="195"/>
        <v>2</v>
      </c>
      <c r="Y15" s="28">
        <f t="shared" si="195"/>
        <v>3</v>
      </c>
      <c r="Z15" s="28">
        <f t="shared" si="195"/>
        <v>1.9</v>
      </c>
      <c r="AA15" s="299" t="e">
        <f t="shared" ref="AA15:AQ15" ca="1" si="196">+AA750</f>
        <v>#NAME?</v>
      </c>
      <c r="AB15" s="299" t="e">
        <f t="shared" ca="1" si="196"/>
        <v>#NAME?</v>
      </c>
      <c r="AC15" s="299" t="e">
        <f t="shared" ca="1" si="196"/>
        <v>#NAME?</v>
      </c>
      <c r="AD15" s="299" t="e">
        <f t="shared" ca="1" si="196"/>
        <v>#NAME?</v>
      </c>
      <c r="AE15" s="299" t="e">
        <f t="shared" ca="1" si="196"/>
        <v>#NAME?</v>
      </c>
      <c r="AF15" s="299" t="e">
        <f t="shared" ca="1" si="196"/>
        <v>#NAME?</v>
      </c>
      <c r="AG15" s="299" t="e">
        <f t="shared" ca="1" si="196"/>
        <v>#NAME?</v>
      </c>
      <c r="AH15" s="299" t="e">
        <f t="shared" ca="1" si="196"/>
        <v>#NAME?</v>
      </c>
      <c r="AI15" s="299" t="e">
        <f t="shared" ca="1" si="196"/>
        <v>#NAME?</v>
      </c>
      <c r="AJ15" s="299" t="e">
        <f t="shared" ca="1" si="196"/>
        <v>#NAME?</v>
      </c>
      <c r="AK15" s="299" t="e">
        <f t="shared" ca="1" si="196"/>
        <v>#NAME?</v>
      </c>
      <c r="AL15" s="299" t="e">
        <f t="shared" ca="1" si="196"/>
        <v>#NAME?</v>
      </c>
      <c r="AM15" s="299" t="e">
        <f t="shared" ca="1" si="196"/>
        <v>#NAME?</v>
      </c>
      <c r="AN15" s="299" t="e">
        <f t="shared" ca="1" si="196"/>
        <v>#NAME?</v>
      </c>
      <c r="AO15" s="299" t="e">
        <f t="shared" ca="1" si="196"/>
        <v>#NAME?</v>
      </c>
      <c r="AP15" s="299" t="e">
        <f t="shared" ca="1" si="196"/>
        <v>#NAME?</v>
      </c>
      <c r="AQ15" s="299" t="e">
        <f t="shared" ca="1" si="196"/>
        <v>#NAME?</v>
      </c>
      <c r="AR15" s="299" t="e">
        <f ca="1">+AR$750</f>
        <v>#NAME?</v>
      </c>
      <c r="AS15" s="27" t="e">
        <f t="shared" ca="1" si="194"/>
        <v>#NAME?</v>
      </c>
      <c r="AT15" s="27" t="e">
        <f t="shared" ca="1" si="194"/>
        <v>#NAME?</v>
      </c>
      <c r="AU15" s="27" t="e">
        <f t="shared" ca="1" si="194"/>
        <v>#NAME?</v>
      </c>
      <c r="AV15" s="27" t="e">
        <f t="shared" ca="1" si="194"/>
        <v>#NAME?</v>
      </c>
      <c r="AW15" s="27" t="e">
        <f t="shared" ca="1" si="194"/>
        <v>#NAME?</v>
      </c>
      <c r="AX15" s="27" t="e">
        <f t="shared" ca="1" si="194"/>
        <v>#NAME?</v>
      </c>
      <c r="AY15" s="27" t="e">
        <f t="shared" ca="1" si="194"/>
        <v>#NAME?</v>
      </c>
      <c r="AZ15" s="27" t="e">
        <f t="shared" ca="1" si="194"/>
        <v>#NAME?</v>
      </c>
      <c r="BA15" s="27" t="e">
        <f t="shared" ca="1" si="194"/>
        <v>#NAME?</v>
      </c>
      <c r="BB15" s="27" t="e">
        <f t="shared" ca="1" si="194"/>
        <v>#NAME?</v>
      </c>
      <c r="BC15" s="27" t="e">
        <f t="shared" ca="1" si="194"/>
        <v>#NAME?</v>
      </c>
      <c r="BD15" s="27" t="e">
        <f t="shared" ca="1" si="194"/>
        <v>#NAME?</v>
      </c>
      <c r="BE15" s="27" t="e">
        <f t="shared" ca="1" si="194"/>
        <v>#NAME?</v>
      </c>
      <c r="BF15" s="27" t="e">
        <f t="shared" ca="1" si="194"/>
        <v>#NAME?</v>
      </c>
      <c r="BG15" s="27" t="e">
        <f t="shared" ca="1" si="194"/>
        <v>#NAME?</v>
      </c>
      <c r="BH15" s="27" t="e">
        <f t="shared" ca="1" si="194"/>
        <v>#NAME?</v>
      </c>
      <c r="BI15" s="27" t="e">
        <f t="shared" ca="1" si="194"/>
        <v>#NAME?</v>
      </c>
      <c r="BJ15" s="27" t="e">
        <f t="shared" ca="1" si="194"/>
        <v>#NAME?</v>
      </c>
      <c r="BK15" s="27" t="e">
        <f t="shared" ca="1" si="194"/>
        <v>#NAME?</v>
      </c>
      <c r="BL15" s="27" t="e">
        <f t="shared" ca="1" si="194"/>
        <v>#NAME?</v>
      </c>
      <c r="BM15" s="27" t="e">
        <f t="shared" ca="1" si="194"/>
        <v>#NAME?</v>
      </c>
      <c r="BN15" s="27" t="e">
        <f t="shared" ca="1" si="194"/>
        <v>#NAME?</v>
      </c>
      <c r="BO15" s="27" t="e">
        <f t="shared" ca="1" si="194"/>
        <v>#NAME?</v>
      </c>
      <c r="BP15" s="27" t="e">
        <f t="shared" ca="1" si="194"/>
        <v>#NAME?</v>
      </c>
      <c r="BQ15" s="27" t="e">
        <f t="shared" ca="1" si="194"/>
        <v>#NAME?</v>
      </c>
      <c r="BR15" s="27" t="e">
        <f t="shared" ca="1" si="194"/>
        <v>#NAME?</v>
      </c>
      <c r="BS15" s="27" t="e">
        <f t="shared" ca="1" si="194"/>
        <v>#NAME?</v>
      </c>
      <c r="BT15" s="27" t="e">
        <f t="shared" ca="1" si="194"/>
        <v>#NAME?</v>
      </c>
      <c r="BU15" s="27" t="e">
        <f t="shared" ca="1" si="194"/>
        <v>#NAME?</v>
      </c>
      <c r="BV15" s="27" t="e">
        <f t="shared" ca="1" si="194"/>
        <v>#NAME?</v>
      </c>
      <c r="BW15" s="27" t="e">
        <f t="shared" ca="1" si="194"/>
        <v>#NAME?</v>
      </c>
      <c r="BX15" s="27" t="e">
        <f t="shared" ca="1" si="194"/>
        <v>#NAME?</v>
      </c>
      <c r="BY15" s="27" t="e">
        <f t="shared" ca="1" si="194"/>
        <v>#NAME?</v>
      </c>
      <c r="BZ15" s="27" t="e">
        <f t="shared" ca="1" si="194"/>
        <v>#NAME?</v>
      </c>
      <c r="CB15" s="27"/>
      <c r="CC15" s="27"/>
      <c r="CD15" s="27"/>
      <c r="CE15" s="27">
        <f t="shared" ref="CE15" si="197">+CE14-CD14</f>
        <v>3.9</v>
      </c>
      <c r="CF15" s="27">
        <f t="shared" ref="CF15" si="198">+CF14-CE14</f>
        <v>8</v>
      </c>
      <c r="CG15" s="27">
        <f t="shared" ref="CG15" si="199">+CG14-CF14</f>
        <v>7.9999999999999982</v>
      </c>
      <c r="CH15" s="27" t="e">
        <f t="shared" ref="CH15" ca="1" si="200">+CH14-CG14</f>
        <v>#NAME?</v>
      </c>
      <c r="CI15" s="27" t="e">
        <f t="shared" ref="CI15" ca="1" si="201">+CI14-CH14</f>
        <v>#NAME?</v>
      </c>
      <c r="CJ15" s="27" t="e">
        <f t="shared" ref="CJ15" ca="1" si="202">+CJ14-CI14</f>
        <v>#NAME?</v>
      </c>
      <c r="CK15" s="27" t="e">
        <f t="shared" ref="CK15" ca="1" si="203">+CK14-CJ14</f>
        <v>#NAME?</v>
      </c>
      <c r="CL15" s="27" t="e">
        <f t="shared" ref="CL15" ca="1" si="204">+CL14-CK14</f>
        <v>#NAME?</v>
      </c>
      <c r="CM15" s="27" t="e">
        <f t="shared" ref="CM15" ca="1" si="205">+CM14-CL14</f>
        <v>#NAME?</v>
      </c>
      <c r="CN15" s="27" t="e">
        <f t="shared" ref="CN15" ca="1" si="206">+CN14-CM14</f>
        <v>#NAME?</v>
      </c>
      <c r="CO15" s="27" t="e">
        <f t="shared" ref="CO15" ca="1" si="207">+CO14-CN14</f>
        <v>#NAME?</v>
      </c>
      <c r="CP15" s="27" t="e">
        <f t="shared" ref="CP15" ca="1" si="208">+CP14-CO14</f>
        <v>#NAME?</v>
      </c>
      <c r="CQ15" s="27" t="e">
        <f t="shared" ref="CQ15" ca="1" si="209">+CQ14-CP14</f>
        <v>#NAME?</v>
      </c>
      <c r="CR15" s="27" t="e">
        <f t="shared" ref="CR15" ca="1" si="210">+CR14-CQ14</f>
        <v>#NAME?</v>
      </c>
      <c r="CS15" s="27" t="e">
        <f t="shared" ref="CS15" ca="1" si="211">+CS14-CR14</f>
        <v>#NAME?</v>
      </c>
      <c r="CT15" s="27" t="e">
        <f t="shared" ref="CT15" ca="1" si="212">+CT14-CS14</f>
        <v>#NAME?</v>
      </c>
    </row>
    <row r="16" spans="1:98" x14ac:dyDescent="0.25">
      <c r="A16" s="1"/>
      <c r="B16" s="26" t="s">
        <v>1045</v>
      </c>
      <c r="C16" s="26"/>
      <c r="D16" s="26"/>
      <c r="E16" s="26"/>
      <c r="F16" s="26"/>
      <c r="G16" s="26"/>
      <c r="H16" s="26"/>
      <c r="I16" s="26"/>
      <c r="J16" s="26"/>
      <c r="K16" s="26"/>
      <c r="L16" s="26"/>
      <c r="M16" s="27"/>
      <c r="N16" s="27"/>
      <c r="O16" s="27"/>
      <c r="P16" s="27"/>
      <c r="Q16" s="73">
        <v>3</v>
      </c>
      <c r="R16" s="73">
        <v>6</v>
      </c>
      <c r="S16" s="27">
        <f t="shared" ref="S16" si="213">+R16+S17</f>
        <v>9</v>
      </c>
      <c r="T16" s="27">
        <f t="shared" ref="T16" si="214">+S16+T17</f>
        <v>13</v>
      </c>
      <c r="U16" s="27">
        <f t="shared" ref="U16" si="215">+T16+U17</f>
        <v>21.4</v>
      </c>
      <c r="V16" s="27">
        <f t="shared" ref="V16:X16" si="216">+U16+V17</f>
        <v>23.7</v>
      </c>
      <c r="W16" s="27">
        <f t="shared" si="216"/>
        <v>26.7</v>
      </c>
      <c r="X16" s="27">
        <f t="shared" si="216"/>
        <v>30.7</v>
      </c>
      <c r="Y16" s="27">
        <f t="shared" ref="Y16:Z16" si="217">+X16+Y17</f>
        <v>39.1</v>
      </c>
      <c r="Z16" s="296">
        <f t="shared" si="217"/>
        <v>41.4</v>
      </c>
      <c r="AA16" s="27">
        <f t="shared" ref="AA16" si="218">+SUM($V716:AA716)/10^3</f>
        <v>43.29999999999999</v>
      </c>
      <c r="AB16" s="27">
        <f t="shared" ref="AB16:AQ16" si="219">+SUM($V716:AB716)/10^3</f>
        <v>47.199999999999996</v>
      </c>
      <c r="AC16" s="296">
        <f t="shared" si="219"/>
        <v>56.899999999999991</v>
      </c>
      <c r="AD16" s="27">
        <f t="shared" si="219"/>
        <v>59.79999999999999</v>
      </c>
      <c r="AE16" s="296">
        <f t="shared" si="219"/>
        <v>63.099999999999994</v>
      </c>
      <c r="AF16" s="27">
        <f t="shared" si="219"/>
        <v>67.3</v>
      </c>
      <c r="AG16" s="296">
        <f t="shared" si="219"/>
        <v>76.3</v>
      </c>
      <c r="AH16" s="27">
        <f t="shared" si="219"/>
        <v>78.8</v>
      </c>
      <c r="AI16" s="296">
        <f t="shared" si="219"/>
        <v>82</v>
      </c>
      <c r="AJ16" s="27">
        <f t="shared" si="219"/>
        <v>85.9</v>
      </c>
      <c r="AK16" s="296">
        <f t="shared" si="219"/>
        <v>94</v>
      </c>
      <c r="AL16" s="27">
        <f t="shared" si="219"/>
        <v>96.6</v>
      </c>
      <c r="AM16" s="27">
        <f t="shared" si="219"/>
        <v>99.8</v>
      </c>
      <c r="AN16" s="27">
        <f t="shared" si="219"/>
        <v>102.6</v>
      </c>
      <c r="AO16" s="296">
        <f t="shared" si="219"/>
        <v>108.7</v>
      </c>
      <c r="AP16" s="27">
        <f t="shared" si="219"/>
        <v>110.1</v>
      </c>
      <c r="AQ16" s="27">
        <f t="shared" si="219"/>
        <v>112</v>
      </c>
      <c r="AR16" s="27">
        <f t="shared" ref="AR16:AY16" si="220">+SUM($V716:AR716)/10^3</f>
        <v>113.5</v>
      </c>
      <c r="AS16" s="27">
        <f t="shared" si="220"/>
        <v>114.9</v>
      </c>
      <c r="AT16" s="27">
        <f t="shared" si="220"/>
        <v>115.9</v>
      </c>
      <c r="AU16" s="27">
        <f t="shared" si="220"/>
        <v>116.4</v>
      </c>
      <c r="AV16" s="27">
        <f t="shared" si="220"/>
        <v>116.6</v>
      </c>
      <c r="AW16" s="27">
        <f t="shared" si="220"/>
        <v>116.8</v>
      </c>
      <c r="AX16" s="27">
        <f t="shared" si="220"/>
        <v>116.9</v>
      </c>
      <c r="AY16" s="296">
        <f t="shared" si="220"/>
        <v>117.07620166666666</v>
      </c>
      <c r="AZ16" s="27">
        <f>+AY16+AZ17</f>
        <v>117.07620166666666</v>
      </c>
      <c r="BA16" s="27">
        <f t="shared" ref="BA16:BZ16" si="221">+AZ16+BA17</f>
        <v>117.07620166666666</v>
      </c>
      <c r="BB16" s="27">
        <f t="shared" si="221"/>
        <v>117.07620166666666</v>
      </c>
      <c r="BC16" s="27">
        <f t="shared" si="221"/>
        <v>117.07620166666666</v>
      </c>
      <c r="BD16" s="27">
        <f t="shared" si="221"/>
        <v>117.07620166666666</v>
      </c>
      <c r="BE16" s="27">
        <f t="shared" si="221"/>
        <v>117.07620166666666</v>
      </c>
      <c r="BF16" s="27">
        <f t="shared" si="221"/>
        <v>117.07620166666666</v>
      </c>
      <c r="BG16" s="27">
        <f t="shared" si="221"/>
        <v>117.07620166666666</v>
      </c>
      <c r="BH16" s="27">
        <f t="shared" si="221"/>
        <v>117.07620166666666</v>
      </c>
      <c r="BI16" s="27">
        <f t="shared" si="221"/>
        <v>117.07620166666666</v>
      </c>
      <c r="BJ16" s="27">
        <f t="shared" si="221"/>
        <v>117.07620166666666</v>
      </c>
      <c r="BK16" s="27">
        <f t="shared" si="221"/>
        <v>117.07620166666666</v>
      </c>
      <c r="BL16" s="27">
        <f t="shared" si="221"/>
        <v>117.07620166666666</v>
      </c>
      <c r="BM16" s="27">
        <f t="shared" si="221"/>
        <v>117.07620166666666</v>
      </c>
      <c r="BN16" s="27">
        <f t="shared" si="221"/>
        <v>117.07620166666666</v>
      </c>
      <c r="BO16" s="27">
        <f t="shared" si="221"/>
        <v>117.07620166666666</v>
      </c>
      <c r="BP16" s="27">
        <f t="shared" si="221"/>
        <v>117.07620166666666</v>
      </c>
      <c r="BQ16" s="27">
        <f t="shared" si="221"/>
        <v>117.07620166666666</v>
      </c>
      <c r="BR16" s="27">
        <f t="shared" si="221"/>
        <v>117.07620166666666</v>
      </c>
      <c r="BS16" s="27">
        <f t="shared" si="221"/>
        <v>117.07620166666666</v>
      </c>
      <c r="BT16" s="27">
        <f t="shared" si="221"/>
        <v>117.07620166666666</v>
      </c>
      <c r="BU16" s="27">
        <f t="shared" si="221"/>
        <v>117.07620166666666</v>
      </c>
      <c r="BV16" s="27">
        <f t="shared" si="221"/>
        <v>117.07620166666666</v>
      </c>
      <c r="BW16" s="27">
        <f t="shared" si="221"/>
        <v>117.07620166666666</v>
      </c>
      <c r="BX16" s="27">
        <f t="shared" si="221"/>
        <v>117.07620166666666</v>
      </c>
      <c r="BY16" s="27">
        <f t="shared" si="221"/>
        <v>117.07620166666666</v>
      </c>
      <c r="BZ16" s="27">
        <f t="shared" si="221"/>
        <v>117.07620166666666</v>
      </c>
      <c r="CB16" s="27"/>
      <c r="CC16" s="27"/>
      <c r="CD16" s="27"/>
      <c r="CE16" s="27">
        <f t="shared" ref="CE16:CT16" si="222">+SUMIF($C$5:$BZ$5,"="&amp;CE$5,$C16:$BZ16)</f>
        <v>6</v>
      </c>
      <c r="CF16" s="27">
        <f t="shared" si="222"/>
        <v>23.7</v>
      </c>
      <c r="CG16" s="27">
        <f t="shared" si="222"/>
        <v>41.4</v>
      </c>
      <c r="CH16" s="27">
        <f t="shared" si="222"/>
        <v>59.79999999999999</v>
      </c>
      <c r="CI16" s="27">
        <f t="shared" si="222"/>
        <v>78.8</v>
      </c>
      <c r="CJ16" s="27">
        <f t="shared" si="222"/>
        <v>96.6</v>
      </c>
      <c r="CK16" s="27">
        <f t="shared" si="222"/>
        <v>110.1</v>
      </c>
      <c r="CL16" s="27">
        <f t="shared" si="222"/>
        <v>115.9</v>
      </c>
      <c r="CM16" s="27">
        <f t="shared" si="222"/>
        <v>116.9</v>
      </c>
      <c r="CN16" s="27">
        <f t="shared" si="222"/>
        <v>117.07620166666666</v>
      </c>
      <c r="CO16" s="27">
        <f t="shared" si="222"/>
        <v>117.07620166666666</v>
      </c>
      <c r="CP16" s="27">
        <f t="shared" si="222"/>
        <v>117.07620166666666</v>
      </c>
      <c r="CQ16" s="27">
        <f t="shared" si="222"/>
        <v>117.07620166666666</v>
      </c>
      <c r="CR16" s="27">
        <f t="shared" si="222"/>
        <v>117.07620166666666</v>
      </c>
      <c r="CS16" s="27">
        <f t="shared" si="222"/>
        <v>117.07620166666666</v>
      </c>
      <c r="CT16" s="27">
        <f t="shared" si="222"/>
        <v>117.07620166666666</v>
      </c>
    </row>
    <row r="17" spans="1:98" x14ac:dyDescent="0.25">
      <c r="A17" s="1"/>
      <c r="B17" s="281" t="s">
        <v>1056</v>
      </c>
      <c r="C17" s="26"/>
      <c r="D17" s="26"/>
      <c r="E17" s="26"/>
      <c r="F17" s="26"/>
      <c r="G17" s="26"/>
      <c r="H17" s="26"/>
      <c r="I17" s="26"/>
      <c r="J17" s="26"/>
      <c r="K17" s="26"/>
      <c r="L17" s="26"/>
      <c r="M17" s="295"/>
      <c r="N17" s="295"/>
      <c r="O17" s="295"/>
      <c r="P17" s="295"/>
      <c r="Q17" s="295"/>
      <c r="R17" s="295">
        <f>+R16-Q16</f>
        <v>3</v>
      </c>
      <c r="S17" s="295">
        <f>Console!O28</f>
        <v>3</v>
      </c>
      <c r="T17" s="295">
        <f>Console!P28</f>
        <v>4</v>
      </c>
      <c r="U17" s="295">
        <f>Console!Q28</f>
        <v>8.4</v>
      </c>
      <c r="V17" s="295">
        <f>Console!R28</f>
        <v>2.2999999999999998</v>
      </c>
      <c r="W17" s="299">
        <f t="shared" ref="W17:Z17" si="223">+W716/1000</f>
        <v>3</v>
      </c>
      <c r="X17" s="299">
        <f t="shared" si="223"/>
        <v>4</v>
      </c>
      <c r="Y17" s="299">
        <f t="shared" si="223"/>
        <v>8.4</v>
      </c>
      <c r="Z17" s="299">
        <f t="shared" si="223"/>
        <v>2.2999999999999998</v>
      </c>
      <c r="AA17" s="299">
        <f>+AA716/1000</f>
        <v>3.5</v>
      </c>
      <c r="AB17" s="299">
        <f t="shared" ref="AB17:AQ17" si="224">+AB716/1000</f>
        <v>3.9</v>
      </c>
      <c r="AC17" s="299">
        <f t="shared" si="224"/>
        <v>9.6999999999999993</v>
      </c>
      <c r="AD17" s="299">
        <f t="shared" si="224"/>
        <v>2.9</v>
      </c>
      <c r="AE17" s="299">
        <f t="shared" si="224"/>
        <v>3.3</v>
      </c>
      <c r="AF17" s="299">
        <f t="shared" si="224"/>
        <v>4.2</v>
      </c>
      <c r="AG17" s="299">
        <f t="shared" si="224"/>
        <v>9</v>
      </c>
      <c r="AH17" s="299">
        <f t="shared" si="224"/>
        <v>2.5</v>
      </c>
      <c r="AI17" s="299">
        <f t="shared" si="224"/>
        <v>3.2</v>
      </c>
      <c r="AJ17" s="299">
        <f t="shared" si="224"/>
        <v>3.9</v>
      </c>
      <c r="AK17" s="299">
        <f t="shared" si="224"/>
        <v>8.1</v>
      </c>
      <c r="AL17" s="299">
        <f t="shared" si="224"/>
        <v>2.6</v>
      </c>
      <c r="AM17" s="299">
        <f t="shared" si="224"/>
        <v>3.2</v>
      </c>
      <c r="AN17" s="299">
        <f t="shared" si="224"/>
        <v>2.8</v>
      </c>
      <c r="AO17" s="299">
        <f t="shared" si="224"/>
        <v>6.1</v>
      </c>
      <c r="AP17" s="299">
        <f t="shared" si="224"/>
        <v>1.4</v>
      </c>
      <c r="AQ17" s="299">
        <f t="shared" si="224"/>
        <v>1.9</v>
      </c>
      <c r="AR17" s="299">
        <f t="shared" ref="AR17:AY17" si="225">+AR716/1000</f>
        <v>1.5</v>
      </c>
      <c r="AS17" s="299">
        <f t="shared" si="225"/>
        <v>1.4</v>
      </c>
      <c r="AT17" s="299">
        <f t="shared" si="225"/>
        <v>1</v>
      </c>
      <c r="AU17" s="299">
        <f t="shared" si="225"/>
        <v>0.5</v>
      </c>
      <c r="AV17" s="299">
        <f t="shared" si="225"/>
        <v>0.2</v>
      </c>
      <c r="AW17" s="299">
        <f t="shared" si="225"/>
        <v>0.2</v>
      </c>
      <c r="AX17" s="299">
        <f t="shared" si="225"/>
        <v>0.1</v>
      </c>
      <c r="AY17" s="299">
        <f t="shared" si="225"/>
        <v>0.17620166666666665</v>
      </c>
      <c r="AZ17" s="300">
        <v>0</v>
      </c>
      <c r="BA17" s="300">
        <v>0</v>
      </c>
      <c r="BB17" s="300">
        <v>0</v>
      </c>
      <c r="BC17" s="300">
        <v>0</v>
      </c>
      <c r="BD17" s="300">
        <v>0</v>
      </c>
      <c r="BE17" s="300">
        <v>0</v>
      </c>
      <c r="BF17" s="300">
        <v>0</v>
      </c>
      <c r="BG17" s="300">
        <v>0</v>
      </c>
      <c r="BH17" s="300">
        <v>0</v>
      </c>
      <c r="BI17" s="300">
        <v>0</v>
      </c>
      <c r="BJ17" s="300">
        <v>0</v>
      </c>
      <c r="BK17" s="300">
        <v>0</v>
      </c>
      <c r="BL17" s="300">
        <v>0</v>
      </c>
      <c r="BM17" s="300">
        <v>0</v>
      </c>
      <c r="BN17" s="300">
        <v>0</v>
      </c>
      <c r="BO17" s="300">
        <v>0</v>
      </c>
      <c r="BP17" s="300">
        <v>0</v>
      </c>
      <c r="BQ17" s="300">
        <v>0</v>
      </c>
      <c r="BR17" s="300">
        <v>0</v>
      </c>
      <c r="BS17" s="300">
        <v>0</v>
      </c>
      <c r="BT17" s="300">
        <v>0</v>
      </c>
      <c r="BU17" s="300">
        <v>0</v>
      </c>
      <c r="BV17" s="300">
        <v>0</v>
      </c>
      <c r="BW17" s="300">
        <v>0</v>
      </c>
      <c r="BX17" s="300">
        <v>0</v>
      </c>
      <c r="BY17" s="300">
        <v>0</v>
      </c>
      <c r="BZ17" s="300">
        <v>0</v>
      </c>
      <c r="CB17" s="27"/>
      <c r="CC17" s="27"/>
      <c r="CD17" s="27"/>
      <c r="CE17" s="27">
        <f t="shared" ref="CE17" si="226">+CE16-CD16</f>
        <v>6</v>
      </c>
      <c r="CF17" s="27">
        <f t="shared" ref="CF17" si="227">+CF16-CE16</f>
        <v>17.7</v>
      </c>
      <c r="CG17" s="27">
        <f t="shared" ref="CG17" si="228">+CG16-CF16</f>
        <v>17.7</v>
      </c>
      <c r="CH17" s="27">
        <f t="shared" ref="CH17" si="229">+CH16-CG16</f>
        <v>18.399999999999991</v>
      </c>
      <c r="CI17" s="27">
        <f t="shared" ref="CI17" si="230">+CI16-CH16</f>
        <v>19.000000000000007</v>
      </c>
      <c r="CJ17" s="27">
        <f t="shared" ref="CJ17" si="231">+CJ16-CI16</f>
        <v>17.799999999999997</v>
      </c>
      <c r="CK17" s="27">
        <f t="shared" ref="CK17" si="232">+CK16-CJ16</f>
        <v>13.5</v>
      </c>
      <c r="CL17" s="27">
        <f t="shared" ref="CL17" si="233">+CL16-CK16</f>
        <v>5.8000000000000114</v>
      </c>
      <c r="CM17" s="27">
        <f t="shared" ref="CM17" si="234">+CM16-CL16</f>
        <v>1</v>
      </c>
      <c r="CN17" s="27">
        <f t="shared" ref="CN17" si="235">+CN16-CM16</f>
        <v>0.17620166666665682</v>
      </c>
      <c r="CO17" s="27">
        <f t="shared" ref="CO17" si="236">+CO16-CN16</f>
        <v>0</v>
      </c>
      <c r="CP17" s="27">
        <f t="shared" ref="CP17" si="237">+CP16-CO16</f>
        <v>0</v>
      </c>
      <c r="CQ17" s="27">
        <f t="shared" ref="CQ17" si="238">+CQ16-CP16</f>
        <v>0</v>
      </c>
      <c r="CR17" s="27">
        <f t="shared" ref="CR17" si="239">+CR16-CQ16</f>
        <v>0</v>
      </c>
      <c r="CS17" s="27">
        <f t="shared" ref="CS17" si="240">+CS16-CR16</f>
        <v>0</v>
      </c>
      <c r="CT17" s="27">
        <f t="shared" ref="CT17" si="241">+CT16-CS16</f>
        <v>0</v>
      </c>
    </row>
    <row r="18" spans="1:98" ht="15.75" customHeight="1" x14ac:dyDescent="0.25">
      <c r="A18" s="1"/>
      <c r="B18" s="31" t="s">
        <v>37</v>
      </c>
      <c r="C18" s="31"/>
      <c r="D18" s="31"/>
      <c r="E18" s="31"/>
      <c r="F18" s="31"/>
      <c r="G18" s="31"/>
      <c r="H18" s="31"/>
      <c r="I18" s="31"/>
      <c r="J18" s="31"/>
      <c r="K18" s="31"/>
      <c r="L18" s="31"/>
      <c r="M18" s="31"/>
      <c r="N18" s="31"/>
      <c r="O18" s="31"/>
      <c r="P18" s="31"/>
      <c r="Q18" s="33">
        <f t="shared" ref="Q18:V18" si="242">+Q16+Q14</f>
        <v>5</v>
      </c>
      <c r="R18" s="33">
        <f t="shared" si="242"/>
        <v>9.9</v>
      </c>
      <c r="S18" s="33">
        <f t="shared" si="242"/>
        <v>14</v>
      </c>
      <c r="T18" s="33">
        <f t="shared" si="242"/>
        <v>20</v>
      </c>
      <c r="U18" s="33">
        <f t="shared" si="242"/>
        <v>31.4</v>
      </c>
      <c r="V18" s="33">
        <f t="shared" si="242"/>
        <v>35.6</v>
      </c>
      <c r="W18" s="33">
        <f t="shared" ref="W18:BB18" si="243">+W16+W14</f>
        <v>39.700000000000003</v>
      </c>
      <c r="X18" s="33">
        <f t="shared" si="243"/>
        <v>45.7</v>
      </c>
      <c r="Y18" s="33">
        <f t="shared" si="243"/>
        <v>57.1</v>
      </c>
      <c r="Z18" s="33">
        <f t="shared" si="243"/>
        <v>61.3</v>
      </c>
      <c r="AA18" s="33" t="e">
        <f t="shared" ca="1" si="243"/>
        <v>#NAME?</v>
      </c>
      <c r="AB18" s="33" t="e">
        <f t="shared" ca="1" si="243"/>
        <v>#NAME?</v>
      </c>
      <c r="AC18" s="33" t="e">
        <f t="shared" ca="1" si="243"/>
        <v>#NAME?</v>
      </c>
      <c r="AD18" s="33" t="e">
        <f t="shared" ca="1" si="243"/>
        <v>#NAME?</v>
      </c>
      <c r="AE18" s="33" t="e">
        <f t="shared" ca="1" si="243"/>
        <v>#NAME?</v>
      </c>
      <c r="AF18" s="33" t="e">
        <f t="shared" ca="1" si="243"/>
        <v>#NAME?</v>
      </c>
      <c r="AG18" s="33" t="e">
        <f t="shared" ca="1" si="243"/>
        <v>#NAME?</v>
      </c>
      <c r="AH18" s="33" t="e">
        <f t="shared" ca="1" si="243"/>
        <v>#NAME?</v>
      </c>
      <c r="AI18" s="33" t="e">
        <f t="shared" ca="1" si="243"/>
        <v>#NAME?</v>
      </c>
      <c r="AJ18" s="33" t="e">
        <f t="shared" ca="1" si="243"/>
        <v>#NAME?</v>
      </c>
      <c r="AK18" s="33" t="e">
        <f t="shared" ca="1" si="243"/>
        <v>#NAME?</v>
      </c>
      <c r="AL18" s="33" t="e">
        <f t="shared" ca="1" si="243"/>
        <v>#NAME?</v>
      </c>
      <c r="AM18" s="33" t="e">
        <f t="shared" ca="1" si="243"/>
        <v>#NAME?</v>
      </c>
      <c r="AN18" s="33" t="e">
        <f t="shared" ca="1" si="243"/>
        <v>#NAME?</v>
      </c>
      <c r="AO18" s="33" t="e">
        <f t="shared" ca="1" si="243"/>
        <v>#NAME?</v>
      </c>
      <c r="AP18" s="33" t="e">
        <f t="shared" ca="1" si="243"/>
        <v>#NAME?</v>
      </c>
      <c r="AQ18" s="33" t="e">
        <f t="shared" ca="1" si="243"/>
        <v>#NAME?</v>
      </c>
      <c r="AR18" s="33" t="e">
        <f t="shared" ca="1" si="243"/>
        <v>#NAME?</v>
      </c>
      <c r="AS18" s="33" t="e">
        <f t="shared" ca="1" si="243"/>
        <v>#NAME?</v>
      </c>
      <c r="AT18" s="33" t="e">
        <f t="shared" ca="1" si="243"/>
        <v>#NAME?</v>
      </c>
      <c r="AU18" s="33" t="e">
        <f t="shared" ca="1" si="243"/>
        <v>#NAME?</v>
      </c>
      <c r="AV18" s="33" t="e">
        <f t="shared" ca="1" si="243"/>
        <v>#NAME?</v>
      </c>
      <c r="AW18" s="33" t="e">
        <f t="shared" ca="1" si="243"/>
        <v>#NAME?</v>
      </c>
      <c r="AX18" s="33" t="e">
        <f t="shared" ca="1" si="243"/>
        <v>#NAME?</v>
      </c>
      <c r="AY18" s="33" t="e">
        <f t="shared" ca="1" si="243"/>
        <v>#NAME?</v>
      </c>
      <c r="AZ18" s="33" t="e">
        <f t="shared" ca="1" si="243"/>
        <v>#NAME?</v>
      </c>
      <c r="BA18" s="33" t="e">
        <f t="shared" ca="1" si="243"/>
        <v>#NAME?</v>
      </c>
      <c r="BB18" s="33" t="e">
        <f t="shared" ca="1" si="243"/>
        <v>#NAME?</v>
      </c>
      <c r="BC18" s="33" t="e">
        <f t="shared" ref="BC18:BZ18" ca="1" si="244">+BC16+BC14</f>
        <v>#NAME?</v>
      </c>
      <c r="BD18" s="33" t="e">
        <f t="shared" ca="1" si="244"/>
        <v>#NAME?</v>
      </c>
      <c r="BE18" s="33" t="e">
        <f t="shared" ca="1" si="244"/>
        <v>#NAME?</v>
      </c>
      <c r="BF18" s="33" t="e">
        <f t="shared" ca="1" si="244"/>
        <v>#NAME?</v>
      </c>
      <c r="BG18" s="33" t="e">
        <f t="shared" ca="1" si="244"/>
        <v>#NAME?</v>
      </c>
      <c r="BH18" s="33" t="e">
        <f t="shared" ca="1" si="244"/>
        <v>#NAME?</v>
      </c>
      <c r="BI18" s="33" t="e">
        <f t="shared" ca="1" si="244"/>
        <v>#NAME?</v>
      </c>
      <c r="BJ18" s="33" t="e">
        <f t="shared" ca="1" si="244"/>
        <v>#NAME?</v>
      </c>
      <c r="BK18" s="33" t="e">
        <f t="shared" ca="1" si="244"/>
        <v>#NAME?</v>
      </c>
      <c r="BL18" s="33" t="e">
        <f t="shared" ca="1" si="244"/>
        <v>#NAME?</v>
      </c>
      <c r="BM18" s="33" t="e">
        <f t="shared" ca="1" si="244"/>
        <v>#NAME?</v>
      </c>
      <c r="BN18" s="33" t="e">
        <f t="shared" ca="1" si="244"/>
        <v>#NAME?</v>
      </c>
      <c r="BO18" s="33" t="e">
        <f t="shared" ca="1" si="244"/>
        <v>#NAME?</v>
      </c>
      <c r="BP18" s="33" t="e">
        <f t="shared" ca="1" si="244"/>
        <v>#NAME?</v>
      </c>
      <c r="BQ18" s="33" t="e">
        <f t="shared" ca="1" si="244"/>
        <v>#NAME?</v>
      </c>
      <c r="BR18" s="33" t="e">
        <f t="shared" ca="1" si="244"/>
        <v>#NAME?</v>
      </c>
      <c r="BS18" s="33" t="e">
        <f t="shared" ca="1" si="244"/>
        <v>#NAME?</v>
      </c>
      <c r="BT18" s="33" t="e">
        <f t="shared" ca="1" si="244"/>
        <v>#NAME?</v>
      </c>
      <c r="BU18" s="33" t="e">
        <f t="shared" ca="1" si="244"/>
        <v>#NAME?</v>
      </c>
      <c r="BV18" s="33" t="e">
        <f t="shared" ca="1" si="244"/>
        <v>#NAME?</v>
      </c>
      <c r="BW18" s="33" t="e">
        <f t="shared" ca="1" si="244"/>
        <v>#NAME?</v>
      </c>
      <c r="BX18" s="33" t="e">
        <f t="shared" ca="1" si="244"/>
        <v>#NAME?</v>
      </c>
      <c r="BY18" s="33" t="e">
        <f t="shared" ca="1" si="244"/>
        <v>#NAME?</v>
      </c>
      <c r="BZ18" s="33" t="e">
        <f t="shared" ca="1" si="244"/>
        <v>#NAME?</v>
      </c>
      <c r="CB18" s="33"/>
      <c r="CC18" s="33"/>
      <c r="CD18" s="33"/>
      <c r="CE18" s="33"/>
      <c r="CF18" s="32"/>
      <c r="CG18" s="32"/>
      <c r="CH18" s="32"/>
      <c r="CI18" s="33" t="e">
        <f t="shared" ref="CI18:CT18" ca="1" si="245">+CI16+CI14</f>
        <v>#NAME?</v>
      </c>
      <c r="CJ18" s="33" t="e">
        <f t="shared" ca="1" si="245"/>
        <v>#NAME?</v>
      </c>
      <c r="CK18" s="33" t="e">
        <f t="shared" ca="1" si="245"/>
        <v>#NAME?</v>
      </c>
      <c r="CL18" s="33" t="e">
        <f t="shared" ca="1" si="245"/>
        <v>#NAME?</v>
      </c>
      <c r="CM18" s="33" t="e">
        <f t="shared" ca="1" si="245"/>
        <v>#NAME?</v>
      </c>
      <c r="CN18" s="33" t="e">
        <f t="shared" ca="1" si="245"/>
        <v>#NAME?</v>
      </c>
      <c r="CO18" s="33" t="e">
        <f t="shared" ca="1" si="245"/>
        <v>#NAME?</v>
      </c>
      <c r="CP18" s="33" t="e">
        <f t="shared" ca="1" si="245"/>
        <v>#NAME?</v>
      </c>
      <c r="CQ18" s="33" t="e">
        <f t="shared" ca="1" si="245"/>
        <v>#NAME?</v>
      </c>
      <c r="CR18" s="33" t="e">
        <f t="shared" ca="1" si="245"/>
        <v>#NAME?</v>
      </c>
      <c r="CS18" s="33" t="e">
        <f t="shared" ca="1" si="245"/>
        <v>#NAME?</v>
      </c>
      <c r="CT18" s="33" t="e">
        <f t="shared" ca="1" si="245"/>
        <v>#NAME?</v>
      </c>
    </row>
    <row r="19" spans="1:98" s="27" customFormat="1" x14ac:dyDescent="0.25">
      <c r="B19" s="281" t="s">
        <v>1056</v>
      </c>
      <c r="Q19" s="27">
        <f t="shared" ref="Q19" si="246">+Q18-P18</f>
        <v>5</v>
      </c>
      <c r="R19" s="27">
        <f t="shared" ref="R19" si="247">+R18-Q18</f>
        <v>4.9000000000000004</v>
      </c>
      <c r="S19" s="27">
        <f t="shared" ref="S19" si="248">+S18-R18</f>
        <v>4.0999999999999996</v>
      </c>
      <c r="T19" s="27">
        <f t="shared" ref="T19" si="249">+T18-S18</f>
        <v>6</v>
      </c>
      <c r="U19" s="27">
        <f t="shared" ref="U19" si="250">+U18-T18</f>
        <v>11.399999999999999</v>
      </c>
      <c r="V19" s="27">
        <f t="shared" ref="V19" si="251">+V18-U18</f>
        <v>4.2000000000000028</v>
      </c>
      <c r="W19" s="27">
        <f t="shared" ref="W19" si="252">+W18-V18</f>
        <v>4.1000000000000014</v>
      </c>
      <c r="X19" s="27">
        <f t="shared" ref="X19" si="253">+X18-W18</f>
        <v>6</v>
      </c>
      <c r="Y19" s="27">
        <f t="shared" ref="Y19" si="254">+Y18-X18</f>
        <v>11.399999999999999</v>
      </c>
      <c r="Z19" s="27">
        <f t="shared" ref="Z19" si="255">+Z18-Y18</f>
        <v>4.1999999999999957</v>
      </c>
      <c r="AA19" s="27" t="e">
        <f t="shared" ref="AA19" ca="1" si="256">+AA18-Z18</f>
        <v>#NAME?</v>
      </c>
      <c r="AB19" s="27" t="e">
        <f t="shared" ref="AB19" ca="1" si="257">+AB18-AA18</f>
        <v>#NAME?</v>
      </c>
      <c r="AC19" s="27" t="e">
        <f t="shared" ref="AC19" ca="1" si="258">+AC18-AB18</f>
        <v>#NAME?</v>
      </c>
      <c r="AD19" s="27" t="e">
        <f t="shared" ref="AD19" ca="1" si="259">+AD18-AC18</f>
        <v>#NAME?</v>
      </c>
      <c r="AE19" s="27" t="e">
        <f t="shared" ref="AE19" ca="1" si="260">+AE18-AD18</f>
        <v>#NAME?</v>
      </c>
      <c r="AF19" s="27" t="e">
        <f t="shared" ref="AF19" ca="1" si="261">+AF18-AE18</f>
        <v>#NAME?</v>
      </c>
      <c r="AG19" s="27" t="e">
        <f t="shared" ref="AG19" ca="1" si="262">+AG18-AF18</f>
        <v>#NAME?</v>
      </c>
      <c r="AH19" s="27" t="e">
        <f t="shared" ref="AH19" ca="1" si="263">+AH18-AG18</f>
        <v>#NAME?</v>
      </c>
      <c r="AI19" s="27" t="e">
        <f t="shared" ref="AI19" ca="1" si="264">+AI18-AH18</f>
        <v>#NAME?</v>
      </c>
      <c r="AJ19" s="27" t="e">
        <f t="shared" ref="AJ19" ca="1" si="265">+AJ18-AI18</f>
        <v>#NAME?</v>
      </c>
      <c r="AK19" s="27" t="e">
        <f t="shared" ref="AK19" ca="1" si="266">+AK18-AJ18</f>
        <v>#NAME?</v>
      </c>
      <c r="AL19" s="27" t="e">
        <f t="shared" ref="AL19" ca="1" si="267">+AL18-AK18</f>
        <v>#NAME?</v>
      </c>
      <c r="AM19" s="27" t="e">
        <f t="shared" ref="AM19" ca="1" si="268">+AM18-AL18</f>
        <v>#NAME?</v>
      </c>
      <c r="AN19" s="27" t="e">
        <f t="shared" ref="AN19" ca="1" si="269">+AN18-AM18</f>
        <v>#NAME?</v>
      </c>
      <c r="AO19" s="27" t="e">
        <f t="shared" ref="AO19" ca="1" si="270">+AO18-AN18</f>
        <v>#NAME?</v>
      </c>
      <c r="AP19" s="27" t="e">
        <f t="shared" ref="AP19" ca="1" si="271">+AP18-AO18</f>
        <v>#NAME?</v>
      </c>
      <c r="AQ19" s="27" t="e">
        <f t="shared" ref="AQ19" ca="1" si="272">+AQ18-AP18</f>
        <v>#NAME?</v>
      </c>
      <c r="AR19" s="27" t="e">
        <f t="shared" ref="AR19" ca="1" si="273">+AR18-AQ18</f>
        <v>#NAME?</v>
      </c>
      <c r="AS19" s="27" t="e">
        <f t="shared" ref="AS19" ca="1" si="274">+AS18-AR18</f>
        <v>#NAME?</v>
      </c>
      <c r="AT19" s="27" t="e">
        <f t="shared" ref="AT19" ca="1" si="275">+AT18-AS18</f>
        <v>#NAME?</v>
      </c>
      <c r="AU19" s="27" t="e">
        <f t="shared" ref="AU19" ca="1" si="276">+AU18-AT18</f>
        <v>#NAME?</v>
      </c>
      <c r="AV19" s="27" t="e">
        <f t="shared" ref="AV19" ca="1" si="277">+AV18-AU18</f>
        <v>#NAME?</v>
      </c>
      <c r="AW19" s="27" t="e">
        <f t="shared" ref="AW19" ca="1" si="278">+AW18-AV18</f>
        <v>#NAME?</v>
      </c>
      <c r="AX19" s="27" t="e">
        <f t="shared" ref="AX19" ca="1" si="279">+AX18-AW18</f>
        <v>#NAME?</v>
      </c>
      <c r="AY19" s="27" t="e">
        <f t="shared" ref="AY19" ca="1" si="280">+AY18-AX18</f>
        <v>#NAME?</v>
      </c>
      <c r="AZ19" s="27" t="e">
        <f t="shared" ref="AZ19" ca="1" si="281">+AZ18-AY18</f>
        <v>#NAME?</v>
      </c>
      <c r="BA19" s="27" t="e">
        <f t="shared" ref="BA19" ca="1" si="282">+BA18-AZ18</f>
        <v>#NAME?</v>
      </c>
      <c r="BB19" s="27" t="e">
        <f t="shared" ref="BB19" ca="1" si="283">+BB18-BA18</f>
        <v>#NAME?</v>
      </c>
      <c r="BC19" s="27" t="e">
        <f t="shared" ref="BC19" ca="1" si="284">+BC18-BB18</f>
        <v>#NAME?</v>
      </c>
      <c r="BD19" s="27" t="e">
        <f t="shared" ref="BD19" ca="1" si="285">+BD18-BC18</f>
        <v>#NAME?</v>
      </c>
      <c r="BE19" s="27" t="e">
        <f t="shared" ref="BE19" ca="1" si="286">+BE18-BD18</f>
        <v>#NAME?</v>
      </c>
      <c r="BF19" s="27" t="e">
        <f t="shared" ref="BF19" ca="1" si="287">+BF18-BE18</f>
        <v>#NAME?</v>
      </c>
      <c r="BG19" s="27" t="e">
        <f t="shared" ref="BG19" ca="1" si="288">+BG18-BF18</f>
        <v>#NAME?</v>
      </c>
      <c r="BH19" s="27" t="e">
        <f t="shared" ref="BH19" ca="1" si="289">+BH18-BG18</f>
        <v>#NAME?</v>
      </c>
      <c r="BI19" s="27" t="e">
        <f t="shared" ref="BI19" ca="1" si="290">+BI18-BH18</f>
        <v>#NAME?</v>
      </c>
      <c r="BJ19" s="27" t="e">
        <f t="shared" ref="BJ19" ca="1" si="291">+BJ18-BI18</f>
        <v>#NAME?</v>
      </c>
      <c r="BK19" s="27" t="e">
        <f t="shared" ref="BK19" ca="1" si="292">+BK18-BJ18</f>
        <v>#NAME?</v>
      </c>
      <c r="BL19" s="27" t="e">
        <f t="shared" ref="BL19" ca="1" si="293">+BL18-BK18</f>
        <v>#NAME?</v>
      </c>
      <c r="BM19" s="27" t="e">
        <f t="shared" ref="BM19" ca="1" si="294">+BM18-BL18</f>
        <v>#NAME?</v>
      </c>
      <c r="BN19" s="27" t="e">
        <f t="shared" ref="BN19" ca="1" si="295">+BN18-BM18</f>
        <v>#NAME?</v>
      </c>
      <c r="BO19" s="27" t="e">
        <f t="shared" ref="BO19" ca="1" si="296">+BO18-BN18</f>
        <v>#NAME?</v>
      </c>
      <c r="BP19" s="27" t="e">
        <f t="shared" ref="BP19" ca="1" si="297">+BP18-BO18</f>
        <v>#NAME?</v>
      </c>
      <c r="BQ19" s="27" t="e">
        <f t="shared" ref="BQ19" ca="1" si="298">+BQ18-BP18</f>
        <v>#NAME?</v>
      </c>
      <c r="BR19" s="27" t="e">
        <f t="shared" ref="BR19" ca="1" si="299">+BR18-BQ18</f>
        <v>#NAME?</v>
      </c>
      <c r="BS19" s="27" t="e">
        <f t="shared" ref="BS19" ca="1" si="300">+BS18-BR18</f>
        <v>#NAME?</v>
      </c>
      <c r="BT19" s="27" t="e">
        <f t="shared" ref="BT19" ca="1" si="301">+BT18-BS18</f>
        <v>#NAME?</v>
      </c>
      <c r="BU19" s="27" t="e">
        <f t="shared" ref="BU19" ca="1" si="302">+BU18-BT18</f>
        <v>#NAME?</v>
      </c>
      <c r="BV19" s="27" t="e">
        <f t="shared" ref="BV19" ca="1" si="303">+BV18-BU18</f>
        <v>#NAME?</v>
      </c>
      <c r="BW19" s="27" t="e">
        <f t="shared" ref="BW19" ca="1" si="304">+BW18-BV18</f>
        <v>#NAME?</v>
      </c>
      <c r="BX19" s="27" t="e">
        <f t="shared" ref="BX19" ca="1" si="305">+BX18-BW18</f>
        <v>#NAME?</v>
      </c>
      <c r="BY19" s="27" t="e">
        <f t="shared" ref="BY19" ca="1" si="306">+BY18-BX18</f>
        <v>#NAME?</v>
      </c>
      <c r="BZ19" s="27" t="e">
        <f t="shared" ref="BZ19" ca="1" si="307">+BZ18-BY18</f>
        <v>#NAME?</v>
      </c>
      <c r="CJ19" s="27" t="e">
        <f t="shared" ref="CJ19" ca="1" si="308">+CJ18-CI18</f>
        <v>#NAME?</v>
      </c>
      <c r="CK19" s="27" t="e">
        <f t="shared" ref="CK19" ca="1" si="309">+CK18-CJ18</f>
        <v>#NAME?</v>
      </c>
      <c r="CL19" s="27" t="e">
        <f t="shared" ref="CL19" ca="1" si="310">+CL18-CK18</f>
        <v>#NAME?</v>
      </c>
      <c r="CM19" s="27" t="e">
        <f t="shared" ref="CM19" ca="1" si="311">+CM18-CL18</f>
        <v>#NAME?</v>
      </c>
      <c r="CN19" s="27" t="e">
        <f t="shared" ref="CN19" ca="1" si="312">+CN18-CM18</f>
        <v>#NAME?</v>
      </c>
      <c r="CO19" s="27" t="e">
        <f t="shared" ref="CO19" ca="1" si="313">+CO18-CN18</f>
        <v>#NAME?</v>
      </c>
      <c r="CP19" s="27" t="e">
        <f t="shared" ref="CP19" ca="1" si="314">+CP18-CO18</f>
        <v>#NAME?</v>
      </c>
      <c r="CQ19" s="27" t="e">
        <f t="shared" ref="CQ19" ca="1" si="315">+CQ18-CP18</f>
        <v>#NAME?</v>
      </c>
      <c r="CR19" s="27" t="e">
        <f t="shared" ref="CR19" ca="1" si="316">+CR18-CQ18</f>
        <v>#NAME?</v>
      </c>
      <c r="CS19" s="27" t="e">
        <f t="shared" ref="CS19" ca="1" si="317">+CS18-CR18</f>
        <v>#NAME?</v>
      </c>
      <c r="CT19" s="27" t="e">
        <f t="shared" ref="CT19" ca="1" si="318">+CT18-CS18</f>
        <v>#NAME?</v>
      </c>
    </row>
    <row r="20" spans="1:98" x14ac:dyDescent="0.25">
      <c r="A20" s="1"/>
      <c r="B20" s="26"/>
      <c r="C20" s="26"/>
      <c r="D20" s="26"/>
      <c r="E20" s="26"/>
      <c r="F20" s="26"/>
      <c r="G20" s="26"/>
      <c r="H20" s="26"/>
      <c r="I20" s="26"/>
      <c r="J20" s="26"/>
      <c r="K20" s="26"/>
      <c r="L20" s="26"/>
      <c r="M20" s="26"/>
      <c r="N20" s="26"/>
      <c r="O20" s="26"/>
      <c r="P20" s="26"/>
      <c r="Q20" s="26"/>
      <c r="R20" s="26"/>
      <c r="S20" s="4"/>
      <c r="T20" s="4"/>
      <c r="U20" s="4"/>
      <c r="V20" s="4"/>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c r="BE20" s="27"/>
      <c r="BF20" s="27"/>
      <c r="BG20" s="27"/>
      <c r="BH20" s="27"/>
      <c r="BI20" s="27"/>
      <c r="BJ20" s="27"/>
      <c r="BK20" s="27"/>
      <c r="BL20" s="27"/>
      <c r="BM20" s="27"/>
      <c r="BN20" s="27"/>
      <c r="BO20" s="27"/>
      <c r="BP20" s="27"/>
      <c r="BQ20" s="27"/>
      <c r="BR20" s="27"/>
      <c r="BS20" s="27"/>
      <c r="BT20" s="27"/>
      <c r="BU20" s="27"/>
      <c r="BV20" s="27"/>
      <c r="BW20" s="27"/>
      <c r="BX20" s="27"/>
      <c r="BY20" s="27"/>
      <c r="BZ20" s="27"/>
      <c r="CB20" s="27"/>
      <c r="CC20" s="27"/>
      <c r="CD20" s="27"/>
      <c r="CE20" s="27"/>
      <c r="CF20" s="4"/>
      <c r="CG20" s="4"/>
      <c r="CH20" s="4"/>
      <c r="CI20" s="27"/>
      <c r="CJ20" s="27"/>
      <c r="CK20" s="27"/>
      <c r="CL20" s="27"/>
      <c r="CM20" s="27"/>
      <c r="CN20" s="27"/>
      <c r="CO20" s="27"/>
      <c r="CP20" s="27"/>
      <c r="CQ20" s="27"/>
      <c r="CR20" s="27"/>
      <c r="CS20" s="27"/>
      <c r="CT20" s="27"/>
    </row>
    <row r="21" spans="1:98" x14ac:dyDescent="0.25">
      <c r="A21" s="1"/>
      <c r="B21" s="26" t="s">
        <v>1053</v>
      </c>
      <c r="C21" s="26"/>
      <c r="D21" s="26"/>
      <c r="E21" s="26"/>
      <c r="F21" s="26"/>
      <c r="G21" s="26"/>
      <c r="H21" s="26"/>
      <c r="I21" s="26"/>
      <c r="J21" s="26"/>
      <c r="K21" s="26"/>
      <c r="L21" s="26"/>
      <c r="M21" s="26"/>
      <c r="N21" s="26"/>
      <c r="O21" s="26"/>
      <c r="P21" s="26"/>
      <c r="Q21" s="26"/>
      <c r="R21" s="26"/>
      <c r="S21" s="4"/>
      <c r="T21" s="4"/>
      <c r="U21" s="4"/>
      <c r="V21" s="4"/>
      <c r="W21" s="27"/>
      <c r="X21" s="27"/>
      <c r="Y21" s="27"/>
      <c r="Z21" s="27"/>
      <c r="AA21" s="27"/>
      <c r="AB21" s="27"/>
      <c r="AC21" s="27"/>
      <c r="AD21" s="27"/>
      <c r="AE21" s="27"/>
      <c r="AF21" s="27"/>
      <c r="AG21" s="27"/>
      <c r="AH21" s="27"/>
      <c r="AI21" s="27"/>
      <c r="AJ21" s="27"/>
      <c r="AK21" s="27"/>
      <c r="AL21" s="27"/>
      <c r="AM21" s="27"/>
      <c r="AN21" s="27"/>
      <c r="AO21" s="27"/>
      <c r="AP21" s="27"/>
      <c r="AQ21" s="27"/>
      <c r="AR21" s="27" t="e">
        <f ca="1">+AR22+AQ21</f>
        <v>#NAME?</v>
      </c>
      <c r="AS21" s="27" t="e">
        <f t="shared" ref="AS21:BZ21" ca="1" si="319">+AS22+AR21</f>
        <v>#NAME?</v>
      </c>
      <c r="AT21" s="27" t="e">
        <f t="shared" ca="1" si="319"/>
        <v>#NAME?</v>
      </c>
      <c r="AU21" s="27" t="e">
        <f t="shared" ca="1" si="319"/>
        <v>#NAME?</v>
      </c>
      <c r="AV21" s="27" t="e">
        <f t="shared" ca="1" si="319"/>
        <v>#NAME?</v>
      </c>
      <c r="AW21" s="27" t="e">
        <f t="shared" ca="1" si="319"/>
        <v>#NAME?</v>
      </c>
      <c r="AX21" s="27" t="e">
        <f t="shared" ca="1" si="319"/>
        <v>#NAME?</v>
      </c>
      <c r="AY21" s="27" t="e">
        <f t="shared" ca="1" si="319"/>
        <v>#NAME?</v>
      </c>
      <c r="AZ21" s="27" t="e">
        <f t="shared" ca="1" si="319"/>
        <v>#NAME?</v>
      </c>
      <c r="BA21" s="27" t="e">
        <f t="shared" ca="1" si="319"/>
        <v>#NAME?</v>
      </c>
      <c r="BB21" s="27" t="e">
        <f t="shared" ca="1" si="319"/>
        <v>#NAME?</v>
      </c>
      <c r="BC21" s="27" t="e">
        <f t="shared" ca="1" si="319"/>
        <v>#NAME?</v>
      </c>
      <c r="BD21" s="27" t="e">
        <f t="shared" ca="1" si="319"/>
        <v>#NAME?</v>
      </c>
      <c r="BE21" s="27" t="e">
        <f t="shared" ca="1" si="319"/>
        <v>#NAME?</v>
      </c>
      <c r="BF21" s="27" t="e">
        <f t="shared" ca="1" si="319"/>
        <v>#NAME?</v>
      </c>
      <c r="BG21" s="27" t="e">
        <f t="shared" ca="1" si="319"/>
        <v>#NAME?</v>
      </c>
      <c r="BH21" s="27" t="e">
        <f t="shared" ca="1" si="319"/>
        <v>#NAME?</v>
      </c>
      <c r="BI21" s="27" t="e">
        <f t="shared" ca="1" si="319"/>
        <v>#NAME?</v>
      </c>
      <c r="BJ21" s="27" t="e">
        <f t="shared" ca="1" si="319"/>
        <v>#NAME?</v>
      </c>
      <c r="BK21" s="27" t="e">
        <f t="shared" ca="1" si="319"/>
        <v>#NAME?</v>
      </c>
      <c r="BL21" s="27" t="e">
        <f t="shared" ca="1" si="319"/>
        <v>#NAME?</v>
      </c>
      <c r="BM21" s="27" t="e">
        <f t="shared" ca="1" si="319"/>
        <v>#NAME?</v>
      </c>
      <c r="BN21" s="27" t="e">
        <f t="shared" ca="1" si="319"/>
        <v>#NAME?</v>
      </c>
      <c r="BO21" s="27" t="e">
        <f t="shared" ca="1" si="319"/>
        <v>#NAME?</v>
      </c>
      <c r="BP21" s="27" t="e">
        <f t="shared" ca="1" si="319"/>
        <v>#NAME?</v>
      </c>
      <c r="BQ21" s="27" t="e">
        <f t="shared" ca="1" si="319"/>
        <v>#NAME?</v>
      </c>
      <c r="BR21" s="27" t="e">
        <f t="shared" ca="1" si="319"/>
        <v>#NAME?</v>
      </c>
      <c r="BS21" s="27" t="e">
        <f t="shared" ca="1" si="319"/>
        <v>#NAME?</v>
      </c>
      <c r="BT21" s="27" t="e">
        <f t="shared" ca="1" si="319"/>
        <v>#NAME?</v>
      </c>
      <c r="BU21" s="27" t="e">
        <f t="shared" ca="1" si="319"/>
        <v>#NAME?</v>
      </c>
      <c r="BV21" s="27" t="e">
        <f t="shared" ca="1" si="319"/>
        <v>#NAME?</v>
      </c>
      <c r="BW21" s="27" t="e">
        <f t="shared" ca="1" si="319"/>
        <v>#NAME?</v>
      </c>
      <c r="BX21" s="27" t="e">
        <f t="shared" ca="1" si="319"/>
        <v>#NAME?</v>
      </c>
      <c r="BY21" s="27" t="e">
        <f t="shared" ca="1" si="319"/>
        <v>#NAME?</v>
      </c>
      <c r="BZ21" s="27" t="e">
        <f t="shared" ca="1" si="319"/>
        <v>#NAME?</v>
      </c>
      <c r="CB21" s="27"/>
      <c r="CC21" s="27"/>
      <c r="CD21" s="27"/>
      <c r="CE21" s="27"/>
      <c r="CF21" s="27"/>
      <c r="CG21" s="27"/>
      <c r="CH21" s="27"/>
      <c r="CI21" s="27"/>
      <c r="CJ21" s="27"/>
      <c r="CK21" s="27">
        <f t="shared" ref="CK21:CT21" si="320">+SUMIF($C$5:$BZ$5,"="&amp;CK$5,$C21:$BZ21)</f>
        <v>0</v>
      </c>
      <c r="CL21" s="27" t="e">
        <f t="shared" ca="1" si="320"/>
        <v>#NAME?</v>
      </c>
      <c r="CM21" s="27" t="e">
        <f t="shared" ca="1" si="320"/>
        <v>#NAME?</v>
      </c>
      <c r="CN21" s="27" t="e">
        <f t="shared" ca="1" si="320"/>
        <v>#NAME?</v>
      </c>
      <c r="CO21" s="27" t="e">
        <f t="shared" ca="1" si="320"/>
        <v>#NAME?</v>
      </c>
      <c r="CP21" s="27" t="e">
        <f t="shared" ca="1" si="320"/>
        <v>#NAME?</v>
      </c>
      <c r="CQ21" s="27" t="e">
        <f t="shared" ca="1" si="320"/>
        <v>#NAME?</v>
      </c>
      <c r="CR21" s="27" t="e">
        <f t="shared" ca="1" si="320"/>
        <v>#NAME?</v>
      </c>
      <c r="CS21" s="27" t="e">
        <f t="shared" ca="1" si="320"/>
        <v>#NAME?</v>
      </c>
      <c r="CT21" s="27" t="e">
        <f t="shared" ca="1" si="320"/>
        <v>#NAME?</v>
      </c>
    </row>
    <row r="22" spans="1:98" x14ac:dyDescent="0.25">
      <c r="A22" s="1"/>
      <c r="B22" s="281" t="s">
        <v>1056</v>
      </c>
      <c r="C22" s="26"/>
      <c r="D22" s="26"/>
      <c r="E22" s="26"/>
      <c r="F22" s="26"/>
      <c r="G22" s="26"/>
      <c r="H22" s="26"/>
      <c r="I22" s="26"/>
      <c r="J22" s="26"/>
      <c r="K22" s="26"/>
      <c r="L22" s="26"/>
      <c r="M22" s="26"/>
      <c r="N22" s="26"/>
      <c r="O22" s="26"/>
      <c r="P22" s="26"/>
      <c r="Q22" s="26"/>
      <c r="R22" s="26"/>
      <c r="S22" s="4"/>
      <c r="T22" s="4"/>
      <c r="U22" s="4"/>
      <c r="V22" s="4"/>
      <c r="W22" s="27"/>
      <c r="X22" s="27"/>
      <c r="Y22" s="27"/>
      <c r="Z22" s="27"/>
      <c r="AA22" s="27"/>
      <c r="AB22" s="27"/>
      <c r="AC22" s="27"/>
      <c r="AD22" s="27"/>
      <c r="AE22" s="27"/>
      <c r="AF22" s="27"/>
      <c r="AG22" s="27"/>
      <c r="AH22" s="27"/>
      <c r="AI22" s="27"/>
      <c r="AJ22" s="27"/>
      <c r="AK22" s="27"/>
      <c r="AL22" s="27"/>
      <c r="AM22" s="27"/>
      <c r="AN22" s="27"/>
      <c r="AO22" s="27"/>
      <c r="AP22" s="27"/>
      <c r="AQ22" s="27"/>
      <c r="AR22" s="299" t="e">
        <f t="shared" ref="AR22:BR22" ca="1" si="321">+AR$750</f>
        <v>#NAME?</v>
      </c>
      <c r="AS22" s="299" t="e">
        <f t="shared" ca="1" si="321"/>
        <v>#NAME?</v>
      </c>
      <c r="AT22" s="299" t="e">
        <f t="shared" ca="1" si="321"/>
        <v>#NAME?</v>
      </c>
      <c r="AU22" s="299" t="e">
        <f t="shared" ca="1" si="321"/>
        <v>#NAME?</v>
      </c>
      <c r="AV22" s="299" t="e">
        <f t="shared" ca="1" si="321"/>
        <v>#NAME?</v>
      </c>
      <c r="AW22" s="299" t="e">
        <f t="shared" ca="1" si="321"/>
        <v>#NAME?</v>
      </c>
      <c r="AX22" s="299" t="e">
        <f t="shared" ca="1" si="321"/>
        <v>#NAME?</v>
      </c>
      <c r="AY22" s="299" t="e">
        <f t="shared" ca="1" si="321"/>
        <v>#NAME?</v>
      </c>
      <c r="AZ22" s="299" t="e">
        <f t="shared" ca="1" si="321"/>
        <v>#NAME?</v>
      </c>
      <c r="BA22" s="299" t="e">
        <f t="shared" ca="1" si="321"/>
        <v>#NAME?</v>
      </c>
      <c r="BB22" s="299" t="e">
        <f t="shared" ca="1" si="321"/>
        <v>#NAME?</v>
      </c>
      <c r="BC22" s="299" t="e">
        <f t="shared" ca="1" si="321"/>
        <v>#NAME?</v>
      </c>
      <c r="BD22" s="299" t="e">
        <f t="shared" ca="1" si="321"/>
        <v>#NAME?</v>
      </c>
      <c r="BE22" s="299" t="e">
        <f t="shared" ca="1" si="321"/>
        <v>#NAME?</v>
      </c>
      <c r="BF22" s="299" t="e">
        <f t="shared" ca="1" si="321"/>
        <v>#NAME?</v>
      </c>
      <c r="BG22" s="299" t="e">
        <f t="shared" ca="1" si="321"/>
        <v>#NAME?</v>
      </c>
      <c r="BH22" s="299" t="e">
        <f t="shared" ca="1" si="321"/>
        <v>#NAME?</v>
      </c>
      <c r="BI22" s="299" t="e">
        <f t="shared" ca="1" si="321"/>
        <v>#NAME?</v>
      </c>
      <c r="BJ22" s="299" t="e">
        <f t="shared" ca="1" si="321"/>
        <v>#NAME?</v>
      </c>
      <c r="BK22" s="299" t="e">
        <f t="shared" ca="1" si="321"/>
        <v>#NAME?</v>
      </c>
      <c r="BL22" s="299" t="e">
        <f t="shared" ca="1" si="321"/>
        <v>#NAME?</v>
      </c>
      <c r="BM22" s="299" t="e">
        <f t="shared" ca="1" si="321"/>
        <v>#NAME?</v>
      </c>
      <c r="BN22" s="299" t="e">
        <f t="shared" ca="1" si="321"/>
        <v>#NAME?</v>
      </c>
      <c r="BO22" s="299" t="e">
        <f t="shared" ca="1" si="321"/>
        <v>#NAME?</v>
      </c>
      <c r="BP22" s="299" t="e">
        <f t="shared" ca="1" si="321"/>
        <v>#NAME?</v>
      </c>
      <c r="BQ22" s="299" t="e">
        <f t="shared" ca="1" si="321"/>
        <v>#NAME?</v>
      </c>
      <c r="BR22" s="299" t="e">
        <f t="shared" ca="1" si="321"/>
        <v>#NAME?</v>
      </c>
      <c r="BS22" s="28">
        <v>0</v>
      </c>
      <c r="BT22" s="28">
        <v>0</v>
      </c>
      <c r="BU22" s="28">
        <v>0</v>
      </c>
      <c r="BV22" s="28">
        <v>0</v>
      </c>
      <c r="BW22" s="28">
        <v>0</v>
      </c>
      <c r="BX22" s="28">
        <v>0</v>
      </c>
      <c r="BY22" s="28">
        <v>0</v>
      </c>
      <c r="BZ22" s="28">
        <v>0</v>
      </c>
      <c r="CB22" s="27"/>
      <c r="CC22" s="27"/>
      <c r="CD22" s="27"/>
      <c r="CE22" s="27"/>
      <c r="CF22" s="27"/>
      <c r="CG22" s="27"/>
      <c r="CH22" s="27"/>
      <c r="CI22" s="27"/>
      <c r="CJ22" s="27"/>
      <c r="CK22" s="27"/>
      <c r="CL22" s="27" t="e">
        <f t="shared" ref="CL22" ca="1" si="322">+CL21-CK21</f>
        <v>#NAME?</v>
      </c>
      <c r="CM22" s="27" t="e">
        <f t="shared" ref="CM22" ca="1" si="323">+CM21-CL21</f>
        <v>#NAME?</v>
      </c>
      <c r="CN22" s="27" t="e">
        <f t="shared" ref="CN22" ca="1" si="324">+CN21-CM21</f>
        <v>#NAME?</v>
      </c>
      <c r="CO22" s="27" t="e">
        <f t="shared" ref="CO22" ca="1" si="325">+CO21-CN21</f>
        <v>#NAME?</v>
      </c>
      <c r="CP22" s="27" t="e">
        <f t="shared" ref="CP22" ca="1" si="326">+CP21-CO21</f>
        <v>#NAME?</v>
      </c>
      <c r="CQ22" s="27" t="e">
        <f t="shared" ref="CQ22" ca="1" si="327">+CQ21-CP21</f>
        <v>#NAME?</v>
      </c>
      <c r="CR22" s="27" t="e">
        <f t="shared" ref="CR22" ca="1" si="328">+CR21-CQ21</f>
        <v>#NAME?</v>
      </c>
      <c r="CS22" s="27" t="e">
        <f t="shared" ref="CS22" ca="1" si="329">+CS21-CR21</f>
        <v>#NAME?</v>
      </c>
      <c r="CT22" s="27" t="e">
        <f t="shared" ref="CT22" ca="1" si="330">+CT21-CS21</f>
        <v>#NAME?</v>
      </c>
    </row>
    <row r="23" spans="1:98" x14ac:dyDescent="0.25">
      <c r="A23" s="1"/>
      <c r="B23" s="26" t="s">
        <v>1055</v>
      </c>
      <c r="C23" s="26"/>
      <c r="D23" s="26"/>
      <c r="E23" s="26"/>
      <c r="F23" s="26"/>
      <c r="G23" s="26"/>
      <c r="H23" s="26"/>
      <c r="I23" s="26"/>
      <c r="J23" s="26"/>
      <c r="K23" s="26"/>
      <c r="L23" s="26"/>
      <c r="M23" s="26"/>
      <c r="N23" s="26"/>
      <c r="O23" s="26"/>
      <c r="P23" s="26"/>
      <c r="Q23" s="26"/>
      <c r="R23" s="26"/>
      <c r="S23" s="4"/>
      <c r="T23" s="4"/>
      <c r="U23" s="4"/>
      <c r="V23" s="4"/>
      <c r="W23" s="27"/>
      <c r="X23" s="27"/>
      <c r="Y23" s="27"/>
      <c r="Z23" s="27"/>
      <c r="AA23" s="27"/>
      <c r="AB23" s="27"/>
      <c r="AC23" s="27"/>
      <c r="AD23" s="27"/>
      <c r="AE23" s="27"/>
      <c r="AF23" s="27"/>
      <c r="AG23" s="27"/>
      <c r="AH23" s="27"/>
      <c r="AI23" s="27"/>
      <c r="AJ23" s="27"/>
      <c r="AK23" s="27"/>
      <c r="AL23" s="27"/>
      <c r="AM23" s="27"/>
      <c r="AN23" s="27"/>
      <c r="AO23" s="27"/>
      <c r="AP23" s="27"/>
      <c r="AQ23" s="27"/>
      <c r="AR23" s="27">
        <f>+SUM($V717:AR717)/10^3</f>
        <v>0</v>
      </c>
      <c r="AS23" s="27">
        <f>+AR23+AS24</f>
        <v>4.5</v>
      </c>
      <c r="AT23" s="27">
        <f t="shared" ref="AT23:BZ23" si="331">+AS23+AT24</f>
        <v>7.8</v>
      </c>
      <c r="AU23" s="27">
        <f t="shared" si="331"/>
        <v>10.1</v>
      </c>
      <c r="AV23" s="27">
        <f t="shared" si="331"/>
        <v>13.399999999999999</v>
      </c>
      <c r="AW23" s="27">
        <f t="shared" si="331"/>
        <v>17.299999999999997</v>
      </c>
      <c r="AX23" s="27">
        <f t="shared" si="331"/>
        <v>19.299999999999997</v>
      </c>
      <c r="AY23" s="27">
        <f t="shared" si="331"/>
        <v>21.699999999999996</v>
      </c>
      <c r="AZ23" s="27">
        <f t="shared" si="331"/>
        <v>24.999999999999996</v>
      </c>
      <c r="BA23" s="27">
        <f t="shared" si="331"/>
        <v>32.099999999999994</v>
      </c>
      <c r="BB23" s="27">
        <f t="shared" si="331"/>
        <v>38.399999999999991</v>
      </c>
      <c r="BC23" s="27">
        <f t="shared" si="331"/>
        <v>41.699999999999989</v>
      </c>
      <c r="BD23" s="27">
        <f t="shared" si="331"/>
        <v>46.599999999999987</v>
      </c>
      <c r="BE23" s="27">
        <f t="shared" si="331"/>
        <v>54.799999999999983</v>
      </c>
      <c r="BF23" s="27" t="e">
        <f t="shared" ca="1" si="331"/>
        <v>#NAME?</v>
      </c>
      <c r="BG23" s="27" t="e">
        <f t="shared" ca="1" si="331"/>
        <v>#NAME?</v>
      </c>
      <c r="BH23" s="27" t="e">
        <f t="shared" ca="1" si="331"/>
        <v>#NAME?</v>
      </c>
      <c r="BI23" s="27" t="e">
        <f t="shared" ca="1" si="331"/>
        <v>#NAME?</v>
      </c>
      <c r="BJ23" s="27" t="e">
        <f t="shared" ca="1" si="331"/>
        <v>#NAME?</v>
      </c>
      <c r="BK23" s="27" t="e">
        <f t="shared" ca="1" si="331"/>
        <v>#NAME?</v>
      </c>
      <c r="BL23" s="27" t="e">
        <f t="shared" ca="1" si="331"/>
        <v>#NAME?</v>
      </c>
      <c r="BM23" s="27" t="e">
        <f t="shared" ca="1" si="331"/>
        <v>#NAME?</v>
      </c>
      <c r="BN23" s="27" t="e">
        <f t="shared" ca="1" si="331"/>
        <v>#NAME?</v>
      </c>
      <c r="BO23" s="27" t="e">
        <f t="shared" ca="1" si="331"/>
        <v>#NAME?</v>
      </c>
      <c r="BP23" s="27" t="e">
        <f t="shared" ca="1" si="331"/>
        <v>#NAME?</v>
      </c>
      <c r="BQ23" s="27" t="e">
        <f t="shared" ca="1" si="331"/>
        <v>#NAME?</v>
      </c>
      <c r="BR23" s="27" t="e">
        <f t="shared" ca="1" si="331"/>
        <v>#NAME?</v>
      </c>
      <c r="BS23" s="27" t="e">
        <f t="shared" ca="1" si="331"/>
        <v>#NAME?</v>
      </c>
      <c r="BT23" s="27" t="e">
        <f t="shared" ca="1" si="331"/>
        <v>#NAME?</v>
      </c>
      <c r="BU23" s="27" t="e">
        <f t="shared" ca="1" si="331"/>
        <v>#NAME?</v>
      </c>
      <c r="BV23" s="27" t="e">
        <f t="shared" ca="1" si="331"/>
        <v>#NAME?</v>
      </c>
      <c r="BW23" s="27" t="e">
        <f t="shared" ca="1" si="331"/>
        <v>#NAME?</v>
      </c>
      <c r="BX23" s="27" t="e">
        <f t="shared" ca="1" si="331"/>
        <v>#NAME?</v>
      </c>
      <c r="BY23" s="27" t="e">
        <f t="shared" ca="1" si="331"/>
        <v>#NAME?</v>
      </c>
      <c r="BZ23" s="27" t="e">
        <f t="shared" ca="1" si="331"/>
        <v>#NAME?</v>
      </c>
      <c r="CB23" s="27"/>
      <c r="CC23" s="27"/>
      <c r="CD23" s="27"/>
      <c r="CE23" s="27"/>
      <c r="CF23" s="4"/>
      <c r="CG23" s="4"/>
      <c r="CH23" s="4"/>
      <c r="CI23" s="27"/>
      <c r="CJ23" s="27"/>
      <c r="CK23" s="27">
        <f t="shared" ref="CK23:CO23" si="332">+SUMIF($C$5:$BZ$5,"="&amp;CK$5,$C23:$BZ23)</f>
        <v>0</v>
      </c>
      <c r="CL23" s="27">
        <f t="shared" si="332"/>
        <v>7.8</v>
      </c>
      <c r="CM23" s="27">
        <f t="shared" si="332"/>
        <v>19.299999999999997</v>
      </c>
      <c r="CN23" s="27">
        <f t="shared" si="332"/>
        <v>38.399999999999991</v>
      </c>
      <c r="CO23" s="27" t="e">
        <f t="shared" ca="1" si="332"/>
        <v>#NAME?</v>
      </c>
      <c r="CP23" s="27" t="e">
        <f ca="1">+SUMIF($C$5:$BZ$5,"="&amp;CP$5,$C23:$BZ23)</f>
        <v>#NAME?</v>
      </c>
      <c r="CQ23" s="27" t="e">
        <f ca="1">+SUMIF($C$5:$BZ$5,"="&amp;CQ$5,$C23:$BZ23)</f>
        <v>#NAME?</v>
      </c>
      <c r="CR23" s="27" t="e">
        <f ca="1">+SUMIF($C$5:$BZ$5,"="&amp;CR$5,$C23:$BZ23)</f>
        <v>#NAME?</v>
      </c>
      <c r="CS23" s="27" t="e">
        <f ca="1">+SUMIF($C$5:$BZ$5,"="&amp;CS$5,$C23:$BZ23)</f>
        <v>#NAME?</v>
      </c>
      <c r="CT23" s="27" t="e">
        <f ca="1">+SUMIF($C$5:$BZ$5,"="&amp;CT$5,$C23:$BZ23)</f>
        <v>#NAME?</v>
      </c>
    </row>
    <row r="24" spans="1:98" x14ac:dyDescent="0.25">
      <c r="A24" s="1"/>
      <c r="B24" s="281" t="s">
        <v>1056</v>
      </c>
      <c r="C24" s="26"/>
      <c r="D24" s="26"/>
      <c r="E24" s="26"/>
      <c r="F24" s="26"/>
      <c r="G24" s="26"/>
      <c r="H24" s="26"/>
      <c r="I24" s="26"/>
      <c r="J24" s="26"/>
      <c r="K24" s="26"/>
      <c r="L24" s="26"/>
      <c r="M24" s="26"/>
      <c r="N24" s="26"/>
      <c r="O24" s="26"/>
      <c r="P24" s="26"/>
      <c r="Q24" s="26"/>
      <c r="R24" s="26"/>
      <c r="S24" s="4"/>
      <c r="T24" s="4"/>
      <c r="U24" s="4"/>
      <c r="V24" s="4"/>
      <c r="W24" s="27"/>
      <c r="X24" s="27"/>
      <c r="Y24" s="27"/>
      <c r="Z24" s="27"/>
      <c r="AA24" s="27"/>
      <c r="AB24" s="27"/>
      <c r="AC24" s="27"/>
      <c r="AD24" s="27"/>
      <c r="AE24" s="27"/>
      <c r="AF24" s="27"/>
      <c r="AG24" s="27"/>
      <c r="AH24" s="27"/>
      <c r="AI24" s="27"/>
      <c r="AJ24" s="27"/>
      <c r="AK24" s="27"/>
      <c r="AL24" s="27"/>
      <c r="AM24" s="27"/>
      <c r="AN24" s="27"/>
      <c r="AO24" s="27"/>
      <c r="AP24" s="27"/>
      <c r="AQ24" s="27"/>
      <c r="AR24" s="299"/>
      <c r="AS24" s="299">
        <f>+AS$717/1000</f>
        <v>4.5</v>
      </c>
      <c r="AT24" s="299">
        <f t="shared" ref="AT24:BZ24" si="333">+AT$717/1000</f>
        <v>3.3</v>
      </c>
      <c r="AU24" s="299">
        <f t="shared" si="333"/>
        <v>2.2999999999999998</v>
      </c>
      <c r="AV24" s="299">
        <f t="shared" si="333"/>
        <v>3.3</v>
      </c>
      <c r="AW24" s="299">
        <f t="shared" si="333"/>
        <v>3.9</v>
      </c>
      <c r="AX24" s="299">
        <f t="shared" si="333"/>
        <v>2</v>
      </c>
      <c r="AY24" s="299">
        <f t="shared" si="333"/>
        <v>2.4</v>
      </c>
      <c r="AZ24" s="299">
        <f t="shared" si="333"/>
        <v>3.3</v>
      </c>
      <c r="BA24" s="299">
        <f t="shared" si="333"/>
        <v>7.1</v>
      </c>
      <c r="BB24" s="299">
        <f t="shared" si="333"/>
        <v>6.3</v>
      </c>
      <c r="BC24" s="299">
        <f t="shared" si="333"/>
        <v>3.3</v>
      </c>
      <c r="BD24" s="299">
        <f t="shared" si="333"/>
        <v>4.9000000000000004</v>
      </c>
      <c r="BE24" s="299">
        <f t="shared" si="333"/>
        <v>8.1999999999999993</v>
      </c>
      <c r="BF24" s="299" t="e">
        <f t="shared" ca="1" si="333"/>
        <v>#NAME?</v>
      </c>
      <c r="BG24" s="299" t="e">
        <f t="shared" ca="1" si="333"/>
        <v>#NAME?</v>
      </c>
      <c r="BH24" s="299" t="e">
        <f t="shared" ca="1" si="333"/>
        <v>#NAME?</v>
      </c>
      <c r="BI24" s="299" t="e">
        <f t="shared" ca="1" si="333"/>
        <v>#NAME?</v>
      </c>
      <c r="BJ24" s="299" t="e">
        <f t="shared" ca="1" si="333"/>
        <v>#NAME?</v>
      </c>
      <c r="BK24" s="299" t="e">
        <f t="shared" ca="1" si="333"/>
        <v>#NAME?</v>
      </c>
      <c r="BL24" s="299" t="e">
        <f t="shared" ca="1" si="333"/>
        <v>#NAME?</v>
      </c>
      <c r="BM24" s="299" t="e">
        <f t="shared" ca="1" si="333"/>
        <v>#NAME?</v>
      </c>
      <c r="BN24" s="299" t="e">
        <f t="shared" ca="1" si="333"/>
        <v>#NAME?</v>
      </c>
      <c r="BO24" s="299" t="e">
        <f t="shared" ca="1" si="333"/>
        <v>#NAME?</v>
      </c>
      <c r="BP24" s="299" t="e">
        <f t="shared" ca="1" si="333"/>
        <v>#NAME?</v>
      </c>
      <c r="BQ24" s="299" t="e">
        <f t="shared" ca="1" si="333"/>
        <v>#NAME?</v>
      </c>
      <c r="BR24" s="299" t="e">
        <f t="shared" ca="1" si="333"/>
        <v>#NAME?</v>
      </c>
      <c r="BS24" s="299" t="e">
        <f t="shared" ca="1" si="333"/>
        <v>#NAME?</v>
      </c>
      <c r="BT24" s="299" t="e">
        <f t="shared" ca="1" si="333"/>
        <v>#NAME?</v>
      </c>
      <c r="BU24" s="299" t="e">
        <f t="shared" ca="1" si="333"/>
        <v>#NAME?</v>
      </c>
      <c r="BV24" s="299" t="e">
        <f t="shared" ca="1" si="333"/>
        <v>#NAME?</v>
      </c>
      <c r="BW24" s="299" t="e">
        <f t="shared" ca="1" si="333"/>
        <v>#NAME?</v>
      </c>
      <c r="BX24" s="299" t="e">
        <f t="shared" ca="1" si="333"/>
        <v>#NAME?</v>
      </c>
      <c r="BY24" s="299" t="e">
        <f t="shared" ca="1" si="333"/>
        <v>#NAME?</v>
      </c>
      <c r="BZ24" s="299" t="e">
        <f t="shared" ca="1" si="333"/>
        <v>#NAME?</v>
      </c>
      <c r="CB24" s="27"/>
      <c r="CC24" s="27"/>
      <c r="CD24" s="27"/>
      <c r="CE24" s="27"/>
      <c r="CF24" s="4"/>
      <c r="CG24" s="4"/>
      <c r="CH24" s="4"/>
      <c r="CI24" s="27"/>
      <c r="CJ24" s="27"/>
      <c r="CK24" s="27"/>
      <c r="CL24" s="27">
        <f t="shared" ref="CL24" si="334">+CL23-CK23</f>
        <v>7.8</v>
      </c>
      <c r="CM24" s="27">
        <f t="shared" ref="CM24" si="335">+CM23-CL23</f>
        <v>11.499999999999996</v>
      </c>
      <c r="CN24" s="27">
        <f t="shared" ref="CN24" si="336">+CN23-CM23</f>
        <v>19.099999999999994</v>
      </c>
      <c r="CO24" s="27" t="e">
        <f t="shared" ref="CO24" ca="1" si="337">+CO23-CN23</f>
        <v>#NAME?</v>
      </c>
      <c r="CP24" s="27" t="e">
        <f t="shared" ref="CP24" ca="1" si="338">+CP23-CO23</f>
        <v>#NAME?</v>
      </c>
      <c r="CQ24" s="27" t="e">
        <f t="shared" ref="CQ24" ca="1" si="339">+CQ23-CP23</f>
        <v>#NAME?</v>
      </c>
      <c r="CR24" s="27" t="e">
        <f t="shared" ref="CR24" ca="1" si="340">+CR23-CQ23</f>
        <v>#NAME?</v>
      </c>
      <c r="CS24" s="27" t="e">
        <f t="shared" ref="CS24" ca="1" si="341">+CS23-CR23</f>
        <v>#NAME?</v>
      </c>
      <c r="CT24" s="27" t="e">
        <f t="shared" ref="CT24" ca="1" si="342">+CT23-CS23</f>
        <v>#NAME?</v>
      </c>
    </row>
    <row r="25" spans="1:98" ht="15.75" customHeight="1" x14ac:dyDescent="0.25">
      <c r="A25" s="1"/>
      <c r="B25" s="31" t="s">
        <v>38</v>
      </c>
      <c r="C25" s="31"/>
      <c r="D25" s="31"/>
      <c r="E25" s="31"/>
      <c r="F25" s="31"/>
      <c r="G25" s="31"/>
      <c r="H25" s="31"/>
      <c r="I25" s="31"/>
      <c r="J25" s="31"/>
      <c r="K25" s="31"/>
      <c r="L25" s="31"/>
      <c r="M25" s="31"/>
      <c r="N25" s="31"/>
      <c r="O25" s="31"/>
      <c r="P25" s="31"/>
      <c r="Q25" s="31"/>
      <c r="R25" s="31"/>
      <c r="S25" s="32"/>
      <c r="T25" s="32"/>
      <c r="U25" s="32"/>
      <c r="V25" s="32"/>
      <c r="W25" s="33"/>
      <c r="X25" s="33"/>
      <c r="Y25" s="33"/>
      <c r="Z25" s="33"/>
      <c r="AA25" s="33"/>
      <c r="AB25" s="33"/>
      <c r="AC25" s="33"/>
      <c r="AD25" s="33"/>
      <c r="AE25" s="33"/>
      <c r="AF25" s="33"/>
      <c r="AG25" s="33"/>
      <c r="AH25" s="33"/>
      <c r="AI25" s="33"/>
      <c r="AJ25" s="33"/>
      <c r="AK25" s="33"/>
      <c r="AL25" s="33"/>
      <c r="AM25" s="33"/>
      <c r="AN25" s="33"/>
      <c r="AO25" s="33"/>
      <c r="AP25" s="33"/>
      <c r="AQ25" s="33"/>
      <c r="AR25" s="33" t="e">
        <f t="shared" ref="AR25:BZ25" ca="1" si="343">+AR23+AR21</f>
        <v>#NAME?</v>
      </c>
      <c r="AS25" s="33" t="e">
        <f t="shared" ca="1" si="343"/>
        <v>#NAME?</v>
      </c>
      <c r="AT25" s="33" t="e">
        <f t="shared" ca="1" si="343"/>
        <v>#NAME?</v>
      </c>
      <c r="AU25" s="33" t="e">
        <f t="shared" ca="1" si="343"/>
        <v>#NAME?</v>
      </c>
      <c r="AV25" s="33" t="e">
        <f t="shared" ca="1" si="343"/>
        <v>#NAME?</v>
      </c>
      <c r="AW25" s="33" t="e">
        <f t="shared" ca="1" si="343"/>
        <v>#NAME?</v>
      </c>
      <c r="AX25" s="33" t="e">
        <f t="shared" ca="1" si="343"/>
        <v>#NAME?</v>
      </c>
      <c r="AY25" s="33" t="e">
        <f t="shared" ca="1" si="343"/>
        <v>#NAME?</v>
      </c>
      <c r="AZ25" s="33" t="e">
        <f t="shared" ca="1" si="343"/>
        <v>#NAME?</v>
      </c>
      <c r="BA25" s="33" t="e">
        <f t="shared" ca="1" si="343"/>
        <v>#NAME?</v>
      </c>
      <c r="BB25" s="33" t="e">
        <f t="shared" ca="1" si="343"/>
        <v>#NAME?</v>
      </c>
      <c r="BC25" s="33" t="e">
        <f t="shared" ca="1" si="343"/>
        <v>#NAME?</v>
      </c>
      <c r="BD25" s="33" t="e">
        <f t="shared" ca="1" si="343"/>
        <v>#NAME?</v>
      </c>
      <c r="BE25" s="33" t="e">
        <f t="shared" ca="1" si="343"/>
        <v>#NAME?</v>
      </c>
      <c r="BF25" s="33" t="e">
        <f t="shared" ca="1" si="343"/>
        <v>#NAME?</v>
      </c>
      <c r="BG25" s="33" t="e">
        <f t="shared" ca="1" si="343"/>
        <v>#NAME?</v>
      </c>
      <c r="BH25" s="33" t="e">
        <f t="shared" ca="1" si="343"/>
        <v>#NAME?</v>
      </c>
      <c r="BI25" s="33" t="e">
        <f t="shared" ca="1" si="343"/>
        <v>#NAME?</v>
      </c>
      <c r="BJ25" s="33" t="e">
        <f t="shared" ca="1" si="343"/>
        <v>#NAME?</v>
      </c>
      <c r="BK25" s="33" t="e">
        <f t="shared" ca="1" si="343"/>
        <v>#NAME?</v>
      </c>
      <c r="BL25" s="33" t="e">
        <f t="shared" ca="1" si="343"/>
        <v>#NAME?</v>
      </c>
      <c r="BM25" s="33" t="e">
        <f t="shared" ca="1" si="343"/>
        <v>#NAME?</v>
      </c>
      <c r="BN25" s="33" t="e">
        <f t="shared" ca="1" si="343"/>
        <v>#NAME?</v>
      </c>
      <c r="BO25" s="33" t="e">
        <f t="shared" ca="1" si="343"/>
        <v>#NAME?</v>
      </c>
      <c r="BP25" s="33" t="e">
        <f t="shared" ca="1" si="343"/>
        <v>#NAME?</v>
      </c>
      <c r="BQ25" s="33" t="e">
        <f t="shared" ca="1" si="343"/>
        <v>#NAME?</v>
      </c>
      <c r="BR25" s="33" t="e">
        <f t="shared" ca="1" si="343"/>
        <v>#NAME?</v>
      </c>
      <c r="BS25" s="33" t="e">
        <f t="shared" ca="1" si="343"/>
        <v>#NAME?</v>
      </c>
      <c r="BT25" s="33" t="e">
        <f t="shared" ca="1" si="343"/>
        <v>#NAME?</v>
      </c>
      <c r="BU25" s="33" t="e">
        <f t="shared" ca="1" si="343"/>
        <v>#NAME?</v>
      </c>
      <c r="BV25" s="33" t="e">
        <f t="shared" ca="1" si="343"/>
        <v>#NAME?</v>
      </c>
      <c r="BW25" s="33" t="e">
        <f t="shared" ca="1" si="343"/>
        <v>#NAME?</v>
      </c>
      <c r="BX25" s="33" t="e">
        <f t="shared" ca="1" si="343"/>
        <v>#NAME?</v>
      </c>
      <c r="BY25" s="33" t="e">
        <f t="shared" ca="1" si="343"/>
        <v>#NAME?</v>
      </c>
      <c r="BZ25" s="33" t="e">
        <f t="shared" ca="1" si="343"/>
        <v>#NAME?</v>
      </c>
      <c r="CB25" s="33"/>
      <c r="CC25" s="33"/>
      <c r="CD25" s="33"/>
      <c r="CE25" s="33"/>
      <c r="CF25" s="32"/>
      <c r="CG25" s="32"/>
      <c r="CH25" s="32"/>
      <c r="CI25" s="33"/>
      <c r="CJ25" s="33"/>
      <c r="CK25" s="33"/>
      <c r="CL25" s="33" t="e">
        <f t="shared" ref="CL25:CT25" ca="1" si="344">+CL23+CL21</f>
        <v>#NAME?</v>
      </c>
      <c r="CM25" s="33" t="e">
        <f t="shared" ca="1" si="344"/>
        <v>#NAME?</v>
      </c>
      <c r="CN25" s="33" t="e">
        <f t="shared" ca="1" si="344"/>
        <v>#NAME?</v>
      </c>
      <c r="CO25" s="33" t="e">
        <f t="shared" ca="1" si="344"/>
        <v>#NAME?</v>
      </c>
      <c r="CP25" s="33" t="e">
        <f t="shared" ca="1" si="344"/>
        <v>#NAME?</v>
      </c>
      <c r="CQ25" s="33" t="e">
        <f t="shared" ca="1" si="344"/>
        <v>#NAME?</v>
      </c>
      <c r="CR25" s="33" t="e">
        <f t="shared" ca="1" si="344"/>
        <v>#NAME?</v>
      </c>
      <c r="CS25" s="33" t="e">
        <f t="shared" ca="1" si="344"/>
        <v>#NAME?</v>
      </c>
      <c r="CT25" s="33" t="e">
        <f t="shared" ca="1" si="344"/>
        <v>#NAME?</v>
      </c>
    </row>
    <row r="26" spans="1:98" s="27" customFormat="1" x14ac:dyDescent="0.25">
      <c r="B26" s="281" t="s">
        <v>1056</v>
      </c>
      <c r="Q26" s="27">
        <f t="shared" ref="Q26" si="345">+Q25-P25</f>
        <v>0</v>
      </c>
      <c r="R26" s="27">
        <f t="shared" ref="R26" si="346">+R25-Q25</f>
        <v>0</v>
      </c>
      <c r="S26" s="27">
        <f t="shared" ref="S26" si="347">+S25-R25</f>
        <v>0</v>
      </c>
      <c r="T26" s="27">
        <f t="shared" ref="T26" si="348">+T25-S25</f>
        <v>0</v>
      </c>
      <c r="U26" s="27">
        <f t="shared" ref="U26" si="349">+U25-T25</f>
        <v>0</v>
      </c>
      <c r="V26" s="27">
        <f t="shared" ref="V26" si="350">+V25-U25</f>
        <v>0</v>
      </c>
      <c r="W26" s="27">
        <f t="shared" ref="W26" si="351">+W25-V25</f>
        <v>0</v>
      </c>
      <c r="X26" s="27">
        <f t="shared" ref="X26" si="352">+X25-W25</f>
        <v>0</v>
      </c>
      <c r="Y26" s="27">
        <f t="shared" ref="Y26" si="353">+Y25-X25</f>
        <v>0</v>
      </c>
      <c r="Z26" s="27">
        <f t="shared" ref="Z26" si="354">+Z25-Y25</f>
        <v>0</v>
      </c>
      <c r="AA26" s="27">
        <f t="shared" ref="AA26" si="355">+AA25-Z25</f>
        <v>0</v>
      </c>
      <c r="AB26" s="27">
        <f t="shared" ref="AB26" si="356">+AB25-AA25</f>
        <v>0</v>
      </c>
      <c r="AC26" s="27">
        <f t="shared" ref="AC26" si="357">+AC25-AB25</f>
        <v>0</v>
      </c>
      <c r="AD26" s="27">
        <f t="shared" ref="AD26" si="358">+AD25-AC25</f>
        <v>0</v>
      </c>
      <c r="AR26" s="27" t="e">
        <f t="shared" ref="AR26" ca="1" si="359">+AR25-AQ25</f>
        <v>#NAME?</v>
      </c>
      <c r="AS26" s="27" t="e">
        <f t="shared" ref="AS26" ca="1" si="360">+AS25-AR25</f>
        <v>#NAME?</v>
      </c>
      <c r="AT26" s="27" t="e">
        <f t="shared" ref="AT26" ca="1" si="361">+AT25-AS25</f>
        <v>#NAME?</v>
      </c>
      <c r="AU26" s="27" t="e">
        <f t="shared" ref="AU26" ca="1" si="362">+AU25-AT25</f>
        <v>#NAME?</v>
      </c>
      <c r="AV26" s="27" t="e">
        <f t="shared" ref="AV26" ca="1" si="363">+AV25-AU25</f>
        <v>#NAME?</v>
      </c>
      <c r="AW26" s="27" t="e">
        <f t="shared" ref="AW26" ca="1" si="364">+AW25-AV25</f>
        <v>#NAME?</v>
      </c>
      <c r="AX26" s="27" t="e">
        <f t="shared" ref="AX26" ca="1" si="365">+AX25-AW25</f>
        <v>#NAME?</v>
      </c>
      <c r="AY26" s="27" t="e">
        <f t="shared" ref="AY26" ca="1" si="366">+AY25-AX25</f>
        <v>#NAME?</v>
      </c>
      <c r="AZ26" s="27" t="e">
        <f t="shared" ref="AZ26" ca="1" si="367">+AZ25-AY25</f>
        <v>#NAME?</v>
      </c>
      <c r="BA26" s="27" t="e">
        <f t="shared" ref="BA26" ca="1" si="368">+BA25-AZ25</f>
        <v>#NAME?</v>
      </c>
      <c r="BB26" s="27" t="e">
        <f t="shared" ref="BB26" ca="1" si="369">+BB25-BA25</f>
        <v>#NAME?</v>
      </c>
      <c r="BC26" s="27" t="e">
        <f t="shared" ref="BC26" ca="1" si="370">+BC25-BB25</f>
        <v>#NAME?</v>
      </c>
      <c r="BD26" s="27" t="e">
        <f t="shared" ref="BD26" ca="1" si="371">+BD25-BC25</f>
        <v>#NAME?</v>
      </c>
      <c r="BE26" s="27" t="e">
        <f t="shared" ref="BE26" ca="1" si="372">+BE25-BD25</f>
        <v>#NAME?</v>
      </c>
      <c r="BF26" s="27" t="e">
        <f t="shared" ref="BF26" ca="1" si="373">+BF25-BE25</f>
        <v>#NAME?</v>
      </c>
      <c r="BG26" s="27" t="e">
        <f t="shared" ref="BG26" ca="1" si="374">+BG25-BF25</f>
        <v>#NAME?</v>
      </c>
      <c r="BH26" s="27" t="e">
        <f t="shared" ref="BH26" ca="1" si="375">+BH25-BG25</f>
        <v>#NAME?</v>
      </c>
      <c r="BI26" s="27" t="e">
        <f t="shared" ref="BI26" ca="1" si="376">+BI25-BH25</f>
        <v>#NAME?</v>
      </c>
      <c r="BJ26" s="27" t="e">
        <f t="shared" ref="BJ26" ca="1" si="377">+BJ25-BI25</f>
        <v>#NAME?</v>
      </c>
      <c r="BK26" s="27" t="e">
        <f t="shared" ref="BK26" ca="1" si="378">+BK25-BJ25</f>
        <v>#NAME?</v>
      </c>
      <c r="BL26" s="27" t="e">
        <f t="shared" ref="BL26" ca="1" si="379">+BL25-BK25</f>
        <v>#NAME?</v>
      </c>
      <c r="BM26" s="27" t="e">
        <f t="shared" ref="BM26" ca="1" si="380">+BM25-BL25</f>
        <v>#NAME?</v>
      </c>
      <c r="BN26" s="27" t="e">
        <f t="shared" ref="BN26" ca="1" si="381">+BN25-BM25</f>
        <v>#NAME?</v>
      </c>
      <c r="BO26" s="27" t="e">
        <f t="shared" ref="BO26" ca="1" si="382">+BO25-BN25</f>
        <v>#NAME?</v>
      </c>
      <c r="BP26" s="27" t="e">
        <f t="shared" ref="BP26" ca="1" si="383">+BP25-BO25</f>
        <v>#NAME?</v>
      </c>
      <c r="BQ26" s="27" t="e">
        <f t="shared" ref="BQ26" ca="1" si="384">+BQ25-BP25</f>
        <v>#NAME?</v>
      </c>
      <c r="BR26" s="27" t="e">
        <f t="shared" ref="BR26" ca="1" si="385">+BR25-BQ25</f>
        <v>#NAME?</v>
      </c>
      <c r="BS26" s="27" t="e">
        <f t="shared" ref="BS26" ca="1" si="386">+BS25-BR25</f>
        <v>#NAME?</v>
      </c>
      <c r="BT26" s="27" t="e">
        <f t="shared" ref="BT26" ca="1" si="387">+BT25-BS25</f>
        <v>#NAME?</v>
      </c>
      <c r="BU26" s="27" t="e">
        <f t="shared" ref="BU26" ca="1" si="388">+BU25-BT25</f>
        <v>#NAME?</v>
      </c>
      <c r="BV26" s="27" t="e">
        <f t="shared" ref="BV26" ca="1" si="389">+BV25-BU25</f>
        <v>#NAME?</v>
      </c>
      <c r="BW26" s="27" t="e">
        <f t="shared" ref="BW26" ca="1" si="390">+BW25-BV25</f>
        <v>#NAME?</v>
      </c>
      <c r="BX26" s="27" t="e">
        <f t="shared" ref="BX26" ca="1" si="391">+BX25-BW25</f>
        <v>#NAME?</v>
      </c>
      <c r="BY26" s="27" t="e">
        <f t="shared" ref="BY26" ca="1" si="392">+BY25-BX25</f>
        <v>#NAME?</v>
      </c>
      <c r="BZ26" s="27" t="e">
        <f t="shared" ref="BZ26" ca="1" si="393">+BZ25-BY25</f>
        <v>#NAME?</v>
      </c>
      <c r="CJ26" s="27">
        <f t="shared" ref="CJ26" si="394">+CJ25-CI25</f>
        <v>0</v>
      </c>
      <c r="CK26" s="27">
        <f t="shared" ref="CK26" si="395">+CK25-CJ25</f>
        <v>0</v>
      </c>
      <c r="CL26" s="27" t="e">
        <f t="shared" ref="CL26" ca="1" si="396">+CL25-CK25</f>
        <v>#NAME?</v>
      </c>
      <c r="CM26" s="27" t="e">
        <f t="shared" ref="CM26" ca="1" si="397">+CM25-CL25</f>
        <v>#NAME?</v>
      </c>
      <c r="CN26" s="27" t="e">
        <f t="shared" ref="CN26" ca="1" si="398">+CN25-CM25</f>
        <v>#NAME?</v>
      </c>
      <c r="CO26" s="27" t="e">
        <f t="shared" ref="CO26" ca="1" si="399">+CO25-CN25</f>
        <v>#NAME?</v>
      </c>
      <c r="CP26" s="27" t="e">
        <f t="shared" ref="CP26" ca="1" si="400">+CP25-CO25</f>
        <v>#NAME?</v>
      </c>
      <c r="CQ26" s="27" t="e">
        <f t="shared" ref="CQ26" ca="1" si="401">+CQ25-CP25</f>
        <v>#NAME?</v>
      </c>
      <c r="CR26" s="27" t="e">
        <f t="shared" ref="CR26" ca="1" si="402">+CR25-CQ25</f>
        <v>#NAME?</v>
      </c>
      <c r="CS26" s="27" t="e">
        <f t="shared" ref="CS26" ca="1" si="403">+CS25-CR25</f>
        <v>#NAME?</v>
      </c>
      <c r="CT26" s="27" t="e">
        <f t="shared" ref="CT26" ca="1" si="404">+CT25-CS25</f>
        <v>#NAME?</v>
      </c>
    </row>
    <row r="27" spans="1:98" s="306" customFormat="1" ht="15" customHeight="1" x14ac:dyDescent="0.25">
      <c r="A27" s="138"/>
      <c r="B27" s="307" t="s">
        <v>1064</v>
      </c>
      <c r="C27" s="308"/>
      <c r="D27" s="308"/>
      <c r="E27" s="308"/>
      <c r="F27" s="308"/>
      <c r="G27" s="308"/>
      <c r="H27" s="308"/>
      <c r="I27" s="308"/>
      <c r="J27" s="308"/>
      <c r="K27" s="308"/>
      <c r="L27" s="308"/>
      <c r="M27" s="308"/>
      <c r="N27" s="308"/>
      <c r="O27" s="308"/>
      <c r="P27" s="308"/>
      <c r="Q27" s="308"/>
      <c r="R27" s="308"/>
      <c r="S27" s="308"/>
      <c r="T27" s="308"/>
      <c r="U27" s="308"/>
      <c r="V27" s="308"/>
      <c r="W27" s="308"/>
      <c r="X27" s="308"/>
      <c r="Y27" s="308"/>
      <c r="Z27" s="308"/>
      <c r="AA27" s="308"/>
      <c r="AB27" s="308"/>
      <c r="AC27" s="308"/>
      <c r="AD27" s="308"/>
      <c r="AE27" s="308"/>
      <c r="AF27" s="308"/>
      <c r="AG27" s="308"/>
      <c r="AH27" s="308"/>
      <c r="AI27" s="308"/>
      <c r="AJ27" s="308"/>
      <c r="AK27" s="308"/>
      <c r="AL27" s="308"/>
      <c r="AM27" s="308"/>
      <c r="AN27" s="308"/>
      <c r="AO27" s="308"/>
      <c r="AP27" s="308"/>
      <c r="AQ27" s="308"/>
      <c r="AR27" s="309">
        <f>+Q18</f>
        <v>5</v>
      </c>
      <c r="AS27" s="309">
        <f t="shared" ref="AS27:BH27" si="405">+R18</f>
        <v>9.9</v>
      </c>
      <c r="AT27" s="309">
        <f t="shared" si="405"/>
        <v>14</v>
      </c>
      <c r="AU27" s="309">
        <f t="shared" si="405"/>
        <v>20</v>
      </c>
      <c r="AV27" s="309">
        <f t="shared" si="405"/>
        <v>31.4</v>
      </c>
      <c r="AW27" s="309">
        <f t="shared" si="405"/>
        <v>35.6</v>
      </c>
      <c r="AX27" s="309">
        <f t="shared" si="405"/>
        <v>39.700000000000003</v>
      </c>
      <c r="AY27" s="309">
        <f t="shared" si="405"/>
        <v>45.7</v>
      </c>
      <c r="AZ27" s="309">
        <f t="shared" si="405"/>
        <v>57.1</v>
      </c>
      <c r="BA27" s="309">
        <f t="shared" si="405"/>
        <v>61.3</v>
      </c>
      <c r="BB27" s="309" t="e">
        <f t="shared" ca="1" si="405"/>
        <v>#NAME?</v>
      </c>
      <c r="BC27" s="309" t="e">
        <f t="shared" ca="1" si="405"/>
        <v>#NAME?</v>
      </c>
      <c r="BD27" s="309" t="e">
        <f t="shared" ca="1" si="405"/>
        <v>#NAME?</v>
      </c>
      <c r="BE27" s="309" t="e">
        <f t="shared" ca="1" si="405"/>
        <v>#NAME?</v>
      </c>
      <c r="BF27" s="309" t="e">
        <f t="shared" ca="1" si="405"/>
        <v>#NAME?</v>
      </c>
      <c r="BG27" s="309" t="e">
        <f t="shared" ca="1" si="405"/>
        <v>#NAME?</v>
      </c>
      <c r="BH27" s="309" t="e">
        <f t="shared" ca="1" si="405"/>
        <v>#NAME?</v>
      </c>
      <c r="BI27" s="309" t="e">
        <f t="shared" ref="BI27" ca="1" si="406">+AH18</f>
        <v>#NAME?</v>
      </c>
      <c r="BJ27" s="309" t="e">
        <f t="shared" ref="BJ27" ca="1" si="407">+AI18</f>
        <v>#NAME?</v>
      </c>
      <c r="BK27" s="309" t="e">
        <f t="shared" ref="BK27" ca="1" si="408">+AJ18</f>
        <v>#NAME?</v>
      </c>
      <c r="BL27" s="309" t="e">
        <f t="shared" ref="BL27" ca="1" si="409">+AK18</f>
        <v>#NAME?</v>
      </c>
      <c r="BM27" s="309" t="e">
        <f t="shared" ref="BM27" ca="1" si="410">+AL18</f>
        <v>#NAME?</v>
      </c>
      <c r="BN27" s="309" t="e">
        <f t="shared" ref="BN27" ca="1" si="411">+AM18</f>
        <v>#NAME?</v>
      </c>
      <c r="BO27" s="309" t="e">
        <f t="shared" ref="BO27" ca="1" si="412">+AN18</f>
        <v>#NAME?</v>
      </c>
      <c r="BP27" s="309" t="e">
        <f t="shared" ref="BP27" ca="1" si="413">+AO18</f>
        <v>#NAME?</v>
      </c>
      <c r="BQ27" s="309" t="e">
        <f t="shared" ref="BQ27" ca="1" si="414">+AP18</f>
        <v>#NAME?</v>
      </c>
      <c r="BR27" s="309" t="e">
        <f t="shared" ref="BR27" ca="1" si="415">+AQ18</f>
        <v>#NAME?</v>
      </c>
      <c r="CL27" s="29"/>
      <c r="CM27" s="29"/>
      <c r="CN27" s="29"/>
      <c r="CO27" s="29"/>
      <c r="CP27" s="29"/>
      <c r="CQ27" s="29"/>
      <c r="CR27" s="29"/>
      <c r="CS27" s="29"/>
      <c r="CT27" s="29"/>
    </row>
    <row r="28" spans="1:98" ht="15" customHeight="1" x14ac:dyDescent="0.25">
      <c r="A28" s="1"/>
      <c r="CL28" s="27"/>
      <c r="CM28" s="27"/>
      <c r="CN28" s="27"/>
      <c r="CO28" s="27"/>
      <c r="CP28" s="27"/>
      <c r="CQ28" s="27"/>
      <c r="CR28" s="27"/>
      <c r="CS28" s="27"/>
      <c r="CT28" s="27"/>
    </row>
    <row r="29" spans="1:98" ht="15" customHeight="1" x14ac:dyDescent="0.25">
      <c r="A29" s="1"/>
      <c r="CL29" s="27"/>
      <c r="CM29" s="27"/>
      <c r="CN29" s="27"/>
      <c r="CO29" s="27"/>
      <c r="CP29" s="27"/>
      <c r="CQ29" s="27"/>
      <c r="CR29" s="27"/>
      <c r="CS29" s="27"/>
      <c r="CT29" s="27"/>
    </row>
    <row r="30" spans="1:98" ht="15" customHeight="1" outlineLevel="1" x14ac:dyDescent="0.25">
      <c r="A30" s="1" t="s">
        <v>34</v>
      </c>
      <c r="B30" s="22" t="s">
        <v>39</v>
      </c>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B30" s="34" t="str">
        <f>+B30</f>
        <v>Commentary</v>
      </c>
      <c r="CC30" s="24"/>
      <c r="CD30" s="24"/>
      <c r="CE30" s="24"/>
      <c r="CF30" s="24"/>
      <c r="CG30" s="24"/>
      <c r="CH30" s="24"/>
      <c r="CI30" s="25" t="str">
        <f>+B30</f>
        <v>Commentary</v>
      </c>
      <c r="CJ30" s="24"/>
      <c r="CK30" s="24"/>
      <c r="CL30" s="24"/>
      <c r="CM30" s="24"/>
      <c r="CN30" s="24"/>
      <c r="CO30" s="24"/>
      <c r="CP30" s="24"/>
      <c r="CQ30" s="24"/>
      <c r="CR30" s="24"/>
      <c r="CS30" s="24"/>
      <c r="CT30" s="24"/>
    </row>
    <row r="31" spans="1:98" ht="15" customHeight="1" outlineLevel="1" x14ac:dyDescent="0.25">
      <c r="A31" s="16"/>
      <c r="B31" s="17" t="s">
        <v>40</v>
      </c>
      <c r="C31" s="17"/>
      <c r="D31" s="17"/>
      <c r="E31" s="17"/>
      <c r="F31" s="17"/>
      <c r="G31" s="35">
        <f t="shared" ref="G31:BH31" si="416">+G308</f>
        <v>334.38</v>
      </c>
      <c r="H31" s="35">
        <f t="shared" si="416"/>
        <v>107.03400000000001</v>
      </c>
      <c r="I31" s="35">
        <f t="shared" si="416"/>
        <v>236.32499999999999</v>
      </c>
      <c r="J31" s="35">
        <f t="shared" si="416"/>
        <v>148.084</v>
      </c>
      <c r="K31" s="35">
        <f t="shared" si="416"/>
        <v>226.13900000000001</v>
      </c>
      <c r="L31" s="35">
        <f t="shared" si="416"/>
        <v>288.03300000000002</v>
      </c>
      <c r="M31" s="35">
        <f t="shared" si="416"/>
        <v>405.00700000000001</v>
      </c>
      <c r="N31" s="35">
        <f t="shared" si="416"/>
        <v>303.12799999999999</v>
      </c>
      <c r="O31" s="35">
        <f t="shared" si="416"/>
        <v>144.303</v>
      </c>
      <c r="P31" s="35">
        <f t="shared" si="416"/>
        <v>1268.606</v>
      </c>
      <c r="Q31" s="35">
        <f t="shared" si="416"/>
        <v>767.65599999999995</v>
      </c>
      <c r="R31" s="35">
        <f t="shared" si="416"/>
        <v>233.155</v>
      </c>
      <c r="S31" s="35">
        <f t="shared" si="416"/>
        <v>151.61099999999999</v>
      </c>
      <c r="T31" s="35">
        <f t="shared" si="416"/>
        <v>135.44200000000001</v>
      </c>
      <c r="U31" s="35">
        <f t="shared" si="416"/>
        <v>953.976</v>
      </c>
      <c r="V31" s="35">
        <f t="shared" si="416"/>
        <v>427.73599999999999</v>
      </c>
      <c r="W31" s="35">
        <f t="shared" si="416"/>
        <v>366.392</v>
      </c>
      <c r="X31" s="35">
        <f t="shared" si="416"/>
        <v>364.93</v>
      </c>
      <c r="Y31" s="35">
        <f t="shared" si="416"/>
        <v>486.791</v>
      </c>
      <c r="Z31" s="35">
        <f t="shared" si="416"/>
        <v>342.512</v>
      </c>
      <c r="AA31" s="35">
        <f t="shared" si="416"/>
        <v>272.55599999999998</v>
      </c>
      <c r="AB31" s="35">
        <f t="shared" si="416"/>
        <v>479.44099999999997</v>
      </c>
      <c r="AC31" s="35">
        <f t="shared" si="416"/>
        <v>744.82299999999998</v>
      </c>
      <c r="AD31" s="35">
        <f t="shared" si="416"/>
        <v>407.12700000000001</v>
      </c>
      <c r="AE31" s="35">
        <f t="shared" si="416"/>
        <v>348.30500000000001</v>
      </c>
      <c r="AF31" s="35">
        <f t="shared" si="416"/>
        <v>576.98900000000003</v>
      </c>
      <c r="AG31" s="35">
        <f t="shared" si="416"/>
        <v>653.93899999999996</v>
      </c>
      <c r="AH31" s="35">
        <f t="shared" si="416"/>
        <v>411.36900000000003</v>
      </c>
      <c r="AI31" s="35">
        <f t="shared" si="416"/>
        <v>288.32499999999999</v>
      </c>
      <c r="AJ31" s="35">
        <f t="shared" si="416"/>
        <v>583.42100000000005</v>
      </c>
      <c r="AK31" s="35">
        <f t="shared" si="416"/>
        <v>1568.567</v>
      </c>
      <c r="AL31" s="35">
        <f t="shared" si="416"/>
        <v>488.411</v>
      </c>
      <c r="AM31" s="35">
        <f t="shared" si="416"/>
        <v>422.24</v>
      </c>
      <c r="AN31" s="35">
        <f t="shared" si="416"/>
        <v>950.51599999999996</v>
      </c>
      <c r="AO31" s="35">
        <f t="shared" si="416"/>
        <v>888.17899999999997</v>
      </c>
      <c r="AP31" s="35">
        <f t="shared" si="416"/>
        <v>729.42200000000003</v>
      </c>
      <c r="AQ31" s="35">
        <f t="shared" si="416"/>
        <v>996.24900000000002</v>
      </c>
      <c r="AR31" s="35">
        <f t="shared" si="416"/>
        <v>957.53499999999997</v>
      </c>
      <c r="AS31" s="35">
        <f t="shared" si="416"/>
        <v>814.28200000000004</v>
      </c>
      <c r="AT31" s="35">
        <f t="shared" si="416"/>
        <v>784.53200000000004</v>
      </c>
      <c r="AU31" s="35">
        <f t="shared" si="416"/>
        <v>711.43</v>
      </c>
      <c r="AV31" s="35">
        <f t="shared" si="416"/>
        <v>984.85199999999998</v>
      </c>
      <c r="AW31" s="35">
        <f t="shared" si="416"/>
        <v>866.12300000000005</v>
      </c>
      <c r="AX31" s="35">
        <f t="shared" si="416"/>
        <v>845.779</v>
      </c>
      <c r="AY31" s="35">
        <f t="shared" si="416"/>
        <v>1002.5</v>
      </c>
      <c r="AZ31" s="35">
        <f t="shared" si="416"/>
        <v>1504.8</v>
      </c>
      <c r="BA31" s="35">
        <f t="shared" si="416"/>
        <v>1382.8</v>
      </c>
      <c r="BB31" s="35">
        <f t="shared" si="416"/>
        <v>1393.5</v>
      </c>
      <c r="BC31" s="35">
        <f t="shared" si="416"/>
        <v>1201.5</v>
      </c>
      <c r="BD31" s="35">
        <f t="shared" si="416"/>
        <v>1444.9</v>
      </c>
      <c r="BE31" s="35">
        <f t="shared" si="416"/>
        <v>1337.8</v>
      </c>
      <c r="BF31" s="35">
        <f t="shared" si="416"/>
        <v>1348.7</v>
      </c>
      <c r="BG31" s="35">
        <f t="shared" si="416"/>
        <v>1218.0999999999999</v>
      </c>
      <c r="BH31" s="35">
        <f t="shared" si="416"/>
        <v>1475</v>
      </c>
      <c r="BI31" s="17"/>
      <c r="BJ31" s="17"/>
      <c r="BK31" s="17"/>
      <c r="BL31" s="17"/>
      <c r="BM31" s="17"/>
      <c r="BN31" s="17"/>
      <c r="BO31" s="17"/>
      <c r="BP31" s="17"/>
      <c r="BQ31" s="17"/>
      <c r="BR31" s="17"/>
      <c r="BS31" s="17"/>
      <c r="BT31" s="17"/>
      <c r="BU31" s="17"/>
      <c r="BV31" s="17"/>
      <c r="BW31" s="17"/>
      <c r="BX31" s="17"/>
      <c r="BY31" s="17"/>
      <c r="BZ31" s="17"/>
      <c r="CB31" s="17"/>
      <c r="CC31" s="17"/>
      <c r="CD31" s="17"/>
      <c r="CE31" s="17"/>
      <c r="CF31" s="17"/>
      <c r="CG31" s="17"/>
      <c r="CH31" s="17"/>
      <c r="CI31" s="35">
        <f t="shared" ref="CI31:CO31" si="417">+CI308</f>
        <v>1990.6020000000003</v>
      </c>
      <c r="CJ31" s="35">
        <f t="shared" si="417"/>
        <v>2928.7240000000002</v>
      </c>
      <c r="CK31" s="35">
        <f t="shared" si="417"/>
        <v>2990.357</v>
      </c>
      <c r="CL31" s="35">
        <f t="shared" si="417"/>
        <v>3552.5980000000004</v>
      </c>
      <c r="CM31" s="35">
        <f t="shared" si="417"/>
        <v>3408.1839999999997</v>
      </c>
      <c r="CN31" s="35">
        <f t="shared" si="417"/>
        <v>5283.6</v>
      </c>
      <c r="CO31" s="35">
        <f t="shared" si="417"/>
        <v>5332.9</v>
      </c>
      <c r="CP31" s="17"/>
      <c r="CQ31" s="17"/>
      <c r="CR31" s="17"/>
      <c r="CS31" s="17"/>
      <c r="CT31" s="17"/>
    </row>
    <row r="32" spans="1:98" ht="15" customHeight="1" outlineLevel="1" x14ac:dyDescent="0.25">
      <c r="A32" s="1"/>
      <c r="B32" s="26" t="s">
        <v>41</v>
      </c>
      <c r="AF32" s="36" t="s">
        <v>42</v>
      </c>
      <c r="AG32" s="36" t="s">
        <v>43</v>
      </c>
      <c r="AH32" s="36" t="s">
        <v>43</v>
      </c>
      <c r="AI32" s="36" t="s">
        <v>43</v>
      </c>
      <c r="AJ32" s="36" t="s">
        <v>44</v>
      </c>
      <c r="AK32" s="36" t="s">
        <v>45</v>
      </c>
      <c r="AL32" s="36" t="s">
        <v>44</v>
      </c>
      <c r="AM32" s="36" t="s">
        <v>43</v>
      </c>
      <c r="AN32" s="36" t="s">
        <v>46</v>
      </c>
      <c r="AO32" s="36" t="s">
        <v>43</v>
      </c>
      <c r="AP32" s="36" t="s">
        <v>43</v>
      </c>
      <c r="AQ32" s="36" t="s">
        <v>43</v>
      </c>
      <c r="AR32" s="36" t="s">
        <v>47</v>
      </c>
      <c r="AS32" s="36" t="s">
        <v>47</v>
      </c>
      <c r="AT32" s="36" t="s">
        <v>47</v>
      </c>
      <c r="AU32" s="36" t="s">
        <v>43</v>
      </c>
      <c r="AV32" s="36" t="s">
        <v>48</v>
      </c>
      <c r="AW32" s="36" t="s">
        <v>48</v>
      </c>
      <c r="AX32" s="36" t="s">
        <v>48</v>
      </c>
      <c r="AY32" s="36" t="s">
        <v>48</v>
      </c>
      <c r="AZ32" s="36" t="s">
        <v>49</v>
      </c>
      <c r="BA32" s="36" t="s">
        <v>49</v>
      </c>
      <c r="BB32" s="36" t="s">
        <v>49</v>
      </c>
      <c r="BC32" s="36" t="s">
        <v>49</v>
      </c>
      <c r="BD32" s="36" t="s">
        <v>50</v>
      </c>
      <c r="BE32" s="36" t="s">
        <v>50</v>
      </c>
      <c r="BF32" s="36" t="s">
        <v>50</v>
      </c>
      <c r="BG32" s="36" t="s">
        <v>50</v>
      </c>
      <c r="BH32" s="280" t="s">
        <v>1030</v>
      </c>
      <c r="CI32" s="36" t="s">
        <v>43</v>
      </c>
      <c r="CJ32" s="36" t="s">
        <v>45</v>
      </c>
      <c r="CK32" s="36" t="s">
        <v>46</v>
      </c>
      <c r="CL32" s="36" t="s">
        <v>47</v>
      </c>
      <c r="CM32" s="36" t="s">
        <v>48</v>
      </c>
      <c r="CN32" s="36" t="s">
        <v>49</v>
      </c>
      <c r="CO32" s="36" t="s">
        <v>50</v>
      </c>
    </row>
    <row r="33" spans="1:98" ht="15" customHeight="1" outlineLevel="1" x14ac:dyDescent="0.25">
      <c r="A33" s="1"/>
      <c r="B33" s="26" t="s">
        <v>51</v>
      </c>
      <c r="AF33" s="36" t="s">
        <v>52</v>
      </c>
      <c r="AG33" s="36" t="s">
        <v>53</v>
      </c>
      <c r="AH33" s="36" t="s">
        <v>53</v>
      </c>
      <c r="AI33" s="36" t="s">
        <v>53</v>
      </c>
      <c r="AJ33" s="36" t="s">
        <v>42</v>
      </c>
      <c r="AK33" s="36" t="s">
        <v>44</v>
      </c>
      <c r="AL33" s="36" t="s">
        <v>43</v>
      </c>
      <c r="AM33" s="36" t="s">
        <v>53</v>
      </c>
      <c r="AN33" s="36" t="s">
        <v>44</v>
      </c>
      <c r="AO33" s="36" t="s">
        <v>53</v>
      </c>
      <c r="AP33" s="36" t="s">
        <v>53</v>
      </c>
      <c r="AQ33" s="36" t="s">
        <v>53</v>
      </c>
      <c r="AR33" s="36" t="s">
        <v>46</v>
      </c>
      <c r="AS33" s="36" t="s">
        <v>46</v>
      </c>
      <c r="AT33" s="36" t="s">
        <v>43</v>
      </c>
      <c r="AU33" s="36" t="s">
        <v>53</v>
      </c>
      <c r="AV33" s="36" t="s">
        <v>47</v>
      </c>
      <c r="AW33" s="36" t="s">
        <v>43</v>
      </c>
      <c r="AX33" s="36" t="s">
        <v>43</v>
      </c>
      <c r="AY33" s="36" t="s">
        <v>43</v>
      </c>
      <c r="AZ33" s="36" t="s">
        <v>48</v>
      </c>
      <c r="BA33" s="36" t="s">
        <v>43</v>
      </c>
      <c r="BB33" s="36" t="s">
        <v>43</v>
      </c>
      <c r="BC33" s="36" t="s">
        <v>43</v>
      </c>
      <c r="BD33" s="36" t="s">
        <v>49</v>
      </c>
      <c r="BE33" s="36" t="s">
        <v>43</v>
      </c>
      <c r="BF33" s="36" t="s">
        <v>43</v>
      </c>
      <c r="BG33" s="36" t="s">
        <v>43</v>
      </c>
      <c r="BH33" s="280" t="s">
        <v>50</v>
      </c>
      <c r="CI33" s="36" t="s">
        <v>53</v>
      </c>
      <c r="CJ33" s="36" t="s">
        <v>54</v>
      </c>
      <c r="CK33" s="36" t="s">
        <v>44</v>
      </c>
      <c r="CL33" s="36" t="s">
        <v>46</v>
      </c>
      <c r="CM33" s="36" t="s">
        <v>47</v>
      </c>
      <c r="CN33" s="36" t="s">
        <v>48</v>
      </c>
      <c r="CO33" s="36" t="s">
        <v>43</v>
      </c>
    </row>
    <row r="34" spans="1:98" ht="15" customHeight="1" outlineLevel="1" x14ac:dyDescent="0.25">
      <c r="A34" s="1"/>
      <c r="B34" s="26" t="s">
        <v>55</v>
      </c>
      <c r="AF34" s="36" t="s">
        <v>43</v>
      </c>
      <c r="AG34" s="36" t="s">
        <v>42</v>
      </c>
      <c r="AH34" s="36" t="s">
        <v>42</v>
      </c>
      <c r="AI34" s="36" t="s">
        <v>42</v>
      </c>
      <c r="AJ34" s="36" t="s">
        <v>43</v>
      </c>
      <c r="AK34" s="36" t="s">
        <v>43</v>
      </c>
      <c r="AL34" s="36" t="s">
        <v>53</v>
      </c>
      <c r="AM34" s="36" t="s">
        <v>44</v>
      </c>
      <c r="AN34" s="36" t="s">
        <v>56</v>
      </c>
      <c r="AO34" s="36" t="s">
        <v>46</v>
      </c>
      <c r="AP34" s="36" t="s">
        <v>46</v>
      </c>
      <c r="AQ34" s="36" t="s">
        <v>46</v>
      </c>
      <c r="AR34" s="36" t="s">
        <v>43</v>
      </c>
      <c r="AS34" s="36" t="s">
        <v>43</v>
      </c>
      <c r="AT34" s="36" t="s">
        <v>53</v>
      </c>
      <c r="AU34" s="36" t="s">
        <v>47</v>
      </c>
      <c r="AV34" s="36" t="s">
        <v>43</v>
      </c>
      <c r="AW34" s="36" t="s">
        <v>53</v>
      </c>
      <c r="AX34" s="36" t="s">
        <v>53</v>
      </c>
      <c r="AY34" s="36" t="s">
        <v>53</v>
      </c>
      <c r="AZ34" s="36" t="s">
        <v>43</v>
      </c>
      <c r="BA34" s="36" t="s">
        <v>53</v>
      </c>
      <c r="BB34" s="36" t="s">
        <v>53</v>
      </c>
      <c r="BC34" s="36" t="s">
        <v>53</v>
      </c>
      <c r="BD34" s="36" t="s">
        <v>43</v>
      </c>
      <c r="BE34" s="36" t="s">
        <v>53</v>
      </c>
      <c r="BF34" s="36" t="s">
        <v>53</v>
      </c>
      <c r="BG34" s="36" t="s">
        <v>53</v>
      </c>
      <c r="BH34" s="36" t="s">
        <v>43</v>
      </c>
      <c r="CI34" s="36" t="s">
        <v>42</v>
      </c>
      <c r="CJ34" s="36" t="s">
        <v>44</v>
      </c>
      <c r="CK34" s="36" t="s">
        <v>43</v>
      </c>
      <c r="CL34" s="36" t="s">
        <v>43</v>
      </c>
      <c r="CM34" s="36" t="s">
        <v>43</v>
      </c>
      <c r="CN34" s="36" t="s">
        <v>43</v>
      </c>
      <c r="CO34" s="36" t="s">
        <v>53</v>
      </c>
    </row>
    <row r="35" spans="1:98" ht="15" customHeight="1" outlineLevel="1" x14ac:dyDescent="0.25">
      <c r="A35" s="1"/>
      <c r="B35" s="26" t="s">
        <v>57</v>
      </c>
      <c r="AF35" s="36" t="s">
        <v>53</v>
      </c>
      <c r="AG35" s="36" t="s">
        <v>58</v>
      </c>
      <c r="AH35" s="36" t="s">
        <v>59</v>
      </c>
      <c r="AI35" s="36" t="s">
        <v>59</v>
      </c>
      <c r="AJ35" s="36" t="s">
        <v>53</v>
      </c>
      <c r="AK35" s="36" t="s">
        <v>53</v>
      </c>
      <c r="AL35" s="36" t="s">
        <v>45</v>
      </c>
      <c r="AM35" s="36" t="s">
        <v>60</v>
      </c>
      <c r="AN35" s="36" t="s">
        <v>43</v>
      </c>
      <c r="AO35" s="36" t="s">
        <v>45</v>
      </c>
      <c r="AP35" s="36" t="s">
        <v>45</v>
      </c>
      <c r="AQ35" s="36" t="s">
        <v>45</v>
      </c>
      <c r="AR35" s="36" t="s">
        <v>53</v>
      </c>
      <c r="AS35" s="36" t="s">
        <v>53</v>
      </c>
      <c r="AT35" s="36" t="s">
        <v>45</v>
      </c>
      <c r="AU35" s="36" t="s">
        <v>46</v>
      </c>
      <c r="AV35" s="36" t="s">
        <v>53</v>
      </c>
      <c r="AW35" s="36" t="s">
        <v>61</v>
      </c>
      <c r="AX35" s="36" t="s">
        <v>62</v>
      </c>
      <c r="AY35" s="36" t="s">
        <v>62</v>
      </c>
      <c r="AZ35" s="36" t="s">
        <v>53</v>
      </c>
      <c r="BA35" s="36" t="s">
        <v>63</v>
      </c>
      <c r="BB35" s="36" t="s">
        <v>64</v>
      </c>
      <c r="BC35" s="36" t="s">
        <v>64</v>
      </c>
      <c r="BD35" s="36" t="s">
        <v>53</v>
      </c>
      <c r="BE35" s="36" t="s">
        <v>65</v>
      </c>
      <c r="BF35" s="36" t="s">
        <v>65</v>
      </c>
      <c r="BG35" s="36" t="s">
        <v>65</v>
      </c>
      <c r="BH35" s="36" t="s">
        <v>53</v>
      </c>
      <c r="CI35" s="36" t="s">
        <v>52</v>
      </c>
      <c r="CJ35" s="36" t="s">
        <v>42</v>
      </c>
      <c r="CK35" s="36" t="s">
        <v>53</v>
      </c>
      <c r="CL35" s="36" t="s">
        <v>53</v>
      </c>
      <c r="CM35" s="36" t="s">
        <v>53</v>
      </c>
      <c r="CN35" s="36" t="s">
        <v>53</v>
      </c>
      <c r="CO35" s="36" t="s">
        <v>65</v>
      </c>
    </row>
    <row r="36" spans="1:98" ht="15" customHeight="1" outlineLevel="1" x14ac:dyDescent="0.25">
      <c r="A36" s="1"/>
      <c r="B36" s="26" t="s">
        <v>66</v>
      </c>
      <c r="AF36" s="36" t="s">
        <v>59</v>
      </c>
      <c r="AG36" s="36" t="s">
        <v>67</v>
      </c>
      <c r="AH36" s="36" t="s">
        <v>68</v>
      </c>
      <c r="AI36" s="36" t="s">
        <v>68</v>
      </c>
      <c r="AJ36" s="36" t="s">
        <v>59</v>
      </c>
      <c r="AK36" s="36" t="s">
        <v>69</v>
      </c>
      <c r="AL36" s="36" t="s">
        <v>54</v>
      </c>
      <c r="AM36" s="36" t="s">
        <v>45</v>
      </c>
      <c r="AN36" s="36" t="s">
        <v>53</v>
      </c>
      <c r="AO36" s="36" t="s">
        <v>54</v>
      </c>
      <c r="AP36" s="36" t="s">
        <v>54</v>
      </c>
      <c r="AQ36" s="36" t="s">
        <v>54</v>
      </c>
      <c r="AR36" s="36" t="s">
        <v>45</v>
      </c>
      <c r="AS36" s="36" t="s">
        <v>45</v>
      </c>
      <c r="AT36" s="36" t="s">
        <v>54</v>
      </c>
      <c r="AU36" s="36" t="s">
        <v>45</v>
      </c>
      <c r="AV36" s="36" t="s">
        <v>45</v>
      </c>
      <c r="AW36" s="36" t="s">
        <v>45</v>
      </c>
      <c r="AX36" s="36" t="s">
        <v>70</v>
      </c>
      <c r="AY36" s="36" t="s">
        <v>63</v>
      </c>
      <c r="AZ36" s="36" t="s">
        <v>71</v>
      </c>
      <c r="BA36" s="36" t="s">
        <v>65</v>
      </c>
      <c r="BB36" s="36" t="s">
        <v>63</v>
      </c>
      <c r="BC36" s="36" t="s">
        <v>63</v>
      </c>
      <c r="BD36" s="36" t="s">
        <v>64</v>
      </c>
      <c r="BE36" s="36" t="s">
        <v>63</v>
      </c>
      <c r="BF36" s="36" t="s">
        <v>63</v>
      </c>
      <c r="BG36" s="36" t="s">
        <v>64</v>
      </c>
      <c r="BH36" s="36" t="s">
        <v>65</v>
      </c>
      <c r="CI36" s="36" t="s">
        <v>58</v>
      </c>
      <c r="CJ36" s="36" t="s">
        <v>43</v>
      </c>
      <c r="CK36" s="36" t="s">
        <v>56</v>
      </c>
      <c r="CL36" s="36" t="s">
        <v>45</v>
      </c>
      <c r="CM36" s="36" t="s">
        <v>45</v>
      </c>
      <c r="CN36" s="36" t="s">
        <v>63</v>
      </c>
      <c r="CO36" s="36" t="s">
        <v>63</v>
      </c>
    </row>
    <row r="37" spans="1:98" ht="15" customHeight="1" outlineLevel="1" x14ac:dyDescent="0.25">
      <c r="A37" s="1"/>
      <c r="B37" s="26" t="s">
        <v>72</v>
      </c>
      <c r="AF37" s="36" t="s">
        <v>68</v>
      </c>
      <c r="AG37" s="36" t="s">
        <v>59</v>
      </c>
      <c r="AH37" s="36" t="s">
        <v>58</v>
      </c>
      <c r="AI37" s="36" t="s">
        <v>73</v>
      </c>
      <c r="AJ37" s="36" t="s">
        <v>68</v>
      </c>
      <c r="AK37" s="36" t="s">
        <v>73</v>
      </c>
      <c r="AL37" s="36" t="s">
        <v>74</v>
      </c>
      <c r="AM37" s="36" t="s">
        <v>54</v>
      </c>
      <c r="AN37" s="36" t="s">
        <v>45</v>
      </c>
      <c r="AO37" s="36" t="s">
        <v>75</v>
      </c>
      <c r="AP37" s="36" t="s">
        <v>56</v>
      </c>
      <c r="AQ37" s="36" t="s">
        <v>56</v>
      </c>
      <c r="AR37" s="36" t="s">
        <v>54</v>
      </c>
      <c r="AS37" s="36" t="s">
        <v>54</v>
      </c>
      <c r="AT37" s="36" t="s">
        <v>76</v>
      </c>
      <c r="AU37" s="36" t="s">
        <v>54</v>
      </c>
      <c r="AV37" s="36" t="s">
        <v>54</v>
      </c>
      <c r="AW37" s="36" t="s">
        <v>54</v>
      </c>
      <c r="AX37" s="36" t="s">
        <v>45</v>
      </c>
      <c r="AY37" s="36" t="s">
        <v>45</v>
      </c>
      <c r="AZ37" s="36" t="s">
        <v>63</v>
      </c>
      <c r="BA37" s="36" t="s">
        <v>45</v>
      </c>
      <c r="BB37" s="36" t="s">
        <v>65</v>
      </c>
      <c r="BC37" s="36" t="s">
        <v>65</v>
      </c>
      <c r="BD37" s="36" t="s">
        <v>63</v>
      </c>
      <c r="BE37" s="36" t="s">
        <v>64</v>
      </c>
      <c r="BF37" s="36" t="s">
        <v>64</v>
      </c>
      <c r="BG37" s="36" t="s">
        <v>63</v>
      </c>
      <c r="BH37" s="36" t="s">
        <v>63</v>
      </c>
      <c r="CI37" s="36" t="s">
        <v>73</v>
      </c>
      <c r="CJ37" s="36" t="s">
        <v>53</v>
      </c>
      <c r="CK37" s="36" t="s">
        <v>45</v>
      </c>
      <c r="CL37" s="36" t="s">
        <v>54</v>
      </c>
      <c r="CM37" s="36" t="s">
        <v>54</v>
      </c>
      <c r="CN37" s="36" t="s">
        <v>77</v>
      </c>
      <c r="CO37" s="36" t="s">
        <v>77</v>
      </c>
    </row>
    <row r="38" spans="1:98" ht="15" customHeight="1" outlineLevel="1" x14ac:dyDescent="0.25">
      <c r="A38" s="1"/>
      <c r="B38" s="26" t="s">
        <v>78</v>
      </c>
      <c r="AF38" s="36" t="s">
        <v>79</v>
      </c>
      <c r="AG38" s="36" t="s">
        <v>68</v>
      </c>
      <c r="AH38" s="36" t="s">
        <v>73</v>
      </c>
      <c r="AI38" s="36" t="s">
        <v>58</v>
      </c>
      <c r="AJ38" s="36" t="s">
        <v>73</v>
      </c>
      <c r="AK38" s="36" t="s">
        <v>59</v>
      </c>
      <c r="AL38" s="36" t="s">
        <v>59</v>
      </c>
      <c r="AM38" s="36" t="s">
        <v>76</v>
      </c>
      <c r="AN38" s="36" t="s">
        <v>54</v>
      </c>
      <c r="AO38" s="36" t="s">
        <v>56</v>
      </c>
      <c r="AP38" s="36" t="s">
        <v>74</v>
      </c>
      <c r="AQ38" s="36" t="s">
        <v>76</v>
      </c>
      <c r="AR38" s="36" t="s">
        <v>80</v>
      </c>
      <c r="AS38" s="36" t="s">
        <v>76</v>
      </c>
      <c r="AT38" s="36" t="s">
        <v>74</v>
      </c>
      <c r="AU38" s="36" t="s">
        <v>56</v>
      </c>
      <c r="AV38" s="36" t="s">
        <v>56</v>
      </c>
      <c r="AW38" s="36" t="s">
        <v>81</v>
      </c>
      <c r="AX38" s="36" t="s">
        <v>54</v>
      </c>
      <c r="AY38" s="36" t="s">
        <v>54</v>
      </c>
      <c r="AZ38" s="36" t="s">
        <v>65</v>
      </c>
      <c r="BA38" s="36" t="s">
        <v>54</v>
      </c>
      <c r="BB38" s="36" t="s">
        <v>45</v>
      </c>
      <c r="BC38" s="36" t="s">
        <v>82</v>
      </c>
      <c r="BD38" s="36" t="s">
        <v>65</v>
      </c>
      <c r="BE38" s="36" t="s">
        <v>45</v>
      </c>
      <c r="BF38" s="36" t="s">
        <v>45</v>
      </c>
      <c r="BG38" s="37" t="s">
        <v>83</v>
      </c>
      <c r="BH38" s="37" t="s">
        <v>83</v>
      </c>
      <c r="CI38" s="36" t="s">
        <v>59</v>
      </c>
      <c r="CJ38" s="36" t="s">
        <v>69</v>
      </c>
      <c r="CK38" s="36" t="s">
        <v>54</v>
      </c>
      <c r="CL38" s="36" t="s">
        <v>56</v>
      </c>
      <c r="CM38" s="36" t="s">
        <v>56</v>
      </c>
      <c r="CN38" s="36" t="s">
        <v>65</v>
      </c>
      <c r="CO38" s="36" t="s">
        <v>45</v>
      </c>
    </row>
    <row r="39" spans="1:98" ht="15" customHeight="1" outlineLevel="1" x14ac:dyDescent="0.25">
      <c r="A39" s="1"/>
      <c r="B39" s="26" t="s">
        <v>84</v>
      </c>
      <c r="AH39" s="36" t="s">
        <v>74</v>
      </c>
      <c r="AJ39" s="36" t="s">
        <v>85</v>
      </c>
      <c r="AK39" s="36" t="s">
        <v>68</v>
      </c>
      <c r="AL39" s="36" t="s">
        <v>68</v>
      </c>
      <c r="AM39" s="36" t="s">
        <v>73</v>
      </c>
      <c r="AN39" s="36" t="s">
        <v>76</v>
      </c>
      <c r="AO39" s="36" t="s">
        <v>86</v>
      </c>
      <c r="AP39" s="36" t="s">
        <v>76</v>
      </c>
      <c r="AQ39" s="36" t="s">
        <v>74</v>
      </c>
      <c r="AR39" s="36" t="s">
        <v>56</v>
      </c>
      <c r="AS39" s="36" t="s">
        <v>87</v>
      </c>
      <c r="AT39" s="36" t="s">
        <v>56</v>
      </c>
      <c r="AU39" s="36" t="s">
        <v>88</v>
      </c>
      <c r="AV39" s="36" t="s">
        <v>81</v>
      </c>
      <c r="AW39" s="36" t="s">
        <v>89</v>
      </c>
      <c r="AX39" s="36" t="s">
        <v>81</v>
      </c>
      <c r="AY39" s="36" t="s">
        <v>70</v>
      </c>
      <c r="AZ39" s="36" t="s">
        <v>90</v>
      </c>
      <c r="BA39" s="36" t="s">
        <v>71</v>
      </c>
      <c r="BB39" s="36" t="s">
        <v>54</v>
      </c>
      <c r="BC39" s="36" t="s">
        <v>90</v>
      </c>
      <c r="BD39" s="36" t="s">
        <v>45</v>
      </c>
      <c r="BE39" s="36" t="s">
        <v>54</v>
      </c>
      <c r="BF39" s="36" t="s">
        <v>54</v>
      </c>
      <c r="BG39" s="36" t="s">
        <v>45</v>
      </c>
      <c r="BH39" s="280" t="s">
        <v>1031</v>
      </c>
      <c r="CI39" s="36" t="s">
        <v>68</v>
      </c>
      <c r="CJ39" s="36" t="s">
        <v>73</v>
      </c>
      <c r="CK39" s="36" t="s">
        <v>75</v>
      </c>
      <c r="CL39" s="36" t="s">
        <v>76</v>
      </c>
      <c r="CM39" s="36" t="s">
        <v>61</v>
      </c>
      <c r="CN39" s="36" t="s">
        <v>45</v>
      </c>
      <c r="CO39" s="36" t="s">
        <v>54</v>
      </c>
    </row>
    <row r="40" spans="1:98" ht="15" customHeight="1" outlineLevel="1" x14ac:dyDescent="0.25">
      <c r="A40" s="1"/>
      <c r="B40" s="26" t="s">
        <v>91</v>
      </c>
      <c r="AK40" s="36" t="s">
        <v>74</v>
      </c>
      <c r="AL40" s="36" t="s">
        <v>73</v>
      </c>
      <c r="AM40" s="36" t="s">
        <v>69</v>
      </c>
      <c r="AN40" s="36" t="s">
        <v>73</v>
      </c>
      <c r="AO40" s="36" t="s">
        <v>73</v>
      </c>
      <c r="AP40" s="36" t="s">
        <v>73</v>
      </c>
      <c r="AQ40" s="36" t="s">
        <v>88</v>
      </c>
      <c r="AR40" s="36" t="s">
        <v>76</v>
      </c>
      <c r="AS40" s="36" t="s">
        <v>92</v>
      </c>
      <c r="AT40" s="36" t="s">
        <v>93</v>
      </c>
      <c r="AU40" s="36" t="s">
        <v>59</v>
      </c>
      <c r="AV40" s="36" t="s">
        <v>74</v>
      </c>
      <c r="AW40" s="36" t="s">
        <v>56</v>
      </c>
      <c r="AX40" s="36" t="s">
        <v>93</v>
      </c>
      <c r="AY40" s="36" t="s">
        <v>71</v>
      </c>
      <c r="AZ40" s="36" t="s">
        <v>82</v>
      </c>
      <c r="BA40" s="36" t="s">
        <v>90</v>
      </c>
      <c r="BB40" s="36" t="s">
        <v>94</v>
      </c>
      <c r="BC40" s="36" t="s">
        <v>45</v>
      </c>
      <c r="BD40" s="36" t="s">
        <v>54</v>
      </c>
      <c r="BE40" s="36" t="s">
        <v>90</v>
      </c>
      <c r="BF40" s="36" t="s">
        <v>95</v>
      </c>
      <c r="BG40" s="36" t="s">
        <v>54</v>
      </c>
      <c r="BH40" s="36" t="s">
        <v>45</v>
      </c>
      <c r="CI40" s="36" t="s">
        <v>74</v>
      </c>
      <c r="CJ40" s="36" t="s">
        <v>59</v>
      </c>
      <c r="CK40" s="36" t="s">
        <v>86</v>
      </c>
      <c r="CL40" s="36" t="s">
        <v>74</v>
      </c>
      <c r="CM40" s="36" t="s">
        <v>81</v>
      </c>
      <c r="CN40" s="36" t="s">
        <v>54</v>
      </c>
      <c r="CO40" s="36" t="s">
        <v>90</v>
      </c>
    </row>
    <row r="41" spans="1:98" ht="15" customHeight="1" outlineLevel="1" x14ac:dyDescent="0.25">
      <c r="A41" s="1"/>
      <c r="B41" s="26" t="s">
        <v>96</v>
      </c>
      <c r="AL41" s="36" t="s">
        <v>69</v>
      </c>
      <c r="AM41" s="36" t="s">
        <v>74</v>
      </c>
      <c r="AN41" s="36" t="s">
        <v>69</v>
      </c>
      <c r="AO41" s="36" t="s">
        <v>74</v>
      </c>
      <c r="AP41" s="36" t="s">
        <v>86</v>
      </c>
      <c r="AQ41" s="36" t="s">
        <v>75</v>
      </c>
      <c r="AR41" s="36" t="s">
        <v>87</v>
      </c>
      <c r="AS41" s="36" t="s">
        <v>88</v>
      </c>
      <c r="AT41" s="36" t="s">
        <v>97</v>
      </c>
      <c r="AU41" s="36" t="s">
        <v>93</v>
      </c>
      <c r="AV41" s="36" t="s">
        <v>59</v>
      </c>
      <c r="AX41" s="36" t="s">
        <v>61</v>
      </c>
      <c r="AY41" s="36" t="s">
        <v>98</v>
      </c>
      <c r="AZ41" s="36" t="s">
        <v>45</v>
      </c>
      <c r="BA41" s="36" t="s">
        <v>82</v>
      </c>
      <c r="BB41" s="36" t="s">
        <v>82</v>
      </c>
      <c r="BC41" s="36" t="s">
        <v>54</v>
      </c>
      <c r="BD41" s="36" t="s">
        <v>82</v>
      </c>
      <c r="BE41" s="36" t="s">
        <v>61</v>
      </c>
      <c r="BF41" s="37" t="s">
        <v>83</v>
      </c>
      <c r="BG41" s="36" t="s">
        <v>90</v>
      </c>
      <c r="BH41" s="36" t="s">
        <v>54</v>
      </c>
      <c r="CJ41" s="36" t="s">
        <v>68</v>
      </c>
      <c r="CK41" s="36" t="s">
        <v>73</v>
      </c>
      <c r="CL41" s="36" t="s">
        <v>99</v>
      </c>
      <c r="CM41" s="36" t="s">
        <v>93</v>
      </c>
      <c r="CN41" s="36" t="s">
        <v>90</v>
      </c>
      <c r="CO41" s="36" t="s">
        <v>82</v>
      </c>
    </row>
    <row r="42" spans="1:98" ht="15" customHeight="1" outlineLevel="1" x14ac:dyDescent="0.25">
      <c r="A42" s="1"/>
      <c r="B42" s="26" t="s">
        <v>100</v>
      </c>
      <c r="AO42" s="36" t="s">
        <v>76</v>
      </c>
      <c r="AR42" s="36" t="s">
        <v>92</v>
      </c>
      <c r="AS42" s="36" t="s">
        <v>56</v>
      </c>
      <c r="AT42" s="36" t="s">
        <v>73</v>
      </c>
      <c r="AU42" s="36" t="s">
        <v>74</v>
      </c>
      <c r="AY42" s="36" t="s">
        <v>65</v>
      </c>
      <c r="AZ42" s="36" t="s">
        <v>54</v>
      </c>
      <c r="BA42" s="36" t="s">
        <v>101</v>
      </c>
      <c r="BB42" s="36" t="s">
        <v>90</v>
      </c>
      <c r="BC42" s="36" t="s">
        <v>101</v>
      </c>
      <c r="BD42" s="36" t="s">
        <v>90</v>
      </c>
      <c r="BE42" s="36" t="s">
        <v>82</v>
      </c>
      <c r="BF42" s="36" t="s">
        <v>90</v>
      </c>
      <c r="BG42" s="36" t="s">
        <v>82</v>
      </c>
      <c r="BH42" s="36" t="s">
        <v>90</v>
      </c>
      <c r="CJ42" s="36" t="s">
        <v>74</v>
      </c>
      <c r="CK42" s="36" t="s">
        <v>76</v>
      </c>
      <c r="CL42" s="36" t="s">
        <v>75</v>
      </c>
      <c r="CN42" s="36" t="s">
        <v>82</v>
      </c>
    </row>
    <row r="43" spans="1:98" ht="15" customHeight="1" outlineLevel="1" x14ac:dyDescent="0.25">
      <c r="A43" s="1"/>
      <c r="B43" s="26" t="s">
        <v>102</v>
      </c>
      <c r="AR43" s="36" t="s">
        <v>88</v>
      </c>
      <c r="AS43" s="36" t="s">
        <v>74</v>
      </c>
      <c r="AU43" s="36" t="s">
        <v>68</v>
      </c>
      <c r="AY43" s="36" t="s">
        <v>81</v>
      </c>
      <c r="AZ43" s="36" t="s">
        <v>101</v>
      </c>
      <c r="BD43" s="36" t="s">
        <v>103</v>
      </c>
      <c r="BF43" s="36" t="s">
        <v>82</v>
      </c>
      <c r="BH43" s="36" t="s">
        <v>82</v>
      </c>
      <c r="CK43" s="36" t="s">
        <v>74</v>
      </c>
    </row>
    <row r="44" spans="1:98" ht="15" customHeight="1" outlineLevel="1" x14ac:dyDescent="0.25">
      <c r="A44" s="1"/>
      <c r="B44" s="26" t="s">
        <v>104</v>
      </c>
      <c r="AR44" s="36" t="s">
        <v>74</v>
      </c>
      <c r="AS44" s="36" t="s">
        <v>80</v>
      </c>
    </row>
    <row r="45" spans="1:98" ht="15" customHeight="1" outlineLevel="1" x14ac:dyDescent="0.25">
      <c r="A45" s="1"/>
      <c r="B45" s="26"/>
    </row>
    <row r="46" spans="1:98" ht="15" customHeight="1" outlineLevel="1" x14ac:dyDescent="0.25">
      <c r="A46" s="1"/>
      <c r="B46" s="26"/>
      <c r="CK46" s="38"/>
    </row>
    <row r="47" spans="1:98" ht="15" customHeight="1" x14ac:dyDescent="0.25">
      <c r="A47" s="1" t="s">
        <v>34</v>
      </c>
      <c r="B47" s="22" t="s">
        <v>105</v>
      </c>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c r="AZ47" s="24"/>
      <c r="BA47" s="24"/>
      <c r="BB47" s="24"/>
      <c r="BC47" s="24"/>
      <c r="BD47" s="24"/>
      <c r="BE47" s="24"/>
      <c r="BF47" s="24"/>
      <c r="BG47" s="24"/>
      <c r="BH47" s="24"/>
      <c r="BI47" s="24"/>
      <c r="BJ47" s="24"/>
      <c r="BK47" s="24"/>
      <c r="BL47" s="24"/>
      <c r="BM47" s="24"/>
      <c r="BN47" s="24"/>
      <c r="BO47" s="24"/>
      <c r="BP47" s="24"/>
      <c r="BQ47" s="24"/>
      <c r="BR47" s="24"/>
      <c r="BS47" s="24"/>
      <c r="BT47" s="24"/>
      <c r="BU47" s="24"/>
      <c r="BV47" s="24"/>
      <c r="BW47" s="24"/>
      <c r="BX47" s="24"/>
      <c r="BY47" s="24"/>
      <c r="BZ47" s="24"/>
      <c r="CB47" s="34" t="str">
        <f>+B47</f>
        <v>Bookings Summary</v>
      </c>
      <c r="CC47" s="24"/>
      <c r="CD47" s="24"/>
      <c r="CE47" s="24"/>
      <c r="CF47" s="24"/>
      <c r="CG47" s="24"/>
      <c r="CH47" s="24"/>
      <c r="CI47" s="25" t="str">
        <f>+B47</f>
        <v>Bookings Summary</v>
      </c>
      <c r="CJ47" s="24"/>
      <c r="CK47" s="24"/>
      <c r="CL47" s="24"/>
      <c r="CM47" s="24"/>
      <c r="CN47" s="24"/>
      <c r="CO47" s="24"/>
      <c r="CP47" s="24"/>
      <c r="CQ47" s="24"/>
      <c r="CR47" s="24"/>
      <c r="CS47" s="24"/>
      <c r="CT47" s="24"/>
    </row>
    <row r="48" spans="1:98" ht="15" customHeight="1" x14ac:dyDescent="0.25">
      <c r="A48" s="1"/>
      <c r="B48" s="39" t="s">
        <v>106</v>
      </c>
      <c r="C48" s="35" t="str">
        <f t="shared" ref="C48:BH48" si="418">+C566</f>
        <v>-</v>
      </c>
      <c r="D48" s="35" t="str">
        <f t="shared" si="418"/>
        <v>-</v>
      </c>
      <c r="E48" s="35" t="str">
        <f t="shared" si="418"/>
        <v>-</v>
      </c>
      <c r="F48" s="35" t="str">
        <f t="shared" si="418"/>
        <v>-</v>
      </c>
      <c r="G48" s="35" t="str">
        <f t="shared" si="418"/>
        <v>-</v>
      </c>
      <c r="H48" s="35" t="str">
        <f t="shared" si="418"/>
        <v>-</v>
      </c>
      <c r="I48" s="35" t="str">
        <f t="shared" si="418"/>
        <v>-</v>
      </c>
      <c r="J48" s="35" t="str">
        <f t="shared" si="418"/>
        <v>-</v>
      </c>
      <c r="K48" s="35">
        <f t="shared" si="418"/>
        <v>19</v>
      </c>
      <c r="L48" s="35">
        <f t="shared" si="418"/>
        <v>25</v>
      </c>
      <c r="M48" s="35">
        <f t="shared" si="418"/>
        <v>35</v>
      </c>
      <c r="N48" s="35">
        <f t="shared" si="418"/>
        <v>26</v>
      </c>
      <c r="O48" s="35">
        <f t="shared" si="418"/>
        <v>33.676167308211376</v>
      </c>
      <c r="P48" s="35">
        <f t="shared" si="418"/>
        <v>36.285624536275868</v>
      </c>
      <c r="Q48" s="35">
        <f t="shared" si="418"/>
        <v>64.194446694150997</v>
      </c>
      <c r="R48" s="35">
        <f t="shared" si="418"/>
        <v>73.7313820255102</v>
      </c>
      <c r="S48" s="35">
        <f t="shared" si="418"/>
        <v>63.84</v>
      </c>
      <c r="T48" s="35">
        <f t="shared" si="418"/>
        <v>52.090380000000003</v>
      </c>
      <c r="U48" s="35">
        <f t="shared" si="418"/>
        <v>78.191999999999993</v>
      </c>
      <c r="V48" s="35">
        <f t="shared" si="418"/>
        <v>109.35</v>
      </c>
      <c r="W48" s="35">
        <f t="shared" si="418"/>
        <v>91.426680000000005</v>
      </c>
      <c r="X48" s="35">
        <f t="shared" si="418"/>
        <v>71.915999999999997</v>
      </c>
      <c r="Y48" s="35">
        <f t="shared" si="418"/>
        <v>115.35426</v>
      </c>
      <c r="Z48" s="35">
        <f t="shared" si="418"/>
        <v>123.43519725209984</v>
      </c>
      <c r="AA48" s="35">
        <f t="shared" si="418"/>
        <v>115.98205212827349</v>
      </c>
      <c r="AB48" s="35">
        <f t="shared" si="418"/>
        <v>131.704010869565</v>
      </c>
      <c r="AC48" s="35">
        <f t="shared" si="418"/>
        <v>181.64972222222201</v>
      </c>
      <c r="AD48" s="35">
        <f t="shared" si="418"/>
        <v>207.47306086956499</v>
      </c>
      <c r="AE48" s="35">
        <f t="shared" si="418"/>
        <v>205.49995000000001</v>
      </c>
      <c r="AF48" s="35">
        <f t="shared" si="418"/>
        <v>242.33537999999999</v>
      </c>
      <c r="AG48" s="35">
        <f t="shared" si="418"/>
        <v>261.57639999999998</v>
      </c>
      <c r="AH48" s="35">
        <f t="shared" si="418"/>
        <v>238.59343999999999</v>
      </c>
      <c r="AI48" s="35">
        <f t="shared" si="418"/>
        <v>181.64474999999999</v>
      </c>
      <c r="AJ48" s="35">
        <f t="shared" si="418"/>
        <v>309.21312999999998</v>
      </c>
      <c r="AK48" s="35">
        <f t="shared" si="418"/>
        <v>345.08496000000002</v>
      </c>
      <c r="AL48" s="35">
        <f t="shared" si="418"/>
        <v>302.81420000000003</v>
      </c>
      <c r="AM48" s="35">
        <f t="shared" si="418"/>
        <v>282.9008</v>
      </c>
      <c r="AN48" s="35">
        <f t="shared" si="418"/>
        <v>427.73219999999998</v>
      </c>
      <c r="AO48" s="35">
        <f t="shared" si="418"/>
        <v>364.15339</v>
      </c>
      <c r="AP48" s="35">
        <f t="shared" si="418"/>
        <v>444.94803000000002</v>
      </c>
      <c r="AQ48" s="35">
        <f t="shared" si="418"/>
        <v>657.52434000000005</v>
      </c>
      <c r="AR48" s="35">
        <f t="shared" si="418"/>
        <v>641.54777999999999</v>
      </c>
      <c r="AS48" s="35">
        <f t="shared" si="418"/>
        <v>472.28356000000002</v>
      </c>
      <c r="AT48" s="35">
        <f t="shared" si="418"/>
        <v>541.32708000000002</v>
      </c>
      <c r="AU48" s="35">
        <f t="shared" si="418"/>
        <v>490.88670000000002</v>
      </c>
      <c r="AV48" s="35">
        <f t="shared" si="418"/>
        <v>679.54787999999996</v>
      </c>
      <c r="AW48" s="35">
        <f t="shared" si="418"/>
        <v>493.69011</v>
      </c>
      <c r="AX48" s="35">
        <f t="shared" si="418"/>
        <v>507.4674</v>
      </c>
      <c r="AY48" s="35">
        <f t="shared" si="418"/>
        <v>731.82500000000005</v>
      </c>
      <c r="AZ48" s="35">
        <f t="shared" si="418"/>
        <v>1203.92</v>
      </c>
      <c r="BA48" s="35">
        <f t="shared" si="418"/>
        <v>1078.4280000000001</v>
      </c>
      <c r="BB48" s="35">
        <f t="shared" si="418"/>
        <v>1086.8520000000001</v>
      </c>
      <c r="BC48" s="35">
        <f t="shared" si="418"/>
        <v>1009.26</v>
      </c>
      <c r="BD48" s="35">
        <f t="shared" si="418"/>
        <v>1127.0219999999999</v>
      </c>
      <c r="BE48" s="35">
        <f t="shared" si="418"/>
        <v>1003.35</v>
      </c>
      <c r="BF48" s="35">
        <f t="shared" si="418"/>
        <v>1065.5519999999999</v>
      </c>
      <c r="BG48" s="35">
        <f t="shared" si="418"/>
        <v>1011.023</v>
      </c>
      <c r="BH48" s="35">
        <f t="shared" si="418"/>
        <v>1194.6690000000001</v>
      </c>
      <c r="BI48" s="40">
        <f t="shared" ref="BI48:BZ48" si="419">+BI140+BI150</f>
        <v>1092.5123768466096</v>
      </c>
      <c r="BJ48" s="40">
        <f t="shared" si="419"/>
        <v>1124.8019654299999</v>
      </c>
      <c r="BK48" s="40">
        <f t="shared" si="419"/>
        <v>1086.016250961281</v>
      </c>
      <c r="BL48" s="40">
        <f t="shared" si="419"/>
        <v>1272.3649664384766</v>
      </c>
      <c r="BM48" s="40">
        <f t="shared" si="419"/>
        <v>1238.1978756146152</v>
      </c>
      <c r="BN48" s="40">
        <f t="shared" si="419"/>
        <v>1295.0334599145099</v>
      </c>
      <c r="BO48" s="40">
        <f t="shared" si="419"/>
        <v>1286.084744246642</v>
      </c>
      <c r="BP48" s="40">
        <f t="shared" si="419"/>
        <v>1436.756814949229</v>
      </c>
      <c r="BQ48" s="40">
        <f t="shared" si="419"/>
        <v>1416.6305727296635</v>
      </c>
      <c r="BR48" s="40">
        <f t="shared" si="419"/>
        <v>1399.5871349645679</v>
      </c>
      <c r="BS48" s="40">
        <f t="shared" si="419"/>
        <v>1370.1088930365245</v>
      </c>
      <c r="BT48" s="40">
        <f t="shared" si="419"/>
        <v>1523.8013084596241</v>
      </c>
      <c r="BU48" s="40">
        <f t="shared" si="419"/>
        <v>1509.4870159581633</v>
      </c>
      <c r="BV48" s="40">
        <f t="shared" si="419"/>
        <v>1491.1201434661277</v>
      </c>
      <c r="BW48" s="40">
        <f t="shared" si="419"/>
        <v>1452.8960450601032</v>
      </c>
      <c r="BX48" s="40">
        <f t="shared" si="419"/>
        <v>1609.591468791331</v>
      </c>
      <c r="BY48" s="40">
        <f t="shared" si="419"/>
        <v>1601.012388023518</v>
      </c>
      <c r="BZ48" s="40">
        <f t="shared" si="419"/>
        <v>1581.2640666627344</v>
      </c>
      <c r="CB48" s="41">
        <f>+SUMIFS($C48:$BZ48,$C$5:$BZ$5,"&lt;="&amp;CB$5,$C$5:$BZ$5,"&gt;"&amp;#REF!)</f>
        <v>0</v>
      </c>
      <c r="CC48" s="41">
        <f t="shared" ref="CC48:CT48" si="420">+SUMIFS($C48:$BZ48,$C$5:$BZ$5,"&lt;="&amp;CC$5,$C$5:$BZ$5,"&gt;"&amp;CB$5)</f>
        <v>0</v>
      </c>
      <c r="CD48" s="41">
        <f t="shared" si="420"/>
        <v>105</v>
      </c>
      <c r="CE48" s="41">
        <f t="shared" si="420"/>
        <v>207.88762056414845</v>
      </c>
      <c r="CF48" s="41">
        <f t="shared" si="420"/>
        <v>303.47238000000004</v>
      </c>
      <c r="CG48" s="41">
        <f t="shared" si="420"/>
        <v>402.13213725209982</v>
      </c>
      <c r="CH48" s="41">
        <f t="shared" si="420"/>
        <v>636.80884608962549</v>
      </c>
      <c r="CI48" s="41">
        <f t="shared" si="420"/>
        <v>948.00517000000002</v>
      </c>
      <c r="CJ48" s="41">
        <f t="shared" si="420"/>
        <v>1138.75704</v>
      </c>
      <c r="CK48" s="41">
        <f t="shared" si="420"/>
        <v>1519.73442</v>
      </c>
      <c r="CL48" s="41">
        <f t="shared" si="420"/>
        <v>2312.6827600000001</v>
      </c>
      <c r="CM48" s="41">
        <f t="shared" si="420"/>
        <v>2171.5920900000001</v>
      </c>
      <c r="CN48" s="41">
        <f t="shared" si="420"/>
        <v>4101.0250000000005</v>
      </c>
      <c r="CO48" s="41">
        <f t="shared" si="420"/>
        <v>4205.1840000000002</v>
      </c>
      <c r="CP48" s="42">
        <f t="shared" si="420"/>
        <v>4423.0063422766098</v>
      </c>
      <c r="CQ48" s="42">
        <f t="shared" si="420"/>
        <v>4891.6125529288829</v>
      </c>
      <c r="CR48" s="42">
        <f t="shared" si="420"/>
        <v>5539.0592668901027</v>
      </c>
      <c r="CS48" s="42">
        <f t="shared" si="420"/>
        <v>5894.5173609204403</v>
      </c>
      <c r="CT48" s="42">
        <f t="shared" si="420"/>
        <v>6244.7639685376871</v>
      </c>
    </row>
    <row r="49" spans="1:98" ht="15" customHeight="1" x14ac:dyDescent="0.25">
      <c r="A49" s="1"/>
      <c r="B49" s="26" t="s">
        <v>107</v>
      </c>
      <c r="C49" s="43"/>
      <c r="D49" s="43"/>
      <c r="E49" s="43"/>
      <c r="F49" s="43"/>
      <c r="G49" s="43" t="str">
        <f t="shared" ref="G49:BZ49" si="421">+IFERROR(G48/C48-1,"")</f>
        <v/>
      </c>
      <c r="H49" s="43" t="str">
        <f t="shared" si="421"/>
        <v/>
      </c>
      <c r="I49" s="43" t="str">
        <f t="shared" si="421"/>
        <v/>
      </c>
      <c r="J49" s="43" t="str">
        <f t="shared" si="421"/>
        <v/>
      </c>
      <c r="K49" s="43" t="str">
        <f t="shared" si="421"/>
        <v/>
      </c>
      <c r="L49" s="43" t="str">
        <f t="shared" si="421"/>
        <v/>
      </c>
      <c r="M49" s="43" t="str">
        <f t="shared" si="421"/>
        <v/>
      </c>
      <c r="N49" s="43" t="str">
        <f t="shared" si="421"/>
        <v/>
      </c>
      <c r="O49" s="43">
        <f t="shared" si="421"/>
        <v>0.77242985832691446</v>
      </c>
      <c r="P49" s="43">
        <f t="shared" si="421"/>
        <v>0.45142498145103471</v>
      </c>
      <c r="Q49" s="43">
        <f t="shared" si="421"/>
        <v>0.83412704840431418</v>
      </c>
      <c r="R49" s="43">
        <f t="shared" si="421"/>
        <v>1.8358223855965461</v>
      </c>
      <c r="S49" s="43">
        <f t="shared" si="421"/>
        <v>0.89570266163969547</v>
      </c>
      <c r="T49" s="43">
        <f t="shared" si="421"/>
        <v>0.43556520428423728</v>
      </c>
      <c r="U49" s="43">
        <f t="shared" si="421"/>
        <v>0.21804928660790779</v>
      </c>
      <c r="V49" s="43">
        <f t="shared" si="421"/>
        <v>0.48308626525088272</v>
      </c>
      <c r="W49" s="43">
        <f t="shared" si="421"/>
        <v>0.43212218045112771</v>
      </c>
      <c r="X49" s="43">
        <f t="shared" si="421"/>
        <v>0.38060041028688962</v>
      </c>
      <c r="Y49" s="43">
        <f t="shared" si="421"/>
        <v>0.47526933701657459</v>
      </c>
      <c r="Z49" s="43">
        <f t="shared" si="421"/>
        <v>0.12880838822222085</v>
      </c>
      <c r="AA49" s="43">
        <f t="shared" si="421"/>
        <v>0.26857993890047727</v>
      </c>
      <c r="AB49" s="43">
        <f t="shared" si="421"/>
        <v>0.83135895864014975</v>
      </c>
      <c r="AC49" s="43">
        <f t="shared" si="421"/>
        <v>0.57471186779076922</v>
      </c>
      <c r="AD49" s="43">
        <f t="shared" si="421"/>
        <v>0.68082577326651061</v>
      </c>
      <c r="AE49" s="43">
        <f t="shared" si="421"/>
        <v>0.77182543530719538</v>
      </c>
      <c r="AF49" s="43">
        <f t="shared" si="421"/>
        <v>0.84000000000000297</v>
      </c>
      <c r="AG49" s="43">
        <f t="shared" si="421"/>
        <v>0.44000440408050445</v>
      </c>
      <c r="AH49" s="43">
        <f t="shared" si="421"/>
        <v>0.1499972044563409</v>
      </c>
      <c r="AI49" s="43">
        <f t="shared" si="421"/>
        <v>-0.11608372654105281</v>
      </c>
      <c r="AJ49" s="43">
        <f t="shared" si="421"/>
        <v>0.27597187831178416</v>
      </c>
      <c r="AK49" s="43">
        <f t="shared" si="421"/>
        <v>0.31925112510150022</v>
      </c>
      <c r="AL49" s="43">
        <f t="shared" si="421"/>
        <v>0.26916398036760802</v>
      </c>
      <c r="AM49" s="43">
        <f t="shared" si="421"/>
        <v>0.55744000308294095</v>
      </c>
      <c r="AN49" s="43">
        <f t="shared" si="421"/>
        <v>0.38329248825882645</v>
      </c>
      <c r="AO49" s="43">
        <f t="shared" si="421"/>
        <v>5.5257203907118857E-2</v>
      </c>
      <c r="AP49" s="43">
        <f t="shared" si="421"/>
        <v>0.46937637006454769</v>
      </c>
      <c r="AQ49" s="43">
        <f t="shared" si="421"/>
        <v>1.3242222715524314</v>
      </c>
      <c r="AR49" s="43">
        <f t="shared" si="421"/>
        <v>0.49988188871448069</v>
      </c>
      <c r="AS49" s="43">
        <f t="shared" si="421"/>
        <v>0.29693577753045219</v>
      </c>
      <c r="AT49" s="43">
        <f t="shared" si="421"/>
        <v>0.21660743165892882</v>
      </c>
      <c r="AU49" s="43">
        <f t="shared" si="421"/>
        <v>-0.25343189576829961</v>
      </c>
      <c r="AV49" s="43">
        <f t="shared" si="421"/>
        <v>5.9231909430034868E-2</v>
      </c>
      <c r="AW49" s="43">
        <f t="shared" si="421"/>
        <v>4.5325630220963031E-2</v>
      </c>
      <c r="AX49" s="43">
        <f t="shared" si="421"/>
        <v>-6.2549392504066215E-2</v>
      </c>
      <c r="AY49" s="43">
        <f t="shared" si="421"/>
        <v>0.49082262770614893</v>
      </c>
      <c r="AZ49" s="43">
        <f t="shared" si="421"/>
        <v>0.77164852607589651</v>
      </c>
      <c r="BA49" s="43">
        <f t="shared" si="421"/>
        <v>1.1844229368905124</v>
      </c>
      <c r="BB49" s="43">
        <f t="shared" si="421"/>
        <v>1.1417178719263545</v>
      </c>
      <c r="BC49" s="43">
        <f t="shared" si="421"/>
        <v>0.37910019471868273</v>
      </c>
      <c r="BD49" s="43">
        <f t="shared" si="421"/>
        <v>-6.3873014818260465E-2</v>
      </c>
      <c r="BE49" s="43">
        <f t="shared" si="421"/>
        <v>-6.961799953265313E-2</v>
      </c>
      <c r="BF49" s="43">
        <f t="shared" si="421"/>
        <v>-1.9597884532576826E-2</v>
      </c>
      <c r="BG49" s="43">
        <f t="shared" si="421"/>
        <v>1.7468244060003801E-3</v>
      </c>
      <c r="BH49" s="43">
        <f t="shared" si="421"/>
        <v>6.002278571314501E-2</v>
      </c>
      <c r="BI49" s="43">
        <f t="shared" si="421"/>
        <v>8.8864680168046606E-2</v>
      </c>
      <c r="BJ49" s="43">
        <f t="shared" si="421"/>
        <v>5.5604949763127465E-2</v>
      </c>
      <c r="BK49" s="43">
        <f t="shared" si="421"/>
        <v>7.4175613177228428E-2</v>
      </c>
      <c r="BL49" s="43">
        <f t="shared" si="421"/>
        <v>6.5035559170344648E-2</v>
      </c>
      <c r="BM49" s="43">
        <f t="shared" si="421"/>
        <v>0.13334906025367621</v>
      </c>
      <c r="BN49" s="43">
        <f t="shared" si="421"/>
        <v>0.15134352509726656</v>
      </c>
      <c r="BO49" s="43">
        <f t="shared" si="421"/>
        <v>0.1842223752252985</v>
      </c>
      <c r="BP49" s="43">
        <f t="shared" si="421"/>
        <v>0.12920180360742539</v>
      </c>
      <c r="BQ49" s="43">
        <f t="shared" si="421"/>
        <v>0.14410677051636678</v>
      </c>
      <c r="BR49" s="43">
        <f t="shared" si="421"/>
        <v>8.0734342614560806E-2</v>
      </c>
      <c r="BS49" s="43">
        <f t="shared" si="421"/>
        <v>6.5333290955956302E-2</v>
      </c>
      <c r="BT49" s="43">
        <f t="shared" si="421"/>
        <v>6.0584012969147505E-2</v>
      </c>
      <c r="BU49" s="43">
        <f t="shared" si="421"/>
        <v>6.554739465319992E-2</v>
      </c>
      <c r="BV49" s="43">
        <f t="shared" si="421"/>
        <v>6.5400007055564258E-2</v>
      </c>
      <c r="BW49" s="43">
        <f t="shared" si="421"/>
        <v>6.0423775397954405E-2</v>
      </c>
      <c r="BX49" s="43">
        <f t="shared" si="421"/>
        <v>5.6300096249707332E-2</v>
      </c>
      <c r="BY49" s="43">
        <f t="shared" si="421"/>
        <v>6.0633427845192767E-2</v>
      </c>
      <c r="BZ49" s="43">
        <f t="shared" si="421"/>
        <v>6.0453829687436178E-2</v>
      </c>
      <c r="CB49" s="43"/>
      <c r="CC49" s="43" t="str">
        <f t="shared" ref="CC49:CT49" si="422">+IFERROR(CC48/CB48-1,"")</f>
        <v/>
      </c>
      <c r="CD49" s="43" t="str">
        <f t="shared" si="422"/>
        <v/>
      </c>
      <c r="CE49" s="43">
        <f t="shared" si="422"/>
        <v>0.9798821006109375</v>
      </c>
      <c r="CF49" s="43">
        <f t="shared" si="422"/>
        <v>0.45979053094388922</v>
      </c>
      <c r="CG49" s="43">
        <f t="shared" si="422"/>
        <v>0.32510292123487394</v>
      </c>
      <c r="CH49" s="43">
        <f t="shared" si="422"/>
        <v>0.58358108466820946</v>
      </c>
      <c r="CI49" s="43">
        <f t="shared" si="422"/>
        <v>0.48868090608555437</v>
      </c>
      <c r="CJ49" s="43">
        <f t="shared" si="422"/>
        <v>0.2012139554049055</v>
      </c>
      <c r="CK49" s="43">
        <f t="shared" si="422"/>
        <v>0.33455545530590092</v>
      </c>
      <c r="CL49" s="43">
        <f t="shared" si="422"/>
        <v>0.52176770464934275</v>
      </c>
      <c r="CM49" s="43">
        <f t="shared" si="422"/>
        <v>-6.1007360127508403E-2</v>
      </c>
      <c r="CN49" s="43">
        <f t="shared" si="422"/>
        <v>0.88848772238804763</v>
      </c>
      <c r="CO49" s="43">
        <f t="shared" si="422"/>
        <v>2.539828457519766E-2</v>
      </c>
      <c r="CP49" s="43">
        <f t="shared" si="422"/>
        <v>5.1798528263355292E-2</v>
      </c>
      <c r="CQ49" s="43">
        <f t="shared" si="422"/>
        <v>0.10594744261910161</v>
      </c>
      <c r="CR49" s="43">
        <f t="shared" si="422"/>
        <v>0.13235854372267419</v>
      </c>
      <c r="CS49" s="43">
        <f t="shared" si="422"/>
        <v>6.4173007888740141E-2</v>
      </c>
      <c r="CT49" s="43">
        <f t="shared" si="422"/>
        <v>5.9419047594857721E-2</v>
      </c>
    </row>
    <row r="50" spans="1:98" ht="15" customHeight="1" x14ac:dyDescent="0.25">
      <c r="A50" s="44"/>
      <c r="B50" s="45" t="s">
        <v>108</v>
      </c>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c r="AD50" s="44"/>
      <c r="AE50" s="44"/>
      <c r="AF50" s="44"/>
      <c r="AG50" s="44"/>
      <c r="AH50" s="44"/>
      <c r="AI50" s="44"/>
      <c r="AJ50" s="44"/>
      <c r="AK50" s="44"/>
      <c r="AL50" s="44"/>
      <c r="AM50" s="44"/>
      <c r="AN50" s="44"/>
      <c r="AO50" s="44"/>
      <c r="AP50" s="44"/>
      <c r="AQ50" s="44"/>
      <c r="AR50" s="44"/>
      <c r="AS50" s="44"/>
      <c r="AT50" s="44"/>
      <c r="AU50" s="46">
        <v>-0.3</v>
      </c>
      <c r="AV50" s="46">
        <v>-0.11</v>
      </c>
      <c r="AW50" s="46" t="s">
        <v>109</v>
      </c>
      <c r="AX50" s="46">
        <v>-0.03</v>
      </c>
      <c r="AY50" s="320" t="s">
        <v>110</v>
      </c>
      <c r="AZ50" s="46">
        <v>0.85</v>
      </c>
      <c r="BA50" s="46">
        <v>1.25</v>
      </c>
      <c r="BB50" s="46">
        <v>1.05</v>
      </c>
      <c r="BC50" s="46">
        <v>0.35</v>
      </c>
      <c r="BD50" s="46">
        <v>-7.0000000000000007E-2</v>
      </c>
      <c r="BE50" s="46">
        <v>-0.05</v>
      </c>
      <c r="BF50" s="46">
        <v>-0.05</v>
      </c>
      <c r="BG50" s="46">
        <v>0.01</v>
      </c>
      <c r="BH50" s="46">
        <v>0.05</v>
      </c>
      <c r="BI50" s="46">
        <v>0.09</v>
      </c>
      <c r="BJ50" s="318">
        <f>(1.04*SUM(BC48:BF48)-BG48-BH48-BE48*(1+BI50))/BF48-1</f>
        <v>7.9732007447788078E-3</v>
      </c>
      <c r="BK50" s="44"/>
      <c r="BL50" s="44"/>
      <c r="BM50" s="44"/>
      <c r="BN50" s="44"/>
      <c r="BO50" s="44"/>
      <c r="BP50" s="44"/>
      <c r="BQ50" s="44"/>
      <c r="BR50" s="44"/>
      <c r="BS50" s="44"/>
      <c r="BT50" s="44"/>
      <c r="BU50" s="44"/>
      <c r="BV50" s="44"/>
      <c r="BW50" s="44"/>
      <c r="BX50" s="44"/>
      <c r="BY50" s="44"/>
      <c r="BZ50" s="44"/>
      <c r="CB50" s="44"/>
      <c r="CC50" s="44"/>
      <c r="CD50" s="44"/>
      <c r="CE50" s="44"/>
      <c r="CF50" s="44"/>
      <c r="CG50" s="44"/>
      <c r="CH50" s="44"/>
      <c r="CI50" s="44"/>
      <c r="CJ50" s="44"/>
      <c r="CK50" s="44"/>
      <c r="CL50" s="44"/>
      <c r="CM50" s="318">
        <v>-0.15</v>
      </c>
      <c r="CN50" s="319" t="s">
        <v>111</v>
      </c>
      <c r="CO50" s="318">
        <v>0.05</v>
      </c>
      <c r="CP50" s="318">
        <v>0.03</v>
      </c>
      <c r="CQ50" s="47"/>
      <c r="CR50" s="47"/>
      <c r="CS50" s="47"/>
      <c r="CT50" s="47"/>
    </row>
    <row r="51" spans="1:98" ht="15" customHeight="1" x14ac:dyDescent="0.25">
      <c r="BG51" s="12" t="s">
        <v>112</v>
      </c>
      <c r="BH51" s="12"/>
    </row>
    <row r="52" spans="1:98" ht="15" customHeight="1" outlineLevel="1" x14ac:dyDescent="0.25">
      <c r="A52" s="48" t="s">
        <v>34</v>
      </c>
      <c r="B52" s="49" t="s">
        <v>113</v>
      </c>
      <c r="C52" s="50"/>
      <c r="D52" s="50"/>
      <c r="E52" s="50"/>
      <c r="F52" s="50"/>
      <c r="G52" s="50"/>
      <c r="H52" s="50"/>
      <c r="I52" s="50"/>
      <c r="J52" s="50"/>
      <c r="K52" s="50"/>
      <c r="L52" s="50"/>
      <c r="M52" s="50"/>
      <c r="N52" s="50"/>
      <c r="O52" s="50"/>
      <c r="P52" s="50"/>
      <c r="Q52" s="50"/>
      <c r="R52" s="50"/>
      <c r="S52" s="50"/>
      <c r="T52" s="50"/>
      <c r="U52" s="50"/>
      <c r="V52" s="50"/>
      <c r="W52" s="50"/>
      <c r="X52" s="50"/>
      <c r="Y52" s="50"/>
      <c r="Z52" s="50"/>
      <c r="AA52" s="50"/>
      <c r="AB52" s="50"/>
      <c r="AC52" s="50"/>
      <c r="AD52" s="50"/>
      <c r="AE52" s="50"/>
      <c r="AF52" s="50"/>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c r="BO52" s="50"/>
      <c r="BP52" s="50"/>
      <c r="BQ52" s="50"/>
      <c r="BR52" s="50"/>
      <c r="BS52" s="50"/>
      <c r="BT52" s="50"/>
      <c r="BU52" s="50"/>
      <c r="BV52" s="50"/>
      <c r="BW52" s="50"/>
      <c r="BX52" s="50"/>
      <c r="BY52" s="50"/>
      <c r="BZ52" s="50"/>
      <c r="CB52" s="50"/>
      <c r="CC52" s="50"/>
      <c r="CD52" s="50"/>
      <c r="CE52" s="50"/>
      <c r="CF52" s="50"/>
      <c r="CG52" s="50"/>
      <c r="CH52" s="50"/>
      <c r="CI52" s="50"/>
      <c r="CJ52" s="50"/>
      <c r="CK52" s="50"/>
      <c r="CL52" s="50"/>
      <c r="CM52" s="50"/>
      <c r="CN52" s="50"/>
      <c r="CO52" s="50"/>
      <c r="CP52" s="50"/>
      <c r="CQ52" s="50"/>
      <c r="CR52" s="50"/>
      <c r="CS52" s="50"/>
      <c r="CT52" s="50"/>
    </row>
    <row r="53" spans="1:98" ht="15.75" customHeight="1" outlineLevel="1" x14ac:dyDescent="0.25">
      <c r="A53" s="51"/>
      <c r="B53" s="52" t="s">
        <v>114</v>
      </c>
      <c r="C53" s="52"/>
      <c r="D53" s="52"/>
      <c r="E53" s="52"/>
      <c r="F53" s="52"/>
      <c r="G53" s="53">
        <v>59</v>
      </c>
      <c r="H53" s="53">
        <v>54</v>
      </c>
      <c r="I53" s="53"/>
      <c r="J53" s="53">
        <v>65</v>
      </c>
      <c r="K53" s="53">
        <v>72</v>
      </c>
      <c r="L53" s="53">
        <v>60</v>
      </c>
      <c r="M53" s="53"/>
      <c r="N53" s="53">
        <v>52</v>
      </c>
      <c r="O53" s="53">
        <v>39</v>
      </c>
      <c r="P53" s="53">
        <v>30</v>
      </c>
      <c r="Q53" s="53"/>
      <c r="R53" s="53">
        <v>28</v>
      </c>
      <c r="S53" s="53">
        <v>27</v>
      </c>
      <c r="T53" s="53">
        <v>24</v>
      </c>
      <c r="U53" s="53">
        <v>24</v>
      </c>
      <c r="V53" s="53">
        <v>25</v>
      </c>
      <c r="W53" s="53">
        <v>21</v>
      </c>
      <c r="X53" s="53">
        <v>19</v>
      </c>
      <c r="Y53" s="53">
        <v>18</v>
      </c>
      <c r="Z53" s="53">
        <v>19</v>
      </c>
      <c r="AA53" s="53">
        <v>18</v>
      </c>
      <c r="AB53" s="53">
        <v>18</v>
      </c>
      <c r="AC53" s="53">
        <v>18</v>
      </c>
      <c r="AD53" s="53">
        <v>21</v>
      </c>
      <c r="AE53" s="53">
        <v>21</v>
      </c>
      <c r="AF53" s="53">
        <v>21</v>
      </c>
      <c r="AG53" s="53">
        <v>22</v>
      </c>
      <c r="AH53" s="53">
        <v>25</v>
      </c>
      <c r="AI53" s="53">
        <v>23</v>
      </c>
      <c r="AJ53" s="53">
        <v>22</v>
      </c>
      <c r="AK53" s="53">
        <v>22</v>
      </c>
      <c r="AL53" s="53">
        <v>22</v>
      </c>
      <c r="AM53" s="53">
        <v>21</v>
      </c>
      <c r="AN53" s="53">
        <v>20</v>
      </c>
      <c r="AO53" s="53">
        <v>20</v>
      </c>
      <c r="AP53" s="53">
        <v>21</v>
      </c>
      <c r="AQ53" s="53">
        <v>22</v>
      </c>
      <c r="AR53" s="53">
        <v>31</v>
      </c>
      <c r="AS53" s="53">
        <v>36</v>
      </c>
      <c r="AT53" s="53">
        <v>38</v>
      </c>
      <c r="AU53" s="53">
        <v>41</v>
      </c>
      <c r="AV53" s="53">
        <v>38</v>
      </c>
      <c r="AW53" s="53">
        <v>37</v>
      </c>
      <c r="AX53" s="53">
        <v>40</v>
      </c>
      <c r="AY53" s="53"/>
      <c r="AZ53" s="52"/>
      <c r="BA53" s="52"/>
      <c r="BB53" s="52"/>
      <c r="BC53" s="52"/>
      <c r="BD53" s="52"/>
      <c r="BE53" s="52"/>
      <c r="BF53" s="52"/>
      <c r="BG53" s="52"/>
      <c r="BH53" s="52"/>
      <c r="BI53" s="52"/>
      <c r="BJ53" s="52"/>
      <c r="BK53" s="52"/>
      <c r="BL53" s="52"/>
      <c r="BM53" s="52"/>
      <c r="BN53" s="52"/>
      <c r="BO53" s="52"/>
      <c r="BP53" s="52"/>
      <c r="BQ53" s="52"/>
      <c r="BR53" s="52"/>
      <c r="BS53" s="52"/>
      <c r="BT53" s="52"/>
      <c r="BU53" s="52"/>
      <c r="BV53" s="52"/>
      <c r="BW53" s="52"/>
      <c r="BX53" s="52"/>
      <c r="BY53" s="52"/>
      <c r="BZ53" s="52"/>
      <c r="CB53" s="30"/>
      <c r="CC53" s="30">
        <f t="shared" ref="CC53:CM53" si="423">+AVERAGEIFS($C53:$BZ53,$C$5:$BZ$5,"&lt;="&amp;CC$5,$C$5:$BZ$5,"&gt;"&amp;CB$5)</f>
        <v>59.333333333333336</v>
      </c>
      <c r="CD53" s="30">
        <f t="shared" si="423"/>
        <v>61.333333333333336</v>
      </c>
      <c r="CE53" s="30">
        <f t="shared" si="423"/>
        <v>32.333333333333336</v>
      </c>
      <c r="CF53" s="30">
        <f t="shared" si="423"/>
        <v>25</v>
      </c>
      <c r="CG53" s="30">
        <f t="shared" si="423"/>
        <v>19.25</v>
      </c>
      <c r="CH53" s="30">
        <f t="shared" si="423"/>
        <v>18.75</v>
      </c>
      <c r="CI53" s="30">
        <f t="shared" si="423"/>
        <v>22.25</v>
      </c>
      <c r="CJ53" s="30">
        <f t="shared" si="423"/>
        <v>22.25</v>
      </c>
      <c r="CK53" s="30">
        <f t="shared" si="423"/>
        <v>20.5</v>
      </c>
      <c r="CL53" s="30">
        <f t="shared" si="423"/>
        <v>31.75</v>
      </c>
      <c r="CM53" s="30">
        <f t="shared" si="423"/>
        <v>39</v>
      </c>
      <c r="CN53" s="52"/>
      <c r="CO53" s="52"/>
      <c r="CP53" s="52"/>
      <c r="CQ53" s="52"/>
      <c r="CR53" s="52"/>
      <c r="CS53" s="52"/>
      <c r="CT53" s="52"/>
    </row>
    <row r="54" spans="1:98" ht="15.75" customHeight="1" outlineLevel="1" x14ac:dyDescent="0.25">
      <c r="A54" s="51"/>
      <c r="B54" s="52" t="s">
        <v>115</v>
      </c>
      <c r="C54" s="52"/>
      <c r="D54" s="52"/>
      <c r="E54" s="52"/>
      <c r="F54" s="52"/>
      <c r="G54" s="53">
        <v>228</v>
      </c>
      <c r="H54" s="53">
        <v>227</v>
      </c>
      <c r="I54" s="53"/>
      <c r="J54" s="53">
        <v>292</v>
      </c>
      <c r="K54" s="53">
        <v>306</v>
      </c>
      <c r="L54" s="53">
        <v>311</v>
      </c>
      <c r="M54" s="53"/>
      <c r="N54" s="53">
        <v>253</v>
      </c>
      <c r="O54" s="53">
        <v>187</v>
      </c>
      <c r="P54" s="53">
        <v>133</v>
      </c>
      <c r="Q54" s="53"/>
      <c r="R54" s="53">
        <v>119</v>
      </c>
      <c r="S54" s="53">
        <v>121</v>
      </c>
      <c r="T54" s="53">
        <v>103</v>
      </c>
      <c r="U54" s="53">
        <v>98</v>
      </c>
      <c r="V54" s="53">
        <v>100</v>
      </c>
      <c r="W54" s="53">
        <v>83</v>
      </c>
      <c r="X54" s="53">
        <v>75</v>
      </c>
      <c r="Y54" s="53">
        <v>68</v>
      </c>
      <c r="Z54" s="53">
        <v>68</v>
      </c>
      <c r="AA54" s="53">
        <v>61</v>
      </c>
      <c r="AB54" s="53">
        <v>66</v>
      </c>
      <c r="AC54" s="53">
        <v>63</v>
      </c>
      <c r="AD54" s="53">
        <v>72</v>
      </c>
      <c r="AE54" s="53">
        <v>80</v>
      </c>
      <c r="AF54" s="53">
        <v>80</v>
      </c>
      <c r="AG54" s="53">
        <v>86</v>
      </c>
      <c r="AH54" s="53">
        <v>94</v>
      </c>
      <c r="AI54" s="53">
        <v>88</v>
      </c>
      <c r="AJ54" s="53">
        <v>87</v>
      </c>
      <c r="AK54" s="53">
        <v>85</v>
      </c>
      <c r="AL54" s="53">
        <v>72</v>
      </c>
      <c r="AM54" s="53">
        <v>70</v>
      </c>
      <c r="AN54" s="53">
        <v>67</v>
      </c>
      <c r="AO54" s="53">
        <v>66</v>
      </c>
      <c r="AP54" s="53">
        <v>68</v>
      </c>
      <c r="AQ54" s="53">
        <v>70</v>
      </c>
      <c r="AR54" s="53">
        <v>83</v>
      </c>
      <c r="AS54" s="53">
        <v>134</v>
      </c>
      <c r="AT54" s="53">
        <v>164</v>
      </c>
      <c r="AU54" s="53">
        <v>205</v>
      </c>
      <c r="AV54" s="53">
        <v>183</v>
      </c>
      <c r="AW54" s="53">
        <v>184</v>
      </c>
      <c r="AX54" s="53">
        <v>209</v>
      </c>
      <c r="AY54" s="53"/>
      <c r="AZ54" s="52"/>
      <c r="BA54" s="52"/>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2"/>
      <c r="CB54" s="30"/>
      <c r="CC54" s="30">
        <f t="shared" ref="CC54:CM54" si="424">+AVERAGEIFS($C54:$BZ54,$C$5:$BZ$5,"&lt;="&amp;CC$5,$C$5:$BZ$5,"&gt;"&amp;CB$5)</f>
        <v>249</v>
      </c>
      <c r="CD54" s="30">
        <f t="shared" si="424"/>
        <v>290</v>
      </c>
      <c r="CE54" s="30">
        <f t="shared" si="424"/>
        <v>146.33333333333334</v>
      </c>
      <c r="CF54" s="30">
        <f t="shared" si="424"/>
        <v>105.5</v>
      </c>
      <c r="CG54" s="30">
        <f t="shared" si="424"/>
        <v>73.5</v>
      </c>
      <c r="CH54" s="30">
        <f t="shared" si="424"/>
        <v>65.5</v>
      </c>
      <c r="CI54" s="30">
        <f t="shared" si="424"/>
        <v>85</v>
      </c>
      <c r="CJ54" s="30">
        <f t="shared" si="424"/>
        <v>83</v>
      </c>
      <c r="CK54" s="30">
        <f t="shared" si="424"/>
        <v>67.75</v>
      </c>
      <c r="CL54" s="30">
        <f t="shared" si="424"/>
        <v>112.75</v>
      </c>
      <c r="CM54" s="30">
        <f t="shared" si="424"/>
        <v>195.25</v>
      </c>
      <c r="CN54" s="52"/>
      <c r="CO54" s="52"/>
      <c r="CP54" s="52"/>
      <c r="CQ54" s="52"/>
      <c r="CR54" s="52"/>
      <c r="CS54" s="52"/>
      <c r="CT54" s="52"/>
    </row>
    <row r="55" spans="1:98" ht="15.75" customHeight="1" outlineLevel="1" x14ac:dyDescent="0.25">
      <c r="A55" s="51"/>
      <c r="B55" s="52" t="s">
        <v>116</v>
      </c>
      <c r="C55" s="52"/>
      <c r="D55" s="52"/>
      <c r="E55" s="52"/>
      <c r="F55" s="52"/>
      <c r="G55" s="53">
        <v>151</v>
      </c>
      <c r="H55" s="53">
        <v>152</v>
      </c>
      <c r="I55" s="53"/>
      <c r="J55" s="53">
        <v>182</v>
      </c>
      <c r="K55" s="53">
        <v>192</v>
      </c>
      <c r="L55" s="53">
        <v>177</v>
      </c>
      <c r="M55" s="53"/>
      <c r="N55" s="53">
        <v>150</v>
      </c>
      <c r="O55" s="53">
        <v>123</v>
      </c>
      <c r="P55" s="53">
        <v>97</v>
      </c>
      <c r="Q55" s="53"/>
      <c r="R55" s="53">
        <v>79</v>
      </c>
      <c r="S55" s="53">
        <v>82</v>
      </c>
      <c r="T55" s="53">
        <v>77</v>
      </c>
      <c r="U55" s="53">
        <v>71</v>
      </c>
      <c r="V55" s="53">
        <v>71</v>
      </c>
      <c r="W55" s="53">
        <v>60</v>
      </c>
      <c r="X55" s="53">
        <v>51</v>
      </c>
      <c r="Y55" s="53">
        <v>48</v>
      </c>
      <c r="Z55" s="53">
        <v>56</v>
      </c>
      <c r="AA55" s="53">
        <v>50</v>
      </c>
      <c r="AB55" s="53">
        <v>57</v>
      </c>
      <c r="AC55" s="53">
        <v>56</v>
      </c>
      <c r="AD55" s="53">
        <v>56</v>
      </c>
      <c r="AE55" s="53">
        <v>52</v>
      </c>
      <c r="AF55" s="53">
        <v>51</v>
      </c>
      <c r="AG55" s="53">
        <v>49</v>
      </c>
      <c r="AH55" s="53">
        <v>51</v>
      </c>
      <c r="AI55" s="53">
        <v>53</v>
      </c>
      <c r="AJ55" s="53">
        <v>52</v>
      </c>
      <c r="AK55" s="53">
        <v>49</v>
      </c>
      <c r="AL55" s="53">
        <v>43</v>
      </c>
      <c r="AM55" s="53">
        <v>41</v>
      </c>
      <c r="AN55" s="53">
        <v>44</v>
      </c>
      <c r="AO55" s="53">
        <v>39</v>
      </c>
      <c r="AP55" s="53">
        <v>43</v>
      </c>
      <c r="AQ55" s="53">
        <v>47</v>
      </c>
      <c r="AR55" s="53">
        <v>35</v>
      </c>
      <c r="AS55" s="53">
        <v>39</v>
      </c>
      <c r="AT55" s="53">
        <v>37</v>
      </c>
      <c r="AU55" s="53">
        <v>33</v>
      </c>
      <c r="AV55" s="53">
        <v>34</v>
      </c>
      <c r="AW55" s="53">
        <v>35</v>
      </c>
      <c r="AX55" s="53">
        <v>36</v>
      </c>
      <c r="AY55" s="53"/>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B55" s="30"/>
      <c r="CC55" s="30">
        <f t="shared" ref="CC55:CM55" si="425">+AVERAGEIFS($C55:$BZ55,$C$5:$BZ$5,"&lt;="&amp;CC$5,$C$5:$BZ$5,"&gt;"&amp;CB$5)</f>
        <v>161.66666666666666</v>
      </c>
      <c r="CD55" s="30">
        <f t="shared" si="425"/>
        <v>173</v>
      </c>
      <c r="CE55" s="30">
        <f t="shared" si="425"/>
        <v>99.666666666666671</v>
      </c>
      <c r="CF55" s="30">
        <f t="shared" si="425"/>
        <v>75.25</v>
      </c>
      <c r="CG55" s="30">
        <f t="shared" si="425"/>
        <v>53.75</v>
      </c>
      <c r="CH55" s="30">
        <f t="shared" si="425"/>
        <v>54.75</v>
      </c>
      <c r="CI55" s="30">
        <f t="shared" si="425"/>
        <v>50.75</v>
      </c>
      <c r="CJ55" s="30">
        <f t="shared" si="425"/>
        <v>49.25</v>
      </c>
      <c r="CK55" s="30">
        <f t="shared" si="425"/>
        <v>41.75</v>
      </c>
      <c r="CL55" s="30">
        <f t="shared" si="425"/>
        <v>39.5</v>
      </c>
      <c r="CM55" s="30">
        <f t="shared" si="425"/>
        <v>34.5</v>
      </c>
      <c r="CN55" s="52"/>
      <c r="CO55" s="52"/>
      <c r="CP55" s="52"/>
      <c r="CQ55" s="52"/>
      <c r="CR55" s="52"/>
      <c r="CS55" s="52"/>
      <c r="CT55" s="52"/>
    </row>
    <row r="56" spans="1:98" ht="15.75" customHeight="1" outlineLevel="1" x14ac:dyDescent="0.25">
      <c r="A56" s="54"/>
      <c r="B56" s="55" t="s">
        <v>117</v>
      </c>
      <c r="C56" s="55"/>
      <c r="D56" s="55"/>
      <c r="E56" s="55"/>
      <c r="F56" s="55"/>
      <c r="G56" s="56"/>
      <c r="H56" s="56">
        <v>2.6</v>
      </c>
      <c r="I56" s="56"/>
      <c r="J56" s="56">
        <v>3.5</v>
      </c>
      <c r="K56" s="56">
        <v>4.0999999999999996</v>
      </c>
      <c r="L56" s="56">
        <v>2.9</v>
      </c>
      <c r="M56" s="56"/>
      <c r="N56" s="56">
        <v>2.5</v>
      </c>
      <c r="O56" s="56">
        <v>1.9</v>
      </c>
      <c r="P56" s="56">
        <v>1.6</v>
      </c>
      <c r="Q56" s="56"/>
      <c r="R56" s="56">
        <v>1.3</v>
      </c>
      <c r="S56" s="56">
        <v>1.4</v>
      </c>
      <c r="T56" s="56">
        <v>1.2</v>
      </c>
      <c r="U56" s="56">
        <v>1</v>
      </c>
      <c r="V56" s="56">
        <v>1.1000000000000001</v>
      </c>
      <c r="W56" s="56">
        <v>1</v>
      </c>
      <c r="X56" s="56">
        <v>0.9</v>
      </c>
      <c r="Y56" s="56">
        <v>0.8</v>
      </c>
      <c r="Z56" s="56">
        <v>1</v>
      </c>
      <c r="AA56" s="56">
        <v>0.9</v>
      </c>
      <c r="AB56" s="56">
        <v>1.3</v>
      </c>
      <c r="AC56" s="56">
        <v>1.2</v>
      </c>
      <c r="AD56" s="56">
        <v>1.3</v>
      </c>
      <c r="AE56" s="56">
        <v>1.2</v>
      </c>
      <c r="AF56" s="56">
        <v>1.2</v>
      </c>
      <c r="AG56" s="56">
        <v>1.2</v>
      </c>
      <c r="AH56" s="56">
        <v>1.2</v>
      </c>
      <c r="AI56" s="56">
        <v>1.1000000000000001</v>
      </c>
      <c r="AJ56" s="56">
        <v>1</v>
      </c>
      <c r="AK56" s="56">
        <v>1.1000000000000001</v>
      </c>
      <c r="AL56" s="56">
        <v>1.4</v>
      </c>
      <c r="AM56" s="56">
        <v>1.2</v>
      </c>
      <c r="AN56" s="56">
        <v>1.2</v>
      </c>
      <c r="AO56" s="56">
        <v>1.2</v>
      </c>
      <c r="AP56" s="56">
        <v>1.2</v>
      </c>
      <c r="AQ56" s="56">
        <v>1.5</v>
      </c>
      <c r="AR56" s="56">
        <v>1.3</v>
      </c>
      <c r="AS56" s="56">
        <v>1.5</v>
      </c>
      <c r="AT56" s="56">
        <v>1.4</v>
      </c>
      <c r="AU56" s="56">
        <v>1.3</v>
      </c>
      <c r="AV56" s="56">
        <v>1.2</v>
      </c>
      <c r="AW56" s="56">
        <v>1.3</v>
      </c>
      <c r="AX56" s="56">
        <v>1.4</v>
      </c>
      <c r="AY56" s="56"/>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B56" s="57"/>
      <c r="CC56" s="57">
        <f t="shared" ref="CC56:CM56" si="426">+AVERAGEIFS($C56:$BZ56,$C$5:$BZ$5,"&lt;="&amp;CC$5,$C$5:$BZ$5,"&gt;"&amp;CB$5)</f>
        <v>3.05</v>
      </c>
      <c r="CD56" s="57">
        <f t="shared" si="426"/>
        <v>3.1666666666666665</v>
      </c>
      <c r="CE56" s="57">
        <f t="shared" si="426"/>
        <v>1.5999999999999999</v>
      </c>
      <c r="CF56" s="57">
        <f t="shared" si="426"/>
        <v>1.1749999999999998</v>
      </c>
      <c r="CG56" s="57">
        <f t="shared" si="426"/>
        <v>0.92500000000000004</v>
      </c>
      <c r="CH56" s="57">
        <f t="shared" si="426"/>
        <v>1.175</v>
      </c>
      <c r="CI56" s="57">
        <f t="shared" si="426"/>
        <v>1.2</v>
      </c>
      <c r="CJ56" s="57">
        <f t="shared" si="426"/>
        <v>1.1499999999999999</v>
      </c>
      <c r="CK56" s="57">
        <f t="shared" si="426"/>
        <v>1.2</v>
      </c>
      <c r="CL56" s="57">
        <f t="shared" si="426"/>
        <v>1.4249999999999998</v>
      </c>
      <c r="CM56" s="57">
        <f t="shared" si="426"/>
        <v>1.2999999999999998</v>
      </c>
      <c r="CN56" s="55"/>
      <c r="CO56" s="55"/>
      <c r="CP56" s="55"/>
      <c r="CQ56" s="55"/>
      <c r="CR56" s="55"/>
      <c r="CS56" s="55"/>
      <c r="CT56" s="55"/>
    </row>
    <row r="57" spans="1:98" ht="15.75" customHeight="1" outlineLevel="1" x14ac:dyDescent="0.25">
      <c r="A57" s="1"/>
      <c r="G57" s="53"/>
      <c r="H57" s="53"/>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row>
    <row r="58" spans="1:98" ht="15.75" customHeight="1" outlineLevel="1" x14ac:dyDescent="0.25">
      <c r="A58" s="1"/>
      <c r="B58" s="58" t="s">
        <v>118</v>
      </c>
      <c r="C58" s="59"/>
      <c r="D58" s="59"/>
      <c r="E58" s="59"/>
      <c r="F58" s="59"/>
      <c r="G58" s="60"/>
      <c r="H58" s="60"/>
      <c r="I58" s="60"/>
      <c r="J58" s="60"/>
      <c r="K58" s="60"/>
      <c r="L58" s="60"/>
      <c r="M58" s="60"/>
      <c r="N58" s="60"/>
      <c r="O58" s="60"/>
      <c r="P58" s="60"/>
      <c r="Q58" s="60"/>
      <c r="R58" s="60"/>
      <c r="S58" s="60"/>
      <c r="T58" s="60"/>
      <c r="U58" s="60"/>
      <c r="V58" s="60"/>
      <c r="W58" s="60"/>
      <c r="X58" s="60"/>
      <c r="Y58" s="60"/>
      <c r="Z58" s="60"/>
      <c r="AA58" s="60"/>
      <c r="AB58" s="60"/>
      <c r="AC58" s="60"/>
      <c r="AD58" s="60"/>
      <c r="AE58" s="60"/>
      <c r="AF58" s="60"/>
      <c r="AG58" s="60"/>
      <c r="AH58" s="60"/>
      <c r="AI58" s="60"/>
      <c r="AJ58" s="60"/>
      <c r="AK58" s="60"/>
      <c r="AL58" s="60"/>
      <c r="AM58" s="61">
        <f t="shared" ref="AM58:AN58" si="427">+AM59*AM$87</f>
        <v>43.454086666666669</v>
      </c>
      <c r="AN58" s="61">
        <f t="shared" si="427"/>
        <v>69.528480000000002</v>
      </c>
      <c r="AO58" s="61">
        <f>+AO60*SUM(AL$87:AO$87)-AN58-AM58-AL58</f>
        <v>106.24846999999998</v>
      </c>
      <c r="AP58" s="61">
        <f t="shared" ref="AP58:AR58" si="428">+AP59*AP$87</f>
        <v>91.385000000000005</v>
      </c>
      <c r="AQ58" s="61">
        <f t="shared" si="428"/>
        <v>113.74575</v>
      </c>
      <c r="AR58" s="61">
        <f t="shared" si="428"/>
        <v>140.21658333333335</v>
      </c>
      <c r="AS58" s="61">
        <f>+AS60*SUM(AP$87:AS$87)-AR58-AQ58-AP58</f>
        <v>125.81810666666665</v>
      </c>
      <c r="AT58" s="61">
        <f t="shared" ref="AT58:AV58" si="429">+AT59*AT$87</f>
        <v>125.209</v>
      </c>
      <c r="AU58" s="61">
        <f t="shared" si="429"/>
        <v>109.99733333333333</v>
      </c>
      <c r="AV58" s="61">
        <f t="shared" si="429"/>
        <v>101.479</v>
      </c>
      <c r="AW58" s="61">
        <f>+AW60*SUM(AT$87:AW$87)-AV58-AU58-AT58</f>
        <v>116.86799999999997</v>
      </c>
      <c r="AX58" s="61">
        <f>+AX59*AX$87</f>
        <v>105.66</v>
      </c>
      <c r="AY58" s="60"/>
      <c r="AZ58" s="59"/>
      <c r="BA58" s="59"/>
      <c r="BB58" s="59"/>
      <c r="BC58" s="59"/>
      <c r="BD58" s="59"/>
      <c r="BE58" s="59"/>
      <c r="BF58" s="59"/>
      <c r="BG58" s="59"/>
      <c r="BH58" s="59"/>
      <c r="BI58" s="59"/>
      <c r="BJ58" s="59"/>
      <c r="BK58" s="59"/>
      <c r="BL58" s="59"/>
      <c r="BM58" s="59"/>
      <c r="BN58" s="59"/>
      <c r="BO58" s="59"/>
      <c r="BP58" s="59"/>
      <c r="BQ58" s="59"/>
      <c r="BR58" s="59"/>
      <c r="BS58" s="59"/>
      <c r="BT58" s="59"/>
      <c r="BU58" s="59"/>
      <c r="BV58" s="59"/>
      <c r="BW58" s="59"/>
      <c r="BX58" s="59"/>
      <c r="BY58" s="59"/>
      <c r="BZ58" s="59"/>
      <c r="CB58" s="59"/>
      <c r="CC58" s="59"/>
      <c r="CD58" s="59"/>
      <c r="CE58" s="59"/>
      <c r="CF58" s="59"/>
      <c r="CG58" s="59"/>
      <c r="CH58" s="59"/>
      <c r="CI58" s="59"/>
      <c r="CJ58" s="59"/>
      <c r="CK58" s="59"/>
      <c r="CL58" s="59"/>
      <c r="CM58" s="59"/>
    </row>
    <row r="59" spans="1:98" ht="15.75" customHeight="1" outlineLevel="1" x14ac:dyDescent="0.25">
      <c r="A59" s="62"/>
      <c r="B59" s="63" t="s">
        <v>119</v>
      </c>
      <c r="C59" s="64"/>
      <c r="D59" s="64"/>
      <c r="E59" s="64"/>
      <c r="F59" s="64"/>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c r="AF59" s="65"/>
      <c r="AG59" s="65"/>
      <c r="AH59" s="65"/>
      <c r="AI59" s="65"/>
      <c r="AJ59" s="65"/>
      <c r="AK59" s="65"/>
      <c r="AL59" s="65"/>
      <c r="AM59" s="65">
        <v>0.14000000000000001</v>
      </c>
      <c r="AN59" s="65">
        <v>0.21</v>
      </c>
      <c r="AO59" s="64">
        <f>+AO58/AO$87</f>
        <v>0.30041810319640039</v>
      </c>
      <c r="AP59" s="65">
        <v>0.25</v>
      </c>
      <c r="AQ59" s="65">
        <v>0.25</v>
      </c>
      <c r="AR59" s="65">
        <v>0.25</v>
      </c>
      <c r="AS59" s="64">
        <f>+AS58/AS$87</f>
        <v>0.21625662885298497</v>
      </c>
      <c r="AT59" s="65">
        <v>0.21</v>
      </c>
      <c r="AU59" s="65">
        <v>0.19</v>
      </c>
      <c r="AV59" s="65">
        <v>0.19</v>
      </c>
      <c r="AW59" s="64">
        <f>+AW58/AW$87</f>
        <v>0.20925335720680388</v>
      </c>
      <c r="AX59" s="65">
        <v>0.2</v>
      </c>
      <c r="AY59" s="65"/>
      <c r="AZ59" s="64"/>
      <c r="BA59" s="64"/>
      <c r="BB59" s="64"/>
      <c r="BC59" s="64"/>
      <c r="BD59" s="64"/>
      <c r="BE59" s="64"/>
      <c r="BF59" s="64"/>
      <c r="BG59" s="64"/>
      <c r="BH59" s="64"/>
      <c r="BI59" s="64"/>
      <c r="BJ59" s="64"/>
      <c r="BK59" s="64"/>
      <c r="BL59" s="64"/>
      <c r="BM59" s="64"/>
      <c r="BN59" s="64"/>
      <c r="BO59" s="64"/>
      <c r="BP59" s="64"/>
      <c r="BQ59" s="64"/>
      <c r="BR59" s="64"/>
      <c r="BS59" s="64"/>
      <c r="BT59" s="64"/>
      <c r="BU59" s="64"/>
      <c r="BV59" s="64"/>
      <c r="BW59" s="64"/>
      <c r="BX59" s="64"/>
      <c r="BY59" s="64"/>
      <c r="BZ59" s="64"/>
      <c r="CB59" s="64"/>
      <c r="CC59" s="64"/>
      <c r="CD59" s="64"/>
      <c r="CE59" s="64"/>
      <c r="CF59" s="64"/>
      <c r="CG59" s="64"/>
      <c r="CH59" s="64"/>
      <c r="CI59" s="64"/>
      <c r="CJ59" s="64"/>
      <c r="CK59" s="64"/>
      <c r="CL59" s="64"/>
      <c r="CM59" s="64"/>
      <c r="CN59" s="66"/>
      <c r="CO59" s="66"/>
      <c r="CP59" s="66"/>
      <c r="CQ59" s="66"/>
      <c r="CR59" s="66"/>
      <c r="CS59" s="66"/>
      <c r="CT59" s="66"/>
    </row>
    <row r="60" spans="1:98" ht="15.75" customHeight="1" outlineLevel="1" x14ac:dyDescent="0.25">
      <c r="A60" s="67"/>
      <c r="B60" s="63" t="s">
        <v>120</v>
      </c>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c r="AF60" s="65"/>
      <c r="AG60" s="65"/>
      <c r="AH60" s="65"/>
      <c r="AI60" s="65"/>
      <c r="AJ60" s="65"/>
      <c r="AK60" s="65"/>
      <c r="AL60" s="65"/>
      <c r="AM60" s="65"/>
      <c r="AN60" s="65">
        <v>0.14000000000000001</v>
      </c>
      <c r="AO60" s="65">
        <v>0.17</v>
      </c>
      <c r="AP60" s="65"/>
      <c r="AQ60" s="65">
        <v>0.25</v>
      </c>
      <c r="AR60" s="65">
        <v>0.25</v>
      </c>
      <c r="AS60" s="65">
        <v>0.24</v>
      </c>
      <c r="AT60" s="65"/>
      <c r="AU60" s="65">
        <v>0.2</v>
      </c>
      <c r="AV60" s="65">
        <v>0.2</v>
      </c>
      <c r="AW60" s="65">
        <v>0.2</v>
      </c>
      <c r="AX60" s="65"/>
      <c r="AY60" s="65"/>
      <c r="AZ60" s="65"/>
      <c r="BA60" s="65"/>
      <c r="BB60" s="65"/>
      <c r="BC60" s="65"/>
      <c r="BD60" s="65"/>
      <c r="BE60" s="65"/>
      <c r="BF60" s="65"/>
      <c r="BG60" s="65"/>
      <c r="BH60" s="65"/>
      <c r="BI60" s="65"/>
      <c r="BJ60" s="65"/>
      <c r="BK60" s="65"/>
      <c r="BL60" s="65"/>
      <c r="BM60" s="65"/>
      <c r="BN60" s="65"/>
      <c r="BO60" s="65"/>
      <c r="BP60" s="65"/>
      <c r="BQ60" s="65"/>
      <c r="BR60" s="65"/>
      <c r="BS60" s="65"/>
      <c r="BT60" s="65"/>
      <c r="BU60" s="65"/>
      <c r="BV60" s="65"/>
      <c r="BW60" s="65"/>
      <c r="BX60" s="65"/>
      <c r="BY60" s="65"/>
      <c r="BZ60" s="65"/>
      <c r="CB60" s="65"/>
      <c r="CC60" s="65"/>
      <c r="CD60" s="65"/>
      <c r="CE60" s="65"/>
      <c r="CF60" s="65"/>
      <c r="CG60" s="65"/>
      <c r="CH60" s="65"/>
      <c r="CI60" s="65"/>
      <c r="CJ60" s="65"/>
      <c r="CK60" s="65"/>
      <c r="CL60" s="65"/>
      <c r="CM60" s="65"/>
      <c r="CN60" s="68"/>
      <c r="CO60" s="68"/>
      <c r="CP60" s="68"/>
      <c r="CQ60" s="68"/>
      <c r="CR60" s="68"/>
      <c r="CS60" s="68"/>
      <c r="CT60" s="68"/>
    </row>
    <row r="61" spans="1:98" ht="15.75" customHeight="1" outlineLevel="1" x14ac:dyDescent="0.25">
      <c r="A61" s="67"/>
      <c r="B61" s="63"/>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c r="AF61" s="65"/>
      <c r="AG61" s="65"/>
      <c r="AH61" s="65"/>
      <c r="AI61" s="65"/>
      <c r="AJ61" s="65"/>
      <c r="AK61" s="65"/>
      <c r="AL61" s="65"/>
      <c r="AM61" s="65"/>
      <c r="AN61" s="65"/>
      <c r="AO61" s="65"/>
      <c r="AP61" s="65"/>
      <c r="AQ61" s="65"/>
      <c r="AR61" s="65"/>
      <c r="AS61" s="65"/>
      <c r="AT61" s="65"/>
      <c r="AU61" s="65"/>
      <c r="AV61" s="65"/>
      <c r="AW61" s="65"/>
      <c r="AX61" s="65"/>
      <c r="AY61" s="65"/>
      <c r="AZ61" s="65"/>
      <c r="BA61" s="65"/>
      <c r="BB61" s="65"/>
      <c r="BC61" s="65"/>
      <c r="BD61" s="65"/>
      <c r="BE61" s="65"/>
      <c r="BF61" s="65"/>
      <c r="BG61" s="65"/>
      <c r="BH61" s="65"/>
      <c r="BI61" s="65"/>
      <c r="BJ61" s="65"/>
      <c r="BK61" s="65"/>
      <c r="BL61" s="65"/>
      <c r="BM61" s="65"/>
      <c r="BN61" s="65"/>
      <c r="BO61" s="65"/>
      <c r="BP61" s="65"/>
      <c r="BQ61" s="65"/>
      <c r="BR61" s="65"/>
      <c r="BS61" s="65"/>
      <c r="BT61" s="65"/>
      <c r="BU61" s="65"/>
      <c r="BV61" s="65"/>
      <c r="BW61" s="65"/>
      <c r="BX61" s="65"/>
      <c r="BY61" s="65"/>
      <c r="BZ61" s="65"/>
      <c r="CB61" s="65"/>
      <c r="CC61" s="65"/>
      <c r="CD61" s="65"/>
      <c r="CE61" s="65"/>
      <c r="CF61" s="65"/>
      <c r="CG61" s="65"/>
      <c r="CH61" s="65"/>
      <c r="CI61" s="65"/>
      <c r="CJ61" s="65"/>
      <c r="CK61" s="65"/>
      <c r="CL61" s="65"/>
      <c r="CM61" s="65"/>
      <c r="CN61" s="68"/>
      <c r="CO61" s="68"/>
      <c r="CP61" s="68"/>
      <c r="CQ61" s="68"/>
      <c r="CR61" s="68"/>
      <c r="CS61" s="68"/>
      <c r="CT61" s="68"/>
    </row>
    <row r="62" spans="1:98" ht="15.75" customHeight="1" outlineLevel="1" x14ac:dyDescent="0.25">
      <c r="A62" s="1"/>
      <c r="B62" s="58" t="s">
        <v>65</v>
      </c>
      <c r="C62" s="59"/>
      <c r="D62" s="59"/>
      <c r="E62" s="59"/>
      <c r="F62" s="59"/>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1">
        <f t="shared" ref="AT62:AV62" si="430">+AT63*AT$87</f>
        <v>95.397333333333336</v>
      </c>
      <c r="AU62" s="61">
        <f t="shared" si="430"/>
        <v>104.20799999999998</v>
      </c>
      <c r="AV62" s="61">
        <f t="shared" si="430"/>
        <v>96.138000000000005</v>
      </c>
      <c r="AW62" s="61">
        <f>+AW64*SUM(AT$87:AW$87)-AV62-AU62-AT62</f>
        <v>89.777000000000044</v>
      </c>
      <c r="AX62" s="61">
        <f>+AX63*AX$87</f>
        <v>89.810999999999993</v>
      </c>
      <c r="AY62" s="60"/>
      <c r="AZ62" s="59"/>
      <c r="BA62" s="59"/>
      <c r="BB62" s="59"/>
      <c r="BC62" s="59"/>
      <c r="BD62" s="59"/>
      <c r="BE62" s="59"/>
      <c r="BF62" s="59"/>
      <c r="BG62" s="59"/>
      <c r="BH62" s="59"/>
      <c r="BI62" s="59"/>
      <c r="BJ62" s="59"/>
      <c r="BK62" s="59"/>
      <c r="BL62" s="59"/>
      <c r="BM62" s="59"/>
      <c r="BN62" s="59"/>
      <c r="BO62" s="59"/>
      <c r="BP62" s="59"/>
      <c r="BQ62" s="59"/>
      <c r="BR62" s="59"/>
      <c r="BS62" s="59"/>
      <c r="BT62" s="59"/>
      <c r="BU62" s="59"/>
      <c r="BV62" s="59"/>
      <c r="BW62" s="59"/>
      <c r="BX62" s="59"/>
      <c r="BY62" s="59"/>
      <c r="BZ62" s="59"/>
      <c r="CB62" s="59"/>
      <c r="CC62" s="59"/>
      <c r="CD62" s="59"/>
      <c r="CE62" s="59"/>
      <c r="CF62" s="59"/>
      <c r="CG62" s="59"/>
      <c r="CH62" s="59"/>
      <c r="CI62" s="59"/>
      <c r="CJ62" s="59"/>
      <c r="CK62" s="59"/>
      <c r="CL62" s="59"/>
      <c r="CM62" s="59"/>
    </row>
    <row r="63" spans="1:98" ht="15.75" customHeight="1" outlineLevel="1" x14ac:dyDescent="0.25">
      <c r="A63" s="62"/>
      <c r="B63" s="63" t="s">
        <v>119</v>
      </c>
      <c r="C63" s="64"/>
      <c r="D63" s="64"/>
      <c r="E63" s="64"/>
      <c r="F63" s="64"/>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v>0.16</v>
      </c>
      <c r="AU63" s="65">
        <v>0.18</v>
      </c>
      <c r="AV63" s="65">
        <v>0.18</v>
      </c>
      <c r="AW63" s="64">
        <f>+AW62/AW$87</f>
        <v>0.16074664279319614</v>
      </c>
      <c r="AX63" s="65">
        <v>0.17</v>
      </c>
      <c r="AY63" s="65"/>
      <c r="AZ63" s="64"/>
      <c r="BA63" s="64"/>
      <c r="BB63" s="64"/>
      <c r="BC63" s="64"/>
      <c r="BD63" s="64"/>
      <c r="BE63" s="64"/>
      <c r="BF63" s="64"/>
      <c r="BG63" s="64"/>
      <c r="BH63" s="64"/>
      <c r="BI63" s="64"/>
      <c r="BJ63" s="64"/>
      <c r="BK63" s="64"/>
      <c r="BL63" s="64"/>
      <c r="BM63" s="64"/>
      <c r="BN63" s="64"/>
      <c r="BO63" s="64"/>
      <c r="BP63" s="64"/>
      <c r="BQ63" s="64"/>
      <c r="BR63" s="64"/>
      <c r="BS63" s="64"/>
      <c r="BT63" s="64"/>
      <c r="BU63" s="64"/>
      <c r="BV63" s="64"/>
      <c r="BW63" s="64"/>
      <c r="BX63" s="64"/>
      <c r="BY63" s="64"/>
      <c r="BZ63" s="64"/>
      <c r="CB63" s="64"/>
      <c r="CC63" s="64"/>
      <c r="CD63" s="64"/>
      <c r="CE63" s="64"/>
      <c r="CF63" s="64"/>
      <c r="CG63" s="64"/>
      <c r="CH63" s="64"/>
      <c r="CI63" s="64"/>
      <c r="CJ63" s="64"/>
      <c r="CK63" s="64"/>
      <c r="CL63" s="64"/>
      <c r="CM63" s="64"/>
      <c r="CN63" s="66"/>
      <c r="CO63" s="66"/>
      <c r="CP63" s="66"/>
      <c r="CQ63" s="66"/>
      <c r="CR63" s="66"/>
      <c r="CS63" s="66"/>
      <c r="CT63" s="66"/>
    </row>
    <row r="64" spans="1:98" ht="15.75" customHeight="1" outlineLevel="1" x14ac:dyDescent="0.25">
      <c r="A64" s="67"/>
      <c r="B64" s="63" t="s">
        <v>120</v>
      </c>
      <c r="C64" s="65"/>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65"/>
      <c r="AS64" s="65"/>
      <c r="AT64" s="65"/>
      <c r="AU64" s="65">
        <v>0.17</v>
      </c>
      <c r="AV64" s="65">
        <v>0.17</v>
      </c>
      <c r="AW64" s="65">
        <v>0.17</v>
      </c>
      <c r="AX64" s="65"/>
      <c r="AY64" s="65"/>
      <c r="AZ64" s="65"/>
      <c r="BA64" s="65"/>
      <c r="BB64" s="65"/>
      <c r="BC64" s="65"/>
      <c r="BD64" s="65"/>
      <c r="BE64" s="65"/>
      <c r="BF64" s="65"/>
      <c r="BG64" s="65"/>
      <c r="BH64" s="65"/>
      <c r="BI64" s="65"/>
      <c r="BJ64" s="65"/>
      <c r="BK64" s="65"/>
      <c r="BL64" s="65"/>
      <c r="BM64" s="65"/>
      <c r="BN64" s="65"/>
      <c r="BO64" s="65"/>
      <c r="BP64" s="65"/>
      <c r="BQ64" s="65"/>
      <c r="BR64" s="65"/>
      <c r="BS64" s="65"/>
      <c r="BT64" s="65"/>
      <c r="BU64" s="65"/>
      <c r="BV64" s="65"/>
      <c r="BW64" s="65"/>
      <c r="BX64" s="65"/>
      <c r="BY64" s="65"/>
      <c r="BZ64" s="65"/>
      <c r="CB64" s="65"/>
      <c r="CC64" s="65"/>
      <c r="CD64" s="65"/>
      <c r="CE64" s="65"/>
      <c r="CF64" s="65"/>
      <c r="CG64" s="65"/>
      <c r="CH64" s="65"/>
      <c r="CI64" s="65"/>
      <c r="CJ64" s="65"/>
      <c r="CK64" s="65"/>
      <c r="CL64" s="65"/>
      <c r="CM64" s="65"/>
      <c r="CN64" s="68"/>
      <c r="CO64" s="68"/>
      <c r="CP64" s="68"/>
      <c r="CQ64" s="68"/>
      <c r="CR64" s="68"/>
      <c r="CS64" s="68"/>
      <c r="CT64" s="68"/>
    </row>
    <row r="65" spans="1:98" ht="15.75" customHeight="1" outlineLevel="1" x14ac:dyDescent="0.25">
      <c r="A65" s="67"/>
      <c r="B65" s="63"/>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B65" s="65"/>
      <c r="CC65" s="65"/>
      <c r="CD65" s="65"/>
      <c r="CE65" s="65"/>
      <c r="CF65" s="65"/>
      <c r="CG65" s="65"/>
      <c r="CH65" s="65"/>
      <c r="CI65" s="65"/>
      <c r="CJ65" s="65"/>
      <c r="CK65" s="65"/>
      <c r="CL65" s="65"/>
      <c r="CM65" s="65"/>
      <c r="CN65" s="68"/>
      <c r="CO65" s="68"/>
      <c r="CP65" s="68"/>
      <c r="CQ65" s="68"/>
      <c r="CR65" s="68"/>
      <c r="CS65" s="68"/>
      <c r="CT65" s="68"/>
    </row>
    <row r="66" spans="1:98" ht="15.75" customHeight="1" outlineLevel="1" x14ac:dyDescent="0.25">
      <c r="A66" s="1"/>
      <c r="B66" s="58" t="s">
        <v>82</v>
      </c>
      <c r="C66" s="59"/>
      <c r="D66" s="59"/>
      <c r="E66" s="59"/>
      <c r="F66" s="59"/>
      <c r="G66" s="60"/>
      <c r="H66" s="60"/>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1">
        <f t="shared" ref="AL66:AN66" si="431">+AL67*AL$87</f>
        <v>41.22318666666667</v>
      </c>
      <c r="AM66" s="61">
        <f t="shared" si="431"/>
        <v>55.869539999999994</v>
      </c>
      <c r="AN66" s="61">
        <f t="shared" si="431"/>
        <v>72.839359999999999</v>
      </c>
      <c r="AO66" s="61">
        <f>+AO68*SUM(AL$87:AO$87)-AN66-AM66-AL66</f>
        <v>87.986779999999982</v>
      </c>
      <c r="AP66" s="61">
        <f t="shared" ref="AP66:AR66" si="432">+AP67*AP$87</f>
        <v>80.418800000000005</v>
      </c>
      <c r="AQ66" s="61">
        <f t="shared" si="432"/>
        <v>81.896940000000001</v>
      </c>
      <c r="AR66" s="61">
        <f t="shared" si="432"/>
        <v>89.738613333333348</v>
      </c>
      <c r="AS66" s="61">
        <f>+AS68*SUM(AP$87:AS$87)-AR66-AQ66-AP66</f>
        <v>81.687833333333373</v>
      </c>
      <c r="AT66" s="61">
        <f t="shared" ref="AT66:AU66" si="433">+AT67*AT$87</f>
        <v>65.585666666666668</v>
      </c>
      <c r="AU66" s="61">
        <f t="shared" si="433"/>
        <v>57.893333333333331</v>
      </c>
      <c r="AV66" s="61">
        <f>+AV68*SUM(AU$87:AV$87)-AU66</f>
        <v>53.410000000000011</v>
      </c>
      <c r="AW66" s="61">
        <f>+AW68*SUM(AT$87:AW$87)-AV66-AU66-AT66</f>
        <v>49.887666666666448</v>
      </c>
      <c r="AX66" s="60"/>
      <c r="AY66" s="60"/>
      <c r="AZ66" s="59"/>
      <c r="BA66" s="59"/>
      <c r="BB66" s="59"/>
      <c r="BC66" s="59"/>
      <c r="BD66" s="59"/>
      <c r="BE66" s="59"/>
      <c r="BF66" s="59"/>
      <c r="BG66" s="59"/>
      <c r="BH66" s="59"/>
      <c r="BI66" s="59"/>
      <c r="BJ66" s="59"/>
      <c r="BK66" s="59"/>
      <c r="BL66" s="59"/>
      <c r="BM66" s="59"/>
      <c r="BN66" s="59"/>
      <c r="BO66" s="59"/>
      <c r="BP66" s="59"/>
      <c r="BQ66" s="59"/>
      <c r="BR66" s="59"/>
      <c r="BS66" s="59"/>
      <c r="BT66" s="59"/>
      <c r="BU66" s="59"/>
      <c r="BV66" s="59"/>
      <c r="BW66" s="59"/>
      <c r="BX66" s="59"/>
      <c r="BY66" s="59"/>
      <c r="BZ66" s="59"/>
      <c r="CB66" s="59"/>
      <c r="CC66" s="59"/>
      <c r="CD66" s="59"/>
      <c r="CE66" s="59"/>
      <c r="CF66" s="59"/>
      <c r="CG66" s="59"/>
      <c r="CH66" s="59"/>
      <c r="CI66" s="59"/>
      <c r="CJ66" s="59"/>
      <c r="CK66" s="59"/>
      <c r="CL66" s="59"/>
      <c r="CM66" s="59"/>
    </row>
    <row r="67" spans="1:98" ht="15.75" customHeight="1" outlineLevel="1" x14ac:dyDescent="0.25">
      <c r="A67" s="62"/>
      <c r="B67" s="63" t="s">
        <v>119</v>
      </c>
      <c r="C67" s="64"/>
      <c r="D67" s="64"/>
      <c r="E67" s="64"/>
      <c r="F67" s="64"/>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v>0.14000000000000001</v>
      </c>
      <c r="AM67" s="65">
        <v>0.18</v>
      </c>
      <c r="AN67" s="65">
        <v>0.22</v>
      </c>
      <c r="AO67" s="64">
        <f>+AO66/AO$87</f>
        <v>0.24878307945478156</v>
      </c>
      <c r="AP67" s="65">
        <v>0.22</v>
      </c>
      <c r="AQ67" s="65">
        <v>0.18</v>
      </c>
      <c r="AR67" s="65">
        <v>0.16</v>
      </c>
      <c r="AS67" s="64">
        <f>+AS66/AS$87</f>
        <v>0.14040535120889203</v>
      </c>
      <c r="AT67" s="65">
        <v>0.11</v>
      </c>
      <c r="AU67" s="65">
        <v>0.1</v>
      </c>
      <c r="AV67" s="64">
        <f t="shared" ref="AV67:AW67" si="434">+AV66/AV$87</f>
        <v>0.10000000000000002</v>
      </c>
      <c r="AW67" s="64">
        <f t="shared" si="434"/>
        <v>8.9324380781855769E-2</v>
      </c>
      <c r="AX67" s="65"/>
      <c r="AY67" s="65"/>
      <c r="AZ67" s="64"/>
      <c r="BA67" s="64"/>
      <c r="BB67" s="64"/>
      <c r="BC67" s="64"/>
      <c r="BD67" s="64"/>
      <c r="BE67" s="64"/>
      <c r="BF67" s="64"/>
      <c r="BG67" s="64"/>
      <c r="BH67" s="64"/>
      <c r="BI67" s="64"/>
      <c r="BJ67" s="64"/>
      <c r="BK67" s="64"/>
      <c r="BL67" s="64"/>
      <c r="BM67" s="64"/>
      <c r="BN67" s="64"/>
      <c r="BO67" s="64"/>
      <c r="BP67" s="64"/>
      <c r="BQ67" s="64"/>
      <c r="BR67" s="64"/>
      <c r="BS67" s="64"/>
      <c r="BT67" s="64"/>
      <c r="BU67" s="64"/>
      <c r="BV67" s="64"/>
      <c r="BW67" s="64"/>
      <c r="BX67" s="64"/>
      <c r="BY67" s="64"/>
      <c r="BZ67" s="64"/>
      <c r="CB67" s="64"/>
      <c r="CC67" s="64"/>
      <c r="CD67" s="64"/>
      <c r="CE67" s="64"/>
      <c r="CF67" s="64"/>
      <c r="CG67" s="64"/>
      <c r="CH67" s="64"/>
      <c r="CI67" s="64"/>
      <c r="CJ67" s="64"/>
      <c r="CK67" s="64"/>
      <c r="CL67" s="64"/>
      <c r="CM67" s="64"/>
      <c r="CN67" s="66"/>
      <c r="CO67" s="66"/>
      <c r="CP67" s="66"/>
      <c r="CQ67" s="66"/>
      <c r="CR67" s="66"/>
      <c r="CS67" s="66"/>
      <c r="CT67" s="66"/>
    </row>
    <row r="68" spans="1:98" ht="15.75" customHeight="1" outlineLevel="1" x14ac:dyDescent="0.25">
      <c r="A68" s="67"/>
      <c r="B68" s="63" t="s">
        <v>120</v>
      </c>
      <c r="C68" s="65"/>
      <c r="D68" s="65"/>
      <c r="E68" s="65"/>
      <c r="F68" s="65"/>
      <c r="G68" s="65"/>
      <c r="H68" s="65"/>
      <c r="I68" s="65"/>
      <c r="J68" s="65"/>
      <c r="K68" s="65"/>
      <c r="L68" s="65"/>
      <c r="M68" s="65"/>
      <c r="N68" s="65"/>
      <c r="O68" s="65"/>
      <c r="P68" s="65"/>
      <c r="Q68" s="65"/>
      <c r="R68" s="65"/>
      <c r="S68" s="65"/>
      <c r="T68" s="65"/>
      <c r="U68" s="65"/>
      <c r="V68" s="65"/>
      <c r="W68" s="65"/>
      <c r="X68" s="65"/>
      <c r="Y68" s="65"/>
      <c r="Z68" s="65"/>
      <c r="AA68" s="65"/>
      <c r="AB68" s="65"/>
      <c r="AC68" s="65"/>
      <c r="AD68" s="65"/>
      <c r="AE68" s="65"/>
      <c r="AF68" s="65"/>
      <c r="AG68" s="65"/>
      <c r="AH68" s="65"/>
      <c r="AI68" s="65"/>
      <c r="AJ68" s="65"/>
      <c r="AK68" s="65"/>
      <c r="AL68" s="65"/>
      <c r="AM68" s="65"/>
      <c r="AN68" s="65">
        <v>0.18</v>
      </c>
      <c r="AO68" s="65">
        <v>0.2</v>
      </c>
      <c r="AP68" s="65"/>
      <c r="AQ68" s="65">
        <v>0.2</v>
      </c>
      <c r="AR68" s="65">
        <v>0.18</v>
      </c>
      <c r="AS68" s="65">
        <v>0.17</v>
      </c>
      <c r="AT68" s="65"/>
      <c r="AU68" s="65">
        <v>0.1</v>
      </c>
      <c r="AV68" s="65">
        <v>0.1</v>
      </c>
      <c r="AW68" s="69">
        <f>+AW78-AW64-AW60</f>
        <v>9.9999999999999922E-2</v>
      </c>
      <c r="AX68" s="65"/>
      <c r="AY68" s="65"/>
      <c r="AZ68" s="65"/>
      <c r="BA68" s="65"/>
      <c r="BB68" s="65"/>
      <c r="BC68" s="65"/>
      <c r="BD68" s="65"/>
      <c r="BE68" s="65"/>
      <c r="BF68" s="65"/>
      <c r="BG68" s="65"/>
      <c r="BH68" s="65"/>
      <c r="BI68" s="65"/>
      <c r="BJ68" s="65"/>
      <c r="BK68" s="65"/>
      <c r="BL68" s="65"/>
      <c r="BM68" s="65"/>
      <c r="BN68" s="65"/>
      <c r="BO68" s="65"/>
      <c r="BP68" s="65"/>
      <c r="BQ68" s="65"/>
      <c r="BR68" s="65"/>
      <c r="BS68" s="65"/>
      <c r="BT68" s="65"/>
      <c r="BU68" s="65"/>
      <c r="BV68" s="65"/>
      <c r="BW68" s="65"/>
      <c r="BX68" s="65"/>
      <c r="BY68" s="65"/>
      <c r="BZ68" s="65"/>
      <c r="CB68" s="65"/>
      <c r="CC68" s="65"/>
      <c r="CD68" s="65"/>
      <c r="CE68" s="65"/>
      <c r="CF68" s="65"/>
      <c r="CG68" s="65"/>
      <c r="CH68" s="65"/>
      <c r="CI68" s="65"/>
      <c r="CJ68" s="65"/>
      <c r="CK68" s="65"/>
      <c r="CL68" s="65"/>
      <c r="CM68" s="65"/>
      <c r="CN68" s="68"/>
      <c r="CO68" s="68"/>
      <c r="CP68" s="68"/>
      <c r="CQ68" s="68"/>
      <c r="CR68" s="68"/>
      <c r="CS68" s="68"/>
      <c r="CT68" s="68"/>
    </row>
    <row r="69" spans="1:98" ht="15.75" customHeight="1" outlineLevel="1" x14ac:dyDescent="0.25">
      <c r="A69" s="67"/>
      <c r="B69" s="63"/>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4"/>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B69" s="65"/>
      <c r="CC69" s="65"/>
      <c r="CD69" s="65"/>
      <c r="CE69" s="65"/>
      <c r="CF69" s="65"/>
      <c r="CG69" s="65"/>
      <c r="CH69" s="65"/>
      <c r="CI69" s="65"/>
      <c r="CJ69" s="65"/>
      <c r="CK69" s="65"/>
      <c r="CL69" s="65"/>
      <c r="CM69" s="65"/>
      <c r="CN69" s="68"/>
      <c r="CO69" s="68"/>
      <c r="CP69" s="68"/>
      <c r="CQ69" s="68"/>
      <c r="CR69" s="68"/>
      <c r="CS69" s="68"/>
      <c r="CT69" s="68"/>
    </row>
    <row r="70" spans="1:98" ht="15.75" customHeight="1" outlineLevel="1" x14ac:dyDescent="0.25">
      <c r="A70" s="1"/>
      <c r="B70" s="63" t="s">
        <v>103</v>
      </c>
      <c r="C70" s="59"/>
      <c r="D70" s="59"/>
      <c r="E70" s="59"/>
      <c r="F70" s="59"/>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61">
        <f t="shared" ref="AL70:AN70" si="435">+AL71*AL$87</f>
        <v>44.167699999999996</v>
      </c>
      <c r="AM70" s="61">
        <f t="shared" si="435"/>
        <v>37.246359999999996</v>
      </c>
      <c r="AN70" s="61">
        <f t="shared" si="435"/>
        <v>33.108800000000002</v>
      </c>
      <c r="AO70" s="61">
        <f>+AO72*SUM(AL$87:AO$87)-AN70-AM70-AL70</f>
        <v>27.332516666666649</v>
      </c>
      <c r="AP70" s="60"/>
      <c r="AQ70" s="60"/>
      <c r="AR70" s="60"/>
      <c r="AS70" s="60"/>
      <c r="AT70" s="60"/>
      <c r="AU70" s="60"/>
      <c r="AV70" s="60"/>
      <c r="AW70" s="60"/>
      <c r="AX70" s="60"/>
      <c r="AY70" s="60"/>
      <c r="AZ70" s="59"/>
      <c r="BA70" s="59"/>
      <c r="BB70" s="59"/>
      <c r="BC70" s="59"/>
      <c r="BD70" s="59"/>
      <c r="BE70" s="59"/>
      <c r="BF70" s="59"/>
      <c r="BG70" s="59"/>
      <c r="BH70" s="59"/>
      <c r="BI70" s="59"/>
      <c r="BJ70" s="59"/>
      <c r="BK70" s="59"/>
      <c r="BL70" s="59"/>
      <c r="BM70" s="59"/>
      <c r="BN70" s="59"/>
      <c r="BO70" s="59"/>
      <c r="BP70" s="59"/>
      <c r="BQ70" s="59"/>
      <c r="BR70" s="59"/>
      <c r="BS70" s="59"/>
      <c r="BT70" s="59"/>
      <c r="BU70" s="59"/>
      <c r="BV70" s="59"/>
      <c r="BW70" s="59"/>
      <c r="BX70" s="59"/>
      <c r="BY70" s="59"/>
      <c r="BZ70" s="59"/>
      <c r="CB70" s="59"/>
      <c r="CC70" s="59"/>
      <c r="CD70" s="59"/>
      <c r="CE70" s="59"/>
      <c r="CF70" s="59"/>
      <c r="CG70" s="59"/>
      <c r="CH70" s="59"/>
      <c r="CI70" s="59"/>
      <c r="CJ70" s="59"/>
      <c r="CK70" s="59"/>
      <c r="CL70" s="59"/>
      <c r="CM70" s="59"/>
    </row>
    <row r="71" spans="1:98" ht="15.75" customHeight="1" outlineLevel="1" x14ac:dyDescent="0.25">
      <c r="A71" s="62"/>
      <c r="B71" s="63" t="s">
        <v>119</v>
      </c>
      <c r="C71" s="64"/>
      <c r="D71" s="64"/>
      <c r="E71" s="64"/>
      <c r="F71" s="64"/>
      <c r="G71" s="65"/>
      <c r="H71" s="65"/>
      <c r="I71" s="65"/>
      <c r="J71" s="65"/>
      <c r="K71" s="65"/>
      <c r="L71" s="65"/>
      <c r="M71" s="65"/>
      <c r="N71" s="65"/>
      <c r="O71" s="65"/>
      <c r="P71" s="65"/>
      <c r="Q71" s="65"/>
      <c r="R71" s="65"/>
      <c r="S71" s="65"/>
      <c r="T71" s="65"/>
      <c r="U71" s="65"/>
      <c r="V71" s="65"/>
      <c r="W71" s="65"/>
      <c r="X71" s="65"/>
      <c r="Y71" s="65"/>
      <c r="Z71" s="65"/>
      <c r="AA71" s="65"/>
      <c r="AB71" s="65"/>
      <c r="AC71" s="65"/>
      <c r="AD71" s="65"/>
      <c r="AE71" s="65"/>
      <c r="AF71" s="65"/>
      <c r="AG71" s="65"/>
      <c r="AH71" s="65"/>
      <c r="AI71" s="65"/>
      <c r="AJ71" s="65"/>
      <c r="AK71" s="65"/>
      <c r="AL71" s="65">
        <v>0.15</v>
      </c>
      <c r="AM71" s="65">
        <v>0.12</v>
      </c>
      <c r="AN71" s="65">
        <v>0.1</v>
      </c>
      <c r="AO71" s="64">
        <f>+AO70/AO$87</f>
        <v>7.7282833461827696E-2</v>
      </c>
      <c r="AP71" s="65"/>
      <c r="AQ71" s="65"/>
      <c r="AR71" s="65"/>
      <c r="AS71" s="65"/>
      <c r="AT71" s="65"/>
      <c r="AU71" s="65"/>
      <c r="AV71" s="65"/>
      <c r="AW71" s="65"/>
      <c r="AX71" s="65"/>
      <c r="AY71" s="65"/>
      <c r="AZ71" s="64"/>
      <c r="BA71" s="64"/>
      <c r="BB71" s="64"/>
      <c r="BC71" s="64"/>
      <c r="BD71" s="64"/>
      <c r="BE71" s="64"/>
      <c r="BF71" s="64"/>
      <c r="BG71" s="64"/>
      <c r="BH71" s="64"/>
      <c r="BI71" s="64"/>
      <c r="BJ71" s="64"/>
      <c r="BK71" s="64"/>
      <c r="BL71" s="64"/>
      <c r="BM71" s="64"/>
      <c r="BN71" s="64"/>
      <c r="BO71" s="64"/>
      <c r="BP71" s="64"/>
      <c r="BQ71" s="64"/>
      <c r="BR71" s="64"/>
      <c r="BS71" s="64"/>
      <c r="BT71" s="64"/>
      <c r="BU71" s="64"/>
      <c r="BV71" s="64"/>
      <c r="BW71" s="64"/>
      <c r="BX71" s="64"/>
      <c r="BY71" s="64"/>
      <c r="BZ71" s="64"/>
      <c r="CB71" s="64"/>
      <c r="CC71" s="64"/>
      <c r="CD71" s="64"/>
      <c r="CE71" s="64"/>
      <c r="CF71" s="64"/>
      <c r="CG71" s="64"/>
      <c r="CH71" s="64"/>
      <c r="CI71" s="64"/>
      <c r="CJ71" s="64"/>
      <c r="CK71" s="64"/>
      <c r="CL71" s="64"/>
      <c r="CM71" s="64"/>
      <c r="CN71" s="66"/>
      <c r="CO71" s="66"/>
      <c r="CP71" s="66"/>
      <c r="CQ71" s="66"/>
      <c r="CR71" s="66"/>
      <c r="CS71" s="66"/>
      <c r="CT71" s="66"/>
    </row>
    <row r="72" spans="1:98" ht="15.75" customHeight="1" outlineLevel="1" x14ac:dyDescent="0.25">
      <c r="A72" s="67"/>
      <c r="B72" s="63" t="s">
        <v>120</v>
      </c>
      <c r="C72" s="65"/>
      <c r="D72" s="65"/>
      <c r="E72" s="65"/>
      <c r="F72" s="65"/>
      <c r="G72" s="65"/>
      <c r="H72" s="65"/>
      <c r="I72" s="65"/>
      <c r="J72" s="65"/>
      <c r="K72" s="65"/>
      <c r="L72" s="65"/>
      <c r="M72" s="65"/>
      <c r="N72" s="65"/>
      <c r="O72" s="65"/>
      <c r="P72" s="65"/>
      <c r="Q72" s="65"/>
      <c r="R72" s="65"/>
      <c r="S72" s="65"/>
      <c r="T72" s="65"/>
      <c r="U72" s="65"/>
      <c r="V72" s="65"/>
      <c r="W72" s="65"/>
      <c r="X72" s="65"/>
      <c r="Y72" s="65"/>
      <c r="Z72" s="65"/>
      <c r="AA72" s="65"/>
      <c r="AB72" s="65"/>
      <c r="AC72" s="65"/>
      <c r="AD72" s="65"/>
      <c r="AE72" s="65"/>
      <c r="AF72" s="65"/>
      <c r="AG72" s="65"/>
      <c r="AH72" s="65"/>
      <c r="AI72" s="65"/>
      <c r="AJ72" s="65"/>
      <c r="AK72" s="65"/>
      <c r="AL72" s="65"/>
      <c r="AM72" s="65"/>
      <c r="AN72" s="65">
        <v>0.12</v>
      </c>
      <c r="AO72" s="65">
        <v>0.11</v>
      </c>
      <c r="AP72" s="65"/>
      <c r="AQ72" s="65"/>
      <c r="AR72" s="65"/>
      <c r="AS72" s="65"/>
      <c r="AT72" s="65"/>
      <c r="AU72" s="65"/>
      <c r="AV72" s="65"/>
      <c r="AW72" s="64"/>
      <c r="AX72" s="65"/>
      <c r="AY72" s="65"/>
      <c r="AZ72" s="65"/>
      <c r="BA72" s="65"/>
      <c r="BB72" s="65"/>
      <c r="BC72" s="65"/>
      <c r="BD72" s="65"/>
      <c r="BE72" s="65"/>
      <c r="BF72" s="65"/>
      <c r="BG72" s="65"/>
      <c r="BH72" s="65"/>
      <c r="BI72" s="65"/>
      <c r="BJ72" s="65"/>
      <c r="BK72" s="65"/>
      <c r="BL72" s="65"/>
      <c r="BM72" s="65"/>
      <c r="BN72" s="65"/>
      <c r="BO72" s="65"/>
      <c r="BP72" s="65"/>
      <c r="BQ72" s="65"/>
      <c r="BR72" s="65"/>
      <c r="BS72" s="65"/>
      <c r="BT72" s="65"/>
      <c r="BU72" s="65"/>
      <c r="BV72" s="65"/>
      <c r="BW72" s="65"/>
      <c r="BX72" s="65"/>
      <c r="BY72" s="65"/>
      <c r="BZ72" s="65"/>
      <c r="CB72" s="65"/>
      <c r="CC72" s="65"/>
      <c r="CD72" s="65"/>
      <c r="CE72" s="65"/>
      <c r="CF72" s="65"/>
      <c r="CG72" s="65"/>
      <c r="CH72" s="65"/>
      <c r="CI72" s="65"/>
      <c r="CJ72" s="65"/>
      <c r="CK72" s="65"/>
      <c r="CL72" s="65"/>
      <c r="CM72" s="65"/>
      <c r="CN72" s="68"/>
      <c r="CO72" s="68"/>
      <c r="CP72" s="68"/>
      <c r="CQ72" s="68"/>
      <c r="CR72" s="68"/>
      <c r="CS72" s="68"/>
      <c r="CT72" s="68"/>
    </row>
    <row r="73" spans="1:98" ht="15.75" customHeight="1" outlineLevel="1" x14ac:dyDescent="0.25">
      <c r="A73" s="67"/>
      <c r="B73" s="63"/>
      <c r="C73" s="65"/>
      <c r="D73" s="65"/>
      <c r="E73" s="65"/>
      <c r="F73" s="65"/>
      <c r="G73" s="65"/>
      <c r="H73" s="65"/>
      <c r="I73" s="65"/>
      <c r="J73" s="65"/>
      <c r="K73" s="65"/>
      <c r="L73" s="65"/>
      <c r="M73" s="65"/>
      <c r="N73" s="65"/>
      <c r="O73" s="65"/>
      <c r="P73" s="65"/>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4"/>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B73" s="65"/>
      <c r="CC73" s="65"/>
      <c r="CD73" s="65"/>
      <c r="CE73" s="65"/>
      <c r="CF73" s="65"/>
      <c r="CG73" s="65"/>
      <c r="CH73" s="65"/>
      <c r="CI73" s="65"/>
      <c r="CJ73" s="65"/>
      <c r="CK73" s="65"/>
      <c r="CL73" s="65"/>
      <c r="CM73" s="65"/>
      <c r="CN73" s="68"/>
      <c r="CO73" s="68"/>
      <c r="CP73" s="68"/>
      <c r="CQ73" s="68"/>
      <c r="CR73" s="68"/>
      <c r="CS73" s="68"/>
      <c r="CT73" s="68"/>
    </row>
    <row r="74" spans="1:98" ht="15.75" customHeight="1" outlineLevel="1" x14ac:dyDescent="0.25">
      <c r="A74" s="1"/>
      <c r="B74" s="63" t="s">
        <v>121</v>
      </c>
      <c r="C74" s="59"/>
      <c r="D74" s="59"/>
      <c r="E74" s="59"/>
      <c r="F74" s="59"/>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1">
        <f t="shared" ref="AL74:AM74" si="436">+AL75*AL$87</f>
        <v>38.27867333333333</v>
      </c>
      <c r="AM74" s="61">
        <f t="shared" si="436"/>
        <v>34.142496666666666</v>
      </c>
      <c r="AN74" s="61">
        <f>+AN76*SUM(AL$87:AN$87)-AM74-AL74</f>
        <v>21.171396666666659</v>
      </c>
      <c r="AO74" s="61"/>
      <c r="AP74" s="60"/>
      <c r="AQ74" s="60"/>
      <c r="AR74" s="60"/>
      <c r="AS74" s="60"/>
      <c r="AT74" s="60"/>
      <c r="AU74" s="60"/>
      <c r="AV74" s="60"/>
      <c r="AW74" s="60"/>
      <c r="AX74" s="60"/>
      <c r="AY74" s="60"/>
      <c r="AZ74" s="59"/>
      <c r="BA74" s="59"/>
      <c r="BB74" s="59"/>
      <c r="BC74" s="59"/>
      <c r="BD74" s="59"/>
      <c r="BE74" s="59"/>
      <c r="BF74" s="59"/>
      <c r="BG74" s="59"/>
      <c r="BH74" s="59"/>
      <c r="BI74" s="59"/>
      <c r="BJ74" s="59"/>
      <c r="BK74" s="59"/>
      <c r="BL74" s="59"/>
      <c r="BM74" s="59"/>
      <c r="BN74" s="59"/>
      <c r="BO74" s="59"/>
      <c r="BP74" s="59"/>
      <c r="BQ74" s="59"/>
      <c r="BR74" s="59"/>
      <c r="BS74" s="59"/>
      <c r="BT74" s="59"/>
      <c r="BU74" s="59"/>
      <c r="BV74" s="59"/>
      <c r="BW74" s="59"/>
      <c r="BX74" s="59"/>
      <c r="BY74" s="59"/>
      <c r="BZ74" s="59"/>
      <c r="CB74" s="59"/>
      <c r="CC74" s="59"/>
      <c r="CD74" s="59"/>
      <c r="CE74" s="59"/>
      <c r="CF74" s="59"/>
      <c r="CG74" s="59"/>
      <c r="CH74" s="59"/>
      <c r="CI74" s="59"/>
      <c r="CJ74" s="59"/>
      <c r="CK74" s="59"/>
      <c r="CL74" s="59"/>
      <c r="CM74" s="59"/>
    </row>
    <row r="75" spans="1:98" ht="15.75" customHeight="1" outlineLevel="1" x14ac:dyDescent="0.25">
      <c r="A75" s="62"/>
      <c r="B75" s="63" t="s">
        <v>119</v>
      </c>
      <c r="C75" s="64"/>
      <c r="D75" s="64"/>
      <c r="E75" s="64"/>
      <c r="F75" s="64"/>
      <c r="G75" s="65"/>
      <c r="H75" s="65"/>
      <c r="I75" s="65"/>
      <c r="J75" s="65"/>
      <c r="K75" s="65"/>
      <c r="L75" s="65"/>
      <c r="M75" s="65"/>
      <c r="N75" s="65"/>
      <c r="O75" s="65"/>
      <c r="P75" s="65"/>
      <c r="Q75" s="65"/>
      <c r="R75" s="65"/>
      <c r="S75" s="65"/>
      <c r="T75" s="65"/>
      <c r="U75" s="65"/>
      <c r="V75" s="65"/>
      <c r="W75" s="65"/>
      <c r="X75" s="65"/>
      <c r="Y75" s="65"/>
      <c r="Z75" s="65"/>
      <c r="AA75" s="65"/>
      <c r="AB75" s="65"/>
      <c r="AC75" s="65"/>
      <c r="AD75" s="65"/>
      <c r="AE75" s="65"/>
      <c r="AF75" s="65"/>
      <c r="AG75" s="65"/>
      <c r="AH75" s="65"/>
      <c r="AI75" s="65"/>
      <c r="AJ75" s="65"/>
      <c r="AK75" s="65"/>
      <c r="AL75" s="65">
        <v>0.13</v>
      </c>
      <c r="AM75" s="65">
        <v>0.11</v>
      </c>
      <c r="AN75" s="64">
        <f>+AN74/AN$87</f>
        <v>6.3944923001336973E-2</v>
      </c>
      <c r="AO75" s="65"/>
      <c r="AP75" s="65"/>
      <c r="AQ75" s="65"/>
      <c r="AR75" s="65"/>
      <c r="AS75" s="65"/>
      <c r="AT75" s="65"/>
      <c r="AU75" s="65"/>
      <c r="AV75" s="65"/>
      <c r="AW75" s="65"/>
      <c r="AX75" s="65"/>
      <c r="AY75" s="65"/>
      <c r="AZ75" s="64"/>
      <c r="BA75" s="64"/>
      <c r="BB75" s="64"/>
      <c r="BC75" s="64"/>
      <c r="BD75" s="64"/>
      <c r="BE75" s="64"/>
      <c r="BF75" s="64"/>
      <c r="BG75" s="64"/>
      <c r="BH75" s="64"/>
      <c r="BI75" s="64"/>
      <c r="BJ75" s="64"/>
      <c r="BK75" s="64"/>
      <c r="BL75" s="64"/>
      <c r="BM75" s="64"/>
      <c r="BN75" s="64"/>
      <c r="BO75" s="64"/>
      <c r="BP75" s="64"/>
      <c r="BQ75" s="64"/>
      <c r="BR75" s="64"/>
      <c r="BS75" s="64"/>
      <c r="BT75" s="64"/>
      <c r="BU75" s="64"/>
      <c r="BV75" s="64"/>
      <c r="BW75" s="64"/>
      <c r="BX75" s="64"/>
      <c r="BY75" s="64"/>
      <c r="BZ75" s="64"/>
      <c r="CB75" s="64"/>
      <c r="CC75" s="64"/>
      <c r="CD75" s="64"/>
      <c r="CE75" s="64"/>
      <c r="CF75" s="64"/>
      <c r="CG75" s="64"/>
      <c r="CH75" s="64"/>
      <c r="CI75" s="64"/>
      <c r="CJ75" s="64"/>
      <c r="CK75" s="64"/>
      <c r="CL75" s="64"/>
      <c r="CM75" s="64"/>
      <c r="CN75" s="66"/>
      <c r="CO75" s="66"/>
      <c r="CP75" s="66"/>
      <c r="CQ75" s="66"/>
      <c r="CR75" s="66"/>
      <c r="CS75" s="66"/>
      <c r="CT75" s="66"/>
    </row>
    <row r="76" spans="1:98" ht="15.75" customHeight="1" outlineLevel="1" x14ac:dyDescent="0.25">
      <c r="A76" s="67"/>
      <c r="B76" s="63" t="s">
        <v>120</v>
      </c>
      <c r="C76" s="65"/>
      <c r="D76" s="65"/>
      <c r="E76" s="65"/>
      <c r="F76" s="65"/>
      <c r="G76" s="65"/>
      <c r="H76" s="65"/>
      <c r="I76" s="65"/>
      <c r="J76" s="65"/>
      <c r="K76" s="65"/>
      <c r="L76" s="65"/>
      <c r="M76" s="65"/>
      <c r="N76" s="65"/>
      <c r="O76" s="65"/>
      <c r="P76" s="65"/>
      <c r="Q76" s="65"/>
      <c r="R76" s="65"/>
      <c r="S76" s="65"/>
      <c r="T76" s="65"/>
      <c r="U76" s="65"/>
      <c r="V76" s="65"/>
      <c r="W76" s="65"/>
      <c r="X76" s="65"/>
      <c r="Y76" s="65"/>
      <c r="Z76" s="65"/>
      <c r="AA76" s="65"/>
      <c r="AB76" s="65"/>
      <c r="AC76" s="65"/>
      <c r="AD76" s="65"/>
      <c r="AE76" s="65"/>
      <c r="AF76" s="65"/>
      <c r="AG76" s="65"/>
      <c r="AH76" s="65"/>
      <c r="AI76" s="65"/>
      <c r="AJ76" s="65"/>
      <c r="AK76" s="65"/>
      <c r="AL76" s="65"/>
      <c r="AM76" s="65"/>
      <c r="AN76" s="65">
        <v>0.1</v>
      </c>
      <c r="AO76" s="65"/>
      <c r="AP76" s="65"/>
      <c r="AQ76" s="65"/>
      <c r="AR76" s="65"/>
      <c r="AS76" s="65"/>
      <c r="AT76" s="65"/>
      <c r="AU76" s="65"/>
      <c r="AV76" s="65"/>
      <c r="AW76" s="64"/>
      <c r="AX76" s="65"/>
      <c r="AY76" s="65"/>
      <c r="AZ76" s="65"/>
      <c r="BA76" s="65"/>
      <c r="BB76" s="65"/>
      <c r="BC76" s="65"/>
      <c r="BD76" s="65"/>
      <c r="BE76" s="65"/>
      <c r="BF76" s="65"/>
      <c r="BG76" s="65"/>
      <c r="BH76" s="65"/>
      <c r="BI76" s="65"/>
      <c r="BJ76" s="65"/>
      <c r="BK76" s="65"/>
      <c r="BL76" s="65"/>
      <c r="BM76" s="65"/>
      <c r="BN76" s="65"/>
      <c r="BO76" s="65"/>
      <c r="BP76" s="65"/>
      <c r="BQ76" s="65"/>
      <c r="BR76" s="65"/>
      <c r="BS76" s="65"/>
      <c r="BT76" s="65"/>
      <c r="BU76" s="65"/>
      <c r="BV76" s="65"/>
      <c r="BW76" s="65"/>
      <c r="BX76" s="65"/>
      <c r="BY76" s="65"/>
      <c r="BZ76" s="65"/>
      <c r="CB76" s="65"/>
      <c r="CC76" s="65"/>
      <c r="CD76" s="65"/>
      <c r="CE76" s="65"/>
      <c r="CF76" s="65"/>
      <c r="CG76" s="65"/>
      <c r="CH76" s="65"/>
      <c r="CI76" s="65"/>
      <c r="CJ76" s="65"/>
      <c r="CK76" s="65"/>
      <c r="CL76" s="65"/>
      <c r="CM76" s="65"/>
      <c r="CN76" s="68"/>
      <c r="CO76" s="68"/>
      <c r="CP76" s="68"/>
      <c r="CQ76" s="68"/>
      <c r="CR76" s="68"/>
      <c r="CS76" s="68"/>
      <c r="CT76" s="68"/>
    </row>
    <row r="77" spans="1:98" ht="15.75" customHeight="1" outlineLevel="1" x14ac:dyDescent="0.25">
      <c r="A77" s="67"/>
      <c r="B77" s="63"/>
      <c r="C77" s="65"/>
      <c r="D77" s="65"/>
      <c r="E77" s="65"/>
      <c r="F77" s="65"/>
      <c r="G77" s="65"/>
      <c r="H77" s="65"/>
      <c r="I77" s="65"/>
      <c r="J77" s="65"/>
      <c r="K77" s="65"/>
      <c r="L77" s="65"/>
      <c r="M77" s="65"/>
      <c r="N77" s="65"/>
      <c r="O77" s="65"/>
      <c r="P77" s="65"/>
      <c r="Q77" s="65"/>
      <c r="R77" s="65"/>
      <c r="S77" s="65"/>
      <c r="T77" s="65"/>
      <c r="U77" s="65"/>
      <c r="V77" s="65"/>
      <c r="W77" s="65"/>
      <c r="X77" s="65"/>
      <c r="Y77" s="65"/>
      <c r="Z77" s="65"/>
      <c r="AA77" s="65"/>
      <c r="AB77" s="65"/>
      <c r="AC77" s="65"/>
      <c r="AD77" s="65"/>
      <c r="AE77" s="65"/>
      <c r="AF77" s="65"/>
      <c r="AG77" s="65"/>
      <c r="AH77" s="65"/>
      <c r="AI77" s="65"/>
      <c r="AJ77" s="65"/>
      <c r="AK77" s="65"/>
      <c r="AL77" s="65"/>
      <c r="AM77" s="65"/>
      <c r="AN77" s="65"/>
      <c r="AO77" s="65"/>
      <c r="AP77" s="65"/>
      <c r="AQ77" s="65"/>
      <c r="AR77" s="65"/>
      <c r="AS77" s="65"/>
      <c r="AT77" s="65"/>
      <c r="AU77" s="65"/>
      <c r="AV77" s="65"/>
      <c r="AW77" s="64"/>
      <c r="AX77" s="65"/>
      <c r="AY77" s="65"/>
      <c r="AZ77" s="65"/>
      <c r="BA77" s="65"/>
      <c r="BB77" s="65"/>
      <c r="BC77" s="65"/>
      <c r="BD77" s="65"/>
      <c r="BE77" s="65"/>
      <c r="BF77" s="65"/>
      <c r="BG77" s="65"/>
      <c r="BH77" s="65"/>
      <c r="BI77" s="65"/>
      <c r="BJ77" s="65"/>
      <c r="BK77" s="65"/>
      <c r="BL77" s="65"/>
      <c r="BM77" s="65"/>
      <c r="BN77" s="65"/>
      <c r="BO77" s="65"/>
      <c r="BP77" s="65"/>
      <c r="BQ77" s="65"/>
      <c r="BR77" s="65"/>
      <c r="BS77" s="65"/>
      <c r="BT77" s="65"/>
      <c r="BU77" s="65"/>
      <c r="BV77" s="65"/>
      <c r="BW77" s="65"/>
      <c r="BX77" s="65"/>
      <c r="BY77" s="65"/>
      <c r="BZ77" s="65"/>
      <c r="CB77" s="65"/>
      <c r="CC77" s="65"/>
      <c r="CD77" s="65"/>
      <c r="CE77" s="65"/>
      <c r="CF77" s="65"/>
      <c r="CG77" s="65"/>
      <c r="CH77" s="65"/>
      <c r="CI77" s="65"/>
      <c r="CJ77" s="65"/>
      <c r="CK77" s="65"/>
      <c r="CL77" s="65"/>
      <c r="CM77" s="65"/>
      <c r="CN77" s="68"/>
      <c r="CO77" s="68"/>
      <c r="CP77" s="68"/>
      <c r="CQ77" s="68"/>
      <c r="CR77" s="68"/>
      <c r="CS77" s="68"/>
      <c r="CT77" s="68"/>
    </row>
    <row r="78" spans="1:98" ht="15.75" customHeight="1" outlineLevel="1" x14ac:dyDescent="0.25">
      <c r="A78" s="67"/>
      <c r="B78" s="63" t="s">
        <v>122</v>
      </c>
      <c r="C78" s="65"/>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v>0.45</v>
      </c>
      <c r="AL78" s="65"/>
      <c r="AM78" s="65"/>
      <c r="AN78" s="65"/>
      <c r="AO78" s="65">
        <v>0.48</v>
      </c>
      <c r="AP78" s="65"/>
      <c r="AQ78" s="65"/>
      <c r="AR78" s="65"/>
      <c r="AS78" s="65">
        <v>0.49</v>
      </c>
      <c r="AT78" s="65"/>
      <c r="AU78" s="65"/>
      <c r="AV78" s="65"/>
      <c r="AW78" s="65">
        <v>0.47</v>
      </c>
      <c r="AX78" s="65"/>
      <c r="AY78" s="65"/>
      <c r="AZ78" s="65"/>
      <c r="BA78" s="65"/>
      <c r="BB78" s="65"/>
      <c r="BC78" s="65"/>
      <c r="BD78" s="65"/>
      <c r="BE78" s="65"/>
      <c r="BF78" s="65"/>
      <c r="BG78" s="65"/>
      <c r="BH78" s="65"/>
      <c r="BI78" s="65"/>
      <c r="BJ78" s="65"/>
      <c r="BK78" s="65"/>
      <c r="BL78" s="65"/>
      <c r="BM78" s="65"/>
      <c r="BN78" s="65"/>
      <c r="BO78" s="65"/>
      <c r="BP78" s="65"/>
      <c r="BQ78" s="65"/>
      <c r="BR78" s="65"/>
      <c r="BS78" s="65"/>
      <c r="BT78" s="65"/>
      <c r="BU78" s="65"/>
      <c r="BV78" s="65"/>
      <c r="BW78" s="65"/>
      <c r="BX78" s="65"/>
      <c r="BY78" s="65"/>
      <c r="BZ78" s="65"/>
      <c r="CB78" s="65"/>
      <c r="CC78" s="65"/>
      <c r="CD78" s="65"/>
      <c r="CE78" s="65"/>
      <c r="CF78" s="65"/>
      <c r="CG78" s="65"/>
      <c r="CH78" s="65"/>
      <c r="CI78" s="65"/>
      <c r="CJ78" s="65"/>
      <c r="CK78" s="65"/>
      <c r="CL78" s="65"/>
      <c r="CM78" s="65"/>
      <c r="CN78" s="68"/>
      <c r="CO78" s="68"/>
      <c r="CP78" s="68"/>
      <c r="CQ78" s="68"/>
      <c r="CR78" s="68"/>
      <c r="CS78" s="68"/>
      <c r="CT78" s="68"/>
    </row>
    <row r="79" spans="1:98" ht="15.75" customHeight="1" outlineLevel="1" x14ac:dyDescent="0.25">
      <c r="A79" s="16"/>
      <c r="B79" s="26"/>
      <c r="C79" s="17"/>
      <c r="D79" s="17"/>
      <c r="E79" s="17"/>
      <c r="F79" s="17"/>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53"/>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B79" s="43"/>
      <c r="CC79" s="43"/>
      <c r="CD79" s="43"/>
      <c r="CE79" s="43"/>
      <c r="CF79" s="43"/>
      <c r="CG79" s="43"/>
      <c r="CH79" s="43"/>
      <c r="CI79" s="43"/>
      <c r="CJ79" s="43"/>
      <c r="CK79" s="43"/>
      <c r="CL79" s="43"/>
      <c r="CM79" s="43"/>
      <c r="CN79" s="17"/>
      <c r="CO79" s="17"/>
      <c r="CP79" s="17"/>
      <c r="CQ79" s="17"/>
      <c r="CR79" s="17"/>
      <c r="CS79" s="17"/>
      <c r="CT79" s="17"/>
    </row>
    <row r="80" spans="1:98" ht="15.75" customHeight="1" outlineLevel="1" x14ac:dyDescent="0.25">
      <c r="A80" s="1" t="s">
        <v>34</v>
      </c>
      <c r="B80" s="70" t="s">
        <v>123</v>
      </c>
      <c r="C80" s="17"/>
      <c r="D80" s="17"/>
      <c r="E80" s="17"/>
      <c r="F80" s="17"/>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3"/>
      <c r="AK80" s="43"/>
      <c r="AL80" s="43"/>
      <c r="AM80" s="43"/>
      <c r="AN80" s="43"/>
      <c r="AO80" s="43"/>
      <c r="AP80" s="43"/>
      <c r="AQ80" s="43"/>
      <c r="AR80" s="43"/>
      <c r="AS80" s="43"/>
      <c r="AT80" s="43"/>
      <c r="AU80" s="43"/>
      <c r="AV80" s="43"/>
      <c r="AW80" s="43"/>
      <c r="AX80" s="43"/>
      <c r="AY80" s="53"/>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B80" s="43"/>
      <c r="CC80" s="43"/>
      <c r="CD80" s="43"/>
      <c r="CE80" s="43"/>
      <c r="CF80" s="43"/>
      <c r="CG80" s="43"/>
      <c r="CH80" s="43"/>
      <c r="CI80" s="43"/>
      <c r="CJ80" s="43"/>
      <c r="CK80" s="43"/>
      <c r="CL80" s="43"/>
      <c r="CM80" s="43"/>
      <c r="CN80" s="17"/>
      <c r="CO80" s="17"/>
      <c r="CP80" s="17"/>
      <c r="CQ80" s="17"/>
      <c r="CR80" s="17"/>
      <c r="CS80" s="17"/>
      <c r="CT80" s="17"/>
    </row>
    <row r="81" spans="1:98" ht="15.75" customHeight="1" outlineLevel="1" x14ac:dyDescent="0.25">
      <c r="A81" s="1"/>
      <c r="B81" s="71" t="str">
        <f>B58</f>
        <v>Empire &amp; Puzzles</v>
      </c>
      <c r="C81" s="17"/>
      <c r="D81" s="17"/>
      <c r="E81" s="17"/>
      <c r="F81" s="17"/>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c r="AF81" s="43"/>
      <c r="AG81" s="43"/>
      <c r="AH81" s="43"/>
      <c r="AI81" s="43"/>
      <c r="AJ81" s="43"/>
      <c r="AK81" s="43"/>
      <c r="AL81" s="27">
        <f t="shared" ref="AL81:AX81" si="437">AL58</f>
        <v>0</v>
      </c>
      <c r="AM81" s="27">
        <f t="shared" si="437"/>
        <v>43.454086666666669</v>
      </c>
      <c r="AN81" s="27">
        <f t="shared" si="437"/>
        <v>69.528480000000002</v>
      </c>
      <c r="AO81" s="27">
        <f t="shared" si="437"/>
        <v>106.24846999999998</v>
      </c>
      <c r="AP81" s="27">
        <f t="shared" si="437"/>
        <v>91.385000000000005</v>
      </c>
      <c r="AQ81" s="27">
        <f t="shared" si="437"/>
        <v>113.74575</v>
      </c>
      <c r="AR81" s="27">
        <f t="shared" si="437"/>
        <v>140.21658333333335</v>
      </c>
      <c r="AS81" s="27">
        <f t="shared" si="437"/>
        <v>125.81810666666665</v>
      </c>
      <c r="AT81" s="27">
        <f t="shared" si="437"/>
        <v>125.209</v>
      </c>
      <c r="AU81" s="27">
        <f t="shared" si="437"/>
        <v>109.99733333333333</v>
      </c>
      <c r="AV81" s="27">
        <f t="shared" si="437"/>
        <v>101.479</v>
      </c>
      <c r="AW81" s="27">
        <f t="shared" si="437"/>
        <v>116.86799999999997</v>
      </c>
      <c r="AX81" s="27">
        <f t="shared" si="437"/>
        <v>105.66</v>
      </c>
      <c r="AY81" s="53"/>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B81" s="43"/>
      <c r="CC81" s="43"/>
      <c r="CD81" s="43"/>
      <c r="CE81" s="43"/>
      <c r="CF81" s="43"/>
      <c r="CG81" s="43"/>
      <c r="CH81" s="43"/>
      <c r="CI81" s="43"/>
      <c r="CJ81" s="43"/>
      <c r="CK81" s="43"/>
      <c r="CL81" s="43"/>
      <c r="CM81" s="43"/>
      <c r="CN81" s="17"/>
      <c r="CO81" s="17"/>
      <c r="CP81" s="17"/>
      <c r="CQ81" s="17"/>
      <c r="CR81" s="17"/>
      <c r="CS81" s="17"/>
      <c r="CT81" s="17"/>
    </row>
    <row r="82" spans="1:98" ht="15.75" customHeight="1" outlineLevel="1" x14ac:dyDescent="0.25">
      <c r="A82" s="1"/>
      <c r="B82" s="71" t="str">
        <f>B62</f>
        <v>Toon Blast</v>
      </c>
      <c r="C82" s="17"/>
      <c r="D82" s="17"/>
      <c r="E82" s="17"/>
      <c r="F82" s="17"/>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27">
        <f t="shared" ref="AL82:AX82" si="438">AL62</f>
        <v>0</v>
      </c>
      <c r="AM82" s="27">
        <f t="shared" si="438"/>
        <v>0</v>
      </c>
      <c r="AN82" s="27">
        <f t="shared" si="438"/>
        <v>0</v>
      </c>
      <c r="AO82" s="27">
        <f t="shared" si="438"/>
        <v>0</v>
      </c>
      <c r="AP82" s="27">
        <f t="shared" si="438"/>
        <v>0</v>
      </c>
      <c r="AQ82" s="27">
        <f t="shared" si="438"/>
        <v>0</v>
      </c>
      <c r="AR82" s="27">
        <f t="shared" si="438"/>
        <v>0</v>
      </c>
      <c r="AS82" s="27">
        <f t="shared" si="438"/>
        <v>0</v>
      </c>
      <c r="AT82" s="27">
        <f t="shared" si="438"/>
        <v>95.397333333333336</v>
      </c>
      <c r="AU82" s="27">
        <f t="shared" si="438"/>
        <v>104.20799999999998</v>
      </c>
      <c r="AV82" s="27">
        <f t="shared" si="438"/>
        <v>96.138000000000005</v>
      </c>
      <c r="AW82" s="27">
        <f t="shared" si="438"/>
        <v>89.777000000000044</v>
      </c>
      <c r="AX82" s="27">
        <f t="shared" si="438"/>
        <v>89.810999999999993</v>
      </c>
      <c r="AY82" s="53"/>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B82" s="43"/>
      <c r="CC82" s="43"/>
      <c r="CD82" s="43"/>
      <c r="CE82" s="43"/>
      <c r="CF82" s="43"/>
      <c r="CG82" s="43"/>
      <c r="CH82" s="43"/>
      <c r="CI82" s="43"/>
      <c r="CJ82" s="43"/>
      <c r="CK82" s="43"/>
      <c r="CL82" s="43"/>
      <c r="CM82" s="43"/>
      <c r="CN82" s="17"/>
      <c r="CO82" s="17"/>
      <c r="CP82" s="17"/>
      <c r="CQ82" s="17"/>
      <c r="CR82" s="17"/>
      <c r="CS82" s="17"/>
      <c r="CT82" s="17"/>
    </row>
    <row r="83" spans="1:98" ht="15.75" customHeight="1" outlineLevel="1" x14ac:dyDescent="0.25">
      <c r="A83" s="1"/>
      <c r="B83" s="71" t="str">
        <f>B66</f>
        <v>Merge Dragons</v>
      </c>
      <c r="C83" s="17"/>
      <c r="D83" s="17"/>
      <c r="E83" s="17"/>
      <c r="F83" s="17"/>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c r="AF83" s="43"/>
      <c r="AG83" s="43"/>
      <c r="AH83" s="43"/>
      <c r="AI83" s="43"/>
      <c r="AJ83" s="43"/>
      <c r="AK83" s="43"/>
      <c r="AL83" s="27">
        <f t="shared" ref="AL83:AX83" si="439">AL66</f>
        <v>41.22318666666667</v>
      </c>
      <c r="AM83" s="27">
        <f t="shared" si="439"/>
        <v>55.869539999999994</v>
      </c>
      <c r="AN83" s="27">
        <f t="shared" si="439"/>
        <v>72.839359999999999</v>
      </c>
      <c r="AO83" s="27">
        <f t="shared" si="439"/>
        <v>87.986779999999982</v>
      </c>
      <c r="AP83" s="27">
        <f t="shared" si="439"/>
        <v>80.418800000000005</v>
      </c>
      <c r="AQ83" s="27">
        <f t="shared" si="439"/>
        <v>81.896940000000001</v>
      </c>
      <c r="AR83" s="27">
        <f t="shared" si="439"/>
        <v>89.738613333333348</v>
      </c>
      <c r="AS83" s="27">
        <f t="shared" si="439"/>
        <v>81.687833333333373</v>
      </c>
      <c r="AT83" s="27">
        <f t="shared" si="439"/>
        <v>65.585666666666668</v>
      </c>
      <c r="AU83" s="27">
        <f t="shared" si="439"/>
        <v>57.893333333333331</v>
      </c>
      <c r="AV83" s="27">
        <f t="shared" si="439"/>
        <v>53.410000000000011</v>
      </c>
      <c r="AW83" s="27">
        <f t="shared" si="439"/>
        <v>49.887666666666448</v>
      </c>
      <c r="AX83" s="27">
        <f t="shared" si="439"/>
        <v>0</v>
      </c>
      <c r="AY83" s="53"/>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B83" s="43"/>
      <c r="CC83" s="43"/>
      <c r="CD83" s="43"/>
      <c r="CE83" s="43"/>
      <c r="CF83" s="43"/>
      <c r="CG83" s="43"/>
      <c r="CH83" s="43"/>
      <c r="CI83" s="43"/>
      <c r="CJ83" s="43"/>
      <c r="CK83" s="43"/>
      <c r="CL83" s="43"/>
      <c r="CM83" s="43"/>
      <c r="CN83" s="17"/>
      <c r="CO83" s="17"/>
      <c r="CP83" s="17"/>
      <c r="CQ83" s="17"/>
      <c r="CR83" s="17"/>
      <c r="CS83" s="17"/>
      <c r="CT83" s="17"/>
    </row>
    <row r="84" spans="1:98" ht="15.75" customHeight="1" outlineLevel="1" x14ac:dyDescent="0.25">
      <c r="A84" s="1"/>
      <c r="B84" s="72" t="str">
        <f>B70</f>
        <v>Zynga Poker</v>
      </c>
      <c r="C84" s="17"/>
      <c r="D84" s="17"/>
      <c r="E84" s="17"/>
      <c r="F84" s="17"/>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c r="AF84" s="43"/>
      <c r="AG84" s="43"/>
      <c r="AH84" s="43"/>
      <c r="AI84" s="43"/>
      <c r="AJ84" s="43"/>
      <c r="AK84" s="43"/>
      <c r="AL84" s="27">
        <f t="shared" ref="AL84:AX84" si="440">AL70</f>
        <v>44.167699999999996</v>
      </c>
      <c r="AM84" s="27">
        <f t="shared" si="440"/>
        <v>37.246359999999996</v>
      </c>
      <c r="AN84" s="27">
        <f t="shared" si="440"/>
        <v>33.108800000000002</v>
      </c>
      <c r="AO84" s="27">
        <f t="shared" si="440"/>
        <v>27.332516666666649</v>
      </c>
      <c r="AP84" s="27">
        <f t="shared" si="440"/>
        <v>0</v>
      </c>
      <c r="AQ84" s="27">
        <f t="shared" si="440"/>
        <v>0</v>
      </c>
      <c r="AR84" s="27">
        <f t="shared" si="440"/>
        <v>0</v>
      </c>
      <c r="AS84" s="27">
        <f t="shared" si="440"/>
        <v>0</v>
      </c>
      <c r="AT84" s="27">
        <f t="shared" si="440"/>
        <v>0</v>
      </c>
      <c r="AU84" s="27">
        <f t="shared" si="440"/>
        <v>0</v>
      </c>
      <c r="AV84" s="27">
        <f t="shared" si="440"/>
        <v>0</v>
      </c>
      <c r="AW84" s="27">
        <f t="shared" si="440"/>
        <v>0</v>
      </c>
      <c r="AX84" s="27">
        <f t="shared" si="440"/>
        <v>0</v>
      </c>
      <c r="AY84" s="53"/>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B84" s="43"/>
      <c r="CC84" s="43"/>
      <c r="CD84" s="43"/>
      <c r="CE84" s="43"/>
      <c r="CF84" s="43"/>
      <c r="CG84" s="43"/>
      <c r="CH84" s="43"/>
      <c r="CI84" s="43"/>
      <c r="CJ84" s="43"/>
      <c r="CK84" s="43"/>
      <c r="CL84" s="43"/>
      <c r="CM84" s="43"/>
      <c r="CN84" s="17"/>
      <c r="CO84" s="17"/>
      <c r="CP84" s="17"/>
      <c r="CQ84" s="17"/>
      <c r="CR84" s="17"/>
      <c r="CS84" s="17"/>
      <c r="CT84" s="17"/>
    </row>
    <row r="85" spans="1:98" ht="15.75" customHeight="1" outlineLevel="1" x14ac:dyDescent="0.25">
      <c r="A85" s="1"/>
      <c r="B85" s="72" t="str">
        <f>B74</f>
        <v>CSR Racing 2</v>
      </c>
      <c r="C85" s="17"/>
      <c r="D85" s="17"/>
      <c r="E85" s="17"/>
      <c r="F85" s="17"/>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27">
        <f t="shared" ref="AL85:AX85" si="441">AL74</f>
        <v>38.27867333333333</v>
      </c>
      <c r="AM85" s="27">
        <f t="shared" si="441"/>
        <v>34.142496666666666</v>
      </c>
      <c r="AN85" s="27">
        <f t="shared" si="441"/>
        <v>21.171396666666659</v>
      </c>
      <c r="AO85" s="27">
        <f t="shared" si="441"/>
        <v>0</v>
      </c>
      <c r="AP85" s="27">
        <f t="shared" si="441"/>
        <v>0</v>
      </c>
      <c r="AQ85" s="27">
        <f t="shared" si="441"/>
        <v>0</v>
      </c>
      <c r="AR85" s="27">
        <f t="shared" si="441"/>
        <v>0</v>
      </c>
      <c r="AS85" s="27">
        <f t="shared" si="441"/>
        <v>0</v>
      </c>
      <c r="AT85" s="27">
        <f t="shared" si="441"/>
        <v>0</v>
      </c>
      <c r="AU85" s="27">
        <f t="shared" si="441"/>
        <v>0</v>
      </c>
      <c r="AV85" s="27">
        <f t="shared" si="441"/>
        <v>0</v>
      </c>
      <c r="AW85" s="27">
        <f t="shared" si="441"/>
        <v>0</v>
      </c>
      <c r="AX85" s="27">
        <f t="shared" si="441"/>
        <v>0</v>
      </c>
      <c r="AY85" s="53"/>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B85" s="43"/>
      <c r="CC85" s="43"/>
      <c r="CD85" s="43"/>
      <c r="CE85" s="43"/>
      <c r="CF85" s="43"/>
      <c r="CG85" s="43"/>
      <c r="CH85" s="43"/>
      <c r="CI85" s="43"/>
      <c r="CJ85" s="43"/>
      <c r="CK85" s="43"/>
      <c r="CL85" s="43"/>
      <c r="CM85" s="43"/>
      <c r="CN85" s="17"/>
      <c r="CO85" s="17"/>
      <c r="CP85" s="17"/>
      <c r="CQ85" s="17"/>
      <c r="CR85" s="17"/>
      <c r="CS85" s="17"/>
      <c r="CT85" s="17"/>
    </row>
    <row r="86" spans="1:98" ht="15.75" customHeight="1" outlineLevel="1" x14ac:dyDescent="0.25">
      <c r="A86" s="1"/>
      <c r="B86" s="26"/>
      <c r="C86" s="17"/>
      <c r="D86" s="17"/>
      <c r="E86" s="17"/>
      <c r="F86" s="17"/>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53"/>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B86" s="43"/>
      <c r="CC86" s="43"/>
      <c r="CD86" s="43"/>
      <c r="CE86" s="43"/>
      <c r="CF86" s="43"/>
      <c r="CG86" s="43"/>
      <c r="CH86" s="43"/>
      <c r="CI86" s="43"/>
      <c r="CJ86" s="43"/>
      <c r="CK86" s="43"/>
      <c r="CL86" s="43"/>
      <c r="CM86" s="43"/>
      <c r="CN86" s="17"/>
      <c r="CO86" s="17"/>
      <c r="CP86" s="17"/>
      <c r="CQ86" s="17"/>
      <c r="CR86" s="17"/>
      <c r="CS86" s="17"/>
      <c r="CT86" s="17"/>
    </row>
    <row r="87" spans="1:98" ht="15.75" customHeight="1" outlineLevel="1" x14ac:dyDescent="0.25">
      <c r="A87" s="1"/>
      <c r="B87" s="26" t="s">
        <v>124</v>
      </c>
      <c r="J87" s="73">
        <v>315.06799999999998</v>
      </c>
      <c r="K87" s="73">
        <v>281.1155</v>
      </c>
      <c r="L87" s="73">
        <v>240.08099999999999</v>
      </c>
      <c r="M87" s="73">
        <v>242.85499999999999</v>
      </c>
      <c r="N87" s="73">
        <v>212.80350000000001</v>
      </c>
      <c r="O87" s="73">
        <v>173.87350000000001</v>
      </c>
      <c r="P87" s="73">
        <v>138.001</v>
      </c>
      <c r="Q87" s="73">
        <v>134.65100000000001</v>
      </c>
      <c r="R87" s="73">
        <v>143.483</v>
      </c>
      <c r="S87" s="73">
        <v>149.94550000000001</v>
      </c>
      <c r="T87" s="73">
        <v>140.721</v>
      </c>
      <c r="U87" s="73">
        <v>130.9975</v>
      </c>
      <c r="V87" s="73">
        <v>133.36150000000001</v>
      </c>
      <c r="W87" s="73">
        <v>136.27549999999999</v>
      </c>
      <c r="X87" s="73">
        <v>131.179</v>
      </c>
      <c r="Y87" s="73">
        <v>124.54166666666667</v>
      </c>
      <c r="Z87" s="73">
        <v>133.99233333333333</v>
      </c>
      <c r="AA87" s="73">
        <v>129.20433333333332</v>
      </c>
      <c r="AB87" s="73">
        <v>148.88366666666667</v>
      </c>
      <c r="AC87" s="73">
        <v>151.428</v>
      </c>
      <c r="AD87" s="73">
        <v>165.85166666666666</v>
      </c>
      <c r="AE87" s="73">
        <v>164.71799999999999</v>
      </c>
      <c r="AF87" s="73">
        <v>165.68700000000001</v>
      </c>
      <c r="AG87" s="73">
        <v>163.56966666666668</v>
      </c>
      <c r="AH87" s="73">
        <v>173.31133333333332</v>
      </c>
      <c r="AI87" s="73">
        <v>181.11733333333333</v>
      </c>
      <c r="AJ87" s="73">
        <v>183.41</v>
      </c>
      <c r="AK87" s="73">
        <v>195.84066666666666</v>
      </c>
      <c r="AL87" s="73">
        <v>294.45133333333331</v>
      </c>
      <c r="AM87" s="73">
        <v>310.38633333333331</v>
      </c>
      <c r="AN87" s="73">
        <v>331.08800000000002</v>
      </c>
      <c r="AO87" s="73">
        <v>353.66866666666664</v>
      </c>
      <c r="AP87" s="73">
        <v>365.54</v>
      </c>
      <c r="AQ87" s="73">
        <v>454.983</v>
      </c>
      <c r="AR87" s="73">
        <v>560.86633333333339</v>
      </c>
      <c r="AS87" s="73">
        <v>581.79999999999995</v>
      </c>
      <c r="AT87" s="73">
        <v>596.23333333333335</v>
      </c>
      <c r="AU87" s="73">
        <v>578.93333333333328</v>
      </c>
      <c r="AV87" s="73">
        <v>534.1</v>
      </c>
      <c r="AW87" s="73">
        <v>558.5</v>
      </c>
      <c r="AX87" s="73">
        <v>528.29999999999995</v>
      </c>
      <c r="AY87" s="53"/>
      <c r="CB87" s="30"/>
      <c r="CC87" s="30"/>
      <c r="CD87" s="30">
        <f t="shared" ref="CD87:CM87" si="442">+SUMIFS($C87:$BZ87,$C$5:$BZ$5,"&lt;="&amp;CD$5,$C$5:$BZ$5,"&gt;"&amp;CC$5)</f>
        <v>976.85500000000002</v>
      </c>
      <c r="CE87" s="30">
        <f t="shared" si="442"/>
        <v>590.00850000000003</v>
      </c>
      <c r="CF87" s="30">
        <f t="shared" si="442"/>
        <v>555.02550000000008</v>
      </c>
      <c r="CG87" s="30">
        <f t="shared" si="442"/>
        <v>525.98850000000004</v>
      </c>
      <c r="CH87" s="30">
        <f t="shared" si="442"/>
        <v>595.36766666666665</v>
      </c>
      <c r="CI87" s="30">
        <f t="shared" si="442"/>
        <v>667.28599999999994</v>
      </c>
      <c r="CJ87" s="30">
        <f t="shared" si="442"/>
        <v>854.81933333333325</v>
      </c>
      <c r="CK87" s="30">
        <f t="shared" si="442"/>
        <v>1360.683</v>
      </c>
      <c r="CL87" s="30">
        <f t="shared" si="442"/>
        <v>2193.8826666666664</v>
      </c>
      <c r="CM87" s="30">
        <f t="shared" si="442"/>
        <v>2199.833333333333</v>
      </c>
      <c r="CN87" s="41"/>
      <c r="CO87" s="42"/>
      <c r="CP87" s="42"/>
      <c r="CQ87" s="42"/>
      <c r="CR87" s="42"/>
      <c r="CS87" s="42"/>
      <c r="CT87" s="42"/>
    </row>
    <row r="88" spans="1:98" ht="15" customHeight="1" outlineLevel="1" x14ac:dyDescent="0.25">
      <c r="A88" s="1"/>
      <c r="B88" s="26" t="s">
        <v>107</v>
      </c>
      <c r="C88" s="43"/>
      <c r="D88" s="43"/>
      <c r="E88" s="43"/>
      <c r="F88" s="43"/>
      <c r="G88" s="43" t="str">
        <f t="shared" ref="G88:AX88" si="443">+IFERROR(G87/C87-1,"")</f>
        <v/>
      </c>
      <c r="H88" s="43" t="str">
        <f t="shared" si="443"/>
        <v/>
      </c>
      <c r="I88" s="43" t="str">
        <f t="shared" si="443"/>
        <v/>
      </c>
      <c r="J88" s="43" t="str">
        <f t="shared" si="443"/>
        <v/>
      </c>
      <c r="K88" s="43" t="str">
        <f t="shared" si="443"/>
        <v/>
      </c>
      <c r="L88" s="43" t="str">
        <f t="shared" si="443"/>
        <v/>
      </c>
      <c r="M88" s="43" t="str">
        <f t="shared" si="443"/>
        <v/>
      </c>
      <c r="N88" s="43">
        <f t="shared" si="443"/>
        <v>-0.32457913847169495</v>
      </c>
      <c r="O88" s="43">
        <f t="shared" si="443"/>
        <v>-0.38148732460501111</v>
      </c>
      <c r="P88" s="43">
        <f t="shared" si="443"/>
        <v>-0.4251898317651126</v>
      </c>
      <c r="Q88" s="43">
        <f t="shared" si="443"/>
        <v>-0.44554981367482649</v>
      </c>
      <c r="R88" s="43">
        <f t="shared" si="443"/>
        <v>-0.32574887161160415</v>
      </c>
      <c r="S88" s="43">
        <f t="shared" si="443"/>
        <v>-0.1376172907314801</v>
      </c>
      <c r="T88" s="43">
        <f t="shared" si="443"/>
        <v>1.9710002101434032E-2</v>
      </c>
      <c r="U88" s="43">
        <f t="shared" si="443"/>
        <v>-2.7133107069386875E-2</v>
      </c>
      <c r="V88" s="43">
        <f t="shared" si="443"/>
        <v>-7.05414578730581E-2</v>
      </c>
      <c r="W88" s="43">
        <f t="shared" si="443"/>
        <v>-9.1166457146096502E-2</v>
      </c>
      <c r="X88" s="43">
        <f t="shared" si="443"/>
        <v>-6.7807932007305283E-2</v>
      </c>
      <c r="Y88" s="43">
        <f t="shared" si="443"/>
        <v>-4.9282110981761718E-2</v>
      </c>
      <c r="Z88" s="43">
        <f t="shared" si="443"/>
        <v>4.7302507345323708E-3</v>
      </c>
      <c r="AA88" s="43">
        <f t="shared" si="443"/>
        <v>-5.1888759657214067E-2</v>
      </c>
      <c r="AB88" s="43">
        <f t="shared" si="443"/>
        <v>0.13496570843402278</v>
      </c>
      <c r="AC88" s="43">
        <f t="shared" si="443"/>
        <v>0.21588223486115754</v>
      </c>
      <c r="AD88" s="43">
        <f t="shared" si="443"/>
        <v>0.23776982265154478</v>
      </c>
      <c r="AE88" s="43">
        <f t="shared" si="443"/>
        <v>0.27486436213439691</v>
      </c>
      <c r="AF88" s="43">
        <f t="shared" si="443"/>
        <v>0.11286216755363809</v>
      </c>
      <c r="AG88" s="43">
        <f t="shared" si="443"/>
        <v>8.0181120180327747E-2</v>
      </c>
      <c r="AH88" s="43">
        <f t="shared" si="443"/>
        <v>4.4977942137050198E-2</v>
      </c>
      <c r="AI88" s="43">
        <f t="shared" si="443"/>
        <v>9.9560056176819511E-2</v>
      </c>
      <c r="AJ88" s="43">
        <f t="shared" si="443"/>
        <v>0.10696675055979044</v>
      </c>
      <c r="AK88" s="43">
        <f t="shared" si="443"/>
        <v>0.19729208145764598</v>
      </c>
      <c r="AL88" s="43">
        <f t="shared" si="443"/>
        <v>0.6989733312305022</v>
      </c>
      <c r="AM88" s="43">
        <f t="shared" si="443"/>
        <v>0.71373069391481025</v>
      </c>
      <c r="AN88" s="43">
        <f t="shared" si="443"/>
        <v>0.80517965214546661</v>
      </c>
      <c r="AO88" s="43">
        <f t="shared" si="443"/>
        <v>0.80590003438169111</v>
      </c>
      <c r="AP88" s="43">
        <f t="shared" si="443"/>
        <v>0.24142755905333546</v>
      </c>
      <c r="AQ88" s="43">
        <f t="shared" si="443"/>
        <v>0.46586028809258151</v>
      </c>
      <c r="AR88" s="43">
        <f t="shared" si="443"/>
        <v>0.69400985035197094</v>
      </c>
      <c r="AS88" s="43">
        <f t="shared" si="443"/>
        <v>0.6450425351034772</v>
      </c>
      <c r="AT88" s="43">
        <f t="shared" si="443"/>
        <v>0.63110284328208488</v>
      </c>
      <c r="AU88" s="43">
        <f t="shared" si="443"/>
        <v>0.27242849366533095</v>
      </c>
      <c r="AV88" s="43">
        <f t="shared" si="443"/>
        <v>-4.7723194890761267E-2</v>
      </c>
      <c r="AW88" s="43">
        <f t="shared" si="443"/>
        <v>-4.0048126503953174E-2</v>
      </c>
      <c r="AX88" s="43">
        <f t="shared" si="443"/>
        <v>-0.11393749650584228</v>
      </c>
      <c r="AY88" s="43"/>
      <c r="AZ88" s="43"/>
      <c r="BA88" s="43"/>
      <c r="BB88" s="43"/>
      <c r="BC88" s="43"/>
      <c r="BD88" s="43"/>
      <c r="BE88" s="43"/>
      <c r="BF88" s="43"/>
      <c r="BG88" s="43"/>
      <c r="BH88" s="43"/>
      <c r="BI88" s="43"/>
      <c r="BJ88" s="43"/>
      <c r="BK88" s="43"/>
      <c r="BL88" s="43"/>
      <c r="BM88" s="43"/>
      <c r="BN88" s="43"/>
      <c r="BO88" s="43"/>
      <c r="BP88" s="43"/>
      <c r="BQ88" s="43"/>
      <c r="BR88" s="43"/>
      <c r="BS88" s="43"/>
      <c r="BT88" s="43"/>
      <c r="BU88" s="43"/>
      <c r="BV88" s="43"/>
      <c r="BW88" s="43"/>
      <c r="BX88" s="43"/>
      <c r="BY88" s="43"/>
      <c r="BZ88" s="43"/>
      <c r="CB88" s="43"/>
      <c r="CC88" s="43"/>
      <c r="CD88" s="43" t="str">
        <f t="shared" ref="CD88:CM88" si="444">+IFERROR(CD87/CC87-1,"")</f>
        <v/>
      </c>
      <c r="CE88" s="43">
        <f t="shared" si="444"/>
        <v>-0.39601220242512958</v>
      </c>
      <c r="CF88" s="43">
        <f t="shared" si="444"/>
        <v>-5.9292366126928564E-2</v>
      </c>
      <c r="CG88" s="43">
        <f t="shared" si="444"/>
        <v>-5.2316515187140089E-2</v>
      </c>
      <c r="CH88" s="43">
        <f t="shared" si="444"/>
        <v>0.13190244019910424</v>
      </c>
      <c r="CI88" s="43">
        <f t="shared" si="444"/>
        <v>0.12079650501678785</v>
      </c>
      <c r="CJ88" s="43">
        <f t="shared" si="444"/>
        <v>0.28103891484810606</v>
      </c>
      <c r="CK88" s="43">
        <f t="shared" si="444"/>
        <v>0.59177845767019788</v>
      </c>
      <c r="CL88" s="43">
        <f t="shared" si="444"/>
        <v>0.61233929333038373</v>
      </c>
      <c r="CM88" s="43">
        <f t="shared" si="444"/>
        <v>2.7123905745187749E-3</v>
      </c>
      <c r="CN88" s="43"/>
      <c r="CO88" s="43"/>
      <c r="CP88" s="43"/>
      <c r="CQ88" s="43"/>
      <c r="CR88" s="43"/>
      <c r="CS88" s="43"/>
      <c r="CT88" s="43"/>
    </row>
    <row r="89" spans="1:98" ht="15.75" customHeight="1" outlineLevel="1" x14ac:dyDescent="0.25">
      <c r="A89" s="1"/>
      <c r="B89" s="26" t="s">
        <v>125</v>
      </c>
      <c r="G89" s="53"/>
      <c r="H89" s="53"/>
      <c r="I89" s="53"/>
      <c r="J89" s="27">
        <f t="shared" ref="J89:AX89" si="445">+J91-J87</f>
        <v>14.096000000000004</v>
      </c>
      <c r="K89" s="27">
        <f t="shared" si="445"/>
        <v>20.472500000000025</v>
      </c>
      <c r="L89" s="27">
        <f t="shared" si="445"/>
        <v>15.525000000000006</v>
      </c>
      <c r="M89" s="27">
        <f t="shared" si="445"/>
        <v>18.414000000000016</v>
      </c>
      <c r="N89" s="27">
        <f t="shared" si="445"/>
        <v>17.011499999999984</v>
      </c>
      <c r="O89" s="27">
        <f t="shared" si="445"/>
        <v>13.704499999999996</v>
      </c>
      <c r="P89" s="27">
        <f t="shared" si="445"/>
        <v>14.10499999999999</v>
      </c>
      <c r="Q89" s="27">
        <f t="shared" si="445"/>
        <v>12.025999999999982</v>
      </c>
      <c r="R89" s="27">
        <f t="shared" si="445"/>
        <v>17.875</v>
      </c>
      <c r="S89" s="27">
        <f t="shared" si="445"/>
        <v>25.156499999999994</v>
      </c>
      <c r="T89" s="27">
        <f t="shared" si="445"/>
        <v>34.766999999999996</v>
      </c>
      <c r="U89" s="27">
        <f t="shared" si="445"/>
        <v>51.354500000000002</v>
      </c>
      <c r="V89" s="27">
        <f t="shared" si="445"/>
        <v>34.04849999999999</v>
      </c>
      <c r="W89" s="27">
        <f t="shared" si="445"/>
        <v>38.186499999999995</v>
      </c>
      <c r="X89" s="27">
        <f t="shared" si="445"/>
        <v>44.800000000000011</v>
      </c>
      <c r="Y89" s="27">
        <f t="shared" si="445"/>
        <v>57.562333333333342</v>
      </c>
      <c r="Z89" s="27">
        <f t="shared" si="445"/>
        <v>47.632666666666665</v>
      </c>
      <c r="AA89" s="27">
        <f t="shared" si="445"/>
        <v>45.448666666666668</v>
      </c>
      <c r="AB89" s="27">
        <f t="shared" si="445"/>
        <v>47.839333333333343</v>
      </c>
      <c r="AC89" s="27">
        <f t="shared" si="445"/>
        <v>50.104000000000013</v>
      </c>
      <c r="AD89" s="27">
        <f t="shared" si="445"/>
        <v>41.506333333333345</v>
      </c>
      <c r="AE89" s="27">
        <f t="shared" si="445"/>
        <v>44.460000000000008</v>
      </c>
      <c r="AF89" s="27">
        <f t="shared" si="445"/>
        <v>47.799999999999983</v>
      </c>
      <c r="AG89" s="27">
        <f t="shared" si="445"/>
        <v>60.216333333333324</v>
      </c>
      <c r="AH89" s="27">
        <f t="shared" si="445"/>
        <v>46.160666666666685</v>
      </c>
      <c r="AI89" s="27">
        <f t="shared" si="445"/>
        <v>52.811666666666667</v>
      </c>
      <c r="AJ89" s="27">
        <f t="shared" si="445"/>
        <v>65.465000000000003</v>
      </c>
      <c r="AK89" s="27">
        <f t="shared" si="445"/>
        <v>71.425333333333356</v>
      </c>
      <c r="AL89" s="27">
        <f t="shared" si="445"/>
        <v>65.033666666666704</v>
      </c>
      <c r="AM89" s="27">
        <f t="shared" si="445"/>
        <v>65.986666666666679</v>
      </c>
      <c r="AN89" s="27">
        <f t="shared" si="445"/>
        <v>63.717999999999961</v>
      </c>
      <c r="AO89" s="27">
        <f t="shared" si="445"/>
        <v>79.731333333333339</v>
      </c>
      <c r="AP89" s="27">
        <f t="shared" si="445"/>
        <v>59.359999999999957</v>
      </c>
      <c r="AQ89" s="27">
        <f t="shared" si="445"/>
        <v>63.117000000000019</v>
      </c>
      <c r="AR89" s="27">
        <f t="shared" si="445"/>
        <v>67.133666666666613</v>
      </c>
      <c r="AS89" s="27">
        <f t="shared" si="445"/>
        <v>117.10000000000002</v>
      </c>
      <c r="AT89" s="27">
        <f t="shared" si="445"/>
        <v>123.26666666666665</v>
      </c>
      <c r="AU89" s="27">
        <f t="shared" si="445"/>
        <v>132.9666666666667</v>
      </c>
      <c r="AV89" s="27">
        <f t="shared" si="445"/>
        <v>134</v>
      </c>
      <c r="AW89" s="27">
        <f t="shared" si="445"/>
        <v>168.10000000000002</v>
      </c>
      <c r="AX89" s="27">
        <f t="shared" si="445"/>
        <v>166.60000000000002</v>
      </c>
      <c r="AY89" s="53"/>
      <c r="CB89" s="30"/>
      <c r="CC89" s="30"/>
      <c r="CD89" s="30">
        <f t="shared" ref="CD89:CM89" si="446">+SUMIFS($C89:$BZ89,$C$5:$BZ$5,"&lt;="&amp;CD$5,$C$5:$BZ$5,"&gt;"&amp;CC$5)</f>
        <v>71.42300000000003</v>
      </c>
      <c r="CE89" s="30">
        <f t="shared" si="446"/>
        <v>57.710499999999968</v>
      </c>
      <c r="CF89" s="30">
        <f t="shared" si="446"/>
        <v>145.32649999999998</v>
      </c>
      <c r="CG89" s="30">
        <f t="shared" si="446"/>
        <v>188.1815</v>
      </c>
      <c r="CH89" s="30">
        <f t="shared" si="446"/>
        <v>184.89833333333337</v>
      </c>
      <c r="CI89" s="30">
        <f t="shared" si="446"/>
        <v>198.637</v>
      </c>
      <c r="CJ89" s="30">
        <f t="shared" si="446"/>
        <v>254.73566666666673</v>
      </c>
      <c r="CK89" s="30">
        <f t="shared" si="446"/>
        <v>268.79599999999994</v>
      </c>
      <c r="CL89" s="30">
        <f t="shared" si="446"/>
        <v>370.61733333333331</v>
      </c>
      <c r="CM89" s="30">
        <f t="shared" si="446"/>
        <v>601.66666666666674</v>
      </c>
    </row>
    <row r="90" spans="1:98" ht="15" customHeight="1" outlineLevel="1" x14ac:dyDescent="0.25">
      <c r="A90" s="1"/>
      <c r="B90" s="26" t="s">
        <v>107</v>
      </c>
      <c r="C90" s="43"/>
      <c r="D90" s="43"/>
      <c r="E90" s="43"/>
      <c r="F90" s="43"/>
      <c r="G90" s="43" t="str">
        <f t="shared" ref="G90:AX90" si="447">+IFERROR(G89/C89-1,"")</f>
        <v/>
      </c>
      <c r="H90" s="43" t="str">
        <f t="shared" si="447"/>
        <v/>
      </c>
      <c r="I90" s="43" t="str">
        <f t="shared" si="447"/>
        <v/>
      </c>
      <c r="J90" s="43" t="str">
        <f t="shared" si="447"/>
        <v/>
      </c>
      <c r="K90" s="43" t="str">
        <f t="shared" si="447"/>
        <v/>
      </c>
      <c r="L90" s="43" t="str">
        <f t="shared" si="447"/>
        <v/>
      </c>
      <c r="M90" s="43" t="str">
        <f t="shared" si="447"/>
        <v/>
      </c>
      <c r="N90" s="43">
        <f t="shared" si="447"/>
        <v>0.20683172531214389</v>
      </c>
      <c r="O90" s="43">
        <f t="shared" si="447"/>
        <v>-0.33058981560630218</v>
      </c>
      <c r="P90" s="43">
        <f t="shared" si="447"/>
        <v>-9.1465378421901167E-2</v>
      </c>
      <c r="Q90" s="43">
        <f t="shared" si="447"/>
        <v>-0.34690995981318717</v>
      </c>
      <c r="R90" s="43">
        <f t="shared" si="447"/>
        <v>5.0759780148723843E-2</v>
      </c>
      <c r="S90" s="43">
        <f t="shared" si="447"/>
        <v>0.83563792914736057</v>
      </c>
      <c r="T90" s="43">
        <f t="shared" si="447"/>
        <v>1.4648706132577116</v>
      </c>
      <c r="U90" s="43">
        <f t="shared" si="447"/>
        <v>3.2702893730251184</v>
      </c>
      <c r="V90" s="43">
        <f t="shared" si="447"/>
        <v>0.90481118881118827</v>
      </c>
      <c r="W90" s="43">
        <f t="shared" si="447"/>
        <v>0.5179575855146783</v>
      </c>
      <c r="X90" s="43">
        <f t="shared" si="447"/>
        <v>0.28857824948945887</v>
      </c>
      <c r="Y90" s="43">
        <f t="shared" si="447"/>
        <v>0.1208819739912439</v>
      </c>
      <c r="Z90" s="43">
        <f t="shared" si="447"/>
        <v>0.39896520159967919</v>
      </c>
      <c r="AA90" s="43">
        <f t="shared" si="447"/>
        <v>0.19017628393978692</v>
      </c>
      <c r="AB90" s="43">
        <f t="shared" si="447"/>
        <v>6.7842261904761836E-2</v>
      </c>
      <c r="AC90" s="43">
        <f t="shared" si="447"/>
        <v>-0.12956968387892531</v>
      </c>
      <c r="AD90" s="43">
        <f t="shared" si="447"/>
        <v>-0.12861621576229176</v>
      </c>
      <c r="AE90" s="43">
        <f t="shared" si="447"/>
        <v>-2.1753480116761592E-2</v>
      </c>
      <c r="AF90" s="43">
        <f t="shared" si="447"/>
        <v>-8.2219651890413914E-4</v>
      </c>
      <c r="AG90" s="43">
        <f t="shared" si="447"/>
        <v>0.20182686678375594</v>
      </c>
      <c r="AH90" s="43">
        <f t="shared" si="447"/>
        <v>0.11213549739397211</v>
      </c>
      <c r="AI90" s="43">
        <f t="shared" si="447"/>
        <v>0.18784675363622716</v>
      </c>
      <c r="AJ90" s="43">
        <f t="shared" si="447"/>
        <v>0.36956066945606758</v>
      </c>
      <c r="AK90" s="43">
        <f t="shared" si="447"/>
        <v>0.1861455086936552</v>
      </c>
      <c r="AL90" s="43">
        <f t="shared" si="447"/>
        <v>0.40885458037867761</v>
      </c>
      <c r="AM90" s="43">
        <f t="shared" si="447"/>
        <v>0.24947139205352364</v>
      </c>
      <c r="AN90" s="43">
        <f t="shared" si="447"/>
        <v>-2.6686015428092014E-2</v>
      </c>
      <c r="AO90" s="43">
        <f t="shared" si="447"/>
        <v>0.11628927178032034</v>
      </c>
      <c r="AP90" s="43">
        <f t="shared" si="447"/>
        <v>-8.7241992608957597E-2</v>
      </c>
      <c r="AQ90" s="43">
        <f t="shared" si="447"/>
        <v>-4.3488583552232618E-2</v>
      </c>
      <c r="AR90" s="43">
        <f t="shared" si="447"/>
        <v>5.3605993073647218E-2</v>
      </c>
      <c r="AS90" s="43">
        <f t="shared" si="447"/>
        <v>0.46868232480747873</v>
      </c>
      <c r="AT90" s="43">
        <f t="shared" si="447"/>
        <v>1.0765947888589409</v>
      </c>
      <c r="AU90" s="43">
        <f t="shared" si="447"/>
        <v>1.1066696241371843</v>
      </c>
      <c r="AV90" s="43">
        <f t="shared" si="447"/>
        <v>0.99601789464799251</v>
      </c>
      <c r="AW90" s="43">
        <f t="shared" si="447"/>
        <v>0.43552519214346708</v>
      </c>
      <c r="AX90" s="43">
        <f t="shared" si="447"/>
        <v>0.35154137371552219</v>
      </c>
      <c r="AY90" s="43"/>
      <c r="AZ90" s="43"/>
      <c r="BA90" s="43"/>
      <c r="BB90" s="43"/>
      <c r="BC90" s="43"/>
      <c r="BD90" s="43"/>
      <c r="BE90" s="43"/>
      <c r="BF90" s="43"/>
      <c r="BG90" s="43"/>
      <c r="BH90" s="43"/>
      <c r="BI90" s="43"/>
      <c r="BJ90" s="43"/>
      <c r="BK90" s="43"/>
      <c r="BL90" s="43"/>
      <c r="BM90" s="43"/>
      <c r="BN90" s="43"/>
      <c r="BO90" s="43"/>
      <c r="BP90" s="43"/>
      <c r="BQ90" s="43"/>
      <c r="BR90" s="43"/>
      <c r="BS90" s="43"/>
      <c r="BT90" s="43"/>
      <c r="BU90" s="43"/>
      <c r="BV90" s="43"/>
      <c r="BW90" s="43"/>
      <c r="BX90" s="43"/>
      <c r="BY90" s="43"/>
      <c r="BZ90" s="43"/>
      <c r="CB90" s="43"/>
      <c r="CC90" s="43"/>
      <c r="CD90" s="43" t="str">
        <f t="shared" ref="CD90:CM90" si="448">+IFERROR(CD89/CC89-1,"")</f>
        <v/>
      </c>
      <c r="CE90" s="43">
        <f t="shared" si="448"/>
        <v>-0.19198997521806782</v>
      </c>
      <c r="CF90" s="43">
        <f t="shared" si="448"/>
        <v>1.5181985947098027</v>
      </c>
      <c r="CG90" s="43">
        <f t="shared" si="448"/>
        <v>0.29488771834455529</v>
      </c>
      <c r="CH90" s="43">
        <f t="shared" si="448"/>
        <v>-1.7446808887518817E-2</v>
      </c>
      <c r="CI90" s="43">
        <f t="shared" si="448"/>
        <v>7.4303896736043873E-2</v>
      </c>
      <c r="CJ90" s="43">
        <f t="shared" si="448"/>
        <v>0.28241801208569761</v>
      </c>
      <c r="CK90" s="43">
        <f t="shared" si="448"/>
        <v>5.5195778107240079E-2</v>
      </c>
      <c r="CL90" s="43">
        <f t="shared" si="448"/>
        <v>0.37880524015734385</v>
      </c>
      <c r="CM90" s="43">
        <f t="shared" si="448"/>
        <v>0.62341750520752792</v>
      </c>
      <c r="CN90" s="43"/>
      <c r="CO90" s="43"/>
      <c r="CP90" s="43"/>
      <c r="CQ90" s="43"/>
      <c r="CR90" s="43"/>
      <c r="CS90" s="43"/>
      <c r="CT90" s="43"/>
    </row>
    <row r="91" spans="1:98" ht="15.75" customHeight="1" outlineLevel="1" x14ac:dyDescent="0.25">
      <c r="A91" s="74"/>
      <c r="B91" s="75" t="s">
        <v>11</v>
      </c>
      <c r="C91" s="75"/>
      <c r="D91" s="75"/>
      <c r="E91" s="75"/>
      <c r="F91" s="75"/>
      <c r="G91" s="76">
        <v>274.74299999999999</v>
      </c>
      <c r="H91" s="76">
        <v>287.661</v>
      </c>
      <c r="I91" s="76">
        <v>306.50700000000001</v>
      </c>
      <c r="J91" s="76">
        <v>329.16399999999999</v>
      </c>
      <c r="K91" s="76">
        <v>301.58800000000002</v>
      </c>
      <c r="L91" s="76">
        <v>255.60599999999999</v>
      </c>
      <c r="M91" s="76">
        <v>261.26900000000001</v>
      </c>
      <c r="N91" s="76">
        <v>229.815</v>
      </c>
      <c r="O91" s="76">
        <v>187.578</v>
      </c>
      <c r="P91" s="76">
        <v>152.10599999999999</v>
      </c>
      <c r="Q91" s="76">
        <v>146.67699999999999</v>
      </c>
      <c r="R91" s="76">
        <v>161.358</v>
      </c>
      <c r="S91" s="76">
        <v>175.102</v>
      </c>
      <c r="T91" s="76">
        <v>175.488</v>
      </c>
      <c r="U91" s="76">
        <v>182.352</v>
      </c>
      <c r="V91" s="76">
        <v>167.41</v>
      </c>
      <c r="W91" s="76">
        <v>174.46199999999999</v>
      </c>
      <c r="X91" s="76">
        <v>175.97900000000001</v>
      </c>
      <c r="Y91" s="76">
        <v>182.10400000000001</v>
      </c>
      <c r="Z91" s="76">
        <v>181.625</v>
      </c>
      <c r="AA91" s="76">
        <v>174.65299999999999</v>
      </c>
      <c r="AB91" s="76">
        <v>196.72300000000001</v>
      </c>
      <c r="AC91" s="76">
        <v>201.53200000000001</v>
      </c>
      <c r="AD91" s="76">
        <v>207.358</v>
      </c>
      <c r="AE91" s="76">
        <v>209.178</v>
      </c>
      <c r="AF91" s="76">
        <v>213.48699999999999</v>
      </c>
      <c r="AG91" s="76">
        <v>223.786</v>
      </c>
      <c r="AH91" s="76">
        <v>219.47200000000001</v>
      </c>
      <c r="AI91" s="76">
        <v>233.929</v>
      </c>
      <c r="AJ91" s="76">
        <v>248.875</v>
      </c>
      <c r="AK91" s="76">
        <v>267.26600000000002</v>
      </c>
      <c r="AL91" s="76">
        <v>359.48500000000001</v>
      </c>
      <c r="AM91" s="76">
        <v>376.37299999999999</v>
      </c>
      <c r="AN91" s="76">
        <v>394.80599999999998</v>
      </c>
      <c r="AO91" s="76">
        <v>433.4</v>
      </c>
      <c r="AP91" s="76">
        <v>424.9</v>
      </c>
      <c r="AQ91" s="76">
        <v>518.1</v>
      </c>
      <c r="AR91" s="76">
        <v>628</v>
      </c>
      <c r="AS91" s="76">
        <v>698.9</v>
      </c>
      <c r="AT91" s="76">
        <v>719.5</v>
      </c>
      <c r="AU91" s="76">
        <v>711.9</v>
      </c>
      <c r="AV91" s="76">
        <v>668.1</v>
      </c>
      <c r="AW91" s="76">
        <v>726.6</v>
      </c>
      <c r="AX91" s="76">
        <v>694.9</v>
      </c>
      <c r="AY91" s="76"/>
      <c r="AZ91" s="75"/>
      <c r="BA91" s="75"/>
      <c r="BB91" s="75"/>
      <c r="BC91" s="75"/>
      <c r="BD91" s="75"/>
      <c r="BE91" s="75"/>
      <c r="BF91" s="75"/>
      <c r="BG91" s="75"/>
      <c r="BH91" s="75"/>
      <c r="BI91" s="75"/>
      <c r="BJ91" s="75"/>
      <c r="BK91" s="75"/>
      <c r="BL91" s="75"/>
      <c r="BM91" s="75"/>
      <c r="BN91" s="75"/>
      <c r="BO91" s="75"/>
      <c r="BP91" s="75"/>
      <c r="BQ91" s="75"/>
      <c r="BR91" s="75"/>
      <c r="BS91" s="75"/>
      <c r="BT91" s="75"/>
      <c r="BU91" s="75"/>
      <c r="BV91" s="75"/>
      <c r="BW91" s="75"/>
      <c r="BX91" s="75"/>
      <c r="BY91" s="75"/>
      <c r="BZ91" s="75"/>
      <c r="CB91" s="41"/>
      <c r="CC91" s="41">
        <f t="shared" ref="CC91:CM91" si="449">+SUMIFS($C91:$BZ91,$C$5:$BZ$5,"&lt;="&amp;CC$5,$C$5:$BZ$5,"&gt;"&amp;CB$5)</f>
        <v>1198.075</v>
      </c>
      <c r="CD91" s="41">
        <f t="shared" si="449"/>
        <v>1048.278</v>
      </c>
      <c r="CE91" s="41">
        <f t="shared" si="449"/>
        <v>647.71900000000005</v>
      </c>
      <c r="CF91" s="41">
        <f t="shared" si="449"/>
        <v>700.35199999999998</v>
      </c>
      <c r="CG91" s="41">
        <f t="shared" si="449"/>
        <v>714.17000000000007</v>
      </c>
      <c r="CH91" s="41">
        <f t="shared" si="449"/>
        <v>780.26600000000008</v>
      </c>
      <c r="CI91" s="41">
        <f t="shared" si="449"/>
        <v>865.923</v>
      </c>
      <c r="CJ91" s="41">
        <f t="shared" si="449"/>
        <v>1109.5549999999998</v>
      </c>
      <c r="CK91" s="41">
        <f t="shared" si="449"/>
        <v>1629.4789999999998</v>
      </c>
      <c r="CL91" s="41">
        <f t="shared" si="449"/>
        <v>2564.5</v>
      </c>
      <c r="CM91" s="41">
        <f t="shared" si="449"/>
        <v>2801.5</v>
      </c>
      <c r="CN91" s="75"/>
      <c r="CO91" s="75"/>
      <c r="CP91" s="75"/>
      <c r="CQ91" s="75"/>
      <c r="CR91" s="75"/>
      <c r="CS91" s="75"/>
      <c r="CT91" s="75"/>
    </row>
    <row r="92" spans="1:98" ht="15" customHeight="1" outlineLevel="1" x14ac:dyDescent="0.25">
      <c r="A92" s="1"/>
      <c r="B92" s="26" t="s">
        <v>107</v>
      </c>
      <c r="C92" s="43"/>
      <c r="D92" s="43"/>
      <c r="E92" s="43"/>
      <c r="F92" s="43"/>
      <c r="G92" s="43" t="str">
        <f t="shared" ref="G92:AX92" si="450">+IFERROR(G91/C91-1,"")</f>
        <v/>
      </c>
      <c r="H92" s="43" t="str">
        <f t="shared" si="450"/>
        <v/>
      </c>
      <c r="I92" s="43" t="str">
        <f t="shared" si="450"/>
        <v/>
      </c>
      <c r="J92" s="43" t="str">
        <f t="shared" si="450"/>
        <v/>
      </c>
      <c r="K92" s="43">
        <f t="shared" si="450"/>
        <v>9.7709495783332212E-2</v>
      </c>
      <c r="L92" s="43">
        <f t="shared" si="450"/>
        <v>-0.11143324955416278</v>
      </c>
      <c r="M92" s="43">
        <f t="shared" si="450"/>
        <v>-0.14759206151898652</v>
      </c>
      <c r="N92" s="43">
        <f t="shared" si="450"/>
        <v>-0.30182219197725146</v>
      </c>
      <c r="O92" s="43">
        <f t="shared" si="450"/>
        <v>-0.37803228245155651</v>
      </c>
      <c r="P92" s="43">
        <f t="shared" si="450"/>
        <v>-0.40492007229877236</v>
      </c>
      <c r="Q92" s="43">
        <f t="shared" si="450"/>
        <v>-0.43859776705234843</v>
      </c>
      <c r="R92" s="43">
        <f t="shared" si="450"/>
        <v>-0.29787872854252329</v>
      </c>
      <c r="S92" s="43">
        <f t="shared" si="450"/>
        <v>-6.651099809146066E-2</v>
      </c>
      <c r="T92" s="43">
        <f t="shared" si="450"/>
        <v>0.15372174667665983</v>
      </c>
      <c r="U92" s="43">
        <f t="shared" si="450"/>
        <v>0.24322150030338774</v>
      </c>
      <c r="V92" s="43">
        <f t="shared" si="450"/>
        <v>3.7506662204539021E-2</v>
      </c>
      <c r="W92" s="43">
        <f t="shared" si="450"/>
        <v>-3.6550125069959583E-3</v>
      </c>
      <c r="X92" s="43">
        <f t="shared" si="450"/>
        <v>2.7979121079504399E-3</v>
      </c>
      <c r="Y92" s="43">
        <f t="shared" si="450"/>
        <v>-1.3600070193909852E-3</v>
      </c>
      <c r="Z92" s="43">
        <f t="shared" si="450"/>
        <v>8.4911295621528105E-2</v>
      </c>
      <c r="AA92" s="43">
        <f t="shared" si="450"/>
        <v>1.0947942818493317E-3</v>
      </c>
      <c r="AB92" s="43">
        <f t="shared" si="450"/>
        <v>0.11787770131663433</v>
      </c>
      <c r="AC92" s="43">
        <f t="shared" si="450"/>
        <v>0.1066862891534508</v>
      </c>
      <c r="AD92" s="43">
        <f t="shared" si="450"/>
        <v>0.14168203716448735</v>
      </c>
      <c r="AE92" s="43">
        <f t="shared" si="450"/>
        <v>0.19767768088724513</v>
      </c>
      <c r="AF92" s="43">
        <f t="shared" si="450"/>
        <v>8.5216268560361463E-2</v>
      </c>
      <c r="AG92" s="43">
        <f t="shared" si="450"/>
        <v>0.1104241510033146</v>
      </c>
      <c r="AH92" s="43">
        <f t="shared" si="450"/>
        <v>5.8420702360169496E-2</v>
      </c>
      <c r="AI92" s="43">
        <f t="shared" si="450"/>
        <v>0.11832506286511979</v>
      </c>
      <c r="AJ92" s="43">
        <f t="shared" si="450"/>
        <v>0.16576184966766139</v>
      </c>
      <c r="AK92" s="43">
        <f t="shared" si="450"/>
        <v>0.19429276183496746</v>
      </c>
      <c r="AL92" s="43">
        <f t="shared" si="450"/>
        <v>0.63795381643216453</v>
      </c>
      <c r="AM92" s="43">
        <f t="shared" si="450"/>
        <v>0.60891980045227401</v>
      </c>
      <c r="AN92" s="43">
        <f t="shared" si="450"/>
        <v>0.58636263184329485</v>
      </c>
      <c r="AO92" s="43">
        <f t="shared" si="450"/>
        <v>0.62160544176962262</v>
      </c>
      <c r="AP92" s="43">
        <f t="shared" si="450"/>
        <v>0.18196864959594961</v>
      </c>
      <c r="AQ92" s="43">
        <f t="shared" si="450"/>
        <v>0.37655995515087426</v>
      </c>
      <c r="AR92" s="43">
        <f t="shared" si="450"/>
        <v>0.5906546506385415</v>
      </c>
      <c r="AS92" s="43">
        <f t="shared" si="450"/>
        <v>0.61259806183664045</v>
      </c>
      <c r="AT92" s="43">
        <f t="shared" si="450"/>
        <v>0.69333960931984007</v>
      </c>
      <c r="AU92" s="43">
        <f t="shared" si="450"/>
        <v>0.37405906195715111</v>
      </c>
      <c r="AV92" s="43">
        <f t="shared" si="450"/>
        <v>6.3853503184713389E-2</v>
      </c>
      <c r="AW92" s="43">
        <f t="shared" si="450"/>
        <v>3.9633710115896559E-2</v>
      </c>
      <c r="AX92" s="43">
        <f t="shared" si="450"/>
        <v>-3.4190410006949334E-2</v>
      </c>
      <c r="AY92" s="43"/>
      <c r="AZ92" s="43"/>
      <c r="BA92" s="43"/>
      <c r="BB92" s="43"/>
      <c r="BC92" s="43"/>
      <c r="BD92" s="43"/>
      <c r="BE92" s="43"/>
      <c r="BF92" s="43"/>
      <c r="BG92" s="43"/>
      <c r="BH92" s="43"/>
      <c r="BI92" s="43"/>
      <c r="BJ92" s="43"/>
      <c r="BK92" s="43"/>
      <c r="BL92" s="43"/>
      <c r="BM92" s="43"/>
      <c r="BN92" s="43"/>
      <c r="BO92" s="43"/>
      <c r="BP92" s="43"/>
      <c r="BQ92" s="43"/>
      <c r="BR92" s="43"/>
      <c r="BS92" s="43"/>
      <c r="BT92" s="43"/>
      <c r="BU92" s="43"/>
      <c r="BV92" s="43"/>
      <c r="BW92" s="43"/>
      <c r="BX92" s="43"/>
      <c r="BY92" s="43"/>
      <c r="BZ92" s="43"/>
      <c r="CB92" s="43"/>
      <c r="CC92" s="43" t="str">
        <f t="shared" ref="CC92:CM92" si="451">+IFERROR(CC91/CB91-1,"")</f>
        <v/>
      </c>
      <c r="CD92" s="43">
        <f t="shared" si="451"/>
        <v>-0.12503140454479067</v>
      </c>
      <c r="CE92" s="43">
        <f t="shared" si="451"/>
        <v>-0.38211142464117342</v>
      </c>
      <c r="CF92" s="43">
        <f t="shared" si="451"/>
        <v>8.1259002746561171E-2</v>
      </c>
      <c r="CG92" s="43">
        <f t="shared" si="451"/>
        <v>1.9730078589052402E-2</v>
      </c>
      <c r="CH92" s="43">
        <f t="shared" si="451"/>
        <v>9.2549393001666314E-2</v>
      </c>
      <c r="CI92" s="43">
        <f t="shared" si="451"/>
        <v>0.10977922913467952</v>
      </c>
      <c r="CJ92" s="43">
        <f t="shared" si="451"/>
        <v>0.28135527061874988</v>
      </c>
      <c r="CK92" s="43">
        <f t="shared" si="451"/>
        <v>0.46858785729414043</v>
      </c>
      <c r="CL92" s="43">
        <f t="shared" si="451"/>
        <v>0.57381592521290559</v>
      </c>
      <c r="CM92" s="43">
        <f t="shared" si="451"/>
        <v>9.2415675570286515E-2</v>
      </c>
      <c r="CN92" s="43"/>
      <c r="CO92" s="43"/>
      <c r="CP92" s="43"/>
      <c r="CQ92" s="43"/>
      <c r="CR92" s="43"/>
      <c r="CS92" s="43"/>
      <c r="CT92" s="43"/>
    </row>
    <row r="93" spans="1:98" ht="15.75" customHeight="1" outlineLevel="1" x14ac:dyDescent="0.25">
      <c r="A93" s="16"/>
      <c r="B93" s="17"/>
      <c r="C93" s="17"/>
      <c r="D93" s="17"/>
      <c r="E93" s="17"/>
      <c r="F93" s="17"/>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B93" s="17"/>
      <c r="CC93" s="17"/>
      <c r="CD93" s="17"/>
      <c r="CE93" s="17"/>
      <c r="CF93" s="17"/>
      <c r="CG93" s="17"/>
      <c r="CH93" s="17"/>
      <c r="CI93" s="17"/>
      <c r="CJ93" s="17"/>
      <c r="CK93" s="17"/>
      <c r="CL93" s="17"/>
      <c r="CM93" s="17"/>
      <c r="CN93" s="17"/>
      <c r="CO93" s="17"/>
      <c r="CP93" s="17"/>
      <c r="CQ93" s="17"/>
      <c r="CR93" s="17"/>
      <c r="CS93" s="17"/>
      <c r="CT93" s="17"/>
    </row>
    <row r="94" spans="1:98" ht="15.75" customHeight="1" outlineLevel="1" x14ac:dyDescent="0.25">
      <c r="A94" s="16"/>
      <c r="B94" s="17" t="s">
        <v>6</v>
      </c>
      <c r="C94" s="17"/>
      <c r="D94" s="17"/>
      <c r="E94" s="17"/>
      <c r="F94" s="17"/>
      <c r="G94" s="53">
        <v>279.14400000000001</v>
      </c>
      <c r="H94" s="53">
        <v>306.82900000000001</v>
      </c>
      <c r="I94" s="53">
        <v>311.23700000000002</v>
      </c>
      <c r="J94" s="53">
        <v>320.97199999999998</v>
      </c>
      <c r="K94" s="53">
        <v>332.49299999999999</v>
      </c>
      <c r="L94" s="53">
        <v>316.637</v>
      </c>
      <c r="M94" s="53">
        <v>311.16500000000002</v>
      </c>
      <c r="N94" s="53">
        <v>263.589</v>
      </c>
      <c r="O94" s="53">
        <v>230.73500000000001</v>
      </c>
      <c r="P94" s="53">
        <v>202.58</v>
      </c>
      <c r="Q94" s="53">
        <v>176.36199999999999</v>
      </c>
      <c r="R94" s="53">
        <v>168.02</v>
      </c>
      <c r="S94" s="53">
        <v>153.232</v>
      </c>
      <c r="T94" s="53">
        <v>176.61099999999999</v>
      </c>
      <c r="U94" s="53">
        <v>192.547</v>
      </c>
      <c r="V94" s="53">
        <v>183.29300000000001</v>
      </c>
      <c r="W94" s="53">
        <v>199.91800000000001</v>
      </c>
      <c r="X94" s="53">
        <v>195.73699999999999</v>
      </c>
      <c r="Y94" s="53">
        <v>185.76900000000001</v>
      </c>
      <c r="Z94" s="53">
        <v>186.721</v>
      </c>
      <c r="AA94" s="53">
        <v>181.73500000000001</v>
      </c>
      <c r="AB94" s="53">
        <v>182.42400000000001</v>
      </c>
      <c r="AC94" s="53">
        <v>190.54</v>
      </c>
      <c r="AD94" s="53">
        <v>194.28399999999999</v>
      </c>
      <c r="AE94" s="53">
        <v>209.23099999999999</v>
      </c>
      <c r="AF94" s="53">
        <v>224.595</v>
      </c>
      <c r="AG94" s="53">
        <v>233.28</v>
      </c>
      <c r="AH94" s="53">
        <v>208.232</v>
      </c>
      <c r="AI94" s="53">
        <v>217.04499999999999</v>
      </c>
      <c r="AJ94" s="53">
        <v>233.24299999999999</v>
      </c>
      <c r="AK94" s="53">
        <v>248.68799999999999</v>
      </c>
      <c r="AL94" s="53">
        <v>265.40300000000002</v>
      </c>
      <c r="AM94" s="53">
        <v>306.5</v>
      </c>
      <c r="AN94" s="53">
        <v>345.29300000000001</v>
      </c>
      <c r="AO94" s="53">
        <v>404.5</v>
      </c>
      <c r="AP94" s="53">
        <v>403.8</v>
      </c>
      <c r="AQ94" s="53">
        <v>451.7</v>
      </c>
      <c r="AR94" s="53">
        <v>503.3</v>
      </c>
      <c r="AS94" s="53">
        <v>616</v>
      </c>
      <c r="AT94" s="53">
        <v>680.3</v>
      </c>
      <c r="AU94" s="53">
        <v>720</v>
      </c>
      <c r="AV94" s="53">
        <v>704.7</v>
      </c>
      <c r="AW94" s="53">
        <v>695.4</v>
      </c>
      <c r="AX94" s="53">
        <v>691.2</v>
      </c>
      <c r="AY94" s="53"/>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B94" s="30"/>
      <c r="CC94" s="30">
        <f t="shared" ref="CC94:CM94" si="452">+SUMIFS($C94:$BZ94,$C$5:$BZ$5,"&lt;="&amp;CC$5,$C$5:$BZ$5,"&gt;"&amp;CB$5)</f>
        <v>1218.182</v>
      </c>
      <c r="CD94" s="30">
        <f t="shared" si="452"/>
        <v>1223.884</v>
      </c>
      <c r="CE94" s="30">
        <f t="shared" si="452"/>
        <v>777.697</v>
      </c>
      <c r="CF94" s="30">
        <f t="shared" si="452"/>
        <v>705.68299999999999</v>
      </c>
      <c r="CG94" s="30">
        <f t="shared" si="452"/>
        <v>768.14499999999998</v>
      </c>
      <c r="CH94" s="30">
        <f t="shared" si="452"/>
        <v>748.98299999999995</v>
      </c>
      <c r="CI94" s="30">
        <f t="shared" si="452"/>
        <v>875.33799999999997</v>
      </c>
      <c r="CJ94" s="30">
        <f t="shared" si="452"/>
        <v>964.37900000000002</v>
      </c>
      <c r="CK94" s="30">
        <f t="shared" si="452"/>
        <v>1460.0930000000001</v>
      </c>
      <c r="CL94" s="30">
        <f t="shared" si="452"/>
        <v>2251.3000000000002</v>
      </c>
      <c r="CM94" s="30">
        <f t="shared" si="452"/>
        <v>2811.3</v>
      </c>
      <c r="CN94" s="17"/>
      <c r="CO94" s="17"/>
      <c r="CP94" s="17"/>
      <c r="CQ94" s="17"/>
      <c r="CR94" s="17"/>
      <c r="CS94" s="17"/>
      <c r="CT94" s="17"/>
    </row>
    <row r="95" spans="1:98" ht="15.75" customHeight="1" outlineLevel="1" x14ac:dyDescent="0.25">
      <c r="A95" s="16"/>
      <c r="B95" s="26" t="s">
        <v>126</v>
      </c>
      <c r="C95" s="17"/>
      <c r="D95" s="17"/>
      <c r="E95" s="17"/>
      <c r="F95" s="17"/>
      <c r="G95" s="43">
        <f t="shared" ref="G95:AX95" si="453">+G94/G$91</f>
        <v>1.01601860647951</v>
      </c>
      <c r="H95" s="43">
        <f t="shared" si="453"/>
        <v>1.0666339893138104</v>
      </c>
      <c r="I95" s="43">
        <f t="shared" si="453"/>
        <v>1.0154319477206069</v>
      </c>
      <c r="J95" s="43">
        <f t="shared" si="453"/>
        <v>0.97511270977385134</v>
      </c>
      <c r="K95" s="43">
        <f t="shared" si="453"/>
        <v>1.1024742363754525</v>
      </c>
      <c r="L95" s="43">
        <f t="shared" si="453"/>
        <v>1.2387698254344577</v>
      </c>
      <c r="M95" s="43">
        <f t="shared" si="453"/>
        <v>1.1909755845507888</v>
      </c>
      <c r="N95" s="43">
        <f t="shared" si="453"/>
        <v>1.1469616865739833</v>
      </c>
      <c r="O95" s="43">
        <f t="shared" si="453"/>
        <v>1.2300749554851849</v>
      </c>
      <c r="P95" s="43">
        <f t="shared" si="453"/>
        <v>1.3318343786569893</v>
      </c>
      <c r="Q95" s="43">
        <f t="shared" si="453"/>
        <v>1.202383468437451</v>
      </c>
      <c r="R95" s="43">
        <f t="shared" si="453"/>
        <v>1.0412870759429345</v>
      </c>
      <c r="S95" s="43">
        <f t="shared" si="453"/>
        <v>0.87510136948749873</v>
      </c>
      <c r="T95" s="43">
        <f t="shared" si="453"/>
        <v>1.006399297957695</v>
      </c>
      <c r="U95" s="43">
        <f t="shared" si="453"/>
        <v>1.0559083530753706</v>
      </c>
      <c r="V95" s="43">
        <f t="shared" si="453"/>
        <v>1.0948748581327281</v>
      </c>
      <c r="W95" s="43">
        <f t="shared" si="453"/>
        <v>1.1459114305694078</v>
      </c>
      <c r="X95" s="43">
        <f t="shared" si="453"/>
        <v>1.1122747600565976</v>
      </c>
      <c r="Y95" s="43">
        <f t="shared" si="453"/>
        <v>1.0201258621447085</v>
      </c>
      <c r="Z95" s="43">
        <f t="shared" si="453"/>
        <v>1.0280578114246386</v>
      </c>
      <c r="AA95" s="43">
        <f t="shared" si="453"/>
        <v>1.0405489742518024</v>
      </c>
      <c r="AB95" s="43">
        <f t="shared" si="453"/>
        <v>0.92731404055448519</v>
      </c>
      <c r="AC95" s="43">
        <f t="shared" si="453"/>
        <v>0.94545779330329671</v>
      </c>
      <c r="AD95" s="43">
        <f t="shared" si="453"/>
        <v>0.93694962335670673</v>
      </c>
      <c r="AE95" s="43">
        <f t="shared" si="453"/>
        <v>1.0002533727256213</v>
      </c>
      <c r="AF95" s="43">
        <f t="shared" si="453"/>
        <v>1.0520312712249458</v>
      </c>
      <c r="AG95" s="43">
        <f t="shared" si="453"/>
        <v>1.042424459081444</v>
      </c>
      <c r="AH95" s="43">
        <f t="shared" si="453"/>
        <v>0.94878617773565643</v>
      </c>
      <c r="AI95" s="43">
        <f t="shared" si="453"/>
        <v>0.92782425436777816</v>
      </c>
      <c r="AJ95" s="43">
        <f t="shared" si="453"/>
        <v>0.9371893520843797</v>
      </c>
      <c r="AK95" s="43">
        <f t="shared" si="453"/>
        <v>0.93048872658699566</v>
      </c>
      <c r="AL95" s="43">
        <f t="shared" si="453"/>
        <v>0.73828671571831928</v>
      </c>
      <c r="AM95" s="43">
        <f t="shared" si="453"/>
        <v>0.8143517202349797</v>
      </c>
      <c r="AN95" s="43">
        <f t="shared" si="453"/>
        <v>0.87458903866709226</v>
      </c>
      <c r="AO95" s="43">
        <f t="shared" si="453"/>
        <v>0.93331795108444859</v>
      </c>
      <c r="AP95" s="43">
        <f t="shared" si="453"/>
        <v>0.95034125676629799</v>
      </c>
      <c r="AQ95" s="43">
        <f t="shared" si="453"/>
        <v>0.87183941324068703</v>
      </c>
      <c r="AR95" s="43">
        <f t="shared" si="453"/>
        <v>0.80143312101910835</v>
      </c>
      <c r="AS95" s="43">
        <f t="shared" si="453"/>
        <v>0.88138503362426668</v>
      </c>
      <c r="AT95" s="43">
        <f t="shared" si="453"/>
        <v>0.94551772063933281</v>
      </c>
      <c r="AU95" s="43">
        <f t="shared" si="453"/>
        <v>1.0113780025284451</v>
      </c>
      <c r="AV95" s="43">
        <f t="shared" si="453"/>
        <v>1.0547822182308038</v>
      </c>
      <c r="AW95" s="43">
        <f t="shared" si="453"/>
        <v>0.95706028075970262</v>
      </c>
      <c r="AX95" s="43">
        <f t="shared" si="453"/>
        <v>0.99467549287667301</v>
      </c>
      <c r="AY95" s="53"/>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B95" s="43"/>
      <c r="CC95" s="43">
        <f t="shared" ref="CC95:CM95" si="454">+CC94/CC$91</f>
        <v>1.0167827556705549</v>
      </c>
      <c r="CD95" s="43">
        <f t="shared" si="454"/>
        <v>1.1675185399292936</v>
      </c>
      <c r="CE95" s="43">
        <f t="shared" si="454"/>
        <v>1.2006703524213431</v>
      </c>
      <c r="CF95" s="43">
        <f t="shared" si="454"/>
        <v>1.0076118865941699</v>
      </c>
      <c r="CG95" s="43">
        <f t="shared" si="454"/>
        <v>1.075577243513449</v>
      </c>
      <c r="CH95" s="43">
        <f t="shared" si="454"/>
        <v>0.9599072623951318</v>
      </c>
      <c r="CI95" s="43">
        <f t="shared" si="454"/>
        <v>1.0108727912297051</v>
      </c>
      <c r="CJ95" s="43">
        <f t="shared" si="454"/>
        <v>0.86915835627796745</v>
      </c>
      <c r="CK95" s="43">
        <f t="shared" si="454"/>
        <v>0.89604898252754428</v>
      </c>
      <c r="CL95" s="43">
        <f t="shared" si="454"/>
        <v>0.87787093000584915</v>
      </c>
      <c r="CM95" s="43">
        <f t="shared" si="454"/>
        <v>1.0034981260039266</v>
      </c>
      <c r="CN95" s="17"/>
      <c r="CO95" s="17"/>
      <c r="CP95" s="17"/>
      <c r="CQ95" s="17"/>
      <c r="CR95" s="17"/>
      <c r="CS95" s="17"/>
      <c r="CT95" s="17"/>
    </row>
    <row r="96" spans="1:98" ht="15.75" customHeight="1" outlineLevel="1" x14ac:dyDescent="0.25">
      <c r="A96" s="16"/>
      <c r="B96" s="26"/>
      <c r="C96" s="17"/>
      <c r="D96" s="17"/>
      <c r="E96" s="17"/>
      <c r="F96" s="17"/>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53"/>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B96" s="43"/>
      <c r="CC96" s="43"/>
      <c r="CD96" s="43"/>
      <c r="CE96" s="43"/>
      <c r="CF96" s="43"/>
      <c r="CG96" s="43"/>
      <c r="CH96" s="43"/>
      <c r="CI96" s="43"/>
      <c r="CJ96" s="43"/>
      <c r="CK96" s="43"/>
      <c r="CL96" s="43"/>
      <c r="CM96" s="43"/>
      <c r="CN96" s="17"/>
      <c r="CO96" s="17"/>
      <c r="CP96" s="17"/>
      <c r="CQ96" s="17"/>
      <c r="CR96" s="17"/>
      <c r="CS96" s="17"/>
      <c r="CT96" s="17"/>
    </row>
    <row r="97" spans="1:98" ht="15.75" customHeight="1" outlineLevel="1" x14ac:dyDescent="0.25">
      <c r="A97" s="1"/>
      <c r="B97" s="17" t="s">
        <v>127</v>
      </c>
      <c r="G97" s="53"/>
      <c r="H97" s="53"/>
      <c r="I97" s="53"/>
      <c r="J97" s="53">
        <v>249.3355</v>
      </c>
      <c r="K97" s="53">
        <v>223.286</v>
      </c>
      <c r="L97" s="53">
        <v>178.84800000000001</v>
      </c>
      <c r="M97" s="53">
        <v>189.863</v>
      </c>
      <c r="N97" s="53">
        <v>165.524</v>
      </c>
      <c r="O97" s="53">
        <v>128.273</v>
      </c>
      <c r="P97" s="53">
        <v>95.843000000000004</v>
      </c>
      <c r="Q97" s="53">
        <v>89.591999999999999</v>
      </c>
      <c r="R97" s="53">
        <v>112.634</v>
      </c>
      <c r="S97" s="53">
        <v>130.63999999999999</v>
      </c>
      <c r="T97" s="53">
        <v>129.1</v>
      </c>
      <c r="U97" s="53">
        <v>133.76300000000001</v>
      </c>
      <c r="V97" s="53">
        <v>116.33499999999999</v>
      </c>
      <c r="W97" s="53">
        <v>123.51</v>
      </c>
      <c r="X97" s="53">
        <v>125.205</v>
      </c>
      <c r="Y97" s="53">
        <v>127.44799999999999</v>
      </c>
      <c r="Z97" s="53">
        <v>131.77799999999999</v>
      </c>
      <c r="AA97" s="53">
        <v>126.399</v>
      </c>
      <c r="AB97" s="53">
        <v>141.11500000000001</v>
      </c>
      <c r="AC97" s="53">
        <v>144.33799999999999</v>
      </c>
      <c r="AD97" s="53">
        <v>147.39500000000001</v>
      </c>
      <c r="AE97" s="53">
        <v>148.03100000000001</v>
      </c>
      <c r="AF97" s="53">
        <v>150.67166666666665</v>
      </c>
      <c r="AG97" s="53">
        <v>162.83799999999999</v>
      </c>
      <c r="AH97" s="53">
        <v>154.917</v>
      </c>
      <c r="AI97" s="53">
        <v>165.61333333333334</v>
      </c>
      <c r="AJ97" s="53">
        <v>179.333</v>
      </c>
      <c r="AK97" s="53">
        <v>193.52666666666667</v>
      </c>
      <c r="AL97" s="53">
        <v>255.399</v>
      </c>
      <c r="AM97" s="53">
        <v>266.42200000000003</v>
      </c>
      <c r="AN97" s="53">
        <v>277.88499999999999</v>
      </c>
      <c r="AO97" s="53">
        <v>308.45999999999998</v>
      </c>
      <c r="AP97" s="53">
        <v>295.89999999999998</v>
      </c>
      <c r="AQ97" s="53">
        <v>356.1</v>
      </c>
      <c r="AR97" s="53">
        <v>438.7</v>
      </c>
      <c r="AS97" s="53">
        <v>500.33633333333336</v>
      </c>
      <c r="AT97" s="53">
        <v>512.20000000000005</v>
      </c>
      <c r="AU97" s="53">
        <v>511.9</v>
      </c>
      <c r="AV97" s="53">
        <v>482.3</v>
      </c>
      <c r="AW97" s="53">
        <v>533</v>
      </c>
      <c r="AX97" s="53">
        <v>509.5</v>
      </c>
      <c r="AY97" s="53"/>
      <c r="CB97" s="30"/>
      <c r="CC97" s="30"/>
      <c r="CD97" s="30">
        <f t="shared" ref="CD97:CM97" si="455">+SUMIFS($C97:$BZ97,$C$5:$BZ$5,"&lt;="&amp;CD$5,$C$5:$BZ$5,"&gt;"&amp;CC$5)</f>
        <v>757.52100000000007</v>
      </c>
      <c r="CE97" s="30">
        <f t="shared" si="455"/>
        <v>426.34199999999998</v>
      </c>
      <c r="CF97" s="30">
        <f t="shared" si="455"/>
        <v>509.83800000000002</v>
      </c>
      <c r="CG97" s="30">
        <f t="shared" si="455"/>
        <v>507.94100000000003</v>
      </c>
      <c r="CH97" s="30">
        <f t="shared" si="455"/>
        <v>559.24699999999996</v>
      </c>
      <c r="CI97" s="30">
        <f t="shared" si="455"/>
        <v>616.45766666666668</v>
      </c>
      <c r="CJ97" s="30">
        <f t="shared" si="455"/>
        <v>793.87199999999996</v>
      </c>
      <c r="CK97" s="30">
        <f t="shared" si="455"/>
        <v>1148.6669999999999</v>
      </c>
      <c r="CL97" s="30">
        <f t="shared" si="455"/>
        <v>1807.3363333333334</v>
      </c>
      <c r="CM97" s="30">
        <f t="shared" si="455"/>
        <v>2036.7</v>
      </c>
    </row>
    <row r="98" spans="1:98" ht="15.75" customHeight="1" outlineLevel="1" x14ac:dyDescent="0.25">
      <c r="A98" s="16"/>
      <c r="B98" s="26" t="s">
        <v>126</v>
      </c>
      <c r="C98" s="17"/>
      <c r="D98" s="17"/>
      <c r="E98" s="17"/>
      <c r="F98" s="17"/>
      <c r="G98" s="43">
        <f t="shared" ref="G98:AX98" si="456">+G97/G$91</f>
        <v>0</v>
      </c>
      <c r="H98" s="43">
        <f t="shared" si="456"/>
        <v>0</v>
      </c>
      <c r="I98" s="43">
        <f t="shared" si="456"/>
        <v>0</v>
      </c>
      <c r="J98" s="43">
        <f t="shared" si="456"/>
        <v>0.75748107326439107</v>
      </c>
      <c r="K98" s="43">
        <f t="shared" si="456"/>
        <v>0.74036765388543302</v>
      </c>
      <c r="L98" s="43">
        <f t="shared" si="456"/>
        <v>0.69970188493227869</v>
      </c>
      <c r="M98" s="43">
        <f t="shared" si="456"/>
        <v>0.72669547477886776</v>
      </c>
      <c r="N98" s="43">
        <f t="shared" si="456"/>
        <v>0.7202488958510106</v>
      </c>
      <c r="O98" s="43">
        <f t="shared" si="456"/>
        <v>0.68383818997963508</v>
      </c>
      <c r="P98" s="43">
        <f t="shared" si="456"/>
        <v>0.63010663616162421</v>
      </c>
      <c r="Q98" s="43">
        <f t="shared" si="456"/>
        <v>0.61081151100717901</v>
      </c>
      <c r="R98" s="43">
        <f t="shared" si="456"/>
        <v>0.69803790329577708</v>
      </c>
      <c r="S98" s="43">
        <f t="shared" si="456"/>
        <v>0.74607942799054261</v>
      </c>
      <c r="T98" s="43">
        <f t="shared" si="456"/>
        <v>0.7356628373450036</v>
      </c>
      <c r="U98" s="43">
        <f t="shared" si="456"/>
        <v>0.73354281828551371</v>
      </c>
      <c r="V98" s="43">
        <f t="shared" si="456"/>
        <v>0.694910698285646</v>
      </c>
      <c r="W98" s="43">
        <f t="shared" si="456"/>
        <v>0.70794786257179221</v>
      </c>
      <c r="X98" s="43">
        <f t="shared" si="456"/>
        <v>0.7114769375891441</v>
      </c>
      <c r="Y98" s="43">
        <f t="shared" si="456"/>
        <v>0.69986381408425946</v>
      </c>
      <c r="Z98" s="43">
        <f t="shared" si="456"/>
        <v>0.72554989676531312</v>
      </c>
      <c r="AA98" s="43">
        <f t="shared" si="456"/>
        <v>0.7237150235037475</v>
      </c>
      <c r="AB98" s="43">
        <f t="shared" si="456"/>
        <v>0.71732842626434123</v>
      </c>
      <c r="AC98" s="43">
        <f t="shared" si="456"/>
        <v>0.71620387829228105</v>
      </c>
      <c r="AD98" s="43">
        <f t="shared" si="456"/>
        <v>0.71082379266775342</v>
      </c>
      <c r="AE98" s="43">
        <f t="shared" si="456"/>
        <v>0.70767958389505592</v>
      </c>
      <c r="AF98" s="43">
        <f t="shared" si="456"/>
        <v>0.70576506610082423</v>
      </c>
      <c r="AG98" s="43">
        <f t="shared" si="456"/>
        <v>0.72765052326776469</v>
      </c>
      <c r="AH98" s="43">
        <f t="shared" si="456"/>
        <v>0.70586225122111246</v>
      </c>
      <c r="AI98" s="43">
        <f t="shared" si="456"/>
        <v>0.7079640973685748</v>
      </c>
      <c r="AJ98" s="43">
        <f t="shared" si="456"/>
        <v>0.72057458563535914</v>
      </c>
      <c r="AK98" s="43">
        <f t="shared" si="456"/>
        <v>0.72409759066498047</v>
      </c>
      <c r="AL98" s="43">
        <f t="shared" si="456"/>
        <v>0.71045801632891492</v>
      </c>
      <c r="AM98" s="43">
        <f t="shared" si="456"/>
        <v>0.70786692988073008</v>
      </c>
      <c r="AN98" s="43">
        <f t="shared" si="456"/>
        <v>0.70385201845969925</v>
      </c>
      <c r="AO98" s="43">
        <f t="shared" si="456"/>
        <v>0.71172127365020765</v>
      </c>
      <c r="AP98" s="43">
        <f t="shared" si="456"/>
        <v>0.69639915274182163</v>
      </c>
      <c r="AQ98" s="43">
        <f t="shared" si="456"/>
        <v>0.6873190503763752</v>
      </c>
      <c r="AR98" s="43">
        <f t="shared" si="456"/>
        <v>0.69856687898089165</v>
      </c>
      <c r="AS98" s="43">
        <f t="shared" si="456"/>
        <v>0.71589116230266614</v>
      </c>
      <c r="AT98" s="43">
        <f t="shared" si="456"/>
        <v>0.7118832522585129</v>
      </c>
      <c r="AU98" s="43">
        <f t="shared" si="456"/>
        <v>0.71906166596432086</v>
      </c>
      <c r="AV98" s="43">
        <f t="shared" si="456"/>
        <v>0.72189791947313275</v>
      </c>
      <c r="AW98" s="43">
        <f t="shared" si="456"/>
        <v>0.73355353702174508</v>
      </c>
      <c r="AX98" s="43">
        <f t="shared" si="456"/>
        <v>0.73319902144193416</v>
      </c>
      <c r="AY98" s="53"/>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B98" s="43"/>
      <c r="CC98" s="43"/>
      <c r="CD98" s="43">
        <f t="shared" ref="CD98:CM98" si="457">+CD97/CD$91</f>
        <v>0.7226336906812888</v>
      </c>
      <c r="CE98" s="43">
        <f t="shared" si="457"/>
        <v>0.65822061727384862</v>
      </c>
      <c r="CF98" s="43">
        <f t="shared" si="457"/>
        <v>0.72797393310792291</v>
      </c>
      <c r="CG98" s="43">
        <f t="shared" si="457"/>
        <v>0.71123261968438889</v>
      </c>
      <c r="CH98" s="43">
        <f t="shared" si="457"/>
        <v>0.71673890698812959</v>
      </c>
      <c r="CI98" s="43">
        <f t="shared" si="457"/>
        <v>0.71190817967263453</v>
      </c>
      <c r="CJ98" s="43">
        <f t="shared" si="457"/>
        <v>0.71548683931846557</v>
      </c>
      <c r="CK98" s="43">
        <f t="shared" si="457"/>
        <v>0.70492899877813708</v>
      </c>
      <c r="CL98" s="43">
        <f t="shared" si="457"/>
        <v>0.70475193345031528</v>
      </c>
      <c r="CM98" s="43">
        <f t="shared" si="457"/>
        <v>0.72700339104051404</v>
      </c>
      <c r="CN98" s="17"/>
      <c r="CO98" s="17"/>
      <c r="CP98" s="17"/>
      <c r="CQ98" s="17"/>
      <c r="CR98" s="17"/>
      <c r="CS98" s="17"/>
      <c r="CT98" s="17"/>
    </row>
    <row r="99" spans="1:98" ht="15.75" customHeight="1" outlineLevel="1" x14ac:dyDescent="0.25">
      <c r="A99" s="1"/>
      <c r="B99" s="26"/>
      <c r="C99" s="17"/>
      <c r="D99" s="17"/>
      <c r="E99" s="17"/>
      <c r="F99" s="17"/>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53"/>
    </row>
    <row r="100" spans="1:98" ht="15.75" customHeight="1" outlineLevel="1" x14ac:dyDescent="0.25">
      <c r="A100" s="74"/>
      <c r="B100" s="75" t="s">
        <v>9</v>
      </c>
      <c r="C100" s="75"/>
      <c r="D100" s="75"/>
      <c r="E100" s="75"/>
      <c r="F100" s="75"/>
      <c r="G100" s="76">
        <v>69.480999999999995</v>
      </c>
      <c r="H100" s="76">
        <v>77.298000000000002</v>
      </c>
      <c r="I100" s="76">
        <v>72.531000000000006</v>
      </c>
      <c r="J100" s="76">
        <v>78.56</v>
      </c>
      <c r="K100" s="76">
        <v>76.328000000000003</v>
      </c>
      <c r="L100" s="76">
        <v>77.185000000000002</v>
      </c>
      <c r="M100" s="76">
        <v>94.914000000000001</v>
      </c>
      <c r="N100" s="76">
        <v>62.509</v>
      </c>
      <c r="O100" s="76">
        <v>51.466999999999999</v>
      </c>
      <c r="P100" s="76">
        <v>57.375</v>
      </c>
      <c r="Q100" s="76">
        <v>32.287999999999997</v>
      </c>
      <c r="R100" s="76">
        <v>20.507999999999999</v>
      </c>
      <c r="S100" s="76">
        <v>-7.3789999999999996</v>
      </c>
      <c r="T100" s="76">
        <v>3.286</v>
      </c>
      <c r="U100" s="76">
        <v>19.626999999999999</v>
      </c>
      <c r="V100" s="76">
        <v>17.975999999999999</v>
      </c>
      <c r="W100" s="76">
        <v>26.419</v>
      </c>
      <c r="X100" s="76">
        <v>32.173000000000002</v>
      </c>
      <c r="Y100" s="76">
        <v>5.3209999999999997</v>
      </c>
      <c r="Z100" s="76">
        <v>16.035</v>
      </c>
      <c r="AA100" s="76">
        <v>18.646999999999998</v>
      </c>
      <c r="AB100" s="76">
        <v>3.58</v>
      </c>
      <c r="AC100" s="76">
        <v>10.584</v>
      </c>
      <c r="AD100" s="76">
        <v>16.675000000000001</v>
      </c>
      <c r="AE100" s="76">
        <v>29.937000000000001</v>
      </c>
      <c r="AF100" s="76">
        <v>44.588999999999999</v>
      </c>
      <c r="AG100" s="76">
        <v>46.503</v>
      </c>
      <c r="AH100" s="76">
        <v>26.571999999999999</v>
      </c>
      <c r="AI100" s="76">
        <v>26.744</v>
      </c>
      <c r="AJ100" s="76">
        <v>38.027999999999999</v>
      </c>
      <c r="AK100" s="76">
        <v>37.109000000000002</v>
      </c>
      <c r="AL100" s="76">
        <v>-18.553000000000001</v>
      </c>
      <c r="AM100" s="76">
        <v>2.8849999999999998</v>
      </c>
      <c r="AN100" s="76">
        <v>27.509</v>
      </c>
      <c r="AO100" s="76">
        <v>75.400000000000006</v>
      </c>
      <c r="AP100" s="76">
        <v>68.5</v>
      </c>
      <c r="AQ100" s="76">
        <v>70</v>
      </c>
      <c r="AR100" s="76">
        <v>37.700000000000003</v>
      </c>
      <c r="AS100" s="76">
        <v>89.9</v>
      </c>
      <c r="AT100" s="76">
        <v>123.1</v>
      </c>
      <c r="AU100" s="76">
        <v>173.7</v>
      </c>
      <c r="AV100" s="76">
        <v>197.1</v>
      </c>
      <c r="AW100" s="76">
        <v>146.6</v>
      </c>
      <c r="AX100" s="76">
        <v>144.4</v>
      </c>
      <c r="AY100" s="76"/>
      <c r="AZ100" s="75"/>
      <c r="BA100" s="75"/>
      <c r="BB100" s="75"/>
      <c r="BC100" s="75"/>
      <c r="BD100" s="75"/>
      <c r="BE100" s="75"/>
      <c r="BF100" s="75"/>
      <c r="BG100" s="75"/>
      <c r="BH100" s="75"/>
      <c r="BI100" s="75"/>
      <c r="BJ100" s="75"/>
      <c r="BK100" s="75"/>
      <c r="BL100" s="75"/>
      <c r="BM100" s="75"/>
      <c r="BN100" s="75"/>
      <c r="BO100" s="75"/>
      <c r="BP100" s="75"/>
      <c r="BQ100" s="75"/>
      <c r="BR100" s="75"/>
      <c r="BS100" s="75"/>
      <c r="BT100" s="75"/>
      <c r="BU100" s="75"/>
      <c r="BV100" s="75"/>
      <c r="BW100" s="75"/>
      <c r="BX100" s="75"/>
      <c r="BY100" s="75"/>
      <c r="BZ100" s="75"/>
      <c r="CB100" s="30"/>
      <c r="CC100" s="30">
        <f t="shared" ref="CC100:CM100" si="458">+SUMIFS($C100:$BZ100,$C$5:$BZ$5,"&lt;="&amp;CC$5,$C$5:$BZ$5,"&gt;"&amp;CB$5)</f>
        <v>297.87</v>
      </c>
      <c r="CD100" s="30">
        <f t="shared" si="458"/>
        <v>310.93600000000004</v>
      </c>
      <c r="CE100" s="30">
        <f t="shared" si="458"/>
        <v>161.63800000000001</v>
      </c>
      <c r="CF100" s="30">
        <f t="shared" si="458"/>
        <v>33.51</v>
      </c>
      <c r="CG100" s="30">
        <f t="shared" si="458"/>
        <v>79.947999999999993</v>
      </c>
      <c r="CH100" s="30">
        <f t="shared" si="458"/>
        <v>49.48599999999999</v>
      </c>
      <c r="CI100" s="30">
        <f t="shared" si="458"/>
        <v>147.601</v>
      </c>
      <c r="CJ100" s="30">
        <f t="shared" si="458"/>
        <v>83.328000000000003</v>
      </c>
      <c r="CK100" s="30">
        <f t="shared" si="458"/>
        <v>174.29400000000001</v>
      </c>
      <c r="CL100" s="30">
        <f t="shared" si="458"/>
        <v>320.70000000000005</v>
      </c>
      <c r="CM100" s="30">
        <f t="shared" si="458"/>
        <v>661.8</v>
      </c>
      <c r="CN100" s="75"/>
      <c r="CO100" s="75"/>
      <c r="CP100" s="75"/>
      <c r="CQ100" s="75"/>
      <c r="CR100" s="75"/>
      <c r="CS100" s="75"/>
      <c r="CT100" s="75"/>
    </row>
    <row r="101" spans="1:98" ht="15.75" customHeight="1" outlineLevel="1" x14ac:dyDescent="0.25">
      <c r="A101" s="16"/>
      <c r="B101" s="26" t="s">
        <v>126</v>
      </c>
      <c r="C101" s="17"/>
      <c r="D101" s="17"/>
      <c r="E101" s="17"/>
      <c r="F101" s="17"/>
      <c r="G101" s="43">
        <f t="shared" ref="G101:AX101" si="459">+G100/G$91</f>
        <v>0.25289452324536021</v>
      </c>
      <c r="H101" s="43">
        <f t="shared" si="459"/>
        <v>0.26871212990290655</v>
      </c>
      <c r="I101" s="43">
        <f t="shared" si="459"/>
        <v>0.23663733617829286</v>
      </c>
      <c r="J101" s="43">
        <f t="shared" si="459"/>
        <v>0.23866522462966791</v>
      </c>
      <c r="K101" s="43">
        <f t="shared" si="459"/>
        <v>0.25308699285117442</v>
      </c>
      <c r="L101" s="43">
        <f t="shared" si="459"/>
        <v>0.30196865488290575</v>
      </c>
      <c r="M101" s="43">
        <f t="shared" si="459"/>
        <v>0.36328075661482995</v>
      </c>
      <c r="N101" s="43">
        <f t="shared" si="459"/>
        <v>0.27199704109827472</v>
      </c>
      <c r="O101" s="43">
        <f t="shared" si="459"/>
        <v>0.27437652603183743</v>
      </c>
      <c r="P101" s="43">
        <f t="shared" si="459"/>
        <v>0.37720405506686128</v>
      </c>
      <c r="Q101" s="43">
        <f t="shared" si="459"/>
        <v>0.22012994539021113</v>
      </c>
      <c r="R101" s="43">
        <f t="shared" si="459"/>
        <v>0.12709627040493807</v>
      </c>
      <c r="S101" s="43">
        <f t="shared" si="459"/>
        <v>-4.2141152014254543E-2</v>
      </c>
      <c r="T101" s="43">
        <f t="shared" si="459"/>
        <v>1.8724927060539753E-2</v>
      </c>
      <c r="U101" s="43">
        <f t="shared" si="459"/>
        <v>0.10763249100640519</v>
      </c>
      <c r="V101" s="43">
        <f t="shared" si="459"/>
        <v>0.10737709814228541</v>
      </c>
      <c r="W101" s="43">
        <f t="shared" si="459"/>
        <v>0.15143125723653289</v>
      </c>
      <c r="X101" s="43">
        <f t="shared" si="459"/>
        <v>0.18282295046568056</v>
      </c>
      <c r="Y101" s="43">
        <f t="shared" si="459"/>
        <v>2.921956684092606E-2</v>
      </c>
      <c r="Z101" s="43">
        <f t="shared" si="459"/>
        <v>8.8286304198210597E-2</v>
      </c>
      <c r="AA101" s="43">
        <f t="shared" si="459"/>
        <v>0.10676598741504582</v>
      </c>
      <c r="AB101" s="43">
        <f t="shared" si="459"/>
        <v>1.8198177132312948E-2</v>
      </c>
      <c r="AC101" s="43">
        <f t="shared" si="459"/>
        <v>5.2517714308397669E-2</v>
      </c>
      <c r="AD101" s="43">
        <f t="shared" si="459"/>
        <v>8.0416477782386017E-2</v>
      </c>
      <c r="AE101" s="43">
        <f t="shared" si="459"/>
        <v>0.1431173450362849</v>
      </c>
      <c r="AF101" s="43">
        <f t="shared" si="459"/>
        <v>0.20886049267636905</v>
      </c>
      <c r="AG101" s="43">
        <f t="shared" si="459"/>
        <v>0.20780120293494678</v>
      </c>
      <c r="AH101" s="43">
        <f t="shared" si="459"/>
        <v>0.12107239192243201</v>
      </c>
      <c r="AI101" s="43">
        <f t="shared" si="459"/>
        <v>0.11432528673229911</v>
      </c>
      <c r="AJ101" s="43">
        <f t="shared" si="459"/>
        <v>0.15279959819186337</v>
      </c>
      <c r="AK101" s="43">
        <f t="shared" si="459"/>
        <v>0.13884669205959604</v>
      </c>
      <c r="AL101" s="43">
        <f t="shared" si="459"/>
        <v>-5.1609942000361626E-2</v>
      </c>
      <c r="AM101" s="43">
        <f t="shared" si="459"/>
        <v>7.6652682312493186E-3</v>
      </c>
      <c r="AN101" s="43">
        <f t="shared" si="459"/>
        <v>6.9677259210852924E-2</v>
      </c>
      <c r="AO101" s="43">
        <f t="shared" si="459"/>
        <v>0.1739732348869405</v>
      </c>
      <c r="AP101" s="43">
        <f t="shared" si="459"/>
        <v>0.16121440338903273</v>
      </c>
      <c r="AQ101" s="43">
        <f t="shared" si="459"/>
        <v>0.13510905230650452</v>
      </c>
      <c r="AR101" s="43">
        <f t="shared" si="459"/>
        <v>6.0031847133757969E-2</v>
      </c>
      <c r="AS101" s="43">
        <f t="shared" si="459"/>
        <v>0.12863070539419089</v>
      </c>
      <c r="AT101" s="43">
        <f t="shared" si="459"/>
        <v>0.17109103544127865</v>
      </c>
      <c r="AU101" s="43">
        <f t="shared" si="459"/>
        <v>0.24399494310998734</v>
      </c>
      <c r="AV101" s="43">
        <f t="shared" si="459"/>
        <v>0.29501571621014816</v>
      </c>
      <c r="AW101" s="43">
        <f t="shared" si="459"/>
        <v>0.20176162950729423</v>
      </c>
      <c r="AX101" s="43">
        <f t="shared" si="459"/>
        <v>0.20779968340768457</v>
      </c>
      <c r="AY101" s="53"/>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B101" s="43"/>
      <c r="CC101" s="43">
        <f t="shared" ref="CC101:CM101" si="460">+CC100/CC$91</f>
        <v>0.24862383406714939</v>
      </c>
      <c r="CD101" s="43">
        <f t="shared" si="460"/>
        <v>0.29661597400689516</v>
      </c>
      <c r="CE101" s="43">
        <f t="shared" si="460"/>
        <v>0.24954957319454885</v>
      </c>
      <c r="CF101" s="43">
        <f t="shared" si="460"/>
        <v>4.7847368180572052E-2</v>
      </c>
      <c r="CG101" s="43">
        <f t="shared" si="460"/>
        <v>0.11194533514429335</v>
      </c>
      <c r="CH101" s="43">
        <f t="shared" si="460"/>
        <v>6.3421961228606633E-2</v>
      </c>
      <c r="CI101" s="43">
        <f t="shared" si="460"/>
        <v>0.17045510974994313</v>
      </c>
      <c r="CJ101" s="43">
        <f t="shared" si="460"/>
        <v>7.510037807950036E-2</v>
      </c>
      <c r="CK101" s="43">
        <f t="shared" si="460"/>
        <v>0.10696302315034439</v>
      </c>
      <c r="CL101" s="43">
        <f t="shared" si="460"/>
        <v>0.12505361668941317</v>
      </c>
      <c r="CM101" s="43">
        <f t="shared" si="460"/>
        <v>0.23623059075495267</v>
      </c>
      <c r="CN101" s="17"/>
      <c r="CO101" s="17"/>
      <c r="CP101" s="17"/>
      <c r="CQ101" s="17"/>
      <c r="CR101" s="17"/>
      <c r="CS101" s="17"/>
      <c r="CT101" s="17"/>
    </row>
    <row r="102" spans="1:98" ht="15" customHeight="1" outlineLevel="1" x14ac:dyDescent="0.25">
      <c r="A102" s="1"/>
      <c r="B102" s="26"/>
      <c r="AK102" s="77" t="s">
        <v>128</v>
      </c>
    </row>
    <row r="103" spans="1:98" ht="15.75" customHeight="1" outlineLevel="1" x14ac:dyDescent="0.25">
      <c r="A103" s="1" t="s">
        <v>34</v>
      </c>
      <c r="B103" s="70" t="s">
        <v>129</v>
      </c>
      <c r="C103" s="17"/>
      <c r="D103" s="17"/>
      <c r="E103" s="17"/>
      <c r="F103" s="17"/>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53"/>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B103" s="43"/>
      <c r="CC103" s="43"/>
      <c r="CD103" s="43"/>
      <c r="CE103" s="43"/>
      <c r="CF103" s="43"/>
      <c r="CG103" s="43"/>
      <c r="CH103" s="43"/>
      <c r="CI103" s="43"/>
      <c r="CJ103" s="43"/>
      <c r="CK103" s="43"/>
      <c r="CL103" s="43"/>
      <c r="CM103" s="43"/>
      <c r="CN103" s="17"/>
      <c r="CO103" s="17"/>
      <c r="CP103" s="17"/>
      <c r="CQ103" s="17"/>
      <c r="CR103" s="17"/>
      <c r="CS103" s="17"/>
      <c r="CT103" s="17"/>
    </row>
    <row r="104" spans="1:98" ht="15.75" customHeight="1" outlineLevel="1" x14ac:dyDescent="0.25">
      <c r="A104" s="16"/>
      <c r="B104" s="71" t="s">
        <v>63</v>
      </c>
      <c r="C104" s="17"/>
      <c r="D104" s="17"/>
      <c r="E104" s="17"/>
      <c r="F104" s="17"/>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73">
        <v>66.683657999999994</v>
      </c>
      <c r="AM104" s="73">
        <v>68.776305500000007</v>
      </c>
      <c r="AN104" s="73">
        <v>71.818009700000005</v>
      </c>
      <c r="AO104" s="73">
        <v>49.176527900000004</v>
      </c>
      <c r="AP104" s="73">
        <v>73.334746449999997</v>
      </c>
      <c r="AQ104" s="73">
        <v>92.072288349999994</v>
      </c>
      <c r="AR104" s="73">
        <v>89.638001599999996</v>
      </c>
      <c r="AS104" s="73">
        <v>96.205955399999993</v>
      </c>
      <c r="AT104" s="73">
        <v>100.08876505000001</v>
      </c>
      <c r="AU104" s="73">
        <v>94.827726349999992</v>
      </c>
      <c r="AV104" s="73">
        <v>88.234121700000003</v>
      </c>
      <c r="AW104" s="73">
        <v>103.86876019999998</v>
      </c>
      <c r="AX104" s="73">
        <v>86.1620913</v>
      </c>
      <c r="AY104" s="73">
        <v>97.330082349999998</v>
      </c>
      <c r="AZ104" s="73">
        <v>94.56612084999999</v>
      </c>
      <c r="BA104" s="73">
        <v>113.70024070000001</v>
      </c>
      <c r="BB104" s="73">
        <v>91.435852799999992</v>
      </c>
      <c r="BC104" s="73">
        <v>86.88664485000001</v>
      </c>
      <c r="BD104" s="73">
        <v>83.173370900000009</v>
      </c>
      <c r="BE104" s="73">
        <v>73.372141049999996</v>
      </c>
      <c r="BF104" s="73">
        <v>68.399394749999999</v>
      </c>
      <c r="BG104" s="73">
        <v>60.562617300000007</v>
      </c>
      <c r="BH104" s="17"/>
      <c r="BI104" s="17"/>
      <c r="BJ104" s="17"/>
      <c r="BK104" s="17"/>
      <c r="BL104" s="17"/>
      <c r="BM104" s="17"/>
      <c r="BN104" s="17"/>
      <c r="BO104" s="17"/>
      <c r="BP104" s="17"/>
      <c r="BQ104" s="17"/>
      <c r="BR104" s="17"/>
      <c r="BS104" s="17"/>
      <c r="BT104" s="17"/>
      <c r="BU104" s="17"/>
      <c r="BV104" s="17"/>
      <c r="BW104" s="17"/>
      <c r="BX104" s="17"/>
      <c r="BY104" s="17"/>
      <c r="BZ104" s="17"/>
      <c r="CB104" s="43"/>
      <c r="CC104" s="43"/>
      <c r="CD104" s="43"/>
      <c r="CE104" s="43"/>
      <c r="CF104" s="43"/>
      <c r="CG104" s="43"/>
      <c r="CH104" s="43"/>
      <c r="CI104" s="43"/>
      <c r="CJ104" s="43"/>
      <c r="CK104" s="43"/>
      <c r="CL104" s="43"/>
      <c r="CM104" s="43"/>
      <c r="CN104" s="17"/>
      <c r="CO104" s="17"/>
      <c r="CP104" s="17"/>
      <c r="CQ104" s="17"/>
      <c r="CR104" s="17"/>
      <c r="CS104" s="17"/>
      <c r="CT104" s="17"/>
    </row>
    <row r="105" spans="1:98" ht="15.75" customHeight="1" outlineLevel="1" x14ac:dyDescent="0.25">
      <c r="A105" s="16"/>
      <c r="B105" s="71" t="s">
        <v>65</v>
      </c>
      <c r="C105" s="17"/>
      <c r="D105" s="17"/>
      <c r="E105" s="17"/>
      <c r="F105" s="17"/>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73">
        <v>147.07880850000001</v>
      </c>
      <c r="AM105" s="73">
        <v>145.84740535</v>
      </c>
      <c r="AN105" s="73">
        <v>151.19296255</v>
      </c>
      <c r="AO105" s="73">
        <v>98.177224349999989</v>
      </c>
      <c r="AP105" s="73">
        <v>127.63183925</v>
      </c>
      <c r="AQ105" s="73">
        <v>169.32744339999996</v>
      </c>
      <c r="AR105" s="73">
        <v>171.40418055000001</v>
      </c>
      <c r="AS105" s="73">
        <v>151.83227294999998</v>
      </c>
      <c r="AT105" s="73">
        <v>173.6728334</v>
      </c>
      <c r="AU105" s="73">
        <v>175.14069925000001</v>
      </c>
      <c r="AV105" s="73">
        <v>193.7065346</v>
      </c>
      <c r="AW105" s="73">
        <v>165.81984314999997</v>
      </c>
      <c r="AX105" s="73">
        <v>170.89162114999999</v>
      </c>
      <c r="AY105" s="73">
        <v>156.94731115000002</v>
      </c>
      <c r="AZ105" s="73">
        <v>148.53452485</v>
      </c>
      <c r="BA105" s="73">
        <v>152.35489150000001</v>
      </c>
      <c r="BB105" s="73">
        <v>148.86766944999999</v>
      </c>
      <c r="BC105" s="73">
        <v>142.49881910000002</v>
      </c>
      <c r="BD105" s="73">
        <v>144.5425204</v>
      </c>
      <c r="BE105" s="73">
        <v>206.94167145</v>
      </c>
      <c r="BF105" s="73">
        <v>269.91530245000007</v>
      </c>
      <c r="BG105" s="73">
        <v>240.45639095000001</v>
      </c>
      <c r="BH105" s="17"/>
      <c r="BI105" s="17"/>
      <c r="BJ105" s="17"/>
      <c r="BK105" s="17"/>
      <c r="BL105" s="17"/>
      <c r="BM105" s="17"/>
      <c r="BN105" s="17"/>
      <c r="BO105" s="17"/>
      <c r="BP105" s="17"/>
      <c r="BQ105" s="17"/>
      <c r="BR105" s="17"/>
      <c r="BS105" s="17"/>
      <c r="BT105" s="17"/>
      <c r="BU105" s="17"/>
      <c r="BV105" s="17"/>
      <c r="BW105" s="17"/>
      <c r="BX105" s="17"/>
      <c r="BY105" s="17"/>
      <c r="BZ105" s="17"/>
      <c r="CB105" s="43"/>
      <c r="CC105" s="43"/>
      <c r="CD105" s="43"/>
      <c r="CE105" s="43"/>
      <c r="CF105" s="43"/>
      <c r="CG105" s="43"/>
      <c r="CH105" s="43"/>
      <c r="CI105" s="43"/>
      <c r="CJ105" s="43"/>
      <c r="CK105" s="43"/>
      <c r="CL105" s="43"/>
      <c r="CM105" s="43"/>
      <c r="CN105" s="17"/>
      <c r="CO105" s="17"/>
      <c r="CP105" s="17"/>
      <c r="CQ105" s="17"/>
      <c r="CR105" s="17"/>
      <c r="CS105" s="17"/>
      <c r="CT105" s="17"/>
    </row>
    <row r="106" spans="1:98" ht="15.75" customHeight="1" outlineLevel="1" x14ac:dyDescent="0.25">
      <c r="A106" s="16"/>
      <c r="B106" s="71" t="s">
        <v>130</v>
      </c>
      <c r="C106" s="17"/>
      <c r="D106" s="17"/>
      <c r="E106" s="17"/>
      <c r="F106" s="17"/>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73">
        <v>119.81811010000001</v>
      </c>
      <c r="AM106" s="73">
        <v>156.92660135</v>
      </c>
      <c r="AN106" s="73">
        <v>174.30827224999999</v>
      </c>
      <c r="AO106" s="73">
        <v>119.3701215</v>
      </c>
      <c r="AP106" s="73">
        <v>141.8055076</v>
      </c>
      <c r="AQ106" s="73">
        <v>213.7340489</v>
      </c>
      <c r="AR106" s="73">
        <v>156.52894459999999</v>
      </c>
      <c r="AS106" s="73">
        <v>155.02179755</v>
      </c>
      <c r="AT106" s="73">
        <v>177.88739090000001</v>
      </c>
      <c r="AU106" s="73">
        <v>162.00893239999999</v>
      </c>
      <c r="AV106" s="73">
        <v>147.9829632</v>
      </c>
      <c r="AW106" s="73">
        <v>149.26351794999999</v>
      </c>
      <c r="AX106" s="73">
        <v>167.54236165</v>
      </c>
      <c r="AY106" s="73">
        <v>180.80475769999998</v>
      </c>
      <c r="AZ106" s="73">
        <v>193.80819155</v>
      </c>
      <c r="BA106" s="73">
        <v>223.97440985</v>
      </c>
      <c r="BB106" s="73">
        <v>236.02546799999999</v>
      </c>
      <c r="BC106" s="73">
        <v>205.54886815</v>
      </c>
      <c r="BD106" s="73">
        <v>174.56704605000002</v>
      </c>
      <c r="BE106" s="73">
        <v>174.29576170000001</v>
      </c>
      <c r="BF106" s="73">
        <v>178.26088175000001</v>
      </c>
      <c r="BG106" s="73">
        <v>145.60676105000002</v>
      </c>
      <c r="BH106" s="17"/>
      <c r="BI106" s="17"/>
      <c r="BJ106" s="17"/>
      <c r="BK106" s="17"/>
      <c r="BL106" s="17"/>
      <c r="BM106" s="17"/>
      <c r="BN106" s="17"/>
      <c r="BO106" s="17"/>
      <c r="BP106" s="17"/>
      <c r="BQ106" s="17"/>
      <c r="BR106" s="17"/>
      <c r="BS106" s="17"/>
      <c r="BT106" s="17"/>
      <c r="BU106" s="17"/>
      <c r="BV106" s="17"/>
      <c r="BW106" s="17"/>
      <c r="BX106" s="17"/>
      <c r="BY106" s="17"/>
      <c r="BZ106" s="17"/>
      <c r="CB106" s="43"/>
      <c r="CC106" s="43"/>
      <c r="CD106" s="43"/>
      <c r="CE106" s="43"/>
      <c r="CF106" s="43"/>
      <c r="CG106" s="43"/>
      <c r="CH106" s="43"/>
      <c r="CI106" s="43"/>
      <c r="CJ106" s="43"/>
      <c r="CK106" s="43"/>
      <c r="CL106" s="43"/>
      <c r="CM106" s="43"/>
      <c r="CN106" s="17"/>
      <c r="CO106" s="17"/>
      <c r="CP106" s="17"/>
      <c r="CQ106" s="17"/>
      <c r="CR106" s="17"/>
      <c r="CS106" s="17"/>
      <c r="CT106" s="17"/>
    </row>
    <row r="107" spans="1:98" ht="15.75" customHeight="1" outlineLevel="1" x14ac:dyDescent="0.25">
      <c r="A107" s="16"/>
      <c r="B107" s="72" t="s">
        <v>103</v>
      </c>
      <c r="C107" s="17"/>
      <c r="D107" s="17"/>
      <c r="E107" s="17"/>
      <c r="F107" s="17"/>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73">
        <v>13.070308349999999</v>
      </c>
      <c r="AM107" s="73">
        <v>19.097284050000003</v>
      </c>
      <c r="AN107" s="73">
        <v>15.373331949999999</v>
      </c>
      <c r="AO107" s="73">
        <v>16.190715899999997</v>
      </c>
      <c r="AP107" s="73">
        <v>18.947027250000001</v>
      </c>
      <c r="AQ107" s="73">
        <v>26.463362150000002</v>
      </c>
      <c r="AR107" s="73">
        <v>30.519096999999999</v>
      </c>
      <c r="AS107" s="73">
        <v>28.1817086</v>
      </c>
      <c r="AT107" s="73">
        <v>33.55813775</v>
      </c>
      <c r="AU107" s="73">
        <v>28.738318</v>
      </c>
      <c r="AV107" s="73">
        <v>27.2521308</v>
      </c>
      <c r="AW107" s="73">
        <v>30.136614099999999</v>
      </c>
      <c r="AX107" s="73">
        <v>38.363901850000005</v>
      </c>
      <c r="AY107" s="73">
        <v>37.566965650000007</v>
      </c>
      <c r="AZ107" s="73">
        <v>49.146129500000001</v>
      </c>
      <c r="BA107" s="73">
        <v>44.426373149999996</v>
      </c>
      <c r="BB107" s="73">
        <v>44.309095450000001</v>
      </c>
      <c r="BC107" s="73">
        <v>50.736365599999992</v>
      </c>
      <c r="BD107" s="73">
        <v>57.410399650000009</v>
      </c>
      <c r="BE107" s="73">
        <v>47.317008600000001</v>
      </c>
      <c r="BF107" s="73">
        <v>54.277195899999995</v>
      </c>
      <c r="BG107" s="73">
        <v>34.553653799999999</v>
      </c>
      <c r="BH107" s="17"/>
      <c r="BI107" s="17"/>
      <c r="BJ107" s="17"/>
      <c r="BK107" s="17"/>
      <c r="BL107" s="17"/>
      <c r="BM107" s="17"/>
      <c r="BN107" s="17"/>
      <c r="BO107" s="17"/>
      <c r="BP107" s="17"/>
      <c r="BQ107" s="17"/>
      <c r="BR107" s="17"/>
      <c r="BS107" s="17"/>
      <c r="BT107" s="17"/>
      <c r="BU107" s="17"/>
      <c r="BV107" s="17"/>
      <c r="BW107" s="17"/>
      <c r="BX107" s="17"/>
      <c r="BY107" s="17"/>
      <c r="BZ107" s="17"/>
      <c r="CB107" s="43"/>
      <c r="CC107" s="43"/>
      <c r="CD107" s="43"/>
      <c r="CE107" s="43"/>
      <c r="CF107" s="43"/>
      <c r="CG107" s="43"/>
      <c r="CH107" s="43"/>
      <c r="CI107" s="43"/>
      <c r="CJ107" s="43"/>
      <c r="CK107" s="43"/>
      <c r="CL107" s="43"/>
      <c r="CM107" s="43"/>
      <c r="CN107" s="17"/>
      <c r="CO107" s="17"/>
      <c r="CP107" s="17"/>
      <c r="CQ107" s="17"/>
      <c r="CR107" s="17"/>
      <c r="CS107" s="17"/>
      <c r="CT107" s="17"/>
    </row>
    <row r="108" spans="1:98" ht="15.75" customHeight="1" outlineLevel="1" x14ac:dyDescent="0.25">
      <c r="A108" s="16"/>
      <c r="B108" s="72" t="s">
        <v>121</v>
      </c>
      <c r="C108" s="17"/>
      <c r="D108" s="17"/>
      <c r="E108" s="17"/>
      <c r="F108" s="17"/>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73">
        <v>29.015506500000001</v>
      </c>
      <c r="AM108" s="73">
        <v>26.427183650000003</v>
      </c>
      <c r="AN108" s="73">
        <v>27.342028249999998</v>
      </c>
      <c r="AO108" s="73">
        <v>22.81504675</v>
      </c>
      <c r="AP108" s="73">
        <v>31.912761</v>
      </c>
      <c r="AQ108" s="73">
        <v>45.168562450000003</v>
      </c>
      <c r="AR108" s="73">
        <v>43.85168315</v>
      </c>
      <c r="AS108" s="73">
        <v>45.568686849999992</v>
      </c>
      <c r="AT108" s="73">
        <v>55.676461199999999</v>
      </c>
      <c r="AU108" s="73">
        <v>41.362841000000003</v>
      </c>
      <c r="AV108" s="73">
        <v>40.245798749999999</v>
      </c>
      <c r="AW108" s="73">
        <v>35.104956900000005</v>
      </c>
      <c r="AX108" s="73">
        <v>33.905735999999997</v>
      </c>
      <c r="AY108" s="73">
        <v>31.277603450000004</v>
      </c>
      <c r="AZ108" s="73">
        <v>36.717307499999997</v>
      </c>
      <c r="BA108" s="73">
        <v>41.181012000000003</v>
      </c>
      <c r="BB108" s="73">
        <v>41.812004450000003</v>
      </c>
      <c r="BC108" s="73">
        <v>37.825814149999999</v>
      </c>
      <c r="BD108" s="73">
        <v>32.611485350000002</v>
      </c>
      <c r="BE108" s="73">
        <v>38.849029999999999</v>
      </c>
      <c r="BF108" s="73">
        <v>22.464673999999999</v>
      </c>
      <c r="BG108" s="73">
        <v>18.829059100000002</v>
      </c>
      <c r="BH108" s="17"/>
      <c r="BI108" s="17"/>
      <c r="BJ108" s="17"/>
      <c r="BK108" s="17"/>
      <c r="BL108" s="17"/>
      <c r="BM108" s="17"/>
      <c r="BN108" s="17"/>
      <c r="BO108" s="17"/>
      <c r="BP108" s="17"/>
      <c r="BQ108" s="17"/>
      <c r="BR108" s="17"/>
      <c r="BS108" s="17"/>
      <c r="BT108" s="17"/>
      <c r="BU108" s="17"/>
      <c r="BV108" s="17"/>
      <c r="BW108" s="17"/>
      <c r="BX108" s="17"/>
      <c r="BY108" s="17"/>
      <c r="BZ108" s="17"/>
      <c r="CB108" s="43"/>
      <c r="CC108" s="43"/>
      <c r="CD108" s="43"/>
      <c r="CE108" s="43"/>
      <c r="CF108" s="43"/>
      <c r="CG108" s="43"/>
      <c r="CH108" s="43"/>
      <c r="CI108" s="43"/>
      <c r="CJ108" s="43"/>
      <c r="CK108" s="43"/>
      <c r="CL108" s="43"/>
      <c r="CM108" s="43"/>
      <c r="CN108" s="17"/>
      <c r="CO108" s="17"/>
      <c r="CP108" s="17"/>
      <c r="CQ108" s="17"/>
      <c r="CR108" s="17"/>
      <c r="CS108" s="17"/>
      <c r="CT108" s="17"/>
    </row>
    <row r="109" spans="1:98" ht="15.75" customHeight="1" outlineLevel="1" x14ac:dyDescent="0.25">
      <c r="A109" s="16"/>
      <c r="B109" s="72" t="s">
        <v>131</v>
      </c>
      <c r="C109" s="17"/>
      <c r="D109" s="17"/>
      <c r="E109" s="17"/>
      <c r="F109" s="17"/>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73">
        <v>0</v>
      </c>
      <c r="AM109" s="73">
        <v>0</v>
      </c>
      <c r="AN109" s="73">
        <v>0</v>
      </c>
      <c r="AO109" s="73">
        <v>0</v>
      </c>
      <c r="AP109" s="73">
        <v>0</v>
      </c>
      <c r="AQ109" s="73">
        <v>0</v>
      </c>
      <c r="AR109" s="73">
        <v>0</v>
      </c>
      <c r="AS109" s="73">
        <v>0</v>
      </c>
      <c r="AT109" s="73">
        <v>0</v>
      </c>
      <c r="AU109" s="73">
        <v>0</v>
      </c>
      <c r="AV109" s="73">
        <v>0</v>
      </c>
      <c r="AW109" s="73">
        <v>0</v>
      </c>
      <c r="AX109" s="73">
        <v>0</v>
      </c>
      <c r="AY109" s="73">
        <v>0</v>
      </c>
      <c r="AZ109" s="73">
        <v>0</v>
      </c>
      <c r="BA109" s="73">
        <v>0</v>
      </c>
      <c r="BB109" s="73">
        <v>0</v>
      </c>
      <c r="BC109" s="73">
        <v>0</v>
      </c>
      <c r="BD109" s="73">
        <v>4.0362000000000002E-2</v>
      </c>
      <c r="BE109" s="73">
        <v>44.945910099999999</v>
      </c>
      <c r="BF109" s="73">
        <v>239.66495575000002</v>
      </c>
      <c r="BG109" s="78">
        <f>[1]ZYNGA_TTWO!$AF$80</f>
        <v>0</v>
      </c>
      <c r="BH109" s="17"/>
      <c r="BI109" s="17"/>
      <c r="BJ109" s="17"/>
      <c r="BK109" s="17"/>
      <c r="BL109" s="17"/>
      <c r="BM109" s="17"/>
      <c r="BN109" s="17"/>
      <c r="BO109" s="17"/>
      <c r="BP109" s="17"/>
      <c r="BQ109" s="17"/>
      <c r="BR109" s="17"/>
      <c r="BS109" s="17"/>
      <c r="BT109" s="17"/>
      <c r="BU109" s="17"/>
      <c r="BV109" s="17"/>
      <c r="BW109" s="17"/>
      <c r="BX109" s="17"/>
      <c r="BY109" s="17"/>
      <c r="BZ109" s="17"/>
      <c r="CB109" s="43"/>
      <c r="CC109" s="43"/>
      <c r="CD109" s="43"/>
      <c r="CE109" s="43"/>
      <c r="CF109" s="43"/>
      <c r="CG109" s="43"/>
      <c r="CH109" s="43"/>
      <c r="CI109" s="43"/>
      <c r="CJ109" s="43"/>
      <c r="CK109" s="43"/>
      <c r="CL109" s="43"/>
      <c r="CM109" s="43"/>
      <c r="CN109" s="17"/>
      <c r="CO109" s="17"/>
      <c r="CP109" s="17"/>
      <c r="CQ109" s="17"/>
      <c r="CR109" s="17"/>
      <c r="CS109" s="17"/>
      <c r="CT109" s="17"/>
    </row>
    <row r="110" spans="1:98" ht="15.75" customHeight="1" outlineLevel="1" x14ac:dyDescent="0.25">
      <c r="A110" s="16"/>
      <c r="B110" s="79" t="s">
        <v>132</v>
      </c>
      <c r="C110" s="17"/>
      <c r="D110" s="17"/>
      <c r="E110" s="17"/>
      <c r="F110" s="17"/>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76">
        <v>647.93064174999995</v>
      </c>
      <c r="AM110" s="76">
        <v>666.15552130000026</v>
      </c>
      <c r="AN110" s="76">
        <v>690.98538599999995</v>
      </c>
      <c r="AO110" s="76">
        <v>550.16462879999995</v>
      </c>
      <c r="AP110" s="76">
        <v>716.92782899999997</v>
      </c>
      <c r="AQ110" s="76">
        <v>1050.6968917500001</v>
      </c>
      <c r="AR110" s="76">
        <v>1009.2952071999999</v>
      </c>
      <c r="AS110" s="76">
        <v>1051.6461963500001</v>
      </c>
      <c r="AT110" s="76">
        <v>1205.8726458999997</v>
      </c>
      <c r="AU110" s="76">
        <v>1183.72419395</v>
      </c>
      <c r="AV110" s="76">
        <v>1145.4750790000003</v>
      </c>
      <c r="AW110" s="76">
        <v>1138.5753639000002</v>
      </c>
      <c r="AX110" s="76">
        <v>1208.7682877</v>
      </c>
      <c r="AY110" s="76">
        <v>1218.6421631999999</v>
      </c>
      <c r="AZ110" s="76">
        <v>1238.6826867999998</v>
      </c>
      <c r="BA110" s="76">
        <v>1253.9861977999999</v>
      </c>
      <c r="BB110" s="76">
        <v>1317.5914507</v>
      </c>
      <c r="BC110" s="76">
        <v>1234.3695106500004</v>
      </c>
      <c r="BD110" s="76">
        <v>1117.9236172500002</v>
      </c>
      <c r="BE110" s="76">
        <v>1198.8456394500004</v>
      </c>
      <c r="BF110" s="76">
        <v>1507.1586274499996</v>
      </c>
      <c r="BG110" s="76">
        <v>1356.3266722999999</v>
      </c>
      <c r="BH110" s="17"/>
      <c r="BI110" s="17"/>
      <c r="BJ110" s="17"/>
      <c r="BK110" s="17"/>
      <c r="BL110" s="17"/>
      <c r="BM110" s="17"/>
      <c r="BN110" s="17"/>
      <c r="BO110" s="17"/>
      <c r="BP110" s="17"/>
      <c r="BQ110" s="17"/>
      <c r="BR110" s="17"/>
      <c r="BS110" s="17"/>
      <c r="BT110" s="17"/>
      <c r="BU110" s="17"/>
      <c r="BV110" s="17"/>
      <c r="BW110" s="17"/>
      <c r="BX110" s="17"/>
      <c r="BY110" s="17"/>
      <c r="BZ110" s="17"/>
      <c r="CB110" s="80"/>
      <c r="CC110" s="80"/>
      <c r="CD110" s="80"/>
      <c r="CE110" s="80"/>
      <c r="CF110" s="80"/>
      <c r="CG110" s="80"/>
      <c r="CH110" s="80"/>
      <c r="CI110" s="80"/>
      <c r="CJ110" s="80"/>
      <c r="CK110" s="80"/>
      <c r="CL110" s="80"/>
      <c r="CM110" s="80"/>
      <c r="CN110" s="17"/>
      <c r="CO110" s="17"/>
      <c r="CP110" s="17"/>
      <c r="CQ110" s="17"/>
      <c r="CR110" s="17"/>
      <c r="CS110" s="17"/>
      <c r="CT110" s="17"/>
    </row>
    <row r="111" spans="1:98" ht="15.75" customHeight="1" outlineLevel="1" x14ac:dyDescent="0.25">
      <c r="A111" s="1"/>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row>
    <row r="112" spans="1:98" ht="15.75" customHeight="1" outlineLevel="1" x14ac:dyDescent="0.25">
      <c r="A112" s="1"/>
      <c r="B112" s="81" t="s">
        <v>133</v>
      </c>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v>82.144628719999986</v>
      </c>
      <c r="AM112" s="53">
        <v>83.574200930000018</v>
      </c>
      <c r="AN112" s="53">
        <v>88.515204820000008</v>
      </c>
      <c r="AO112" s="53">
        <v>92.736503980000009</v>
      </c>
      <c r="AP112" s="53">
        <v>88.329321029999988</v>
      </c>
      <c r="AQ112" s="53">
        <v>79.211891370000004</v>
      </c>
      <c r="AR112" s="53">
        <v>65.255196100000006</v>
      </c>
      <c r="AS112" s="53">
        <v>68.969387170000005</v>
      </c>
      <c r="AT112" s="53">
        <v>56.964785190000001</v>
      </c>
      <c r="AU112" s="53">
        <v>58.994329359999995</v>
      </c>
      <c r="AV112" s="53">
        <v>54.771880940000003</v>
      </c>
      <c r="AW112" s="53">
        <v>65.212757240000002</v>
      </c>
      <c r="AX112" s="53">
        <v>49.688568809999992</v>
      </c>
      <c r="AY112" s="53">
        <v>56.700723259999997</v>
      </c>
      <c r="AZ112" s="53">
        <v>53.485967020000004</v>
      </c>
      <c r="BA112" s="53">
        <v>56.968638630000001</v>
      </c>
      <c r="BB112" s="53">
        <v>42.739453620000006</v>
      </c>
      <c r="BC112" s="53">
        <v>43.168552420000005</v>
      </c>
      <c r="BD112" s="53">
        <v>35.843286760000005</v>
      </c>
      <c r="BE112" s="53">
        <v>31.10272762</v>
      </c>
      <c r="BF112" s="53">
        <v>29.445858300000005</v>
      </c>
      <c r="BG112" s="53">
        <v>26.668613920000006</v>
      </c>
    </row>
    <row r="113" spans="1:98" ht="15.75" customHeight="1" outlineLevel="1" x14ac:dyDescent="0.25">
      <c r="A113" s="1"/>
      <c r="B113" s="81" t="s">
        <v>134</v>
      </c>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v>16.547834990000002</v>
      </c>
      <c r="AM113" s="53">
        <v>17.214055659999996</v>
      </c>
      <c r="AN113" s="53">
        <v>15.978603270000001</v>
      </c>
      <c r="AO113" s="53">
        <v>16.351244299999998</v>
      </c>
      <c r="AP113" s="53">
        <v>14.453577970000003</v>
      </c>
      <c r="AQ113" s="53">
        <v>15.941061060000003</v>
      </c>
      <c r="AR113" s="53">
        <v>15.80304186</v>
      </c>
      <c r="AS113" s="53">
        <v>14.10274298</v>
      </c>
      <c r="AT113" s="53">
        <v>13.336013700000001</v>
      </c>
      <c r="AU113" s="53">
        <v>13.276048390000001</v>
      </c>
      <c r="AV113" s="53">
        <v>16.68015626</v>
      </c>
      <c r="AW113" s="53">
        <v>15.983285220000001</v>
      </c>
      <c r="AX113" s="53">
        <v>12.101577970000001</v>
      </c>
      <c r="AY113" s="53">
        <v>13.279624360000001</v>
      </c>
      <c r="AZ113" s="53">
        <v>14.603132089999999</v>
      </c>
      <c r="BA113" s="53">
        <v>13.719545639999998</v>
      </c>
      <c r="BB113" s="53">
        <v>15.100818739999998</v>
      </c>
      <c r="BC113" s="53">
        <v>12.800965470000001</v>
      </c>
      <c r="BD113" s="53">
        <v>10.81327231</v>
      </c>
      <c r="BE113" s="53">
        <v>10.52755247</v>
      </c>
      <c r="BF113" s="53">
        <v>11.081651709999999</v>
      </c>
      <c r="BG113" s="53">
        <v>10.029162139999999</v>
      </c>
    </row>
    <row r="114" spans="1:98" ht="15.75" customHeight="1" outlineLevel="1" x14ac:dyDescent="0.25">
      <c r="A114" s="1"/>
      <c r="B114" s="81" t="s">
        <v>135</v>
      </c>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v>166.93655576</v>
      </c>
      <c r="AM114" s="53">
        <v>152.50113933</v>
      </c>
      <c r="AN114" s="53">
        <v>164.58711718000001</v>
      </c>
      <c r="AO114" s="53">
        <v>165.59162347000003</v>
      </c>
      <c r="AP114" s="53">
        <v>164.07204884000001</v>
      </c>
      <c r="AQ114" s="53">
        <v>148.65223751000002</v>
      </c>
      <c r="AR114" s="53">
        <v>140.89977992999999</v>
      </c>
      <c r="AS114" s="53">
        <v>128.94853148999999</v>
      </c>
      <c r="AT114" s="53">
        <v>124.17425052999999</v>
      </c>
      <c r="AU114" s="53">
        <v>121.94593668000002</v>
      </c>
      <c r="AV114" s="53">
        <v>118.99968493999999</v>
      </c>
      <c r="AW114" s="53">
        <v>102.21149147999998</v>
      </c>
      <c r="AX114" s="53">
        <v>100.51412212</v>
      </c>
      <c r="AY114" s="53">
        <v>92.371407320000003</v>
      </c>
      <c r="AZ114" s="53">
        <v>85.968620600000008</v>
      </c>
      <c r="BA114" s="53">
        <v>76.930838910000006</v>
      </c>
      <c r="BB114" s="53">
        <v>69.870589039999999</v>
      </c>
      <c r="BC114" s="53">
        <v>65.128587629999998</v>
      </c>
      <c r="BD114" s="53">
        <v>61.775485070000002</v>
      </c>
      <c r="BE114" s="53">
        <v>76.800019339999992</v>
      </c>
      <c r="BF114" s="53">
        <v>90.529878190000005</v>
      </c>
      <c r="BG114" s="53">
        <v>88.76254394</v>
      </c>
    </row>
    <row r="115" spans="1:98" ht="15.75" customHeight="1" outlineLevel="1" x14ac:dyDescent="0.25">
      <c r="A115" s="1"/>
      <c r="B115" s="81" t="s">
        <v>103</v>
      </c>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v>25.152387269999998</v>
      </c>
      <c r="AM115" s="53">
        <v>24.186617219999999</v>
      </c>
      <c r="AN115" s="53">
        <v>23.74029788</v>
      </c>
      <c r="AO115" s="53">
        <v>20.925513460000001</v>
      </c>
      <c r="AP115" s="53">
        <v>21.948313800000001</v>
      </c>
      <c r="AQ115" s="53">
        <v>20.482865230000002</v>
      </c>
      <c r="AR115" s="53">
        <v>17.028190109999997</v>
      </c>
      <c r="AS115" s="53">
        <v>17.92771303</v>
      </c>
      <c r="AT115" s="53">
        <v>17.660526519999998</v>
      </c>
      <c r="AU115" s="53">
        <v>19.015293379999999</v>
      </c>
      <c r="AV115" s="53">
        <v>19.0531522</v>
      </c>
      <c r="AW115" s="53">
        <v>17.933289389999999</v>
      </c>
      <c r="AX115" s="53">
        <v>19.644091779999997</v>
      </c>
      <c r="AY115" s="53">
        <v>19.47809101</v>
      </c>
      <c r="AZ115" s="53">
        <v>18.85100396</v>
      </c>
      <c r="BA115" s="53">
        <v>18.88422224</v>
      </c>
      <c r="BB115" s="53">
        <v>18.338323700000004</v>
      </c>
      <c r="BC115" s="53">
        <v>15.39416597</v>
      </c>
      <c r="BD115" s="53">
        <v>14.829824210000002</v>
      </c>
      <c r="BE115" s="53">
        <v>12.765000700000002</v>
      </c>
      <c r="BF115" s="53">
        <v>13.00020159</v>
      </c>
      <c r="BG115" s="53">
        <v>12.801679449999998</v>
      </c>
    </row>
    <row r="116" spans="1:98" ht="15.75" customHeight="1" outlineLevel="1" x14ac:dyDescent="0.25">
      <c r="A116" s="1"/>
      <c r="B116" s="81" t="s">
        <v>82</v>
      </c>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v>51.151692500000003</v>
      </c>
      <c r="AM116" s="53">
        <v>65.576584749999995</v>
      </c>
      <c r="AN116" s="53">
        <v>70.821030680000007</v>
      </c>
      <c r="AO116" s="53">
        <v>60.333999680000005</v>
      </c>
      <c r="AP116" s="53">
        <v>57.57668537</v>
      </c>
      <c r="AQ116" s="53">
        <v>58.576026449999993</v>
      </c>
      <c r="AR116" s="53">
        <v>41.90153677</v>
      </c>
      <c r="AS116" s="53">
        <v>40.636471630000003</v>
      </c>
      <c r="AT116" s="53">
        <v>36.788450660000002</v>
      </c>
      <c r="AU116" s="53">
        <v>32.694315100000004</v>
      </c>
      <c r="AV116" s="53">
        <v>26.378348469999999</v>
      </c>
      <c r="AW116" s="53">
        <v>25.22243031</v>
      </c>
      <c r="AX116" s="53">
        <v>26.98033607</v>
      </c>
      <c r="AY116" s="53">
        <v>26.398927879999999</v>
      </c>
      <c r="AZ116" s="53">
        <v>25.563966560000001</v>
      </c>
      <c r="BA116" s="53">
        <v>28.596968790000002</v>
      </c>
      <c r="BB116" s="53">
        <v>27.417295639999999</v>
      </c>
      <c r="BC116" s="53">
        <v>25.405304090000005</v>
      </c>
      <c r="BD116" s="53">
        <v>21.603732050000005</v>
      </c>
      <c r="BE116" s="53">
        <v>19.860013659999996</v>
      </c>
      <c r="BF116" s="53">
        <v>17.333533679999999</v>
      </c>
      <c r="BG116" s="53">
        <v>15.643093930000001</v>
      </c>
    </row>
    <row r="117" spans="1:98" ht="15.75" customHeight="1" outlineLevel="1" x14ac:dyDescent="0.25">
      <c r="A117" s="1"/>
      <c r="B117" s="81" t="s">
        <v>83</v>
      </c>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v>0</v>
      </c>
      <c r="AM117" s="53">
        <v>0</v>
      </c>
      <c r="AN117" s="53">
        <v>0</v>
      </c>
      <c r="AO117" s="53">
        <v>0</v>
      </c>
      <c r="AP117" s="53">
        <v>0</v>
      </c>
      <c r="AQ117" s="53">
        <v>0</v>
      </c>
      <c r="AR117" s="53">
        <v>0</v>
      </c>
      <c r="AS117" s="53">
        <v>0</v>
      </c>
      <c r="AT117" s="53">
        <v>0</v>
      </c>
      <c r="AU117" s="53">
        <v>0</v>
      </c>
      <c r="AV117" s="53">
        <v>0</v>
      </c>
      <c r="AW117" s="53">
        <v>0</v>
      </c>
      <c r="AX117" s="53">
        <v>0</v>
      </c>
      <c r="AY117" s="53">
        <v>0</v>
      </c>
      <c r="AZ117" s="53">
        <v>0</v>
      </c>
      <c r="BA117" s="53">
        <v>0</v>
      </c>
      <c r="BB117" s="53">
        <v>0</v>
      </c>
      <c r="BC117" s="53">
        <v>0</v>
      </c>
      <c r="BD117" s="53">
        <v>2.8225800000000003E-3</v>
      </c>
      <c r="BE117" s="53">
        <v>4.0494935300000003</v>
      </c>
      <c r="BF117" s="53">
        <v>23.768363659999999</v>
      </c>
      <c r="BG117" s="53">
        <v>35.407845049999999</v>
      </c>
    </row>
    <row r="118" spans="1:98" ht="15.75" customHeight="1" outlineLevel="1" x14ac:dyDescent="0.25">
      <c r="A118" s="1"/>
      <c r="B118" s="81" t="s">
        <v>136</v>
      </c>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v>31.990989300000003</v>
      </c>
      <c r="AM118" s="53">
        <v>27.204771059999995</v>
      </c>
      <c r="AN118" s="53">
        <v>28.1995702</v>
      </c>
      <c r="AO118" s="53">
        <v>27.370205280000004</v>
      </c>
      <c r="AP118" s="53">
        <v>25.397466009999995</v>
      </c>
      <c r="AQ118" s="53">
        <v>26.043733410000002</v>
      </c>
      <c r="AR118" s="53">
        <v>28.279858300000001</v>
      </c>
      <c r="AS118" s="53">
        <v>24.399705019999995</v>
      </c>
      <c r="AT118" s="53">
        <v>22.824238429999998</v>
      </c>
      <c r="AU118" s="53">
        <v>18.270622200000005</v>
      </c>
      <c r="AV118" s="53">
        <v>15.732716010000001</v>
      </c>
      <c r="AW118" s="53">
        <v>14.57099502</v>
      </c>
      <c r="AX118" s="53">
        <v>13.7532408</v>
      </c>
      <c r="AY118" s="53">
        <v>11.424127680000002</v>
      </c>
      <c r="AZ118" s="53">
        <v>12.649835460000002</v>
      </c>
      <c r="BA118" s="53">
        <v>11.814870120000002</v>
      </c>
      <c r="BB118" s="53">
        <v>10.66208698</v>
      </c>
      <c r="BC118" s="53">
        <v>10.46002431</v>
      </c>
      <c r="BD118" s="53">
        <v>10.54858976</v>
      </c>
      <c r="BE118" s="53">
        <v>10.59506126</v>
      </c>
      <c r="BF118" s="53">
        <v>8.4015883899999988</v>
      </c>
      <c r="BG118" s="53">
        <v>8.2332964299999993</v>
      </c>
    </row>
    <row r="119" spans="1:98" ht="15.75" customHeight="1" outlineLevel="1" x14ac:dyDescent="0.25">
      <c r="A119" s="1"/>
      <c r="B119" s="81" t="s">
        <v>137</v>
      </c>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v>157.47138538999968</v>
      </c>
      <c r="AM119" s="53">
        <v>163.6657803500002</v>
      </c>
      <c r="AN119" s="53">
        <v>165.85519679999999</v>
      </c>
      <c r="AO119" s="53">
        <v>177.76072758999982</v>
      </c>
      <c r="AP119" s="53">
        <v>187.61077403000036</v>
      </c>
      <c r="AQ119" s="53">
        <v>187.23878718999964</v>
      </c>
      <c r="AR119" s="53">
        <v>179.01473718999978</v>
      </c>
      <c r="AS119" s="53">
        <v>187.10804634999994</v>
      </c>
      <c r="AT119" s="53">
        <v>177.16738361000057</v>
      </c>
      <c r="AU119" s="53">
        <v>180.95852366000008</v>
      </c>
      <c r="AV119" s="53">
        <v>196.15300325000049</v>
      </c>
      <c r="AW119" s="53">
        <v>205.80203702999989</v>
      </c>
      <c r="AX119" s="53">
        <v>163.05329152000007</v>
      </c>
      <c r="AY119" s="53">
        <v>159.55543530999989</v>
      </c>
      <c r="AZ119" s="53">
        <v>151.07469129999976</v>
      </c>
      <c r="BA119" s="53">
        <v>139.59091999999961</v>
      </c>
      <c r="BB119" s="53">
        <v>131.33523660000026</v>
      </c>
      <c r="BC119" s="53">
        <v>123.89459575000024</v>
      </c>
      <c r="BD119" s="53">
        <v>111.68496302999969</v>
      </c>
      <c r="BE119" s="53">
        <v>110.17868974000004</v>
      </c>
      <c r="BF119" s="53">
        <v>113.9532400099996</v>
      </c>
      <c r="BG119" s="53">
        <v>114.79273971999987</v>
      </c>
    </row>
    <row r="120" spans="1:98" ht="15.75" customHeight="1" outlineLevel="1" x14ac:dyDescent="0.25">
      <c r="A120" s="1"/>
      <c r="B120" s="82" t="s">
        <v>132</v>
      </c>
      <c r="C120" s="7"/>
      <c r="D120" s="7"/>
      <c r="E120" s="7"/>
      <c r="F120" s="7"/>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f t="shared" ref="AL120:BG120" si="461">SUM(AL112:AL119)</f>
        <v>531.39547392999975</v>
      </c>
      <c r="AM120" s="83">
        <f t="shared" si="461"/>
        <v>533.9231493000002</v>
      </c>
      <c r="AN120" s="83">
        <f t="shared" si="461"/>
        <v>557.69702083000004</v>
      </c>
      <c r="AO120" s="83">
        <f t="shared" si="461"/>
        <v>561.06981775999986</v>
      </c>
      <c r="AP120" s="83">
        <f t="shared" si="461"/>
        <v>559.3881870500004</v>
      </c>
      <c r="AQ120" s="83">
        <f t="shared" si="461"/>
        <v>536.14660221999964</v>
      </c>
      <c r="AR120" s="83">
        <f t="shared" si="461"/>
        <v>488.18234025999976</v>
      </c>
      <c r="AS120" s="83">
        <f t="shared" si="461"/>
        <v>482.09259766999998</v>
      </c>
      <c r="AT120" s="83">
        <f t="shared" si="461"/>
        <v>448.91564864000054</v>
      </c>
      <c r="AU120" s="83">
        <f t="shared" si="461"/>
        <v>445.15506877000013</v>
      </c>
      <c r="AV120" s="83">
        <f t="shared" si="461"/>
        <v>447.76894207000049</v>
      </c>
      <c r="AW120" s="83">
        <f t="shared" si="461"/>
        <v>446.93628568999986</v>
      </c>
      <c r="AX120" s="83">
        <f t="shared" si="461"/>
        <v>385.73522907000006</v>
      </c>
      <c r="AY120" s="83">
        <f t="shared" si="461"/>
        <v>379.20833681999989</v>
      </c>
      <c r="AZ120" s="83">
        <f t="shared" si="461"/>
        <v>362.19721698999979</v>
      </c>
      <c r="BA120" s="83">
        <f t="shared" si="461"/>
        <v>346.5060043299996</v>
      </c>
      <c r="BB120" s="83">
        <f t="shared" si="461"/>
        <v>315.46380432000024</v>
      </c>
      <c r="BC120" s="83">
        <f t="shared" si="461"/>
        <v>296.25219564000025</v>
      </c>
      <c r="BD120" s="83">
        <f t="shared" si="461"/>
        <v>267.10197576999968</v>
      </c>
      <c r="BE120" s="83">
        <f t="shared" si="461"/>
        <v>275.87855832000002</v>
      </c>
      <c r="BF120" s="83">
        <f t="shared" si="461"/>
        <v>307.51431552999958</v>
      </c>
      <c r="BG120" s="83">
        <f t="shared" si="461"/>
        <v>312.33897457999984</v>
      </c>
    </row>
    <row r="121" spans="1:98" ht="14.25" customHeight="1" outlineLevel="1" x14ac:dyDescent="0.25">
      <c r="A121" s="84"/>
      <c r="B121" s="85" t="s">
        <v>107</v>
      </c>
      <c r="C121" s="86"/>
      <c r="D121" s="86"/>
      <c r="E121" s="86"/>
      <c r="F121" s="86"/>
      <c r="G121" s="86" t="str">
        <f t="shared" ref="G121:BG121" si="462">+IFERROR(G120/C120-1,"")</f>
        <v/>
      </c>
      <c r="H121" s="86" t="str">
        <f t="shared" si="462"/>
        <v/>
      </c>
      <c r="I121" s="86" t="str">
        <f t="shared" si="462"/>
        <v/>
      </c>
      <c r="J121" s="86" t="str">
        <f t="shared" si="462"/>
        <v/>
      </c>
      <c r="K121" s="86" t="str">
        <f t="shared" si="462"/>
        <v/>
      </c>
      <c r="L121" s="86" t="str">
        <f t="shared" si="462"/>
        <v/>
      </c>
      <c r="M121" s="86" t="str">
        <f t="shared" si="462"/>
        <v/>
      </c>
      <c r="N121" s="86" t="str">
        <f t="shared" si="462"/>
        <v/>
      </c>
      <c r="O121" s="86" t="str">
        <f t="shared" si="462"/>
        <v/>
      </c>
      <c r="P121" s="86" t="str">
        <f t="shared" si="462"/>
        <v/>
      </c>
      <c r="Q121" s="86" t="str">
        <f t="shared" si="462"/>
        <v/>
      </c>
      <c r="R121" s="86" t="str">
        <f t="shared" si="462"/>
        <v/>
      </c>
      <c r="S121" s="86" t="str">
        <f t="shared" si="462"/>
        <v/>
      </c>
      <c r="T121" s="86" t="str">
        <f t="shared" si="462"/>
        <v/>
      </c>
      <c r="U121" s="86" t="str">
        <f t="shared" si="462"/>
        <v/>
      </c>
      <c r="V121" s="86" t="str">
        <f t="shared" si="462"/>
        <v/>
      </c>
      <c r="W121" s="86" t="str">
        <f t="shared" si="462"/>
        <v/>
      </c>
      <c r="X121" s="86" t="str">
        <f t="shared" si="462"/>
        <v/>
      </c>
      <c r="Y121" s="86" t="str">
        <f t="shared" si="462"/>
        <v/>
      </c>
      <c r="Z121" s="86" t="str">
        <f t="shared" si="462"/>
        <v/>
      </c>
      <c r="AA121" s="86" t="str">
        <f t="shared" si="462"/>
        <v/>
      </c>
      <c r="AB121" s="86" t="str">
        <f t="shared" si="462"/>
        <v/>
      </c>
      <c r="AC121" s="86" t="str">
        <f t="shared" si="462"/>
        <v/>
      </c>
      <c r="AD121" s="86" t="str">
        <f t="shared" si="462"/>
        <v/>
      </c>
      <c r="AE121" s="86" t="str">
        <f t="shared" si="462"/>
        <v/>
      </c>
      <c r="AF121" s="86" t="str">
        <f t="shared" si="462"/>
        <v/>
      </c>
      <c r="AG121" s="86" t="str">
        <f t="shared" si="462"/>
        <v/>
      </c>
      <c r="AH121" s="86" t="str">
        <f t="shared" si="462"/>
        <v/>
      </c>
      <c r="AI121" s="86" t="str">
        <f t="shared" si="462"/>
        <v/>
      </c>
      <c r="AJ121" s="86" t="str">
        <f t="shared" si="462"/>
        <v/>
      </c>
      <c r="AK121" s="86" t="str">
        <f t="shared" si="462"/>
        <v/>
      </c>
      <c r="AL121" s="86" t="str">
        <f t="shared" si="462"/>
        <v/>
      </c>
      <c r="AM121" s="86" t="str">
        <f t="shared" si="462"/>
        <v/>
      </c>
      <c r="AN121" s="86" t="str">
        <f t="shared" si="462"/>
        <v/>
      </c>
      <c r="AO121" s="86" t="str">
        <f t="shared" si="462"/>
        <v/>
      </c>
      <c r="AP121" s="86">
        <f t="shared" si="462"/>
        <v>5.2677740954353958E-2</v>
      </c>
      <c r="AQ121" s="86">
        <f t="shared" si="462"/>
        <v>4.1643688289494385E-3</v>
      </c>
      <c r="AR121" s="86">
        <f t="shared" si="462"/>
        <v>-0.12464596003497408</v>
      </c>
      <c r="AS121" s="86">
        <f t="shared" si="462"/>
        <v>-0.14076184030947603</v>
      </c>
      <c r="AT121" s="86">
        <f t="shared" si="462"/>
        <v>-0.1974881503890703</v>
      </c>
      <c r="AU121" s="86">
        <f t="shared" si="462"/>
        <v>-0.16971390487832005</v>
      </c>
      <c r="AV121" s="86">
        <f t="shared" si="462"/>
        <v>-8.278340869207923E-2</v>
      </c>
      <c r="AW121" s="86">
        <f t="shared" si="462"/>
        <v>-7.2924396993262253E-2</v>
      </c>
      <c r="AX121" s="86">
        <f t="shared" si="462"/>
        <v>-0.14074006945716167</v>
      </c>
      <c r="AY121" s="86">
        <f t="shared" si="462"/>
        <v>-0.14814327989618636</v>
      </c>
      <c r="AZ121" s="86">
        <f t="shared" si="462"/>
        <v>-0.19110687910691027</v>
      </c>
      <c r="BA121" s="86">
        <f t="shared" si="462"/>
        <v>-0.22470827403273286</v>
      </c>
      <c r="BB121" s="86">
        <f t="shared" si="462"/>
        <v>-0.18217528359912272</v>
      </c>
      <c r="BC121" s="86">
        <f t="shared" si="462"/>
        <v>-0.21876138556356872</v>
      </c>
      <c r="BD121" s="86">
        <f t="shared" si="462"/>
        <v>-0.26255099917740576</v>
      </c>
      <c r="BE121" s="86">
        <f t="shared" si="462"/>
        <v>-0.20382748098857351</v>
      </c>
      <c r="BF121" s="86">
        <f t="shared" si="462"/>
        <v>-2.5199368932788402E-2</v>
      </c>
      <c r="BG121" s="86">
        <f t="shared" si="462"/>
        <v>5.4300961062067277E-2</v>
      </c>
      <c r="BH121" s="86"/>
      <c r="BI121" s="86"/>
      <c r="BJ121" s="86"/>
      <c r="BK121" s="86"/>
      <c r="BL121" s="86"/>
      <c r="BM121" s="86"/>
      <c r="BN121" s="86"/>
      <c r="BO121" s="86"/>
      <c r="BP121" s="86"/>
      <c r="BQ121" s="86"/>
      <c r="BR121" s="86"/>
      <c r="BS121" s="86"/>
      <c r="BT121" s="86"/>
      <c r="BU121" s="86"/>
      <c r="BV121" s="86"/>
      <c r="BW121" s="86"/>
      <c r="BX121" s="86"/>
      <c r="BY121" s="86"/>
      <c r="BZ121" s="86"/>
      <c r="CB121" s="86"/>
      <c r="CC121" s="86"/>
      <c r="CD121" s="86"/>
      <c r="CE121" s="86"/>
      <c r="CF121" s="86"/>
      <c r="CG121" s="86"/>
      <c r="CH121" s="86"/>
      <c r="CI121" s="86"/>
      <c r="CJ121" s="86"/>
      <c r="CK121" s="86"/>
      <c r="CL121" s="86"/>
      <c r="CM121" s="86"/>
      <c r="CN121" s="86"/>
      <c r="CO121" s="86"/>
      <c r="CP121" s="86"/>
      <c r="CQ121" s="86"/>
      <c r="CR121" s="86"/>
      <c r="CS121" s="86"/>
      <c r="CT121" s="86"/>
    </row>
    <row r="122" spans="1:98" ht="15.75" customHeight="1" outlineLevel="1" x14ac:dyDescent="0.25">
      <c r="A122" s="1"/>
      <c r="B122" s="85" t="s">
        <v>138</v>
      </c>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86">
        <f t="shared" ref="AM122:BG122" si="463">+IFERROR(AM120/AL120-1,"")</f>
        <v>4.7566746312435182E-3</v>
      </c>
      <c r="AN122" s="86">
        <f t="shared" si="463"/>
        <v>4.4526766747552626E-2</v>
      </c>
      <c r="AO122" s="86">
        <f t="shared" si="463"/>
        <v>6.0477226953448149E-3</v>
      </c>
      <c r="AP122" s="86">
        <f t="shared" si="463"/>
        <v>-2.9971861910397246E-3</v>
      </c>
      <c r="AQ122" s="86">
        <f t="shared" si="463"/>
        <v>-4.1548222447399197E-2</v>
      </c>
      <c r="AR122" s="86">
        <f t="shared" si="463"/>
        <v>-8.9461094710656108E-2</v>
      </c>
      <c r="AS122" s="86">
        <f t="shared" si="463"/>
        <v>-1.2474319711680781E-2</v>
      </c>
      <c r="AT122" s="86">
        <f t="shared" si="463"/>
        <v>-6.8818623621990538E-2</v>
      </c>
      <c r="AU122" s="86">
        <f t="shared" si="463"/>
        <v>-8.3770300309048418E-3</v>
      </c>
      <c r="AV122" s="86">
        <f t="shared" si="463"/>
        <v>5.8718264339272519E-3</v>
      </c>
      <c r="AW122" s="86">
        <f t="shared" si="463"/>
        <v>-1.859567070800705E-3</v>
      </c>
      <c r="AX122" s="86">
        <f t="shared" si="463"/>
        <v>-0.13693463381590265</v>
      </c>
      <c r="AY122" s="86">
        <f t="shared" si="463"/>
        <v>-1.6920653749299408E-2</v>
      </c>
      <c r="AZ122" s="86">
        <f t="shared" si="463"/>
        <v>-4.4859561824651562E-2</v>
      </c>
      <c r="BA122" s="86">
        <f t="shared" si="463"/>
        <v>-4.3322289415695381E-2</v>
      </c>
      <c r="BB122" s="86">
        <f t="shared" si="463"/>
        <v>-8.9586326418851669E-2</v>
      </c>
      <c r="BC122" s="86">
        <f t="shared" si="463"/>
        <v>-6.0899565709009562E-2</v>
      </c>
      <c r="BD122" s="86">
        <f t="shared" si="463"/>
        <v>-9.8396637388717734E-2</v>
      </c>
      <c r="BE122" s="86">
        <f t="shared" si="463"/>
        <v>3.2858545971812037E-2</v>
      </c>
      <c r="BF122" s="86">
        <f t="shared" si="463"/>
        <v>0.11467276544668703</v>
      </c>
      <c r="BG122" s="86">
        <f t="shared" si="463"/>
        <v>1.56892177253114E-2</v>
      </c>
    </row>
    <row r="123" spans="1:98" ht="15.75" customHeight="1" outlineLevel="1" x14ac:dyDescent="0.25">
      <c r="A123" s="1"/>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BB123" s="2" t="s">
        <v>139</v>
      </c>
      <c r="BC123" s="87"/>
      <c r="BD123" s="87"/>
      <c r="BE123" s="87">
        <f t="shared" ref="BE123:BG123" si="464">+BE117/BA120</f>
        <v>1.1686647502198581E-2</v>
      </c>
      <c r="BF123" s="87">
        <f t="shared" si="464"/>
        <v>7.5344186352009637E-2</v>
      </c>
      <c r="BG123" s="87">
        <f t="shared" si="464"/>
        <v>0.11951926625727663</v>
      </c>
    </row>
    <row r="124" spans="1:98" ht="15.75" customHeight="1" x14ac:dyDescent="0.25">
      <c r="A124" s="1"/>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row>
    <row r="125" spans="1:98" ht="15" customHeight="1" x14ac:dyDescent="0.25">
      <c r="B125" s="71" t="s">
        <v>63</v>
      </c>
      <c r="AQ125" s="52"/>
      <c r="AR125" s="52"/>
      <c r="AS125" s="52"/>
      <c r="AT125" s="52"/>
      <c r="AU125" s="52"/>
      <c r="AV125" s="52"/>
      <c r="AW125" s="52"/>
      <c r="AX125" s="52"/>
      <c r="AY125" s="52"/>
      <c r="AZ125" s="88">
        <f t="shared" ref="AZ125:BF125" si="465">+AZ104/AZ$110*AZ$140*2.5</f>
        <v>136.06428077259898</v>
      </c>
      <c r="BA125" s="88">
        <f t="shared" si="465"/>
        <v>161.66647569468171</v>
      </c>
      <c r="BB125" s="88">
        <f t="shared" si="465"/>
        <v>122.5190084776557</v>
      </c>
      <c r="BC125" s="88">
        <f t="shared" si="465"/>
        <v>121.35148707822628</v>
      </c>
      <c r="BD125" s="88">
        <f t="shared" si="465"/>
        <v>123.1131835601937</v>
      </c>
      <c r="BE125" s="88">
        <f t="shared" si="465"/>
        <v>106.78275741630755</v>
      </c>
      <c r="BF125" s="88">
        <f t="shared" si="465"/>
        <v>80.361964591932519</v>
      </c>
      <c r="BG125" s="88">
        <f t="shared" ref="BG125" si="466">+BG104/BG$110*BG$140*2.5</f>
        <v>79.179052746277705</v>
      </c>
      <c r="BH125" s="88">
        <v>80</v>
      </c>
    </row>
    <row r="126" spans="1:98" ht="15" customHeight="1" x14ac:dyDescent="0.25">
      <c r="B126" s="71" t="s">
        <v>65</v>
      </c>
      <c r="AQ126" s="52"/>
      <c r="AR126" s="52"/>
      <c r="AS126" s="52"/>
      <c r="AT126" s="52"/>
      <c r="AU126" s="52"/>
      <c r="AV126" s="52"/>
      <c r="AW126" s="52"/>
      <c r="AX126" s="52"/>
      <c r="AY126" s="52"/>
      <c r="AZ126" s="52">
        <f t="shared" ref="AZ126:BF126" si="467">+AZ105/AZ$110*AZ$140</f>
        <v>85.486189396188962</v>
      </c>
      <c r="BA126" s="52">
        <f t="shared" si="467"/>
        <v>86.651279582209796</v>
      </c>
      <c r="BB126" s="52">
        <f t="shared" si="467"/>
        <v>79.789792283288676</v>
      </c>
      <c r="BC126" s="52">
        <f t="shared" si="467"/>
        <v>79.609213289474397</v>
      </c>
      <c r="BD126" s="52">
        <f t="shared" si="467"/>
        <v>85.58070764092713</v>
      </c>
      <c r="BE126" s="52">
        <f t="shared" si="467"/>
        <v>120.46971499284369</v>
      </c>
      <c r="BF126" s="52">
        <f t="shared" si="467"/>
        <v>126.84863108855309</v>
      </c>
      <c r="BG126" s="52">
        <f t="shared" ref="BG126" si="468">+BG105/BG$110*BG$140</f>
        <v>125.74825931249586</v>
      </c>
      <c r="BH126" s="52">
        <f>+BD126*1.5</f>
        <v>128.3710614613907</v>
      </c>
    </row>
    <row r="127" spans="1:98" ht="15" customHeight="1" x14ac:dyDescent="0.25">
      <c r="B127" s="71" t="s">
        <v>130</v>
      </c>
      <c r="AQ127" s="52"/>
      <c r="AR127" s="52"/>
      <c r="AS127" s="52"/>
      <c r="AT127" s="52"/>
      <c r="AU127" s="52"/>
      <c r="AV127" s="52"/>
      <c r="AW127" s="52"/>
      <c r="AX127" s="52"/>
      <c r="AY127" s="52"/>
      <c r="AZ127" s="52">
        <f t="shared" ref="AZ127:BF127" si="469">+AZ106/AZ$110*AZ$140</f>
        <v>111.54257763376935</v>
      </c>
      <c r="BA127" s="52">
        <f t="shared" si="469"/>
        <v>127.38461506615158</v>
      </c>
      <c r="BB127" s="52">
        <f t="shared" si="469"/>
        <v>126.50445281277962</v>
      </c>
      <c r="BC127" s="52">
        <f t="shared" si="469"/>
        <v>114.83311784134916</v>
      </c>
      <c r="BD127" s="52">
        <f t="shared" si="469"/>
        <v>103.3576230053431</v>
      </c>
      <c r="BE127" s="52">
        <f t="shared" si="469"/>
        <v>101.46511618145917</v>
      </c>
      <c r="BF127" s="52">
        <f t="shared" si="469"/>
        <v>83.774979118920768</v>
      </c>
      <c r="BG127" s="52">
        <f t="shared" ref="BG127" si="470">+BG106/BG$110*BG$140</f>
        <v>76.146018302234793</v>
      </c>
      <c r="BH127" s="52">
        <f>+BG127</f>
        <v>76.146018302234793</v>
      </c>
    </row>
    <row r="128" spans="1:98" ht="15" customHeight="1" x14ac:dyDescent="0.25">
      <c r="B128" s="72" t="s">
        <v>103</v>
      </c>
      <c r="AQ128" s="52"/>
      <c r="AR128" s="52"/>
      <c r="AS128" s="52"/>
      <c r="AT128" s="52"/>
      <c r="AU128" s="52"/>
      <c r="AV128" s="52"/>
      <c r="AW128" s="52"/>
      <c r="AX128" s="52"/>
      <c r="AY128" s="52"/>
      <c r="AZ128" s="52">
        <f t="shared" ref="AZ128:BF128" si="471">+AZ107/AZ$110*AZ$140</f>
        <v>28.285109733036116</v>
      </c>
      <c r="BA128" s="52">
        <f t="shared" si="471"/>
        <v>25.267334988350061</v>
      </c>
      <c r="BB128" s="52">
        <f t="shared" si="471"/>
        <v>23.74869933329175</v>
      </c>
      <c r="BC128" s="52">
        <f t="shared" si="471"/>
        <v>28.344671037229322</v>
      </c>
      <c r="BD128" s="52">
        <f t="shared" si="471"/>
        <v>33.991538368078963</v>
      </c>
      <c r="BE128" s="52">
        <f t="shared" si="471"/>
        <v>27.545281239951702</v>
      </c>
      <c r="BF128" s="52">
        <f t="shared" si="471"/>
        <v>25.507957261947467</v>
      </c>
      <c r="BG128" s="52">
        <f t="shared" ref="BG128" si="472">+BG107/BG$110*BG$140</f>
        <v>18.070061690063838</v>
      </c>
      <c r="BH128" s="52">
        <f t="shared" ref="BH128:BH129" si="473">+BG128</f>
        <v>18.070061690063838</v>
      </c>
    </row>
    <row r="129" spans="1:98" ht="15" customHeight="1" x14ac:dyDescent="0.25">
      <c r="B129" s="72" t="s">
        <v>121</v>
      </c>
      <c r="AQ129" s="52"/>
      <c r="AR129" s="52"/>
      <c r="AS129" s="52"/>
      <c r="AT129" s="52"/>
      <c r="AU129" s="52"/>
      <c r="AV129" s="52"/>
      <c r="AW129" s="52"/>
      <c r="AX129" s="52"/>
      <c r="AY129" s="52"/>
      <c r="AZ129" s="52">
        <f t="shared" ref="AZ129:BF129" si="474">+AZ108/AZ$110*AZ$140</f>
        <v>21.131940242397519</v>
      </c>
      <c r="BA129" s="52">
        <f t="shared" si="474"/>
        <v>23.421547868650716</v>
      </c>
      <c r="BB129" s="52">
        <f t="shared" si="474"/>
        <v>22.410313551217097</v>
      </c>
      <c r="BC129" s="52">
        <f t="shared" si="474"/>
        <v>21.13198779845445</v>
      </c>
      <c r="BD129" s="52">
        <f t="shared" si="474"/>
        <v>19.308601965368307</v>
      </c>
      <c r="BE129" s="52">
        <f t="shared" si="474"/>
        <v>22.615703927853989</v>
      </c>
      <c r="BF129" s="52">
        <f t="shared" si="474"/>
        <v>10.55743456886251</v>
      </c>
      <c r="BG129" s="52">
        <f t="shared" ref="BG129" si="475">+BG108/BG$110*BG$140</f>
        <v>9.8467809358805898</v>
      </c>
      <c r="BH129" s="52">
        <f t="shared" si="473"/>
        <v>9.8467809358805898</v>
      </c>
    </row>
    <row r="130" spans="1:98" ht="15" customHeight="1" x14ac:dyDescent="0.25">
      <c r="B130" s="72" t="s">
        <v>131</v>
      </c>
      <c r="AQ130" s="52"/>
      <c r="AR130" s="52"/>
      <c r="AS130" s="52"/>
      <c r="AT130" s="52"/>
      <c r="AU130" s="52"/>
      <c r="AV130" s="52"/>
      <c r="AW130" s="52"/>
      <c r="AX130" s="52"/>
      <c r="AY130" s="52"/>
      <c r="AZ130" s="52">
        <f t="shared" ref="AZ130:BF130" si="476">+AZ109/AZ$110*AZ$140</f>
        <v>0</v>
      </c>
      <c r="BA130" s="52">
        <f t="shared" si="476"/>
        <v>0</v>
      </c>
      <c r="BB130" s="52">
        <f t="shared" si="476"/>
        <v>0</v>
      </c>
      <c r="BC130" s="52">
        <f t="shared" si="476"/>
        <v>0</v>
      </c>
      <c r="BD130" s="52">
        <f t="shared" si="476"/>
        <v>2.3897525186665425E-2</v>
      </c>
      <c r="BE130" s="52">
        <f t="shared" si="476"/>
        <v>26.16496204897631</v>
      </c>
      <c r="BF130" s="52">
        <f t="shared" si="476"/>
        <v>112.63226382808645</v>
      </c>
      <c r="BG130" s="88">
        <f t="shared" ref="BG130" si="477">+BF130*1.5</f>
        <v>168.94839574212966</v>
      </c>
      <c r="BH130" s="88">
        <f>+BG130*1.16</f>
        <v>195.98013906087039</v>
      </c>
      <c r="BI130" s="146" t="s">
        <v>1069</v>
      </c>
    </row>
    <row r="131" spans="1:98" ht="15" customHeight="1" x14ac:dyDescent="0.25">
      <c r="B131" s="72" t="s">
        <v>137</v>
      </c>
      <c r="AQ131" s="52"/>
      <c r="AR131" s="52"/>
      <c r="AS131" s="52"/>
      <c r="AT131" s="52"/>
      <c r="AU131" s="89"/>
      <c r="AV131" s="89"/>
      <c r="AW131" s="89"/>
      <c r="AX131" s="89"/>
      <c r="AY131" s="52"/>
      <c r="AZ131" s="52">
        <f t="shared" ref="AZ131:BH131" si="478">+AZ132-SUM(AZ125:AZ130)</f>
        <v>155.6899022220091</v>
      </c>
      <c r="BA131" s="52">
        <f t="shared" si="478"/>
        <v>112.30874679995623</v>
      </c>
      <c r="BB131" s="52">
        <f t="shared" si="478"/>
        <v>151.3277335417672</v>
      </c>
      <c r="BC131" s="52">
        <f t="shared" si="478"/>
        <v>135.72952295526636</v>
      </c>
      <c r="BD131" s="52">
        <f t="shared" si="478"/>
        <v>125.92444793490205</v>
      </c>
      <c r="BE131" s="52">
        <f t="shared" si="478"/>
        <v>134.75646419260761</v>
      </c>
      <c r="BF131" s="52">
        <f t="shared" si="478"/>
        <v>129.81676954169723</v>
      </c>
      <c r="BG131" s="52">
        <f t="shared" si="478"/>
        <v>109.86143127091754</v>
      </c>
      <c r="BH131" s="52">
        <f t="shared" si="478"/>
        <v>95.385938549559683</v>
      </c>
    </row>
    <row r="132" spans="1:98" ht="15" customHeight="1" x14ac:dyDescent="0.25">
      <c r="B132" s="72" t="s">
        <v>140</v>
      </c>
      <c r="C132" s="52">
        <f t="shared" ref="C132:AT132" si="479">+C140-C136</f>
        <v>0</v>
      </c>
      <c r="D132" s="52">
        <f t="shared" si="479"/>
        <v>0</v>
      </c>
      <c r="E132" s="52">
        <f t="shared" si="479"/>
        <v>0</v>
      </c>
      <c r="F132" s="52">
        <f t="shared" si="479"/>
        <v>0</v>
      </c>
      <c r="G132" s="52">
        <f t="shared" si="479"/>
        <v>0</v>
      </c>
      <c r="H132" s="52">
        <f t="shared" si="479"/>
        <v>0</v>
      </c>
      <c r="I132" s="52">
        <f t="shared" si="479"/>
        <v>0</v>
      </c>
      <c r="J132" s="52">
        <f t="shared" si="479"/>
        <v>0</v>
      </c>
      <c r="K132" s="52">
        <f t="shared" si="479"/>
        <v>0</v>
      </c>
      <c r="L132" s="52">
        <f t="shared" si="479"/>
        <v>0</v>
      </c>
      <c r="M132" s="52">
        <f t="shared" si="479"/>
        <v>0</v>
      </c>
      <c r="N132" s="52">
        <f t="shared" si="479"/>
        <v>0</v>
      </c>
      <c r="O132" s="52">
        <f t="shared" si="479"/>
        <v>0</v>
      </c>
      <c r="P132" s="52">
        <f t="shared" si="479"/>
        <v>0</v>
      </c>
      <c r="Q132" s="52">
        <f t="shared" si="479"/>
        <v>0</v>
      </c>
      <c r="R132" s="52">
        <f t="shared" si="479"/>
        <v>0</v>
      </c>
      <c r="S132" s="52">
        <f t="shared" si="479"/>
        <v>5</v>
      </c>
      <c r="T132" s="52">
        <f t="shared" si="479"/>
        <v>5</v>
      </c>
      <c r="U132" s="52">
        <f t="shared" si="479"/>
        <v>5</v>
      </c>
      <c r="V132" s="52">
        <f t="shared" si="479"/>
        <v>5</v>
      </c>
      <c r="W132" s="52">
        <f t="shared" si="479"/>
        <v>5</v>
      </c>
      <c r="X132" s="52">
        <f t="shared" si="479"/>
        <v>5</v>
      </c>
      <c r="Y132" s="52">
        <f t="shared" si="479"/>
        <v>5</v>
      </c>
      <c r="Z132" s="52">
        <f t="shared" si="479"/>
        <v>5</v>
      </c>
      <c r="AA132" s="52">
        <f t="shared" si="479"/>
        <v>5</v>
      </c>
      <c r="AB132" s="52">
        <f t="shared" si="479"/>
        <v>5</v>
      </c>
      <c r="AC132" s="52">
        <f t="shared" si="479"/>
        <v>27</v>
      </c>
      <c r="AD132" s="52">
        <f t="shared" si="479"/>
        <v>27</v>
      </c>
      <c r="AE132" s="52">
        <f t="shared" si="479"/>
        <v>34.5</v>
      </c>
      <c r="AF132" s="52">
        <f t="shared" si="479"/>
        <v>35</v>
      </c>
      <c r="AG132" s="52">
        <f t="shared" si="479"/>
        <v>37.5</v>
      </c>
      <c r="AH132" s="52">
        <f t="shared" si="479"/>
        <v>35.459257000000001</v>
      </c>
      <c r="AI132" s="52">
        <f t="shared" si="479"/>
        <v>37</v>
      </c>
      <c r="AJ132" s="52">
        <f t="shared" si="479"/>
        <v>51</v>
      </c>
      <c r="AK132" s="52">
        <f t="shared" si="479"/>
        <v>48</v>
      </c>
      <c r="AL132" s="52">
        <f t="shared" si="479"/>
        <v>43</v>
      </c>
      <c r="AM132" s="52">
        <f t="shared" si="479"/>
        <v>51</v>
      </c>
      <c r="AN132" s="52">
        <f t="shared" si="479"/>
        <v>49.5</v>
      </c>
      <c r="AO132" s="52">
        <f t="shared" si="479"/>
        <v>47</v>
      </c>
      <c r="AP132" s="52">
        <f t="shared" si="479"/>
        <v>48.5</v>
      </c>
      <c r="AQ132" s="52">
        <f t="shared" si="479"/>
        <v>66.900000000000006</v>
      </c>
      <c r="AR132" s="52">
        <f t="shared" si="479"/>
        <v>62.878999999999998</v>
      </c>
      <c r="AS132" s="52">
        <f t="shared" si="479"/>
        <v>75.238</v>
      </c>
      <c r="AT132" s="52">
        <f t="shared" si="479"/>
        <v>93.686999999999998</v>
      </c>
      <c r="AU132" s="52">
        <f t="shared" ref="AU132:BH132" si="480">+AU140-AU136</f>
        <v>72.789000000000001</v>
      </c>
      <c r="AV132" s="52">
        <f t="shared" si="480"/>
        <v>80.430999999999997</v>
      </c>
      <c r="AW132" s="52">
        <f t="shared" si="480"/>
        <v>88.188999999999993</v>
      </c>
      <c r="AX132" s="52">
        <f t="shared" si="480"/>
        <v>81.837999999999994</v>
      </c>
      <c r="AY132" s="52">
        <f t="shared" si="480"/>
        <v>286.5</v>
      </c>
      <c r="AZ132" s="52">
        <f t="shared" si="480"/>
        <v>538.20000000000005</v>
      </c>
      <c r="BA132" s="52">
        <f t="shared" si="480"/>
        <v>536.70000000000005</v>
      </c>
      <c r="BB132" s="52">
        <f t="shared" si="480"/>
        <v>526.30000000000007</v>
      </c>
      <c r="BC132" s="52">
        <f t="shared" si="480"/>
        <v>501</v>
      </c>
      <c r="BD132" s="52">
        <f t="shared" si="480"/>
        <v>491.29999999999995</v>
      </c>
      <c r="BE132" s="52">
        <f t="shared" si="480"/>
        <v>539.79999999999995</v>
      </c>
      <c r="BF132" s="52">
        <f t="shared" si="480"/>
        <v>569.5</v>
      </c>
      <c r="BG132" s="52">
        <f t="shared" si="480"/>
        <v>587.79999999999995</v>
      </c>
      <c r="BH132" s="52">
        <f t="shared" si="480"/>
        <v>603.79999999999995</v>
      </c>
      <c r="BI132" s="4">
        <f t="shared" ref="BI132:BZ132" si="481">+BE132*(1+BI133)</f>
        <v>647.75999999999988</v>
      </c>
      <c r="BJ132" s="4">
        <f t="shared" si="481"/>
        <v>643.53499999999997</v>
      </c>
      <c r="BK132" s="4">
        <f t="shared" si="481"/>
        <v>658.33600000000001</v>
      </c>
      <c r="BL132" s="4">
        <f t="shared" si="481"/>
        <v>676.25599999999997</v>
      </c>
      <c r="BM132" s="4">
        <f t="shared" si="481"/>
        <v>725.49119999999994</v>
      </c>
      <c r="BN132" s="4">
        <f t="shared" si="481"/>
        <v>720.75920000000008</v>
      </c>
      <c r="BO132" s="4">
        <f t="shared" si="481"/>
        <v>724.16960000000006</v>
      </c>
      <c r="BP132" s="4">
        <f t="shared" si="481"/>
        <v>743.88160000000005</v>
      </c>
      <c r="BQ132" s="4">
        <f t="shared" si="481"/>
        <v>798.04031999999995</v>
      </c>
      <c r="BR132" s="4">
        <f t="shared" si="481"/>
        <v>792.83512000000019</v>
      </c>
      <c r="BS132" s="4">
        <f t="shared" si="481"/>
        <v>789.34486400000014</v>
      </c>
      <c r="BT132" s="4">
        <f t="shared" si="481"/>
        <v>810.83094400000016</v>
      </c>
      <c r="BU132" s="4">
        <f t="shared" si="481"/>
        <v>869.8639488</v>
      </c>
      <c r="BV132" s="4">
        <f t="shared" si="481"/>
        <v>864.19028080000032</v>
      </c>
      <c r="BW132" s="4">
        <f t="shared" si="481"/>
        <v>852.49245312000016</v>
      </c>
      <c r="BX132" s="4">
        <f t="shared" si="481"/>
        <v>875.69741952000027</v>
      </c>
      <c r="BY132" s="4">
        <f t="shared" si="481"/>
        <v>939.4530647040001</v>
      </c>
      <c r="BZ132" s="4">
        <f t="shared" si="481"/>
        <v>933.32550326400042</v>
      </c>
      <c r="CI132" s="30">
        <f t="shared" ref="CI132:CT132" si="482">+SUMIFS($C132:$BZ132,$C$5:$BZ$5,"&lt;="&amp;CI$5,$C$5:$BZ$5,"&gt;"&amp;CH$5)</f>
        <v>142.45925700000001</v>
      </c>
      <c r="CJ132" s="30">
        <f t="shared" si="482"/>
        <v>179</v>
      </c>
      <c r="CK132" s="30">
        <f t="shared" si="482"/>
        <v>196</v>
      </c>
      <c r="CL132" s="30">
        <f t="shared" si="482"/>
        <v>298.70400000000001</v>
      </c>
      <c r="CM132" s="30">
        <f t="shared" si="482"/>
        <v>323.24699999999996</v>
      </c>
      <c r="CN132" s="30">
        <f t="shared" si="482"/>
        <v>1887.7000000000003</v>
      </c>
      <c r="CO132" s="30">
        <f t="shared" si="482"/>
        <v>2101.6</v>
      </c>
      <c r="CP132" s="91">
        <f t="shared" si="482"/>
        <v>2482.8949999999995</v>
      </c>
      <c r="CQ132" s="91">
        <f t="shared" si="482"/>
        <v>2780.8424</v>
      </c>
      <c r="CR132" s="91">
        <f t="shared" si="482"/>
        <v>3058.9266400000001</v>
      </c>
      <c r="CS132" s="91">
        <f t="shared" si="482"/>
        <v>3334.2300376000007</v>
      </c>
      <c r="CT132" s="91">
        <f t="shared" si="482"/>
        <v>3600.9684406080009</v>
      </c>
    </row>
    <row r="133" spans="1:98" ht="15" customHeight="1" x14ac:dyDescent="0.25">
      <c r="A133" s="1"/>
      <c r="B133" s="26" t="s">
        <v>107</v>
      </c>
      <c r="C133" s="43"/>
      <c r="D133" s="43"/>
      <c r="E133" s="43"/>
      <c r="F133" s="43"/>
      <c r="G133" s="43" t="str">
        <f t="shared" ref="G133:BH133" si="483">+IFERROR(G132/C132-1,"")</f>
        <v/>
      </c>
      <c r="H133" s="43" t="str">
        <f t="shared" si="483"/>
        <v/>
      </c>
      <c r="I133" s="43" t="str">
        <f t="shared" si="483"/>
        <v/>
      </c>
      <c r="J133" s="43" t="str">
        <f t="shared" si="483"/>
        <v/>
      </c>
      <c r="K133" s="43" t="str">
        <f t="shared" si="483"/>
        <v/>
      </c>
      <c r="L133" s="43" t="str">
        <f t="shared" si="483"/>
        <v/>
      </c>
      <c r="M133" s="43" t="str">
        <f t="shared" si="483"/>
        <v/>
      </c>
      <c r="N133" s="43" t="str">
        <f t="shared" si="483"/>
        <v/>
      </c>
      <c r="O133" s="43" t="str">
        <f t="shared" si="483"/>
        <v/>
      </c>
      <c r="P133" s="43" t="str">
        <f t="shared" si="483"/>
        <v/>
      </c>
      <c r="Q133" s="43" t="str">
        <f t="shared" si="483"/>
        <v/>
      </c>
      <c r="R133" s="43" t="str">
        <f t="shared" si="483"/>
        <v/>
      </c>
      <c r="S133" s="43" t="str">
        <f t="shared" si="483"/>
        <v/>
      </c>
      <c r="T133" s="43" t="str">
        <f t="shared" si="483"/>
        <v/>
      </c>
      <c r="U133" s="43" t="str">
        <f t="shared" si="483"/>
        <v/>
      </c>
      <c r="V133" s="43" t="str">
        <f t="shared" si="483"/>
        <v/>
      </c>
      <c r="W133" s="43">
        <f t="shared" si="483"/>
        <v>0</v>
      </c>
      <c r="X133" s="43">
        <f t="shared" si="483"/>
        <v>0</v>
      </c>
      <c r="Y133" s="43">
        <f t="shared" si="483"/>
        <v>0</v>
      </c>
      <c r="Z133" s="43">
        <f t="shared" si="483"/>
        <v>0</v>
      </c>
      <c r="AA133" s="43">
        <f t="shared" si="483"/>
        <v>0</v>
      </c>
      <c r="AB133" s="43">
        <f t="shared" si="483"/>
        <v>0</v>
      </c>
      <c r="AC133" s="43">
        <f t="shared" si="483"/>
        <v>4.4000000000000004</v>
      </c>
      <c r="AD133" s="43">
        <f t="shared" si="483"/>
        <v>4.4000000000000004</v>
      </c>
      <c r="AE133" s="43">
        <f t="shared" si="483"/>
        <v>5.9</v>
      </c>
      <c r="AF133" s="43">
        <f t="shared" si="483"/>
        <v>6</v>
      </c>
      <c r="AG133" s="43">
        <f t="shared" si="483"/>
        <v>0.38888888888888884</v>
      </c>
      <c r="AH133" s="43">
        <f t="shared" si="483"/>
        <v>0.3133058148148149</v>
      </c>
      <c r="AI133" s="43">
        <f t="shared" si="483"/>
        <v>7.2463768115942129E-2</v>
      </c>
      <c r="AJ133" s="43">
        <f t="shared" si="483"/>
        <v>0.45714285714285707</v>
      </c>
      <c r="AK133" s="43">
        <f t="shared" si="483"/>
        <v>0.28000000000000003</v>
      </c>
      <c r="AL133" s="43">
        <f t="shared" si="483"/>
        <v>0.21265936282872477</v>
      </c>
      <c r="AM133" s="43">
        <f t="shared" si="483"/>
        <v>0.37837837837837829</v>
      </c>
      <c r="AN133" s="43">
        <f t="shared" si="483"/>
        <v>-2.9411764705882359E-2</v>
      </c>
      <c r="AO133" s="43">
        <f t="shared" si="483"/>
        <v>-2.083333333333337E-2</v>
      </c>
      <c r="AP133" s="43">
        <f t="shared" si="483"/>
        <v>0.12790697674418605</v>
      </c>
      <c r="AQ133" s="43">
        <f t="shared" si="483"/>
        <v>0.31176470588235294</v>
      </c>
      <c r="AR133" s="43">
        <f t="shared" si="483"/>
        <v>0.27028282828282824</v>
      </c>
      <c r="AS133" s="43">
        <f t="shared" si="483"/>
        <v>0.60080851063829788</v>
      </c>
      <c r="AT133" s="43">
        <f t="shared" si="483"/>
        <v>0.93169072164948452</v>
      </c>
      <c r="AU133" s="43">
        <f t="shared" si="483"/>
        <v>8.802690582959638E-2</v>
      </c>
      <c r="AV133" s="43">
        <f t="shared" si="483"/>
        <v>0.27913929928911085</v>
      </c>
      <c r="AW133" s="43">
        <f t="shared" si="483"/>
        <v>0.1721337621946355</v>
      </c>
      <c r="AX133" s="43">
        <f t="shared" si="483"/>
        <v>-0.12647432407911452</v>
      </c>
      <c r="AY133" s="43">
        <f t="shared" si="483"/>
        <v>2.9360342908956021</v>
      </c>
      <c r="AZ133" s="43">
        <f t="shared" si="483"/>
        <v>5.6914498141263952</v>
      </c>
      <c r="BA133" s="43">
        <f t="shared" si="483"/>
        <v>5.0857930127340154</v>
      </c>
      <c r="BB133" s="43">
        <f t="shared" si="483"/>
        <v>5.4309978249712865</v>
      </c>
      <c r="BC133" s="43">
        <f t="shared" si="483"/>
        <v>0.74869109947643975</v>
      </c>
      <c r="BD133" s="43">
        <f t="shared" si="483"/>
        <v>-8.7142326272761195E-2</v>
      </c>
      <c r="BE133" s="43">
        <f t="shared" si="483"/>
        <v>5.776038755356705E-3</v>
      </c>
      <c r="BF133" s="43">
        <f t="shared" si="483"/>
        <v>8.2082462473874074E-2</v>
      </c>
      <c r="BG133" s="43">
        <f t="shared" si="483"/>
        <v>0.17325349301397197</v>
      </c>
      <c r="BH133" s="43">
        <f t="shared" si="483"/>
        <v>0.2289843272949319</v>
      </c>
      <c r="BI133" s="92">
        <v>0.2</v>
      </c>
      <c r="BJ133" s="92">
        <v>0.13</v>
      </c>
      <c r="BK133" s="92">
        <v>0.12</v>
      </c>
      <c r="BL133" s="92">
        <v>0.12</v>
      </c>
      <c r="BM133" s="92">
        <v>0.12</v>
      </c>
      <c r="BN133" s="92">
        <v>0.12</v>
      </c>
      <c r="BO133" s="92">
        <v>0.1</v>
      </c>
      <c r="BP133" s="92">
        <v>0.1</v>
      </c>
      <c r="BQ133" s="92">
        <v>0.1</v>
      </c>
      <c r="BR133" s="92">
        <v>0.1</v>
      </c>
      <c r="BS133" s="92">
        <f t="shared" ref="BS133:BZ133" si="484">+BO133-1%</f>
        <v>9.0000000000000011E-2</v>
      </c>
      <c r="BT133" s="92">
        <f t="shared" si="484"/>
        <v>9.0000000000000011E-2</v>
      </c>
      <c r="BU133" s="92">
        <f t="shared" si="484"/>
        <v>9.0000000000000011E-2</v>
      </c>
      <c r="BV133" s="92">
        <f t="shared" si="484"/>
        <v>9.0000000000000011E-2</v>
      </c>
      <c r="BW133" s="92">
        <f t="shared" si="484"/>
        <v>8.0000000000000016E-2</v>
      </c>
      <c r="BX133" s="92">
        <f t="shared" si="484"/>
        <v>8.0000000000000016E-2</v>
      </c>
      <c r="BY133" s="92">
        <f t="shared" si="484"/>
        <v>8.0000000000000016E-2</v>
      </c>
      <c r="BZ133" s="92">
        <f t="shared" si="484"/>
        <v>8.0000000000000016E-2</v>
      </c>
      <c r="CB133" s="43"/>
      <c r="CC133" s="43"/>
      <c r="CD133" s="43"/>
      <c r="CE133" s="43"/>
      <c r="CF133" s="43"/>
      <c r="CG133" s="43"/>
      <c r="CH133" s="43"/>
      <c r="CI133" s="43"/>
      <c r="CJ133" s="43"/>
      <c r="CK133" s="43"/>
      <c r="CL133" s="43"/>
      <c r="CM133" s="43"/>
      <c r="CN133" s="43">
        <f t="shared" ref="CN133:CT133" si="485">+IFERROR(CN132/CM132-1,"")</f>
        <v>4.839806711276518</v>
      </c>
      <c r="CO133" s="43">
        <f t="shared" si="485"/>
        <v>0.11331249668909238</v>
      </c>
      <c r="CP133" s="43">
        <f t="shared" si="485"/>
        <v>0.18143081461743416</v>
      </c>
      <c r="CQ133" s="43">
        <f t="shared" si="485"/>
        <v>0.12000000000000011</v>
      </c>
      <c r="CR133" s="43">
        <f t="shared" si="485"/>
        <v>0.10000000000000009</v>
      </c>
      <c r="CS133" s="43">
        <f t="shared" si="485"/>
        <v>9.0000000000000302E-2</v>
      </c>
      <c r="CT133" s="43">
        <f t="shared" si="485"/>
        <v>8.0000000000000071E-2</v>
      </c>
    </row>
    <row r="134" spans="1:98" ht="15" customHeight="1" x14ac:dyDescent="0.25">
      <c r="A134" s="1"/>
      <c r="B134" s="26" t="s">
        <v>138</v>
      </c>
      <c r="D134" s="43"/>
      <c r="E134" s="43"/>
      <c r="F134" s="43"/>
      <c r="G134" s="43" t="str">
        <f t="shared" ref="G134:BZ134" si="486">+IFERROR(G132/F132-1,"")</f>
        <v/>
      </c>
      <c r="H134" s="43" t="str">
        <f t="shared" si="486"/>
        <v/>
      </c>
      <c r="I134" s="43" t="str">
        <f t="shared" si="486"/>
        <v/>
      </c>
      <c r="J134" s="43" t="str">
        <f t="shared" si="486"/>
        <v/>
      </c>
      <c r="K134" s="43" t="str">
        <f t="shared" si="486"/>
        <v/>
      </c>
      <c r="L134" s="43" t="str">
        <f t="shared" si="486"/>
        <v/>
      </c>
      <c r="M134" s="43" t="str">
        <f t="shared" si="486"/>
        <v/>
      </c>
      <c r="N134" s="43" t="str">
        <f t="shared" si="486"/>
        <v/>
      </c>
      <c r="O134" s="43" t="str">
        <f t="shared" si="486"/>
        <v/>
      </c>
      <c r="P134" s="43" t="str">
        <f t="shared" si="486"/>
        <v/>
      </c>
      <c r="Q134" s="43" t="str">
        <f t="shared" si="486"/>
        <v/>
      </c>
      <c r="R134" s="43" t="str">
        <f t="shared" si="486"/>
        <v/>
      </c>
      <c r="S134" s="43" t="str">
        <f t="shared" si="486"/>
        <v/>
      </c>
      <c r="T134" s="43">
        <f t="shared" si="486"/>
        <v>0</v>
      </c>
      <c r="U134" s="43">
        <f t="shared" si="486"/>
        <v>0</v>
      </c>
      <c r="V134" s="43">
        <f t="shared" si="486"/>
        <v>0</v>
      </c>
      <c r="W134" s="43">
        <f t="shared" si="486"/>
        <v>0</v>
      </c>
      <c r="X134" s="43">
        <f t="shared" si="486"/>
        <v>0</v>
      </c>
      <c r="Y134" s="43">
        <f t="shared" si="486"/>
        <v>0</v>
      </c>
      <c r="Z134" s="43">
        <f t="shared" si="486"/>
        <v>0</v>
      </c>
      <c r="AA134" s="43">
        <f t="shared" si="486"/>
        <v>0</v>
      </c>
      <c r="AB134" s="43">
        <f t="shared" si="486"/>
        <v>0</v>
      </c>
      <c r="AC134" s="43">
        <f t="shared" si="486"/>
        <v>4.4000000000000004</v>
      </c>
      <c r="AD134" s="43">
        <f t="shared" si="486"/>
        <v>0</v>
      </c>
      <c r="AE134" s="43">
        <f t="shared" si="486"/>
        <v>0.27777777777777768</v>
      </c>
      <c r="AF134" s="43">
        <f t="shared" si="486"/>
        <v>1.449275362318847E-2</v>
      </c>
      <c r="AG134" s="43">
        <f t="shared" si="486"/>
        <v>7.1428571428571397E-2</v>
      </c>
      <c r="AH134" s="43">
        <f t="shared" si="486"/>
        <v>-5.4419813333333344E-2</v>
      </c>
      <c r="AI134" s="43">
        <f t="shared" si="486"/>
        <v>4.34510796433214E-2</v>
      </c>
      <c r="AJ134" s="43">
        <f t="shared" si="486"/>
        <v>0.37837837837837829</v>
      </c>
      <c r="AK134" s="43">
        <f t="shared" si="486"/>
        <v>-5.8823529411764719E-2</v>
      </c>
      <c r="AL134" s="43">
        <f t="shared" si="486"/>
        <v>-0.10416666666666663</v>
      </c>
      <c r="AM134" s="43">
        <f t="shared" si="486"/>
        <v>0.18604651162790709</v>
      </c>
      <c r="AN134" s="43">
        <f t="shared" si="486"/>
        <v>-2.9411764705882359E-2</v>
      </c>
      <c r="AO134" s="43">
        <f t="shared" si="486"/>
        <v>-5.0505050505050497E-2</v>
      </c>
      <c r="AP134" s="43">
        <f t="shared" si="486"/>
        <v>3.1914893617021267E-2</v>
      </c>
      <c r="AQ134" s="43">
        <f t="shared" si="486"/>
        <v>0.37938144329896928</v>
      </c>
      <c r="AR134" s="43">
        <f t="shared" si="486"/>
        <v>-6.0104633781763894E-2</v>
      </c>
      <c r="AS134" s="43">
        <f t="shared" si="486"/>
        <v>0.19655210801698497</v>
      </c>
      <c r="AT134" s="43">
        <f t="shared" si="486"/>
        <v>0.24520853823865596</v>
      </c>
      <c r="AU134" s="43">
        <f t="shared" si="486"/>
        <v>-0.22306189759518391</v>
      </c>
      <c r="AV134" s="43">
        <f t="shared" si="486"/>
        <v>0.10498839110305114</v>
      </c>
      <c r="AW134" s="43">
        <f t="shared" si="486"/>
        <v>9.6455346819012577E-2</v>
      </c>
      <c r="AX134" s="43">
        <f t="shared" si="486"/>
        <v>-7.2015784281486361E-2</v>
      </c>
      <c r="AY134" s="43">
        <f t="shared" si="486"/>
        <v>2.5008186905838365</v>
      </c>
      <c r="AZ134" s="43">
        <f t="shared" si="486"/>
        <v>0.87853403141361275</v>
      </c>
      <c r="BA134" s="43">
        <f t="shared" si="486"/>
        <v>-2.7870680044592699E-3</v>
      </c>
      <c r="BB134" s="43">
        <f t="shared" si="486"/>
        <v>-1.9377678405067988E-2</v>
      </c>
      <c r="BC134" s="43">
        <f t="shared" si="486"/>
        <v>-4.807144214326442E-2</v>
      </c>
      <c r="BD134" s="43">
        <f t="shared" si="486"/>
        <v>-1.9361277445109848E-2</v>
      </c>
      <c r="BE134" s="43">
        <f t="shared" si="486"/>
        <v>9.8717687767148288E-2</v>
      </c>
      <c r="BF134" s="43">
        <f t="shared" si="486"/>
        <v>5.5020377917747387E-2</v>
      </c>
      <c r="BG134" s="43">
        <f t="shared" si="486"/>
        <v>3.2133450395083418E-2</v>
      </c>
      <c r="BH134" s="43">
        <f t="shared" si="486"/>
        <v>2.7220142905750366E-2</v>
      </c>
      <c r="BI134" s="43">
        <f t="shared" si="486"/>
        <v>7.2805564756541763E-2</v>
      </c>
      <c r="BJ134" s="43">
        <f t="shared" si="486"/>
        <v>-6.5224774607878233E-3</v>
      </c>
      <c r="BK134" s="43">
        <f t="shared" si="486"/>
        <v>2.2999526055303976E-2</v>
      </c>
      <c r="BL134" s="43">
        <f t="shared" si="486"/>
        <v>2.7220142905750144E-2</v>
      </c>
      <c r="BM134" s="43">
        <f t="shared" si="486"/>
        <v>7.2805564756541763E-2</v>
      </c>
      <c r="BN134" s="43">
        <f t="shared" si="486"/>
        <v>-6.5224774607877123E-3</v>
      </c>
      <c r="BO134" s="43">
        <f t="shared" si="486"/>
        <v>4.7316773757448694E-3</v>
      </c>
      <c r="BP134" s="43">
        <f t="shared" si="486"/>
        <v>2.7220142905750144E-2</v>
      </c>
      <c r="BQ134" s="43">
        <f t="shared" si="486"/>
        <v>7.2805564756541763E-2</v>
      </c>
      <c r="BR134" s="43">
        <f t="shared" si="486"/>
        <v>-6.5224774607876013E-3</v>
      </c>
      <c r="BS134" s="43">
        <f t="shared" si="486"/>
        <v>-4.402246964034684E-3</v>
      </c>
      <c r="BT134" s="43">
        <f t="shared" si="486"/>
        <v>2.7220142905750366E-2</v>
      </c>
      <c r="BU134" s="43">
        <f t="shared" si="486"/>
        <v>7.2805564756541763E-2</v>
      </c>
      <c r="BV134" s="43">
        <f t="shared" si="486"/>
        <v>-6.5224774607876013E-3</v>
      </c>
      <c r="BW134" s="43">
        <f t="shared" si="486"/>
        <v>-1.3536171303814237E-2</v>
      </c>
      <c r="BX134" s="43">
        <f t="shared" si="486"/>
        <v>2.7220142905750366E-2</v>
      </c>
      <c r="BY134" s="43">
        <f t="shared" si="486"/>
        <v>7.2805564756541763E-2</v>
      </c>
      <c r="BZ134" s="43">
        <f t="shared" si="486"/>
        <v>-6.5224774607876013E-3</v>
      </c>
      <c r="CB134" s="43"/>
      <c r="CC134" s="43"/>
      <c r="CD134" s="43"/>
      <c r="CE134" s="43"/>
      <c r="CF134" s="43"/>
      <c r="CG134" s="43"/>
      <c r="CH134" s="43"/>
      <c r="CI134" s="43"/>
      <c r="CJ134" s="43"/>
      <c r="CK134" s="43"/>
      <c r="CL134" s="43"/>
      <c r="CM134" s="43"/>
      <c r="CN134" s="43"/>
      <c r="CO134" s="43"/>
      <c r="CQ134" s="92"/>
      <c r="CR134" s="92"/>
      <c r="CS134" s="43"/>
      <c r="CT134" s="43"/>
    </row>
    <row r="135" spans="1:98" ht="15" customHeight="1" x14ac:dyDescent="0.25">
      <c r="A135" s="1"/>
      <c r="B135" s="26"/>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B135" s="43"/>
      <c r="CC135" s="43"/>
      <c r="CD135" s="43"/>
      <c r="CE135" s="43"/>
      <c r="CF135" s="43"/>
      <c r="CG135" s="43"/>
      <c r="CH135" s="43"/>
      <c r="CI135" s="43"/>
      <c r="CJ135" s="43"/>
      <c r="CK135" s="43"/>
      <c r="CL135" s="43"/>
      <c r="CM135" s="43"/>
      <c r="CN135" s="43"/>
      <c r="CO135" s="43"/>
      <c r="CP135" s="92"/>
      <c r="CQ135" s="92"/>
      <c r="CR135" s="92"/>
      <c r="CS135" s="43"/>
      <c r="CT135" s="43"/>
    </row>
    <row r="136" spans="1:98" ht="15" customHeight="1" x14ac:dyDescent="0.25">
      <c r="B136" s="72" t="s">
        <v>141</v>
      </c>
      <c r="AE136" s="90"/>
      <c r="AF136" s="90"/>
      <c r="AG136" s="90"/>
      <c r="AH136" s="90"/>
      <c r="AI136" s="90"/>
      <c r="AJ136" s="90"/>
      <c r="AK136" s="90"/>
      <c r="AL136" s="90"/>
      <c r="AM136" s="90"/>
      <c r="AN136" s="90"/>
      <c r="AO136" s="90"/>
      <c r="AP136" s="90"/>
      <c r="AQ136" s="90"/>
      <c r="AR136" s="90"/>
      <c r="AS136" s="90"/>
      <c r="AT136" s="90"/>
      <c r="AU136" s="90">
        <f t="shared" ref="AU136:BH136" si="487">+AU571</f>
        <v>17</v>
      </c>
      <c r="AV136" s="90">
        <f t="shared" si="487"/>
        <v>25.5</v>
      </c>
      <c r="AW136" s="90">
        <f t="shared" si="487"/>
        <v>20</v>
      </c>
      <c r="AX136" s="90">
        <f t="shared" si="487"/>
        <v>19.100000000000001</v>
      </c>
      <c r="AY136" s="90">
        <f t="shared" si="487"/>
        <v>83.2</v>
      </c>
      <c r="AZ136" s="90">
        <f t="shared" si="487"/>
        <v>174.7</v>
      </c>
      <c r="BA136" s="90">
        <f t="shared" si="487"/>
        <v>176.5</v>
      </c>
      <c r="BB136" s="90">
        <f t="shared" si="487"/>
        <v>179.9</v>
      </c>
      <c r="BC136" s="90">
        <f t="shared" si="487"/>
        <v>188.6</v>
      </c>
      <c r="BD136" s="90">
        <f t="shared" si="487"/>
        <v>170.6</v>
      </c>
      <c r="BE136" s="90">
        <f t="shared" si="487"/>
        <v>158.1</v>
      </c>
      <c r="BF136" s="90">
        <f t="shared" si="487"/>
        <v>138.80000000000001</v>
      </c>
      <c r="BG136" s="90">
        <f t="shared" si="487"/>
        <v>121.5</v>
      </c>
      <c r="BH136" s="90">
        <f t="shared" si="487"/>
        <v>119.2</v>
      </c>
      <c r="BI136" s="88">
        <v>135</v>
      </c>
      <c r="BJ136" s="88">
        <v>120</v>
      </c>
      <c r="BK136" s="52">
        <f t="shared" ref="BK136:BZ136" si="488">+BG136*(1+BK137)</f>
        <v>122.715</v>
      </c>
      <c r="BL136" s="52">
        <f t="shared" si="488"/>
        <v>120.39200000000001</v>
      </c>
      <c r="BM136" s="52">
        <f t="shared" si="488"/>
        <v>136.35</v>
      </c>
      <c r="BN136" s="52">
        <f t="shared" si="488"/>
        <v>121.2</v>
      </c>
      <c r="BO136" s="52">
        <f t="shared" si="488"/>
        <v>123.94215</v>
      </c>
      <c r="BP136" s="52">
        <f t="shared" si="488"/>
        <v>121.59592000000001</v>
      </c>
      <c r="BQ136" s="52">
        <f t="shared" si="488"/>
        <v>137.71349999999998</v>
      </c>
      <c r="BR136" s="52">
        <f t="shared" si="488"/>
        <v>122.41200000000001</v>
      </c>
      <c r="BS136" s="52">
        <f t="shared" si="488"/>
        <v>125.1815715</v>
      </c>
      <c r="BT136" s="52">
        <f t="shared" si="488"/>
        <v>122.81187920000001</v>
      </c>
      <c r="BU136" s="52">
        <f t="shared" si="488"/>
        <v>139.09063499999999</v>
      </c>
      <c r="BV136" s="52">
        <f t="shared" si="488"/>
        <v>123.63612000000001</v>
      </c>
      <c r="BW136" s="52">
        <f t="shared" si="488"/>
        <v>126.43338721500001</v>
      </c>
      <c r="BX136" s="52">
        <f t="shared" si="488"/>
        <v>124.03999799200001</v>
      </c>
      <c r="BY136" s="52">
        <f t="shared" si="488"/>
        <v>140.48154134999999</v>
      </c>
      <c r="BZ136" s="52">
        <f t="shared" si="488"/>
        <v>124.87248120000001</v>
      </c>
      <c r="CI136" s="30">
        <f t="shared" ref="CI136:CT136" si="489">+SUMIFS($C136:$BZ136,$C$5:$BZ$5,"&lt;="&amp;CI$5,$C$5:$BZ$5,"&gt;"&amp;CH$5)</f>
        <v>0</v>
      </c>
      <c r="CJ136" s="30">
        <f t="shared" si="489"/>
        <v>0</v>
      </c>
      <c r="CK136" s="30">
        <f t="shared" si="489"/>
        <v>0</v>
      </c>
      <c r="CL136" s="30">
        <f t="shared" si="489"/>
        <v>0</v>
      </c>
      <c r="CM136" s="30">
        <f t="shared" si="489"/>
        <v>81.599999999999994</v>
      </c>
      <c r="CN136" s="30">
        <f t="shared" si="489"/>
        <v>614.29999999999995</v>
      </c>
      <c r="CO136" s="30">
        <f t="shared" si="489"/>
        <v>656.09999999999991</v>
      </c>
      <c r="CP136" s="91">
        <f t="shared" si="489"/>
        <v>495.7</v>
      </c>
      <c r="CQ136" s="91">
        <f t="shared" si="489"/>
        <v>500.65699999999998</v>
      </c>
      <c r="CR136" s="91">
        <f t="shared" si="489"/>
        <v>505.66357000000005</v>
      </c>
      <c r="CS136" s="91">
        <f t="shared" si="489"/>
        <v>510.72020570000001</v>
      </c>
      <c r="CT136" s="91">
        <f t="shared" si="489"/>
        <v>515.82740775700006</v>
      </c>
    </row>
    <row r="137" spans="1:98" ht="15" customHeight="1" x14ac:dyDescent="0.25">
      <c r="A137" s="1"/>
      <c r="B137" s="26" t="s">
        <v>107</v>
      </c>
      <c r="C137" s="43"/>
      <c r="D137" s="43"/>
      <c r="E137" s="43"/>
      <c r="F137" s="43"/>
      <c r="G137" s="43" t="str">
        <f t="shared" ref="G137:BJ137" si="490">+IFERROR(G136/C136-1,"")</f>
        <v/>
      </c>
      <c r="H137" s="43" t="str">
        <f t="shared" si="490"/>
        <v/>
      </c>
      <c r="I137" s="43" t="str">
        <f t="shared" si="490"/>
        <v/>
      </c>
      <c r="J137" s="43" t="str">
        <f t="shared" si="490"/>
        <v/>
      </c>
      <c r="K137" s="43" t="str">
        <f t="shared" si="490"/>
        <v/>
      </c>
      <c r="L137" s="43" t="str">
        <f t="shared" si="490"/>
        <v/>
      </c>
      <c r="M137" s="43" t="str">
        <f t="shared" si="490"/>
        <v/>
      </c>
      <c r="N137" s="43" t="str">
        <f t="shared" si="490"/>
        <v/>
      </c>
      <c r="O137" s="43" t="str">
        <f t="shared" si="490"/>
        <v/>
      </c>
      <c r="P137" s="43" t="str">
        <f t="shared" si="490"/>
        <v/>
      </c>
      <c r="Q137" s="43" t="str">
        <f t="shared" si="490"/>
        <v/>
      </c>
      <c r="R137" s="43" t="str">
        <f t="shared" si="490"/>
        <v/>
      </c>
      <c r="S137" s="43" t="str">
        <f t="shared" si="490"/>
        <v/>
      </c>
      <c r="T137" s="43" t="str">
        <f t="shared" si="490"/>
        <v/>
      </c>
      <c r="U137" s="43" t="str">
        <f t="shared" si="490"/>
        <v/>
      </c>
      <c r="V137" s="43" t="str">
        <f t="shared" si="490"/>
        <v/>
      </c>
      <c r="W137" s="43" t="str">
        <f t="shared" si="490"/>
        <v/>
      </c>
      <c r="X137" s="43" t="str">
        <f t="shared" si="490"/>
        <v/>
      </c>
      <c r="Y137" s="43" t="str">
        <f t="shared" si="490"/>
        <v/>
      </c>
      <c r="Z137" s="43" t="str">
        <f t="shared" si="490"/>
        <v/>
      </c>
      <c r="AA137" s="43" t="str">
        <f t="shared" si="490"/>
        <v/>
      </c>
      <c r="AB137" s="43" t="str">
        <f t="shared" si="490"/>
        <v/>
      </c>
      <c r="AC137" s="43" t="str">
        <f t="shared" si="490"/>
        <v/>
      </c>
      <c r="AD137" s="43" t="str">
        <f t="shared" si="490"/>
        <v/>
      </c>
      <c r="AE137" s="43" t="str">
        <f t="shared" si="490"/>
        <v/>
      </c>
      <c r="AF137" s="43" t="str">
        <f t="shared" si="490"/>
        <v/>
      </c>
      <c r="AG137" s="43" t="str">
        <f t="shared" si="490"/>
        <v/>
      </c>
      <c r="AH137" s="43" t="str">
        <f t="shared" si="490"/>
        <v/>
      </c>
      <c r="AI137" s="43" t="str">
        <f t="shared" si="490"/>
        <v/>
      </c>
      <c r="AJ137" s="43" t="str">
        <f t="shared" si="490"/>
        <v/>
      </c>
      <c r="AK137" s="43" t="str">
        <f t="shared" si="490"/>
        <v/>
      </c>
      <c r="AL137" s="43" t="str">
        <f t="shared" si="490"/>
        <v/>
      </c>
      <c r="AM137" s="43" t="str">
        <f t="shared" si="490"/>
        <v/>
      </c>
      <c r="AN137" s="43" t="str">
        <f t="shared" si="490"/>
        <v/>
      </c>
      <c r="AO137" s="43" t="str">
        <f t="shared" si="490"/>
        <v/>
      </c>
      <c r="AP137" s="43" t="str">
        <f t="shared" si="490"/>
        <v/>
      </c>
      <c r="AQ137" s="43" t="str">
        <f t="shared" si="490"/>
        <v/>
      </c>
      <c r="AR137" s="43" t="str">
        <f t="shared" si="490"/>
        <v/>
      </c>
      <c r="AS137" s="43" t="str">
        <f t="shared" si="490"/>
        <v/>
      </c>
      <c r="AT137" s="43" t="str">
        <f t="shared" si="490"/>
        <v/>
      </c>
      <c r="AU137" s="43" t="str">
        <f t="shared" si="490"/>
        <v/>
      </c>
      <c r="AV137" s="43" t="str">
        <f t="shared" si="490"/>
        <v/>
      </c>
      <c r="AW137" s="43" t="str">
        <f t="shared" si="490"/>
        <v/>
      </c>
      <c r="AX137" s="43" t="str">
        <f t="shared" si="490"/>
        <v/>
      </c>
      <c r="AY137" s="43">
        <f t="shared" si="490"/>
        <v>3.8941176470588239</v>
      </c>
      <c r="AZ137" s="43">
        <f t="shared" si="490"/>
        <v>5.8509803921568624</v>
      </c>
      <c r="BA137" s="43">
        <f t="shared" si="490"/>
        <v>7.8249999999999993</v>
      </c>
      <c r="BB137" s="43">
        <f t="shared" si="490"/>
        <v>8.4188481675392666</v>
      </c>
      <c r="BC137" s="43">
        <f t="shared" si="490"/>
        <v>1.2668269230769229</v>
      </c>
      <c r="BD137" s="43">
        <f t="shared" si="490"/>
        <v>-2.3468803663422966E-2</v>
      </c>
      <c r="BE137" s="43">
        <f t="shared" si="490"/>
        <v>-0.10424929178470255</v>
      </c>
      <c r="BF137" s="43">
        <f t="shared" si="490"/>
        <v>-0.22846025569760975</v>
      </c>
      <c r="BG137" s="43">
        <f t="shared" si="490"/>
        <v>-0.35577942735949097</v>
      </c>
      <c r="BH137" s="43">
        <f t="shared" si="490"/>
        <v>-0.30128956623681125</v>
      </c>
      <c r="BI137" s="43">
        <f t="shared" si="490"/>
        <v>-0.14611005692599621</v>
      </c>
      <c r="BJ137" s="43">
        <f t="shared" si="490"/>
        <v>-0.13544668587896258</v>
      </c>
      <c r="BK137" s="92">
        <v>0.01</v>
      </c>
      <c r="BL137" s="92">
        <v>0.01</v>
      </c>
      <c r="BM137" s="92">
        <v>0.01</v>
      </c>
      <c r="BN137" s="92">
        <v>0.01</v>
      </c>
      <c r="BO137" s="92">
        <v>0.01</v>
      </c>
      <c r="BP137" s="92">
        <v>0.01</v>
      </c>
      <c r="BQ137" s="92">
        <v>0.01</v>
      </c>
      <c r="BR137" s="92">
        <v>0.01</v>
      </c>
      <c r="BS137" s="92">
        <v>0.01</v>
      </c>
      <c r="BT137" s="92">
        <v>0.01</v>
      </c>
      <c r="BU137" s="92">
        <v>0.01</v>
      </c>
      <c r="BV137" s="92">
        <v>0.01</v>
      </c>
      <c r="BW137" s="92">
        <v>0.01</v>
      </c>
      <c r="BX137" s="92">
        <v>0.01</v>
      </c>
      <c r="BY137" s="92">
        <v>0.01</v>
      </c>
      <c r="BZ137" s="92">
        <v>0.01</v>
      </c>
      <c r="CA137" s="92"/>
      <c r="CB137" s="43"/>
      <c r="CC137" s="43"/>
      <c r="CD137" s="43"/>
      <c r="CE137" s="43"/>
      <c r="CF137" s="43"/>
      <c r="CG137" s="43"/>
      <c r="CH137" s="43"/>
      <c r="CI137" s="43"/>
      <c r="CJ137" s="43"/>
      <c r="CK137" s="43"/>
      <c r="CL137" s="43"/>
      <c r="CM137" s="43"/>
      <c r="CN137" s="43">
        <f t="shared" ref="CN137:CT137" si="491">+IFERROR(CN136/CM136-1,"")</f>
        <v>6.528186274509804</v>
      </c>
      <c r="CO137" s="43">
        <f t="shared" si="491"/>
        <v>6.8044929187693226E-2</v>
      </c>
      <c r="CP137" s="43">
        <f t="shared" si="491"/>
        <v>-0.24447492760249956</v>
      </c>
      <c r="CQ137" s="43">
        <f t="shared" si="491"/>
        <v>1.0000000000000009E-2</v>
      </c>
      <c r="CR137" s="43">
        <f t="shared" si="491"/>
        <v>1.0000000000000231E-2</v>
      </c>
      <c r="CS137" s="43">
        <f t="shared" si="491"/>
        <v>1.0000000000000009E-2</v>
      </c>
      <c r="CT137" s="43">
        <f t="shared" si="491"/>
        <v>1.0000000000000009E-2</v>
      </c>
    </row>
    <row r="138" spans="1:98" ht="15" customHeight="1" x14ac:dyDescent="0.25">
      <c r="A138" s="1"/>
      <c r="B138" s="26" t="s">
        <v>138</v>
      </c>
      <c r="D138" s="43"/>
      <c r="E138" s="43"/>
      <c r="F138" s="43"/>
      <c r="G138" s="43" t="str">
        <f t="shared" ref="G138:BZ138" si="492">+IFERROR(G136/F136-1,"")</f>
        <v/>
      </c>
      <c r="H138" s="43" t="str">
        <f t="shared" si="492"/>
        <v/>
      </c>
      <c r="I138" s="43" t="str">
        <f t="shared" si="492"/>
        <v/>
      </c>
      <c r="J138" s="43" t="str">
        <f t="shared" si="492"/>
        <v/>
      </c>
      <c r="K138" s="43" t="str">
        <f t="shared" si="492"/>
        <v/>
      </c>
      <c r="L138" s="43" t="str">
        <f t="shared" si="492"/>
        <v/>
      </c>
      <c r="M138" s="43" t="str">
        <f t="shared" si="492"/>
        <v/>
      </c>
      <c r="N138" s="43" t="str">
        <f t="shared" si="492"/>
        <v/>
      </c>
      <c r="O138" s="43" t="str">
        <f t="shared" si="492"/>
        <v/>
      </c>
      <c r="P138" s="43" t="str">
        <f t="shared" si="492"/>
        <v/>
      </c>
      <c r="Q138" s="43" t="str">
        <f t="shared" si="492"/>
        <v/>
      </c>
      <c r="R138" s="43" t="str">
        <f t="shared" si="492"/>
        <v/>
      </c>
      <c r="S138" s="43" t="str">
        <f t="shared" si="492"/>
        <v/>
      </c>
      <c r="T138" s="43" t="str">
        <f t="shared" si="492"/>
        <v/>
      </c>
      <c r="U138" s="43" t="str">
        <f t="shared" si="492"/>
        <v/>
      </c>
      <c r="V138" s="43" t="str">
        <f t="shared" si="492"/>
        <v/>
      </c>
      <c r="W138" s="43" t="str">
        <f t="shared" si="492"/>
        <v/>
      </c>
      <c r="X138" s="43" t="str">
        <f t="shared" si="492"/>
        <v/>
      </c>
      <c r="Y138" s="43" t="str">
        <f t="shared" si="492"/>
        <v/>
      </c>
      <c r="Z138" s="43" t="str">
        <f t="shared" si="492"/>
        <v/>
      </c>
      <c r="AA138" s="43" t="str">
        <f t="shared" si="492"/>
        <v/>
      </c>
      <c r="AB138" s="43" t="str">
        <f t="shared" si="492"/>
        <v/>
      </c>
      <c r="AC138" s="43" t="str">
        <f t="shared" si="492"/>
        <v/>
      </c>
      <c r="AD138" s="43" t="str">
        <f t="shared" si="492"/>
        <v/>
      </c>
      <c r="AE138" s="43" t="str">
        <f t="shared" si="492"/>
        <v/>
      </c>
      <c r="AF138" s="43" t="str">
        <f t="shared" si="492"/>
        <v/>
      </c>
      <c r="AG138" s="43" t="str">
        <f t="shared" si="492"/>
        <v/>
      </c>
      <c r="AH138" s="43" t="str">
        <f t="shared" si="492"/>
        <v/>
      </c>
      <c r="AI138" s="43" t="str">
        <f t="shared" si="492"/>
        <v/>
      </c>
      <c r="AJ138" s="43" t="str">
        <f t="shared" si="492"/>
        <v/>
      </c>
      <c r="AK138" s="43" t="str">
        <f t="shared" si="492"/>
        <v/>
      </c>
      <c r="AL138" s="43" t="str">
        <f t="shared" si="492"/>
        <v/>
      </c>
      <c r="AM138" s="43" t="str">
        <f t="shared" si="492"/>
        <v/>
      </c>
      <c r="AN138" s="43" t="str">
        <f t="shared" si="492"/>
        <v/>
      </c>
      <c r="AO138" s="43" t="str">
        <f t="shared" si="492"/>
        <v/>
      </c>
      <c r="AP138" s="43" t="str">
        <f t="shared" si="492"/>
        <v/>
      </c>
      <c r="AQ138" s="43" t="str">
        <f t="shared" si="492"/>
        <v/>
      </c>
      <c r="AR138" s="43" t="str">
        <f t="shared" si="492"/>
        <v/>
      </c>
      <c r="AS138" s="43" t="str">
        <f t="shared" si="492"/>
        <v/>
      </c>
      <c r="AT138" s="43" t="str">
        <f t="shared" si="492"/>
        <v/>
      </c>
      <c r="AU138" s="43" t="str">
        <f t="shared" si="492"/>
        <v/>
      </c>
      <c r="AV138" s="43">
        <f t="shared" si="492"/>
        <v>0.5</v>
      </c>
      <c r="AW138" s="43">
        <f t="shared" si="492"/>
        <v>-0.21568627450980393</v>
      </c>
      <c r="AX138" s="43">
        <f t="shared" si="492"/>
        <v>-4.4999999999999929E-2</v>
      </c>
      <c r="AY138" s="43">
        <f t="shared" si="492"/>
        <v>3.3560209424083771</v>
      </c>
      <c r="AZ138" s="43">
        <f t="shared" si="492"/>
        <v>1.099759615384615</v>
      </c>
      <c r="BA138" s="43">
        <f t="shared" si="492"/>
        <v>1.0303377218088272E-2</v>
      </c>
      <c r="BB138" s="43">
        <f t="shared" si="492"/>
        <v>1.9263456090651498E-2</v>
      </c>
      <c r="BC138" s="43">
        <f t="shared" si="492"/>
        <v>4.8360200111172702E-2</v>
      </c>
      <c r="BD138" s="43">
        <f t="shared" si="492"/>
        <v>-9.5440084835630934E-2</v>
      </c>
      <c r="BE138" s="43">
        <f t="shared" si="492"/>
        <v>-7.3270808909730367E-2</v>
      </c>
      <c r="BF138" s="43">
        <f t="shared" si="492"/>
        <v>-0.12207463630613524</v>
      </c>
      <c r="BG138" s="43">
        <f t="shared" si="492"/>
        <v>-0.12463976945244959</v>
      </c>
      <c r="BH138" s="43">
        <f t="shared" si="492"/>
        <v>-1.8930041152263377E-2</v>
      </c>
      <c r="BI138" s="43">
        <f t="shared" si="492"/>
        <v>0.1325503355704698</v>
      </c>
      <c r="BJ138" s="43">
        <f t="shared" si="492"/>
        <v>-0.11111111111111116</v>
      </c>
      <c r="BK138" s="43">
        <f t="shared" si="492"/>
        <v>2.2625000000000117E-2</v>
      </c>
      <c r="BL138" s="43">
        <f t="shared" si="492"/>
        <v>-1.8930041152263266E-2</v>
      </c>
      <c r="BM138" s="43">
        <f t="shared" si="492"/>
        <v>0.13255033557046958</v>
      </c>
      <c r="BN138" s="43">
        <f t="shared" si="492"/>
        <v>-0.11111111111111105</v>
      </c>
      <c r="BO138" s="43">
        <f t="shared" si="492"/>
        <v>2.2624999999999895E-2</v>
      </c>
      <c r="BP138" s="43">
        <f t="shared" si="492"/>
        <v>-1.8930041152263266E-2</v>
      </c>
      <c r="BQ138" s="43">
        <f t="shared" si="492"/>
        <v>0.13255033557046958</v>
      </c>
      <c r="BR138" s="43">
        <f t="shared" si="492"/>
        <v>-0.11111111111111094</v>
      </c>
      <c r="BS138" s="43">
        <f t="shared" si="492"/>
        <v>2.2624999999999895E-2</v>
      </c>
      <c r="BT138" s="43">
        <f t="shared" si="492"/>
        <v>-1.8930041152263377E-2</v>
      </c>
      <c r="BU138" s="43">
        <f t="shared" si="492"/>
        <v>0.13255033557046958</v>
      </c>
      <c r="BV138" s="43">
        <f t="shared" si="492"/>
        <v>-0.11111111111111105</v>
      </c>
      <c r="BW138" s="43">
        <f t="shared" si="492"/>
        <v>2.2625000000000117E-2</v>
      </c>
      <c r="BX138" s="43">
        <f t="shared" si="492"/>
        <v>-1.8930041152263377E-2</v>
      </c>
      <c r="BY138" s="43">
        <f t="shared" si="492"/>
        <v>0.13255033557046958</v>
      </c>
      <c r="BZ138" s="43">
        <f t="shared" si="492"/>
        <v>-0.11111111111111094</v>
      </c>
      <c r="CB138" s="43"/>
      <c r="CC138" s="43"/>
      <c r="CD138" s="43"/>
      <c r="CE138" s="43"/>
      <c r="CF138" s="43"/>
      <c r="CG138" s="43"/>
      <c r="CH138" s="43"/>
      <c r="CI138" s="43"/>
      <c r="CJ138" s="43"/>
      <c r="CK138" s="43"/>
      <c r="CL138" s="43"/>
      <c r="CM138" s="43"/>
      <c r="CN138" s="43"/>
      <c r="CO138" s="43"/>
      <c r="CQ138" s="92"/>
      <c r="CR138" s="92"/>
      <c r="CS138" s="43"/>
      <c r="CT138" s="43"/>
    </row>
    <row r="139" spans="1:98" ht="15" customHeight="1" x14ac:dyDescent="0.25">
      <c r="A139" s="1"/>
      <c r="B139" s="26"/>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43"/>
      <c r="BH139" s="43"/>
      <c r="BI139" s="43"/>
      <c r="BJ139" s="43"/>
      <c r="BK139" s="43"/>
      <c r="BL139" s="43"/>
      <c r="BM139" s="43"/>
      <c r="BN139" s="43"/>
      <c r="BO139" s="43"/>
      <c r="BP139" s="43"/>
      <c r="BQ139" s="43"/>
      <c r="BR139" s="43"/>
      <c r="BS139" s="43"/>
      <c r="BT139" s="43"/>
      <c r="BU139" s="43"/>
      <c r="BV139" s="43"/>
      <c r="BW139" s="43"/>
      <c r="BX139" s="43"/>
      <c r="BY139" s="43"/>
      <c r="BZ139" s="43"/>
      <c r="CB139" s="43"/>
      <c r="CC139" s="43"/>
      <c r="CD139" s="43"/>
      <c r="CE139" s="43"/>
      <c r="CF139" s="43"/>
      <c r="CG139" s="43"/>
      <c r="CH139" s="43"/>
      <c r="CI139" s="43"/>
      <c r="CJ139" s="43"/>
      <c r="CK139" s="43"/>
      <c r="CL139" s="43"/>
      <c r="CM139" s="43"/>
      <c r="CN139" s="43"/>
      <c r="CO139" s="43"/>
      <c r="CP139" s="92"/>
      <c r="CQ139" s="92"/>
      <c r="CR139" s="92"/>
      <c r="CS139" s="43"/>
      <c r="CT139" s="43"/>
    </row>
    <row r="140" spans="1:98" ht="15" customHeight="1" x14ac:dyDescent="0.25">
      <c r="A140" s="16"/>
      <c r="B140" s="39" t="s">
        <v>142</v>
      </c>
      <c r="C140" s="35"/>
      <c r="D140" s="35"/>
      <c r="E140" s="35"/>
      <c r="F140" s="35"/>
      <c r="G140" s="35"/>
      <c r="H140" s="35"/>
      <c r="I140" s="35"/>
      <c r="J140" s="35"/>
      <c r="K140" s="35"/>
      <c r="L140" s="35"/>
      <c r="M140" s="35"/>
      <c r="N140" s="35"/>
      <c r="O140" s="35"/>
      <c r="P140" s="35"/>
      <c r="Q140" s="35"/>
      <c r="R140" s="35"/>
      <c r="S140" s="35">
        <f t="shared" ref="S140:BH140" si="493">+S563</f>
        <v>5</v>
      </c>
      <c r="T140" s="35">
        <f t="shared" si="493"/>
        <v>5</v>
      </c>
      <c r="U140" s="35">
        <f t="shared" si="493"/>
        <v>5</v>
      </c>
      <c r="V140" s="35">
        <f t="shared" si="493"/>
        <v>5</v>
      </c>
      <c r="W140" s="35">
        <f t="shared" si="493"/>
        <v>5</v>
      </c>
      <c r="X140" s="35">
        <f t="shared" si="493"/>
        <v>5</v>
      </c>
      <c r="Y140" s="35">
        <f t="shared" si="493"/>
        <v>5</v>
      </c>
      <c r="Z140" s="35">
        <f t="shared" si="493"/>
        <v>5</v>
      </c>
      <c r="AA140" s="35">
        <f t="shared" si="493"/>
        <v>5</v>
      </c>
      <c r="AB140" s="35">
        <f t="shared" si="493"/>
        <v>5</v>
      </c>
      <c r="AC140" s="35">
        <f t="shared" si="493"/>
        <v>27</v>
      </c>
      <c r="AD140" s="35">
        <f t="shared" si="493"/>
        <v>27</v>
      </c>
      <c r="AE140" s="35">
        <f t="shared" si="493"/>
        <v>34.5</v>
      </c>
      <c r="AF140" s="35">
        <f t="shared" si="493"/>
        <v>35</v>
      </c>
      <c r="AG140" s="35">
        <f t="shared" si="493"/>
        <v>37.5</v>
      </c>
      <c r="AH140" s="35">
        <f t="shared" si="493"/>
        <v>35.459257000000001</v>
      </c>
      <c r="AI140" s="35">
        <f t="shared" si="493"/>
        <v>37</v>
      </c>
      <c r="AJ140" s="35">
        <f t="shared" si="493"/>
        <v>51</v>
      </c>
      <c r="AK140" s="35">
        <f t="shared" si="493"/>
        <v>48</v>
      </c>
      <c r="AL140" s="35">
        <f t="shared" si="493"/>
        <v>43</v>
      </c>
      <c r="AM140" s="35">
        <f t="shared" si="493"/>
        <v>51</v>
      </c>
      <c r="AN140" s="35">
        <f t="shared" si="493"/>
        <v>49.5</v>
      </c>
      <c r="AO140" s="35">
        <f t="shared" si="493"/>
        <v>47</v>
      </c>
      <c r="AP140" s="35">
        <f t="shared" si="493"/>
        <v>48.5</v>
      </c>
      <c r="AQ140" s="35">
        <f t="shared" si="493"/>
        <v>66.900000000000006</v>
      </c>
      <c r="AR140" s="35">
        <f t="shared" si="493"/>
        <v>62.878999999999998</v>
      </c>
      <c r="AS140" s="35">
        <f t="shared" si="493"/>
        <v>75.238</v>
      </c>
      <c r="AT140" s="35">
        <f t="shared" si="493"/>
        <v>93.686999999999998</v>
      </c>
      <c r="AU140" s="35">
        <f t="shared" si="493"/>
        <v>89.789000000000001</v>
      </c>
      <c r="AV140" s="35">
        <f t="shared" si="493"/>
        <v>105.931</v>
      </c>
      <c r="AW140" s="35">
        <f t="shared" si="493"/>
        <v>108.18899999999999</v>
      </c>
      <c r="AX140" s="35">
        <f t="shared" si="493"/>
        <v>100.938</v>
      </c>
      <c r="AY140" s="35">
        <f t="shared" si="493"/>
        <v>369.7</v>
      </c>
      <c r="AZ140" s="35">
        <f t="shared" si="493"/>
        <v>712.9</v>
      </c>
      <c r="BA140" s="35">
        <f t="shared" si="493"/>
        <v>713.2</v>
      </c>
      <c r="BB140" s="35">
        <f t="shared" si="493"/>
        <v>706.2</v>
      </c>
      <c r="BC140" s="35">
        <f t="shared" si="493"/>
        <v>689.6</v>
      </c>
      <c r="BD140" s="35">
        <f t="shared" si="493"/>
        <v>661.9</v>
      </c>
      <c r="BE140" s="35">
        <f t="shared" si="493"/>
        <v>697.9</v>
      </c>
      <c r="BF140" s="35">
        <f t="shared" si="493"/>
        <v>708.3</v>
      </c>
      <c r="BG140" s="35">
        <f t="shared" si="493"/>
        <v>709.3</v>
      </c>
      <c r="BH140" s="35">
        <f t="shared" si="493"/>
        <v>723</v>
      </c>
      <c r="BI140" s="40">
        <f t="shared" ref="BI140:BZ140" si="494">+BI136+BI132</f>
        <v>782.75999999999988</v>
      </c>
      <c r="BJ140" s="40">
        <f t="shared" si="494"/>
        <v>763.53499999999997</v>
      </c>
      <c r="BK140" s="40">
        <f t="shared" si="494"/>
        <v>781.05100000000004</v>
      </c>
      <c r="BL140" s="40">
        <f t="shared" si="494"/>
        <v>796.64800000000002</v>
      </c>
      <c r="BM140" s="40">
        <f t="shared" si="494"/>
        <v>861.84119999999996</v>
      </c>
      <c r="BN140" s="40">
        <f t="shared" si="494"/>
        <v>841.95920000000012</v>
      </c>
      <c r="BO140" s="40">
        <f t="shared" si="494"/>
        <v>848.11175000000003</v>
      </c>
      <c r="BP140" s="40">
        <f t="shared" si="494"/>
        <v>865.47752000000003</v>
      </c>
      <c r="BQ140" s="40">
        <f t="shared" si="494"/>
        <v>935.75381999999991</v>
      </c>
      <c r="BR140" s="40">
        <f t="shared" si="494"/>
        <v>915.24712000000022</v>
      </c>
      <c r="BS140" s="40">
        <f t="shared" si="494"/>
        <v>914.52643550000016</v>
      </c>
      <c r="BT140" s="40">
        <f t="shared" si="494"/>
        <v>933.64282320000018</v>
      </c>
      <c r="BU140" s="40">
        <f t="shared" si="494"/>
        <v>1008.9545838</v>
      </c>
      <c r="BV140" s="40">
        <f t="shared" si="494"/>
        <v>987.82640080000033</v>
      </c>
      <c r="BW140" s="40">
        <f t="shared" si="494"/>
        <v>978.9258403350002</v>
      </c>
      <c r="BX140" s="40">
        <f t="shared" si="494"/>
        <v>999.73741751200032</v>
      </c>
      <c r="BY140" s="40">
        <f t="shared" si="494"/>
        <v>1079.9346060540001</v>
      </c>
      <c r="BZ140" s="40">
        <f t="shared" si="494"/>
        <v>1058.1979844640005</v>
      </c>
      <c r="CB140" s="41">
        <f>+SUMIFS($C140:$BZ140,$C$5:$BZ$5,"&lt;="&amp;CB$5,$C$5:$BZ$5,"&gt;"&amp;#REF!)</f>
        <v>0</v>
      </c>
      <c r="CC140" s="41">
        <f t="shared" ref="CC140:CT140" si="495">+SUMIFS($C140:$BZ140,$C$5:$BZ$5,"&lt;="&amp;CC$5,$C$5:$BZ$5,"&gt;"&amp;CB$5)</f>
        <v>0</v>
      </c>
      <c r="CD140" s="41">
        <f t="shared" si="495"/>
        <v>0</v>
      </c>
      <c r="CE140" s="41">
        <f t="shared" si="495"/>
        <v>0</v>
      </c>
      <c r="CF140" s="41">
        <f t="shared" si="495"/>
        <v>20</v>
      </c>
      <c r="CG140" s="41">
        <f t="shared" si="495"/>
        <v>20</v>
      </c>
      <c r="CH140" s="41">
        <f t="shared" si="495"/>
        <v>64</v>
      </c>
      <c r="CI140" s="41">
        <f t="shared" si="495"/>
        <v>142.45925700000001</v>
      </c>
      <c r="CJ140" s="41">
        <f t="shared" si="495"/>
        <v>179</v>
      </c>
      <c r="CK140" s="41">
        <f t="shared" si="495"/>
        <v>196</v>
      </c>
      <c r="CL140" s="41">
        <f t="shared" si="495"/>
        <v>298.70400000000001</v>
      </c>
      <c r="CM140" s="41">
        <f t="shared" si="495"/>
        <v>404.84699999999998</v>
      </c>
      <c r="CN140" s="41">
        <f t="shared" si="495"/>
        <v>2502</v>
      </c>
      <c r="CO140" s="41">
        <f t="shared" si="495"/>
        <v>2757.7</v>
      </c>
      <c r="CP140" s="42">
        <f t="shared" si="495"/>
        <v>2978.5949999999998</v>
      </c>
      <c r="CQ140" s="42">
        <f t="shared" si="495"/>
        <v>3281.4994000000002</v>
      </c>
      <c r="CR140" s="42">
        <f t="shared" si="495"/>
        <v>3564.5902100000003</v>
      </c>
      <c r="CS140" s="42">
        <f t="shared" si="495"/>
        <v>3844.9502433000007</v>
      </c>
      <c r="CT140" s="42">
        <f t="shared" si="495"/>
        <v>4116.7958483650018</v>
      </c>
    </row>
    <row r="141" spans="1:98" ht="15" customHeight="1" x14ac:dyDescent="0.25">
      <c r="A141" s="1"/>
      <c r="B141" s="26" t="s">
        <v>107</v>
      </c>
      <c r="C141" s="43"/>
      <c r="D141" s="43"/>
      <c r="E141" s="43"/>
      <c r="F141" s="43"/>
      <c r="G141" s="43" t="str">
        <f t="shared" ref="G141:BZ141" si="496">+IFERROR(G140/C140-1,"")</f>
        <v/>
      </c>
      <c r="H141" s="43" t="str">
        <f t="shared" si="496"/>
        <v/>
      </c>
      <c r="I141" s="43" t="str">
        <f t="shared" si="496"/>
        <v/>
      </c>
      <c r="J141" s="43" t="str">
        <f t="shared" si="496"/>
        <v/>
      </c>
      <c r="K141" s="43" t="str">
        <f t="shared" si="496"/>
        <v/>
      </c>
      <c r="L141" s="43" t="str">
        <f t="shared" si="496"/>
        <v/>
      </c>
      <c r="M141" s="43" t="str">
        <f t="shared" si="496"/>
        <v/>
      </c>
      <c r="N141" s="43" t="str">
        <f t="shared" si="496"/>
        <v/>
      </c>
      <c r="O141" s="43" t="str">
        <f t="shared" si="496"/>
        <v/>
      </c>
      <c r="P141" s="43" t="str">
        <f t="shared" si="496"/>
        <v/>
      </c>
      <c r="Q141" s="43" t="str">
        <f t="shared" si="496"/>
        <v/>
      </c>
      <c r="R141" s="43" t="str">
        <f t="shared" si="496"/>
        <v/>
      </c>
      <c r="S141" s="43" t="str">
        <f t="shared" si="496"/>
        <v/>
      </c>
      <c r="T141" s="43" t="str">
        <f t="shared" si="496"/>
        <v/>
      </c>
      <c r="U141" s="43" t="str">
        <f t="shared" si="496"/>
        <v/>
      </c>
      <c r="V141" s="43" t="str">
        <f t="shared" si="496"/>
        <v/>
      </c>
      <c r="W141" s="43">
        <f t="shared" si="496"/>
        <v>0</v>
      </c>
      <c r="X141" s="43">
        <f t="shared" si="496"/>
        <v>0</v>
      </c>
      <c r="Y141" s="43">
        <f t="shared" si="496"/>
        <v>0</v>
      </c>
      <c r="Z141" s="43">
        <f t="shared" si="496"/>
        <v>0</v>
      </c>
      <c r="AA141" s="43">
        <f t="shared" si="496"/>
        <v>0</v>
      </c>
      <c r="AB141" s="43">
        <f t="shared" si="496"/>
        <v>0</v>
      </c>
      <c r="AC141" s="43">
        <f t="shared" si="496"/>
        <v>4.4000000000000004</v>
      </c>
      <c r="AD141" s="43">
        <f t="shared" si="496"/>
        <v>4.4000000000000004</v>
      </c>
      <c r="AE141" s="43">
        <f t="shared" si="496"/>
        <v>5.9</v>
      </c>
      <c r="AF141" s="43">
        <f t="shared" si="496"/>
        <v>6</v>
      </c>
      <c r="AG141" s="43">
        <f t="shared" si="496"/>
        <v>0.38888888888888884</v>
      </c>
      <c r="AH141" s="43">
        <f t="shared" si="496"/>
        <v>0.3133058148148149</v>
      </c>
      <c r="AI141" s="43">
        <f t="shared" si="496"/>
        <v>7.2463768115942129E-2</v>
      </c>
      <c r="AJ141" s="43">
        <f t="shared" si="496"/>
        <v>0.45714285714285707</v>
      </c>
      <c r="AK141" s="43">
        <f t="shared" si="496"/>
        <v>0.28000000000000003</v>
      </c>
      <c r="AL141" s="43">
        <f t="shared" si="496"/>
        <v>0.21265936282872477</v>
      </c>
      <c r="AM141" s="43">
        <f t="shared" si="496"/>
        <v>0.37837837837837829</v>
      </c>
      <c r="AN141" s="43">
        <f t="shared" si="496"/>
        <v>-2.9411764705882359E-2</v>
      </c>
      <c r="AO141" s="43">
        <f t="shared" si="496"/>
        <v>-2.083333333333337E-2</v>
      </c>
      <c r="AP141" s="43">
        <f t="shared" si="496"/>
        <v>0.12790697674418605</v>
      </c>
      <c r="AQ141" s="43">
        <f t="shared" si="496"/>
        <v>0.31176470588235294</v>
      </c>
      <c r="AR141" s="43">
        <f t="shared" si="496"/>
        <v>0.27028282828282824</v>
      </c>
      <c r="AS141" s="43">
        <f t="shared" si="496"/>
        <v>0.60080851063829788</v>
      </c>
      <c r="AT141" s="43">
        <f t="shared" si="496"/>
        <v>0.93169072164948452</v>
      </c>
      <c r="AU141" s="43">
        <f t="shared" si="496"/>
        <v>0.34213751868460385</v>
      </c>
      <c r="AV141" s="43">
        <f t="shared" si="496"/>
        <v>0.68468009987436185</v>
      </c>
      <c r="AW141" s="43">
        <f t="shared" si="496"/>
        <v>0.43795688348972583</v>
      </c>
      <c r="AX141" s="43">
        <f t="shared" si="496"/>
        <v>7.7396010118799818E-2</v>
      </c>
      <c r="AY141" s="43">
        <f t="shared" si="496"/>
        <v>3.1174308656962433</v>
      </c>
      <c r="AZ141" s="43">
        <f t="shared" si="496"/>
        <v>5.7298524511238451</v>
      </c>
      <c r="BA141" s="43">
        <f t="shared" si="496"/>
        <v>5.5921674107349189</v>
      </c>
      <c r="BB141" s="43">
        <f t="shared" si="496"/>
        <v>5.9963740117696016</v>
      </c>
      <c r="BC141" s="43">
        <f t="shared" si="496"/>
        <v>0.86529618609683534</v>
      </c>
      <c r="BD141" s="43">
        <f t="shared" si="496"/>
        <v>-7.1538785243372094E-2</v>
      </c>
      <c r="BE141" s="43">
        <f t="shared" si="496"/>
        <v>-2.145260796410553E-2</v>
      </c>
      <c r="BF141" s="43">
        <f t="shared" si="496"/>
        <v>2.9736618521662983E-3</v>
      </c>
      <c r="BG141" s="43">
        <f t="shared" si="496"/>
        <v>2.8567285382830487E-2</v>
      </c>
      <c r="BH141" s="43">
        <f t="shared" si="496"/>
        <v>9.2310016618824653E-2</v>
      </c>
      <c r="BI141" s="43">
        <f t="shared" si="496"/>
        <v>0.12159335148302031</v>
      </c>
      <c r="BJ141" s="43">
        <f t="shared" si="496"/>
        <v>7.7982493293802024E-2</v>
      </c>
      <c r="BK141" s="43">
        <f t="shared" si="496"/>
        <v>0.10115747920484996</v>
      </c>
      <c r="BL141" s="43">
        <f t="shared" si="496"/>
        <v>0.10186445366528352</v>
      </c>
      <c r="BM141" s="43">
        <f t="shared" si="496"/>
        <v>0.10102866779089381</v>
      </c>
      <c r="BN141" s="43">
        <f t="shared" si="496"/>
        <v>0.10271199093689232</v>
      </c>
      <c r="BO141" s="43">
        <f t="shared" si="496"/>
        <v>8.5859630164995648E-2</v>
      </c>
      <c r="BP141" s="43">
        <f t="shared" si="496"/>
        <v>8.6398911438929193E-2</v>
      </c>
      <c r="BQ141" s="43">
        <f t="shared" si="496"/>
        <v>8.5761298021027388E-2</v>
      </c>
      <c r="BR141" s="43">
        <f t="shared" si="496"/>
        <v>8.7044502869022766E-2</v>
      </c>
      <c r="BS141" s="43">
        <f t="shared" si="496"/>
        <v>7.830888500247779E-2</v>
      </c>
      <c r="BT141" s="43">
        <f t="shared" si="496"/>
        <v>7.8760339378890043E-2</v>
      </c>
      <c r="BU141" s="43">
        <f t="shared" si="496"/>
        <v>7.8226518808119927E-2</v>
      </c>
      <c r="BV141" s="43">
        <f t="shared" si="496"/>
        <v>7.9300201239639101E-2</v>
      </c>
      <c r="BW141" s="43">
        <f t="shared" si="496"/>
        <v>7.0418308684309316E-2</v>
      </c>
      <c r="BX141" s="43">
        <f t="shared" si="496"/>
        <v>7.0792162344766041E-2</v>
      </c>
      <c r="BY141" s="43">
        <f t="shared" si="496"/>
        <v>7.0350066686519996E-2</v>
      </c>
      <c r="BZ141" s="43">
        <f t="shared" si="496"/>
        <v>7.1238816463104371E-2</v>
      </c>
      <c r="CB141" s="43"/>
      <c r="CC141" s="43" t="str">
        <f t="shared" ref="CC141:CT141" si="497">+IFERROR(CC140/CB140-1,"")</f>
        <v/>
      </c>
      <c r="CD141" s="43" t="str">
        <f t="shared" si="497"/>
        <v/>
      </c>
      <c r="CE141" s="43" t="str">
        <f t="shared" si="497"/>
        <v/>
      </c>
      <c r="CF141" s="43" t="str">
        <f t="shared" si="497"/>
        <v/>
      </c>
      <c r="CG141" s="43">
        <f t="shared" si="497"/>
        <v>0</v>
      </c>
      <c r="CH141" s="43">
        <f t="shared" si="497"/>
        <v>2.2000000000000002</v>
      </c>
      <c r="CI141" s="43">
        <f t="shared" si="497"/>
        <v>1.2259258906250001</v>
      </c>
      <c r="CJ141" s="43">
        <f t="shared" si="497"/>
        <v>0.25649960395343063</v>
      </c>
      <c r="CK141" s="43">
        <f t="shared" si="497"/>
        <v>9.4972067039106101E-2</v>
      </c>
      <c r="CL141" s="43">
        <f t="shared" si="497"/>
        <v>0.52400000000000002</v>
      </c>
      <c r="CM141" s="43">
        <f t="shared" si="497"/>
        <v>0.35534509079222221</v>
      </c>
      <c r="CN141" s="43">
        <f t="shared" si="497"/>
        <v>5.1801124869395112</v>
      </c>
      <c r="CO141" s="43">
        <f t="shared" si="497"/>
        <v>0.1021982414068745</v>
      </c>
      <c r="CP141" s="43">
        <f t="shared" si="497"/>
        <v>8.0101171265910098E-2</v>
      </c>
      <c r="CQ141" s="43">
        <f t="shared" si="497"/>
        <v>0.10169371801134441</v>
      </c>
      <c r="CR141" s="43">
        <f t="shared" si="497"/>
        <v>8.626873739486296E-2</v>
      </c>
      <c r="CS141" s="43">
        <f t="shared" si="497"/>
        <v>7.8651406412295621E-2</v>
      </c>
      <c r="CT141" s="43">
        <f t="shared" si="497"/>
        <v>7.0701982564977062E-2</v>
      </c>
    </row>
    <row r="142" spans="1:98" ht="15" customHeight="1" x14ac:dyDescent="0.25">
      <c r="A142" s="1"/>
      <c r="B142" s="26" t="s">
        <v>138</v>
      </c>
      <c r="D142" s="43"/>
      <c r="E142" s="43"/>
      <c r="F142" s="43"/>
      <c r="G142" s="43" t="str">
        <f t="shared" ref="G142:BZ142" si="498">+IFERROR(G140/F140-1,"")</f>
        <v/>
      </c>
      <c r="H142" s="43" t="str">
        <f t="shared" si="498"/>
        <v/>
      </c>
      <c r="I142" s="43" t="str">
        <f t="shared" si="498"/>
        <v/>
      </c>
      <c r="J142" s="43" t="str">
        <f t="shared" si="498"/>
        <v/>
      </c>
      <c r="K142" s="43" t="str">
        <f t="shared" si="498"/>
        <v/>
      </c>
      <c r="L142" s="43" t="str">
        <f t="shared" si="498"/>
        <v/>
      </c>
      <c r="M142" s="43" t="str">
        <f t="shared" si="498"/>
        <v/>
      </c>
      <c r="N142" s="43" t="str">
        <f t="shared" si="498"/>
        <v/>
      </c>
      <c r="O142" s="43" t="str">
        <f t="shared" si="498"/>
        <v/>
      </c>
      <c r="P142" s="43" t="str">
        <f t="shared" si="498"/>
        <v/>
      </c>
      <c r="Q142" s="43" t="str">
        <f t="shared" si="498"/>
        <v/>
      </c>
      <c r="R142" s="43" t="str">
        <f t="shared" si="498"/>
        <v/>
      </c>
      <c r="S142" s="43" t="str">
        <f t="shared" si="498"/>
        <v/>
      </c>
      <c r="T142" s="43">
        <f t="shared" si="498"/>
        <v>0</v>
      </c>
      <c r="U142" s="43">
        <f t="shared" si="498"/>
        <v>0</v>
      </c>
      <c r="V142" s="43">
        <f t="shared" si="498"/>
        <v>0</v>
      </c>
      <c r="W142" s="43">
        <f t="shared" si="498"/>
        <v>0</v>
      </c>
      <c r="X142" s="43">
        <f t="shared" si="498"/>
        <v>0</v>
      </c>
      <c r="Y142" s="43">
        <f t="shared" si="498"/>
        <v>0</v>
      </c>
      <c r="Z142" s="43">
        <f t="shared" si="498"/>
        <v>0</v>
      </c>
      <c r="AA142" s="43">
        <f t="shared" si="498"/>
        <v>0</v>
      </c>
      <c r="AB142" s="43">
        <f t="shared" si="498"/>
        <v>0</v>
      </c>
      <c r="AC142" s="43">
        <f t="shared" si="498"/>
        <v>4.4000000000000004</v>
      </c>
      <c r="AD142" s="43">
        <f t="shared" si="498"/>
        <v>0</v>
      </c>
      <c r="AE142" s="43">
        <f t="shared" si="498"/>
        <v>0.27777777777777768</v>
      </c>
      <c r="AF142" s="43">
        <f t="shared" si="498"/>
        <v>1.449275362318847E-2</v>
      </c>
      <c r="AG142" s="43">
        <f t="shared" si="498"/>
        <v>7.1428571428571397E-2</v>
      </c>
      <c r="AH142" s="43">
        <f t="shared" si="498"/>
        <v>-5.4419813333333344E-2</v>
      </c>
      <c r="AI142" s="43">
        <f t="shared" si="498"/>
        <v>4.34510796433214E-2</v>
      </c>
      <c r="AJ142" s="43">
        <f t="shared" si="498"/>
        <v>0.37837837837837829</v>
      </c>
      <c r="AK142" s="43">
        <f t="shared" si="498"/>
        <v>-5.8823529411764719E-2</v>
      </c>
      <c r="AL142" s="43">
        <f t="shared" si="498"/>
        <v>-0.10416666666666663</v>
      </c>
      <c r="AM142" s="43">
        <f t="shared" si="498"/>
        <v>0.18604651162790709</v>
      </c>
      <c r="AN142" s="43">
        <f t="shared" si="498"/>
        <v>-2.9411764705882359E-2</v>
      </c>
      <c r="AO142" s="43">
        <f t="shared" si="498"/>
        <v>-5.0505050505050497E-2</v>
      </c>
      <c r="AP142" s="43">
        <f t="shared" si="498"/>
        <v>3.1914893617021267E-2</v>
      </c>
      <c r="AQ142" s="43">
        <f t="shared" si="498"/>
        <v>0.37938144329896928</v>
      </c>
      <c r="AR142" s="43">
        <f t="shared" si="498"/>
        <v>-6.0104633781763894E-2</v>
      </c>
      <c r="AS142" s="43">
        <f t="shared" si="498"/>
        <v>0.19655210801698497</v>
      </c>
      <c r="AT142" s="43">
        <f t="shared" si="498"/>
        <v>0.24520853823865596</v>
      </c>
      <c r="AU142" s="43">
        <f t="shared" si="498"/>
        <v>-4.1606626319553364E-2</v>
      </c>
      <c r="AV142" s="43">
        <f t="shared" si="498"/>
        <v>0.17977703282139235</v>
      </c>
      <c r="AW142" s="43">
        <f t="shared" si="498"/>
        <v>2.1315762147057882E-2</v>
      </c>
      <c r="AX142" s="43">
        <f t="shared" si="498"/>
        <v>-6.7021601086986626E-2</v>
      </c>
      <c r="AY142" s="43">
        <f t="shared" si="498"/>
        <v>2.6626443955695573</v>
      </c>
      <c r="AZ142" s="43">
        <f t="shared" si="498"/>
        <v>0.92832025967000265</v>
      </c>
      <c r="BA142" s="43">
        <f t="shared" si="498"/>
        <v>4.2081638378466124E-4</v>
      </c>
      <c r="BB142" s="43">
        <f t="shared" si="498"/>
        <v>-9.8149186763880625E-3</v>
      </c>
      <c r="BC142" s="43">
        <f t="shared" si="498"/>
        <v>-2.3506088926649737E-2</v>
      </c>
      <c r="BD142" s="43">
        <f t="shared" si="498"/>
        <v>-4.0168213457076662E-2</v>
      </c>
      <c r="BE142" s="43">
        <f t="shared" si="498"/>
        <v>5.4388880495543246E-2</v>
      </c>
      <c r="BF142" s="43">
        <f t="shared" si="498"/>
        <v>1.4901848402349982E-2</v>
      </c>
      <c r="BG142" s="43">
        <f t="shared" si="498"/>
        <v>1.4118311449951015E-3</v>
      </c>
      <c r="BH142" s="43">
        <f t="shared" si="498"/>
        <v>1.9314817425631015E-2</v>
      </c>
      <c r="BI142" s="43">
        <f t="shared" si="498"/>
        <v>8.2655601659750833E-2</v>
      </c>
      <c r="BJ142" s="43">
        <f t="shared" si="498"/>
        <v>-2.4560529408758636E-2</v>
      </c>
      <c r="BK142" s="43">
        <f t="shared" si="498"/>
        <v>2.29406641476817E-2</v>
      </c>
      <c r="BL142" s="43">
        <f t="shared" si="498"/>
        <v>1.9969246566485355E-2</v>
      </c>
      <c r="BM142" s="43">
        <f t="shared" si="498"/>
        <v>8.1834386077665355E-2</v>
      </c>
      <c r="BN142" s="43">
        <f t="shared" si="498"/>
        <v>-2.306921507117532E-2</v>
      </c>
      <c r="BO142" s="43">
        <f t="shared" si="498"/>
        <v>7.307420597102432E-3</v>
      </c>
      <c r="BP142" s="43">
        <f t="shared" si="498"/>
        <v>2.0475804043512014E-2</v>
      </c>
      <c r="BQ142" s="43">
        <f t="shared" si="498"/>
        <v>8.1199451604473616E-2</v>
      </c>
      <c r="BR142" s="43">
        <f t="shared" si="498"/>
        <v>-2.1914631350369196E-2</v>
      </c>
      <c r="BS142" s="43">
        <f t="shared" si="498"/>
        <v>-7.8742066951276168E-4</v>
      </c>
      <c r="BT142" s="43">
        <f t="shared" si="498"/>
        <v>2.0903045508518847E-2</v>
      </c>
      <c r="BU142" s="43">
        <f t="shared" si="498"/>
        <v>8.0664424048024763E-2</v>
      </c>
      <c r="BV142" s="43">
        <f t="shared" si="498"/>
        <v>-2.0940668033267773E-2</v>
      </c>
      <c r="BW142" s="43">
        <f t="shared" si="498"/>
        <v>-9.0102476080735627E-3</v>
      </c>
      <c r="BX142" s="43">
        <f t="shared" si="498"/>
        <v>2.1259605497673029E-2</v>
      </c>
      <c r="BY142" s="43">
        <f t="shared" si="498"/>
        <v>8.0218252450311223E-2</v>
      </c>
      <c r="BZ142" s="43">
        <f t="shared" si="498"/>
        <v>-2.0127720204673905E-2</v>
      </c>
      <c r="CB142" s="43"/>
      <c r="CC142" s="43"/>
      <c r="CD142" s="43"/>
      <c r="CE142" s="43"/>
      <c r="CF142" s="43"/>
      <c r="CG142" s="43"/>
      <c r="CH142" s="43"/>
      <c r="CI142" s="43"/>
      <c r="CJ142" s="43"/>
      <c r="CK142" s="43"/>
      <c r="CL142" s="43"/>
      <c r="CM142" s="43"/>
      <c r="CN142" s="43"/>
      <c r="CO142" s="43"/>
      <c r="CP142" s="92" t="s">
        <v>143</v>
      </c>
      <c r="CQ142" s="92"/>
      <c r="CR142" s="92"/>
      <c r="CS142" s="43"/>
      <c r="CT142" s="43"/>
    </row>
    <row r="143" spans="1:98" ht="15" customHeight="1" x14ac:dyDescent="0.25">
      <c r="A143" s="1"/>
      <c r="B143" s="26"/>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87"/>
      <c r="BG143" s="93" t="s">
        <v>144</v>
      </c>
      <c r="BH143" s="94" t="s">
        <v>145</v>
      </c>
      <c r="BI143" s="94" t="s">
        <v>145</v>
      </c>
      <c r="BJ143" s="43"/>
      <c r="BK143" s="43"/>
      <c r="BL143" s="43"/>
      <c r="BM143" s="43"/>
      <c r="BN143" s="43"/>
      <c r="BO143" s="43"/>
      <c r="BP143" s="43"/>
      <c r="BQ143" s="43"/>
      <c r="BR143" s="43"/>
      <c r="BS143" s="43"/>
      <c r="BT143" s="43"/>
      <c r="BU143" s="43"/>
      <c r="BV143" s="43"/>
      <c r="BW143" s="43"/>
      <c r="BX143" s="43"/>
      <c r="BY143" s="43"/>
      <c r="BZ143" s="43"/>
      <c r="CB143" s="43"/>
      <c r="CC143" s="43"/>
      <c r="CD143" s="43"/>
      <c r="CE143" s="43"/>
      <c r="CF143" s="43"/>
      <c r="CG143" s="43"/>
      <c r="CH143" s="43"/>
      <c r="CI143" s="43"/>
      <c r="CJ143" s="43"/>
      <c r="CK143" s="43"/>
      <c r="CL143" s="43"/>
      <c r="CM143" s="43"/>
      <c r="CN143" s="43"/>
      <c r="CO143" s="43"/>
      <c r="CP143" s="94" t="s">
        <v>146</v>
      </c>
      <c r="CQ143" s="43"/>
      <c r="CR143" s="43"/>
      <c r="CS143" s="43"/>
      <c r="CT143" s="43"/>
    </row>
    <row r="144" spans="1:98" ht="15" customHeight="1" x14ac:dyDescent="0.25">
      <c r="A144" s="84"/>
      <c r="B144" s="317" t="s">
        <v>1068</v>
      </c>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c r="AA144" s="86"/>
      <c r="AB144" s="86"/>
      <c r="AC144" s="86"/>
      <c r="AD144" s="86"/>
      <c r="AE144" s="86"/>
      <c r="AF144" s="86"/>
      <c r="AG144" s="86"/>
      <c r="AH144" s="86"/>
      <c r="AI144" s="86"/>
      <c r="AJ144" s="86"/>
      <c r="AK144" s="86"/>
      <c r="AL144" s="86"/>
      <c r="AM144" s="86"/>
      <c r="AN144" s="86"/>
      <c r="AO144" s="86"/>
      <c r="AP144" s="86"/>
      <c r="AQ144" s="86"/>
      <c r="AR144" s="86"/>
      <c r="AS144" s="86"/>
      <c r="AT144" s="86"/>
      <c r="AU144" s="86"/>
      <c r="AV144" s="86"/>
      <c r="AW144" s="86"/>
      <c r="AX144" s="86"/>
      <c r="AY144" s="86"/>
      <c r="AZ144" s="86"/>
      <c r="BA144" s="86"/>
      <c r="BB144" s="86"/>
      <c r="BC144" s="86"/>
      <c r="BD144" s="86"/>
      <c r="BE144" s="86"/>
      <c r="BF144" s="86"/>
      <c r="BG144" s="95"/>
      <c r="BH144" s="95"/>
      <c r="BI144" s="95" t="e">
        <f t="shared" ref="BI144:BZ144" ca="1" si="499">+BI563</f>
        <v>#NAME?</v>
      </c>
      <c r="BJ144" s="95" t="e">
        <f t="shared" ca="1" si="499"/>
        <v>#NAME?</v>
      </c>
      <c r="BK144" s="95" t="e">
        <f t="shared" ca="1" si="499"/>
        <v>#NAME?</v>
      </c>
      <c r="BL144" s="95" t="e">
        <f t="shared" ca="1" si="499"/>
        <v>#NAME?</v>
      </c>
      <c r="BM144" s="95" t="e">
        <f t="shared" ca="1" si="499"/>
        <v>#NAME?</v>
      </c>
      <c r="BN144" s="95" t="e">
        <f t="shared" ca="1" si="499"/>
        <v>#NAME?</v>
      </c>
      <c r="BO144" s="95" t="e">
        <f t="shared" ca="1" si="499"/>
        <v>#NAME?</v>
      </c>
      <c r="BP144" s="95" t="e">
        <f t="shared" ca="1" si="499"/>
        <v>#NAME?</v>
      </c>
      <c r="BQ144" s="95" t="e">
        <f t="shared" ca="1" si="499"/>
        <v>#NAME?</v>
      </c>
      <c r="BR144" s="95" t="e">
        <f t="shared" ca="1" si="499"/>
        <v>#NAME?</v>
      </c>
      <c r="BS144" s="95" t="e">
        <f t="shared" ca="1" si="499"/>
        <v>#NAME?</v>
      </c>
      <c r="BT144" s="95" t="e">
        <f t="shared" ca="1" si="499"/>
        <v>#NAME?</v>
      </c>
      <c r="BU144" s="95" t="e">
        <f t="shared" ca="1" si="499"/>
        <v>#NAME?</v>
      </c>
      <c r="BV144" s="95" t="e">
        <f t="shared" ca="1" si="499"/>
        <v>#NAME?</v>
      </c>
      <c r="BW144" s="95" t="e">
        <f t="shared" ca="1" si="499"/>
        <v>#NAME?</v>
      </c>
      <c r="BX144" s="95" t="e">
        <f t="shared" ca="1" si="499"/>
        <v>#NAME?</v>
      </c>
      <c r="BY144" s="95" t="e">
        <f t="shared" ca="1" si="499"/>
        <v>#NAME?</v>
      </c>
      <c r="BZ144" s="95" t="e">
        <f t="shared" ca="1" si="499"/>
        <v>#NAME?</v>
      </c>
      <c r="CB144" s="86"/>
      <c r="CC144" s="86"/>
      <c r="CD144" s="86"/>
      <c r="CE144" s="86"/>
      <c r="CF144" s="86"/>
      <c r="CG144" s="86"/>
      <c r="CH144" s="86"/>
      <c r="CI144" s="86"/>
      <c r="CJ144" s="86"/>
      <c r="CK144" s="86"/>
      <c r="CL144" s="86"/>
      <c r="CM144" s="86"/>
      <c r="CN144" s="86"/>
      <c r="CO144" s="86"/>
      <c r="CP144" s="95" t="e">
        <f t="shared" ref="CP144:CT144" ca="1" si="500">+CP563</f>
        <v>#NAME?</v>
      </c>
      <c r="CQ144" s="95" t="e">
        <f t="shared" ca="1" si="500"/>
        <v>#NAME?</v>
      </c>
      <c r="CR144" s="95" t="e">
        <f t="shared" ca="1" si="500"/>
        <v>#NAME?</v>
      </c>
      <c r="CS144" s="95" t="e">
        <f t="shared" ca="1" si="500"/>
        <v>#NAME?</v>
      </c>
      <c r="CT144" s="95" t="e">
        <f t="shared" ca="1" si="500"/>
        <v>#NAME?</v>
      </c>
    </row>
    <row r="145" spans="1:98" ht="15" customHeight="1" x14ac:dyDescent="0.25">
      <c r="A145" s="84"/>
      <c r="B145" s="85" t="s">
        <v>147</v>
      </c>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c r="AA145" s="86"/>
      <c r="AB145" s="86"/>
      <c r="AC145" s="86"/>
      <c r="AD145" s="86"/>
      <c r="AE145" s="86"/>
      <c r="AF145" s="86"/>
      <c r="AG145" s="86"/>
      <c r="AH145" s="86"/>
      <c r="AI145" s="86"/>
      <c r="AJ145" s="86"/>
      <c r="AK145" s="86"/>
      <c r="AL145" s="86"/>
      <c r="AM145" s="86"/>
      <c r="AN145" s="86"/>
      <c r="AO145" s="86"/>
      <c r="AP145" s="86"/>
      <c r="AQ145" s="86"/>
      <c r="AR145" s="86"/>
      <c r="AS145" s="86"/>
      <c r="AT145" s="86"/>
      <c r="AU145" s="86"/>
      <c r="AV145" s="86"/>
      <c r="AW145" s="86"/>
      <c r="AX145" s="86"/>
      <c r="AY145" s="86"/>
      <c r="AZ145" s="86"/>
      <c r="BA145" s="86"/>
      <c r="BB145" s="86"/>
      <c r="BC145" s="86"/>
      <c r="BD145" s="86"/>
      <c r="BE145" s="86"/>
      <c r="BF145" s="86"/>
      <c r="BG145" s="86"/>
      <c r="BH145" s="86"/>
      <c r="BI145" s="86" t="e">
        <f t="shared" ref="BI145:BR145" ca="1" si="501">+BI140/BI144-1</f>
        <v>#NAME?</v>
      </c>
      <c r="BJ145" s="86" t="e">
        <f t="shared" ca="1" si="501"/>
        <v>#NAME?</v>
      </c>
      <c r="BK145" s="86" t="e">
        <f t="shared" ca="1" si="501"/>
        <v>#NAME?</v>
      </c>
      <c r="BL145" s="86" t="e">
        <f t="shared" ca="1" si="501"/>
        <v>#NAME?</v>
      </c>
      <c r="BM145" s="86" t="e">
        <f t="shared" ca="1" si="501"/>
        <v>#NAME?</v>
      </c>
      <c r="BN145" s="86" t="e">
        <f t="shared" ca="1" si="501"/>
        <v>#NAME?</v>
      </c>
      <c r="BO145" s="86" t="e">
        <f t="shared" ca="1" si="501"/>
        <v>#NAME?</v>
      </c>
      <c r="BP145" s="86" t="e">
        <f t="shared" ca="1" si="501"/>
        <v>#NAME?</v>
      </c>
      <c r="BQ145" s="86" t="e">
        <f t="shared" ca="1" si="501"/>
        <v>#NAME?</v>
      </c>
      <c r="BR145" s="86" t="e">
        <f t="shared" ca="1" si="501"/>
        <v>#NAME?</v>
      </c>
      <c r="BS145" s="86"/>
      <c r="BT145" s="86"/>
      <c r="BU145" s="86"/>
      <c r="BV145" s="86"/>
      <c r="BW145" s="86"/>
      <c r="BX145" s="86"/>
      <c r="BY145" s="86"/>
      <c r="BZ145" s="86"/>
      <c r="CB145" s="86"/>
      <c r="CC145" s="86"/>
      <c r="CD145" s="86"/>
      <c r="CE145" s="86"/>
      <c r="CF145" s="86"/>
      <c r="CG145" s="86"/>
      <c r="CH145" s="86"/>
      <c r="CI145" s="86"/>
      <c r="CJ145" s="86"/>
      <c r="CK145" s="86"/>
      <c r="CL145" s="86"/>
      <c r="CM145" s="86"/>
      <c r="CN145" s="86"/>
      <c r="CO145" s="86"/>
      <c r="CP145" s="86" t="e">
        <f t="shared" ref="CP145:CT145" ca="1" si="502">+CP140/CP144-1</f>
        <v>#NAME?</v>
      </c>
      <c r="CQ145" s="86" t="e">
        <f t="shared" ca="1" si="502"/>
        <v>#NAME?</v>
      </c>
      <c r="CR145" s="86" t="e">
        <f t="shared" ca="1" si="502"/>
        <v>#NAME?</v>
      </c>
      <c r="CS145" s="86" t="e">
        <f t="shared" ca="1" si="502"/>
        <v>#NAME?</v>
      </c>
      <c r="CT145" s="86" t="e">
        <f t="shared" ca="1" si="502"/>
        <v>#NAME?</v>
      </c>
    </row>
    <row r="146" spans="1:98" ht="15" customHeight="1" x14ac:dyDescent="0.25">
      <c r="A146" s="84"/>
      <c r="B146" s="85"/>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c r="AA146" s="86"/>
      <c r="AB146" s="86"/>
      <c r="AC146" s="86"/>
      <c r="AD146" s="86"/>
      <c r="AE146" s="86"/>
      <c r="AF146" s="86"/>
      <c r="AG146" s="86"/>
      <c r="AH146" s="86"/>
      <c r="AI146" s="86"/>
      <c r="AJ146" s="86"/>
      <c r="AK146" s="86"/>
      <c r="AL146" s="86"/>
      <c r="AM146" s="86"/>
      <c r="AN146" s="86"/>
      <c r="AO146" s="86"/>
      <c r="AP146" s="86"/>
      <c r="AQ146" s="86"/>
      <c r="AR146" s="86"/>
      <c r="AS146" s="86"/>
      <c r="AT146" s="86"/>
      <c r="AU146" s="86"/>
      <c r="AV146" s="86"/>
      <c r="AW146" s="86"/>
      <c r="AX146" s="86"/>
      <c r="AY146" s="86"/>
      <c r="AZ146" s="86"/>
      <c r="BA146" s="86"/>
      <c r="BB146" s="86"/>
      <c r="BC146" s="86"/>
      <c r="BD146" s="86"/>
      <c r="BE146" s="86"/>
      <c r="BF146" s="86"/>
      <c r="BG146" s="86"/>
      <c r="BH146" s="86"/>
      <c r="BI146" s="86"/>
      <c r="BJ146" s="86"/>
      <c r="BK146" s="86"/>
      <c r="BL146" s="86"/>
      <c r="BM146" s="86"/>
      <c r="BN146" s="86"/>
      <c r="BO146" s="86"/>
      <c r="BP146" s="86"/>
      <c r="BQ146" s="86"/>
      <c r="BR146" s="86"/>
      <c r="BS146" s="86"/>
      <c r="BT146" s="86"/>
      <c r="BU146" s="86"/>
      <c r="BV146" s="86"/>
      <c r="BW146" s="86"/>
      <c r="BX146" s="86"/>
      <c r="BY146" s="86"/>
      <c r="BZ146" s="86"/>
      <c r="CB146" s="86"/>
      <c r="CC146" s="86"/>
      <c r="CD146" s="86"/>
      <c r="CE146" s="86"/>
      <c r="CF146" s="86"/>
      <c r="CG146" s="86"/>
      <c r="CH146" s="86"/>
      <c r="CI146" s="86"/>
      <c r="CJ146" s="86"/>
      <c r="CK146" s="86"/>
      <c r="CL146" s="86"/>
      <c r="CM146" s="86"/>
      <c r="CN146" s="86"/>
      <c r="CO146" s="86"/>
      <c r="CP146" s="86"/>
      <c r="CQ146" s="86"/>
      <c r="CR146" s="86"/>
      <c r="CS146" s="86"/>
      <c r="CT146" s="86"/>
    </row>
    <row r="147" spans="1:98" ht="15" customHeight="1" x14ac:dyDescent="0.25">
      <c r="A147" s="84"/>
      <c r="B147" s="85" t="s">
        <v>148</v>
      </c>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c r="AA147" s="86"/>
      <c r="AB147" s="86"/>
      <c r="AC147" s="86"/>
      <c r="AD147" s="86"/>
      <c r="AE147" s="96">
        <f t="shared" ref="AE147:BZ147" si="503">AE185</f>
        <v>50</v>
      </c>
      <c r="AF147" s="96">
        <f t="shared" si="503"/>
        <v>60</v>
      </c>
      <c r="AG147" s="96">
        <f t="shared" si="503"/>
        <v>80</v>
      </c>
      <c r="AH147" s="96">
        <f t="shared" si="503"/>
        <v>70</v>
      </c>
      <c r="AI147" s="96">
        <f t="shared" si="503"/>
        <v>38.5</v>
      </c>
      <c r="AJ147" s="96">
        <f t="shared" si="503"/>
        <v>102</v>
      </c>
      <c r="AK147" s="96">
        <f t="shared" si="503"/>
        <v>111.20000000000002</v>
      </c>
      <c r="AL147" s="96">
        <f t="shared" si="503"/>
        <v>125.3</v>
      </c>
      <c r="AM147" s="96">
        <f t="shared" si="503"/>
        <v>92.399999999999991</v>
      </c>
      <c r="AN147" s="96">
        <f t="shared" si="503"/>
        <v>134.64000000000001</v>
      </c>
      <c r="AO147" s="96">
        <f t="shared" si="503"/>
        <v>100.08000000000001</v>
      </c>
      <c r="AP147" s="96">
        <f t="shared" si="503"/>
        <v>162.89000000000001</v>
      </c>
      <c r="AQ147" s="96">
        <f t="shared" si="503"/>
        <v>208.82399999999996</v>
      </c>
      <c r="AR147" s="96">
        <f t="shared" si="503"/>
        <v>236.96640000000002</v>
      </c>
      <c r="AS147" s="96">
        <f t="shared" si="503"/>
        <v>167.1336</v>
      </c>
      <c r="AT147" s="96">
        <f t="shared" si="503"/>
        <v>234.79330000000004</v>
      </c>
      <c r="AU147" s="96">
        <f t="shared" si="503"/>
        <v>214.79330000000004</v>
      </c>
      <c r="AV147" s="96">
        <f t="shared" si="503"/>
        <v>246.44505600000002</v>
      </c>
      <c r="AW147" s="96">
        <f t="shared" si="503"/>
        <v>180.504288</v>
      </c>
      <c r="AX147" s="96">
        <f t="shared" si="503"/>
        <v>211.31397000000004</v>
      </c>
      <c r="AY147" s="96">
        <f t="shared" si="503"/>
        <v>193.31397000000004</v>
      </c>
      <c r="AZ147" s="96">
        <f t="shared" si="503"/>
        <v>209.47829760000002</v>
      </c>
      <c r="BA147" s="96">
        <f t="shared" si="503"/>
        <v>171.47907359999999</v>
      </c>
      <c r="BB147" s="96">
        <f t="shared" si="503"/>
        <v>200.74827150000002</v>
      </c>
      <c r="BC147" s="96">
        <f t="shared" si="503"/>
        <v>170.64478743583015</v>
      </c>
      <c r="BD147" s="96">
        <f t="shared" si="503"/>
        <v>198.42972737629259</v>
      </c>
      <c r="BE147" s="96">
        <f t="shared" si="503"/>
        <v>143.4125615536596</v>
      </c>
      <c r="BF147" s="96">
        <f t="shared" si="503"/>
        <v>200.74827150000002</v>
      </c>
      <c r="BG147" s="4">
        <f t="shared" si="503"/>
        <v>162.11254806403863</v>
      </c>
      <c r="BH147" s="4">
        <f t="shared" si="503"/>
        <v>202.39832192381846</v>
      </c>
      <c r="BI147" s="4">
        <f t="shared" si="503"/>
        <v>147.7149384002694</v>
      </c>
      <c r="BJ147" s="4">
        <f t="shared" si="503"/>
        <v>204.76323693000003</v>
      </c>
      <c r="BK147" s="4">
        <f t="shared" si="503"/>
        <v>165.35479902531941</v>
      </c>
      <c r="BL147" s="4">
        <f t="shared" si="503"/>
        <v>206.44628836229484</v>
      </c>
      <c r="BM147" s="4">
        <f t="shared" si="503"/>
        <v>150.6692371682748</v>
      </c>
      <c r="BN147" s="4">
        <f t="shared" si="503"/>
        <v>208.85850166860004</v>
      </c>
      <c r="BO147" s="4">
        <f t="shared" si="503"/>
        <v>170.31544299607899</v>
      </c>
      <c r="BP147" s="4">
        <f t="shared" si="503"/>
        <v>212.63967701316369</v>
      </c>
      <c r="BQ147" s="4">
        <f t="shared" si="503"/>
        <v>155.18931428332306</v>
      </c>
      <c r="BR147" s="4">
        <f t="shared" si="503"/>
        <v>215.12425671865805</v>
      </c>
      <c r="BS147" s="4">
        <f t="shared" si="503"/>
        <v>175.42490628596136</v>
      </c>
      <c r="BT147" s="4">
        <f t="shared" si="503"/>
        <v>219.0188673235586</v>
      </c>
      <c r="BU147" s="4">
        <f t="shared" si="503"/>
        <v>159.84499371182275</v>
      </c>
      <c r="BV147" s="4">
        <f t="shared" si="503"/>
        <v>221.5779844202178</v>
      </c>
      <c r="BW147" s="4">
        <f t="shared" si="503"/>
        <v>180.68765347454021</v>
      </c>
      <c r="BX147" s="4">
        <f t="shared" si="503"/>
        <v>225.58943334326537</v>
      </c>
      <c r="BY147" s="4">
        <f t="shared" si="503"/>
        <v>164.64034352317745</v>
      </c>
      <c r="BZ147" s="4">
        <f t="shared" si="503"/>
        <v>228.22532395282434</v>
      </c>
      <c r="CB147" s="30">
        <f t="shared" ref="CB147:CB150" si="504">+SUMIFS($C147:$BZ147,$C$5:$BZ$5,"&lt;="&amp;CB$5,$C$5:$BZ$5,"&gt;"&amp;#REF!)</f>
        <v>0</v>
      </c>
      <c r="CC147" s="30">
        <f t="shared" ref="CC147:CT147" si="505">+SUMIFS($C147:$BZ147,$C$5:$BZ$5,"&lt;="&amp;CC$5,$C$5:$BZ$5,"&gt;"&amp;CB$5)</f>
        <v>0</v>
      </c>
      <c r="CD147" s="30">
        <f t="shared" si="505"/>
        <v>0</v>
      </c>
      <c r="CE147" s="30">
        <f t="shared" si="505"/>
        <v>0</v>
      </c>
      <c r="CF147" s="30">
        <f t="shared" si="505"/>
        <v>0</v>
      </c>
      <c r="CG147" s="30">
        <f t="shared" si="505"/>
        <v>0</v>
      </c>
      <c r="CH147" s="30">
        <f t="shared" si="505"/>
        <v>0</v>
      </c>
      <c r="CI147" s="30">
        <f t="shared" si="505"/>
        <v>260</v>
      </c>
      <c r="CJ147" s="30">
        <f t="shared" si="505"/>
        <v>377</v>
      </c>
      <c r="CK147" s="30">
        <f t="shared" si="505"/>
        <v>490.01</v>
      </c>
      <c r="CL147" s="30">
        <f t="shared" si="505"/>
        <v>847.71730000000002</v>
      </c>
      <c r="CM147" s="30">
        <f t="shared" si="505"/>
        <v>853.05661400000008</v>
      </c>
      <c r="CN147" s="30">
        <f t="shared" si="505"/>
        <v>775.01961270000004</v>
      </c>
      <c r="CO147" s="30">
        <f t="shared" si="505"/>
        <v>713.23534786578227</v>
      </c>
      <c r="CP147" s="91">
        <f t="shared" si="505"/>
        <v>716.9890453181265</v>
      </c>
      <c r="CQ147" s="91">
        <f t="shared" si="505"/>
        <v>731.32882622448915</v>
      </c>
      <c r="CR147" s="91">
        <f t="shared" si="505"/>
        <v>753.26869101122384</v>
      </c>
      <c r="CS147" s="91">
        <f t="shared" si="505"/>
        <v>775.86675174156051</v>
      </c>
      <c r="CT147" s="91">
        <f t="shared" si="505"/>
        <v>799.14275429380746</v>
      </c>
    </row>
    <row r="148" spans="1:98" ht="15" customHeight="1" x14ac:dyDescent="0.25">
      <c r="A148" s="84"/>
      <c r="B148" s="85" t="s">
        <v>149</v>
      </c>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c r="AA148" s="86"/>
      <c r="AB148" s="86"/>
      <c r="AC148" s="86"/>
      <c r="AD148" s="86"/>
      <c r="AE148" s="96">
        <f t="shared" ref="AE148:BZ148" si="506">AE216</f>
        <v>80</v>
      </c>
      <c r="AF148" s="96">
        <f t="shared" si="506"/>
        <v>95</v>
      </c>
      <c r="AG148" s="96">
        <f t="shared" si="506"/>
        <v>100</v>
      </c>
      <c r="AH148" s="96">
        <f t="shared" si="506"/>
        <v>80</v>
      </c>
      <c r="AI148" s="96">
        <f t="shared" si="506"/>
        <v>76</v>
      </c>
      <c r="AJ148" s="96">
        <f t="shared" si="506"/>
        <v>94.525000000000006</v>
      </c>
      <c r="AK148" s="96">
        <f t="shared" si="506"/>
        <v>80</v>
      </c>
      <c r="AL148" s="96">
        <f t="shared" si="506"/>
        <v>76</v>
      </c>
      <c r="AM148" s="96">
        <f t="shared" si="506"/>
        <v>79.8</v>
      </c>
      <c r="AN148" s="96">
        <f t="shared" si="506"/>
        <v>116.26575000000001</v>
      </c>
      <c r="AO148" s="96">
        <f t="shared" si="506"/>
        <v>123.2</v>
      </c>
      <c r="AP148" s="96">
        <f t="shared" si="506"/>
        <v>137.86924999999991</v>
      </c>
      <c r="AQ148" s="96">
        <f t="shared" si="506"/>
        <v>203.48999999999998</v>
      </c>
      <c r="AR148" s="96">
        <f t="shared" si="506"/>
        <v>150</v>
      </c>
      <c r="AS148" s="96">
        <f t="shared" si="506"/>
        <v>157.696</v>
      </c>
      <c r="AT148" s="96">
        <f t="shared" si="506"/>
        <v>180.59299999999999</v>
      </c>
      <c r="AU148" s="96">
        <f t="shared" si="506"/>
        <v>180.59299999999999</v>
      </c>
      <c r="AV148" s="96">
        <f t="shared" si="506"/>
        <v>199.5</v>
      </c>
      <c r="AW148" s="96">
        <f t="shared" si="506"/>
        <v>150</v>
      </c>
      <c r="AX148" s="96">
        <f t="shared" si="506"/>
        <v>162.53369999999998</v>
      </c>
      <c r="AY148" s="96">
        <f t="shared" si="506"/>
        <v>162.53369999999998</v>
      </c>
      <c r="AZ148" s="96">
        <f t="shared" si="506"/>
        <v>169.57499999999999</v>
      </c>
      <c r="BA148" s="96">
        <f t="shared" si="506"/>
        <v>135</v>
      </c>
      <c r="BB148" s="96">
        <f t="shared" si="506"/>
        <v>146.28032999999999</v>
      </c>
      <c r="BC148" s="96">
        <f t="shared" si="506"/>
        <v>143.47400080635134</v>
      </c>
      <c r="BD148" s="96">
        <f t="shared" si="506"/>
        <v>160.63106014011643</v>
      </c>
      <c r="BE148" s="96">
        <f t="shared" si="506"/>
        <v>136.35</v>
      </c>
      <c r="BF148" s="96">
        <f t="shared" si="506"/>
        <v>137.28797025409031</v>
      </c>
      <c r="BG148" s="4">
        <f t="shared" si="506"/>
        <v>121.95290068539863</v>
      </c>
      <c r="BH148" s="4">
        <f t="shared" si="506"/>
        <v>160.63106014011643</v>
      </c>
      <c r="BI148" s="4">
        <f t="shared" si="506"/>
        <v>136.35</v>
      </c>
      <c r="BJ148" s="4">
        <f t="shared" si="506"/>
        <v>137.28797025409031</v>
      </c>
      <c r="BK148" s="4">
        <f t="shared" si="506"/>
        <v>121.95290068539863</v>
      </c>
      <c r="BL148" s="4">
        <f t="shared" si="506"/>
        <v>160.63106014011643</v>
      </c>
      <c r="BM148" s="4">
        <f t="shared" si="506"/>
        <v>200</v>
      </c>
      <c r="BN148" s="4">
        <f t="shared" si="506"/>
        <v>225</v>
      </c>
      <c r="BO148" s="4">
        <f t="shared" si="506"/>
        <v>250</v>
      </c>
      <c r="BP148" s="4">
        <f t="shared" si="506"/>
        <v>250</v>
      </c>
      <c r="BQ148" s="4">
        <f t="shared" si="506"/>
        <v>300</v>
      </c>
      <c r="BR148" s="4">
        <f t="shared" si="506"/>
        <v>250</v>
      </c>
      <c r="BS148" s="4">
        <f t="shared" si="506"/>
        <v>262.5</v>
      </c>
      <c r="BT148" s="4">
        <f t="shared" si="506"/>
        <v>262.5</v>
      </c>
      <c r="BU148" s="4">
        <f t="shared" si="506"/>
        <v>315</v>
      </c>
      <c r="BV148" s="4">
        <f t="shared" si="506"/>
        <v>262.5</v>
      </c>
      <c r="BW148" s="4">
        <f t="shared" si="506"/>
        <v>275.625</v>
      </c>
      <c r="BX148" s="4">
        <f t="shared" si="506"/>
        <v>275.625</v>
      </c>
      <c r="BY148" s="4">
        <f t="shared" si="506"/>
        <v>330.75</v>
      </c>
      <c r="BZ148" s="4">
        <f t="shared" si="506"/>
        <v>275.625</v>
      </c>
      <c r="CB148" s="30">
        <f t="shared" si="504"/>
        <v>0</v>
      </c>
      <c r="CC148" s="30">
        <f t="shared" ref="CC148:CT148" si="507">+SUMIFS($C148:$BZ148,$C$5:$BZ$5,"&lt;="&amp;CC$5,$C$5:$BZ$5,"&gt;"&amp;CB$5)</f>
        <v>0</v>
      </c>
      <c r="CD148" s="30">
        <f t="shared" si="507"/>
        <v>0</v>
      </c>
      <c r="CE148" s="30">
        <f t="shared" si="507"/>
        <v>0</v>
      </c>
      <c r="CF148" s="30">
        <f t="shared" si="507"/>
        <v>0</v>
      </c>
      <c r="CG148" s="30">
        <f t="shared" si="507"/>
        <v>0</v>
      </c>
      <c r="CH148" s="30">
        <f t="shared" si="507"/>
        <v>0</v>
      </c>
      <c r="CI148" s="30">
        <f t="shared" si="507"/>
        <v>355</v>
      </c>
      <c r="CJ148" s="30">
        <f t="shared" si="507"/>
        <v>326.52499999999998</v>
      </c>
      <c r="CK148" s="30">
        <f t="shared" si="507"/>
        <v>457.13499999999993</v>
      </c>
      <c r="CL148" s="30">
        <f t="shared" si="507"/>
        <v>691.779</v>
      </c>
      <c r="CM148" s="30">
        <f t="shared" si="507"/>
        <v>692.62669999999991</v>
      </c>
      <c r="CN148" s="30">
        <f t="shared" si="507"/>
        <v>613.38903000000005</v>
      </c>
      <c r="CO148" s="30">
        <f t="shared" si="507"/>
        <v>577.74303120055811</v>
      </c>
      <c r="CP148" s="91">
        <f t="shared" si="507"/>
        <v>556.22193107960538</v>
      </c>
      <c r="CQ148" s="91">
        <f t="shared" si="507"/>
        <v>707.58396082551508</v>
      </c>
      <c r="CR148" s="91">
        <f t="shared" si="507"/>
        <v>1050</v>
      </c>
      <c r="CS148" s="91">
        <f t="shared" si="507"/>
        <v>1102.5</v>
      </c>
      <c r="CT148" s="91">
        <f t="shared" si="507"/>
        <v>1157.625</v>
      </c>
    </row>
    <row r="149" spans="1:98" ht="15" customHeight="1" x14ac:dyDescent="0.25">
      <c r="A149" s="97"/>
      <c r="B149" s="98" t="s">
        <v>150</v>
      </c>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c r="AA149" s="99"/>
      <c r="AB149" s="99"/>
      <c r="AC149" s="99"/>
      <c r="AD149" s="99"/>
      <c r="AE149" s="100">
        <f t="shared" ref="AE149:BH149" si="508">+AE150-AE148-AE147</f>
        <v>40.999950000000013</v>
      </c>
      <c r="AF149" s="100">
        <f t="shared" si="508"/>
        <v>52.335379999999986</v>
      </c>
      <c r="AG149" s="100">
        <f t="shared" si="508"/>
        <v>44.076399999999978</v>
      </c>
      <c r="AH149" s="100">
        <f t="shared" si="508"/>
        <v>53.134182999999979</v>
      </c>
      <c r="AI149" s="100">
        <f t="shared" si="508"/>
        <v>30.144749999999988</v>
      </c>
      <c r="AJ149" s="100">
        <f t="shared" si="508"/>
        <v>61.688129999999973</v>
      </c>
      <c r="AK149" s="100">
        <f t="shared" si="508"/>
        <v>105.88496000000001</v>
      </c>
      <c r="AL149" s="100">
        <f t="shared" si="508"/>
        <v>58.514200000000031</v>
      </c>
      <c r="AM149" s="100">
        <f t="shared" si="508"/>
        <v>59.700800000000001</v>
      </c>
      <c r="AN149" s="100">
        <f t="shared" si="508"/>
        <v>127.32644999999994</v>
      </c>
      <c r="AO149" s="100">
        <f t="shared" si="508"/>
        <v>93.873390000000001</v>
      </c>
      <c r="AP149" s="100">
        <f t="shared" si="508"/>
        <v>95.688780000000094</v>
      </c>
      <c r="AQ149" s="100">
        <f t="shared" si="508"/>
        <v>178.31034000000011</v>
      </c>
      <c r="AR149" s="100">
        <f t="shared" si="508"/>
        <v>191.70237999999995</v>
      </c>
      <c r="AS149" s="100">
        <f t="shared" si="508"/>
        <v>72.215960000000024</v>
      </c>
      <c r="AT149" s="100">
        <f t="shared" si="508"/>
        <v>32.253780000000006</v>
      </c>
      <c r="AU149" s="100">
        <f t="shared" si="508"/>
        <v>5.7113999999999976</v>
      </c>
      <c r="AV149" s="100">
        <f t="shared" si="508"/>
        <v>127.6718239999999</v>
      </c>
      <c r="AW149" s="100">
        <f t="shared" si="508"/>
        <v>54.996822000000037</v>
      </c>
      <c r="AX149" s="100">
        <f t="shared" si="508"/>
        <v>32.681729999999988</v>
      </c>
      <c r="AY149" s="100">
        <f t="shared" si="508"/>
        <v>6.2773300000000347</v>
      </c>
      <c r="AZ149" s="100">
        <f t="shared" si="508"/>
        <v>111.96670240000009</v>
      </c>
      <c r="BA149" s="100">
        <f t="shared" si="508"/>
        <v>58.748926400000073</v>
      </c>
      <c r="BB149" s="100">
        <f t="shared" si="508"/>
        <v>33.623398500000036</v>
      </c>
      <c r="BC149" s="100">
        <f t="shared" si="508"/>
        <v>5.5412117578184734</v>
      </c>
      <c r="BD149" s="100">
        <f t="shared" si="508"/>
        <v>106.06121248359091</v>
      </c>
      <c r="BE149" s="100">
        <f t="shared" si="508"/>
        <v>25.687438446340451</v>
      </c>
      <c r="BF149" s="100">
        <f t="shared" si="508"/>
        <v>19.215758245909626</v>
      </c>
      <c r="BG149" s="100">
        <f t="shared" si="508"/>
        <v>17.657551250562818</v>
      </c>
      <c r="BH149" s="100">
        <f t="shared" si="508"/>
        <v>108.63961793606518</v>
      </c>
      <c r="BI149" s="101">
        <f t="shared" ref="BI149:BZ149" si="509">+BE149</f>
        <v>25.687438446340451</v>
      </c>
      <c r="BJ149" s="101">
        <f t="shared" si="509"/>
        <v>19.215758245909626</v>
      </c>
      <c r="BK149" s="101">
        <f t="shared" si="509"/>
        <v>17.657551250562818</v>
      </c>
      <c r="BL149" s="101">
        <f t="shared" si="509"/>
        <v>108.63961793606518</v>
      </c>
      <c r="BM149" s="101">
        <f t="shared" si="509"/>
        <v>25.687438446340451</v>
      </c>
      <c r="BN149" s="101">
        <f t="shared" si="509"/>
        <v>19.215758245909626</v>
      </c>
      <c r="BO149" s="101">
        <f t="shared" si="509"/>
        <v>17.657551250562818</v>
      </c>
      <c r="BP149" s="101">
        <f t="shared" si="509"/>
        <v>108.63961793606518</v>
      </c>
      <c r="BQ149" s="101">
        <f t="shared" si="509"/>
        <v>25.687438446340451</v>
      </c>
      <c r="BR149" s="101">
        <f t="shared" si="509"/>
        <v>19.215758245909626</v>
      </c>
      <c r="BS149" s="101">
        <f t="shared" si="509"/>
        <v>17.657551250562818</v>
      </c>
      <c r="BT149" s="101">
        <f t="shared" si="509"/>
        <v>108.63961793606518</v>
      </c>
      <c r="BU149" s="101">
        <f t="shared" si="509"/>
        <v>25.687438446340451</v>
      </c>
      <c r="BV149" s="101">
        <f t="shared" si="509"/>
        <v>19.215758245909626</v>
      </c>
      <c r="BW149" s="101">
        <f t="shared" si="509"/>
        <v>17.657551250562818</v>
      </c>
      <c r="BX149" s="101">
        <f t="shared" si="509"/>
        <v>108.63961793606518</v>
      </c>
      <c r="BY149" s="101">
        <f t="shared" si="509"/>
        <v>25.687438446340451</v>
      </c>
      <c r="BZ149" s="101">
        <f t="shared" si="509"/>
        <v>19.215758245909626</v>
      </c>
      <c r="CB149" s="102">
        <f t="shared" si="504"/>
        <v>0</v>
      </c>
      <c r="CC149" s="102">
        <f t="shared" ref="CC149:CT149" si="510">+SUMIFS($C149:$BZ149,$C$5:$BZ$5,"&lt;="&amp;CC$5,$C$5:$BZ$5,"&gt;"&amp;CB$5)</f>
        <v>0</v>
      </c>
      <c r="CD149" s="102">
        <f t="shared" si="510"/>
        <v>0</v>
      </c>
      <c r="CE149" s="102">
        <f t="shared" si="510"/>
        <v>0</v>
      </c>
      <c r="CF149" s="102">
        <f t="shared" si="510"/>
        <v>0</v>
      </c>
      <c r="CG149" s="102">
        <f t="shared" si="510"/>
        <v>0</v>
      </c>
      <c r="CH149" s="102">
        <f t="shared" si="510"/>
        <v>0</v>
      </c>
      <c r="CI149" s="102">
        <f t="shared" si="510"/>
        <v>190.54591299999996</v>
      </c>
      <c r="CJ149" s="102">
        <f t="shared" si="510"/>
        <v>256.23203999999998</v>
      </c>
      <c r="CK149" s="102">
        <f t="shared" si="510"/>
        <v>376.58942000000002</v>
      </c>
      <c r="CL149" s="102">
        <f t="shared" si="510"/>
        <v>474.48246000000006</v>
      </c>
      <c r="CM149" s="102">
        <f t="shared" si="510"/>
        <v>221.06177599999992</v>
      </c>
      <c r="CN149" s="102">
        <f t="shared" si="510"/>
        <v>210.61635730000023</v>
      </c>
      <c r="CO149" s="102">
        <f t="shared" si="510"/>
        <v>156.50562093365946</v>
      </c>
      <c r="CP149" s="103">
        <f t="shared" si="510"/>
        <v>171.20036587887807</v>
      </c>
      <c r="CQ149" s="103">
        <f t="shared" si="510"/>
        <v>171.20036587887807</v>
      </c>
      <c r="CR149" s="103">
        <f t="shared" si="510"/>
        <v>171.20036587887807</v>
      </c>
      <c r="CS149" s="103">
        <f t="shared" si="510"/>
        <v>171.20036587887807</v>
      </c>
      <c r="CT149" s="103">
        <f t="shared" si="510"/>
        <v>171.20036587887807</v>
      </c>
    </row>
    <row r="150" spans="1:98" ht="15" customHeight="1" x14ac:dyDescent="0.25">
      <c r="A150" s="16"/>
      <c r="B150" s="39" t="s">
        <v>151</v>
      </c>
      <c r="C150" s="35"/>
      <c r="D150" s="35"/>
      <c r="E150" s="35"/>
      <c r="F150" s="35"/>
      <c r="G150" s="35"/>
      <c r="H150" s="35"/>
      <c r="I150" s="35"/>
      <c r="J150" s="35"/>
      <c r="K150" s="35"/>
      <c r="L150" s="35"/>
      <c r="M150" s="35"/>
      <c r="N150" s="35"/>
      <c r="O150" s="35"/>
      <c r="P150" s="35"/>
      <c r="Q150" s="35"/>
      <c r="R150" s="35"/>
      <c r="S150" s="40">
        <f t="shared" ref="S150:BH150" si="511">+S48-S140</f>
        <v>58.84</v>
      </c>
      <c r="T150" s="40">
        <f t="shared" si="511"/>
        <v>47.090380000000003</v>
      </c>
      <c r="U150" s="40">
        <f t="shared" si="511"/>
        <v>73.191999999999993</v>
      </c>
      <c r="V150" s="40">
        <f t="shared" si="511"/>
        <v>104.35</v>
      </c>
      <c r="W150" s="40">
        <f t="shared" si="511"/>
        <v>86.426680000000005</v>
      </c>
      <c r="X150" s="40">
        <f t="shared" si="511"/>
        <v>66.915999999999997</v>
      </c>
      <c r="Y150" s="40">
        <f t="shared" si="511"/>
        <v>110.35426</v>
      </c>
      <c r="Z150" s="40">
        <f t="shared" si="511"/>
        <v>118.43519725209984</v>
      </c>
      <c r="AA150" s="40">
        <f t="shared" si="511"/>
        <v>110.98205212827349</v>
      </c>
      <c r="AB150" s="40">
        <f t="shared" si="511"/>
        <v>126.704010869565</v>
      </c>
      <c r="AC150" s="40">
        <f t="shared" si="511"/>
        <v>154.64972222222201</v>
      </c>
      <c r="AD150" s="40">
        <f t="shared" si="511"/>
        <v>180.47306086956499</v>
      </c>
      <c r="AE150" s="40">
        <f t="shared" si="511"/>
        <v>170.99995000000001</v>
      </c>
      <c r="AF150" s="40">
        <f t="shared" si="511"/>
        <v>207.33537999999999</v>
      </c>
      <c r="AG150" s="40">
        <f t="shared" si="511"/>
        <v>224.07639999999998</v>
      </c>
      <c r="AH150" s="40">
        <f t="shared" si="511"/>
        <v>203.13418299999998</v>
      </c>
      <c r="AI150" s="40">
        <f t="shared" si="511"/>
        <v>144.64474999999999</v>
      </c>
      <c r="AJ150" s="40">
        <f t="shared" si="511"/>
        <v>258.21312999999998</v>
      </c>
      <c r="AK150" s="40">
        <f t="shared" si="511"/>
        <v>297.08496000000002</v>
      </c>
      <c r="AL150" s="40">
        <f t="shared" si="511"/>
        <v>259.81420000000003</v>
      </c>
      <c r="AM150" s="40">
        <f t="shared" si="511"/>
        <v>231.9008</v>
      </c>
      <c r="AN150" s="40">
        <f t="shared" si="511"/>
        <v>378.23219999999998</v>
      </c>
      <c r="AO150" s="40">
        <f t="shared" si="511"/>
        <v>317.15339</v>
      </c>
      <c r="AP150" s="40">
        <f t="shared" si="511"/>
        <v>396.44803000000002</v>
      </c>
      <c r="AQ150" s="40">
        <f t="shared" si="511"/>
        <v>590.62434000000007</v>
      </c>
      <c r="AR150" s="40">
        <f t="shared" si="511"/>
        <v>578.66877999999997</v>
      </c>
      <c r="AS150" s="40">
        <f t="shared" si="511"/>
        <v>397.04556000000002</v>
      </c>
      <c r="AT150" s="40">
        <f t="shared" si="511"/>
        <v>447.64008000000001</v>
      </c>
      <c r="AU150" s="40">
        <f t="shared" si="511"/>
        <v>401.09770000000003</v>
      </c>
      <c r="AV150" s="40">
        <f t="shared" si="511"/>
        <v>573.61687999999992</v>
      </c>
      <c r="AW150" s="40">
        <f t="shared" si="511"/>
        <v>385.50111000000004</v>
      </c>
      <c r="AX150" s="40">
        <f t="shared" si="511"/>
        <v>406.52940000000001</v>
      </c>
      <c r="AY150" s="40">
        <f t="shared" si="511"/>
        <v>362.12500000000006</v>
      </c>
      <c r="AZ150" s="40">
        <f t="shared" si="511"/>
        <v>491.0200000000001</v>
      </c>
      <c r="BA150" s="40">
        <f t="shared" si="511"/>
        <v>365.22800000000007</v>
      </c>
      <c r="BB150" s="40">
        <f t="shared" si="511"/>
        <v>380.65200000000004</v>
      </c>
      <c r="BC150" s="40">
        <f t="shared" si="511"/>
        <v>319.65999999999997</v>
      </c>
      <c r="BD150" s="40">
        <f t="shared" si="511"/>
        <v>465.12199999999996</v>
      </c>
      <c r="BE150" s="40">
        <f t="shared" si="511"/>
        <v>305.45000000000005</v>
      </c>
      <c r="BF150" s="40">
        <f t="shared" si="511"/>
        <v>357.25199999999995</v>
      </c>
      <c r="BG150" s="40">
        <f t="shared" si="511"/>
        <v>301.72300000000007</v>
      </c>
      <c r="BH150" s="40">
        <f t="shared" si="511"/>
        <v>471.6690000000001</v>
      </c>
      <c r="BI150" s="40">
        <f t="shared" ref="BI150:BZ150" si="512">SUM(BI147:BI149)</f>
        <v>309.75237684660988</v>
      </c>
      <c r="BJ150" s="40">
        <f t="shared" si="512"/>
        <v>361.26696542999997</v>
      </c>
      <c r="BK150" s="40">
        <f t="shared" si="512"/>
        <v>304.96525096128084</v>
      </c>
      <c r="BL150" s="40">
        <f t="shared" si="512"/>
        <v>475.71696643847645</v>
      </c>
      <c r="BM150" s="40">
        <f t="shared" si="512"/>
        <v>376.35667561461526</v>
      </c>
      <c r="BN150" s="40">
        <f t="shared" si="512"/>
        <v>453.0742599145097</v>
      </c>
      <c r="BO150" s="40">
        <f t="shared" si="512"/>
        <v>437.97299424664186</v>
      </c>
      <c r="BP150" s="40">
        <f t="shared" si="512"/>
        <v>571.27929494922887</v>
      </c>
      <c r="BQ150" s="40">
        <f t="shared" si="512"/>
        <v>480.87675272966351</v>
      </c>
      <c r="BR150" s="40">
        <f t="shared" si="512"/>
        <v>484.34001496456767</v>
      </c>
      <c r="BS150" s="40">
        <f t="shared" si="512"/>
        <v>455.5824575365242</v>
      </c>
      <c r="BT150" s="40">
        <f t="shared" si="512"/>
        <v>590.15848525962383</v>
      </c>
      <c r="BU150" s="40">
        <f t="shared" si="512"/>
        <v>500.53243215816326</v>
      </c>
      <c r="BV150" s="40">
        <f t="shared" si="512"/>
        <v>503.29374266612746</v>
      </c>
      <c r="BW150" s="40">
        <f t="shared" si="512"/>
        <v>473.97020472510303</v>
      </c>
      <c r="BX150" s="40">
        <f t="shared" si="512"/>
        <v>609.85405127933052</v>
      </c>
      <c r="BY150" s="40">
        <f t="shared" si="512"/>
        <v>521.0777819695179</v>
      </c>
      <c r="BZ150" s="40">
        <f t="shared" si="512"/>
        <v>523.06608219873397</v>
      </c>
      <c r="CB150" s="41">
        <f t="shared" si="504"/>
        <v>0</v>
      </c>
      <c r="CC150" s="41">
        <f t="shared" ref="CC150:CT150" si="513">+SUMIFS($C150:$BZ150,$C$5:$BZ$5,"&lt;="&amp;CC$5,$C$5:$BZ$5,"&gt;"&amp;CB$5)</f>
        <v>0</v>
      </c>
      <c r="CD150" s="41">
        <f t="shared" si="513"/>
        <v>0</v>
      </c>
      <c r="CE150" s="41">
        <f t="shared" si="513"/>
        <v>0</v>
      </c>
      <c r="CF150" s="41">
        <f t="shared" si="513"/>
        <v>283.47238000000004</v>
      </c>
      <c r="CG150" s="41">
        <f t="shared" si="513"/>
        <v>382.13213725209982</v>
      </c>
      <c r="CH150" s="41">
        <f t="shared" si="513"/>
        <v>572.80884608962549</v>
      </c>
      <c r="CI150" s="41">
        <f t="shared" si="513"/>
        <v>805.54591300000004</v>
      </c>
      <c r="CJ150" s="41">
        <f t="shared" si="513"/>
        <v>959.75703999999996</v>
      </c>
      <c r="CK150" s="41">
        <f t="shared" si="513"/>
        <v>1323.73442</v>
      </c>
      <c r="CL150" s="41">
        <f t="shared" si="513"/>
        <v>2013.97876</v>
      </c>
      <c r="CM150" s="41">
        <f t="shared" si="513"/>
        <v>1766.7450899999999</v>
      </c>
      <c r="CN150" s="41">
        <f t="shared" si="513"/>
        <v>1599.0250000000003</v>
      </c>
      <c r="CO150" s="41">
        <f t="shared" si="513"/>
        <v>1447.4839999999999</v>
      </c>
      <c r="CP150" s="42">
        <f t="shared" si="513"/>
        <v>1444.4113422766102</v>
      </c>
      <c r="CQ150" s="42">
        <f t="shared" si="513"/>
        <v>1610.1131529288823</v>
      </c>
      <c r="CR150" s="42">
        <f t="shared" si="513"/>
        <v>1974.4690568901019</v>
      </c>
      <c r="CS150" s="42">
        <f t="shared" si="513"/>
        <v>2049.5671176204387</v>
      </c>
      <c r="CT150" s="42">
        <f t="shared" si="513"/>
        <v>2127.9681201726853</v>
      </c>
    </row>
    <row r="151" spans="1:98" ht="15" customHeight="1" x14ac:dyDescent="0.25">
      <c r="A151" s="84"/>
      <c r="B151" s="85" t="s">
        <v>107</v>
      </c>
      <c r="C151" s="86"/>
      <c r="D151" s="86"/>
      <c r="E151" s="86"/>
      <c r="F151" s="86"/>
      <c r="G151" s="86" t="str">
        <f t="shared" ref="G151:BZ151" si="514">+IFERROR(G150/C150-1,"")</f>
        <v/>
      </c>
      <c r="H151" s="86" t="str">
        <f t="shared" si="514"/>
        <v/>
      </c>
      <c r="I151" s="86" t="str">
        <f t="shared" si="514"/>
        <v/>
      </c>
      <c r="J151" s="86" t="str">
        <f t="shared" si="514"/>
        <v/>
      </c>
      <c r="K151" s="86" t="str">
        <f t="shared" si="514"/>
        <v/>
      </c>
      <c r="L151" s="86" t="str">
        <f t="shared" si="514"/>
        <v/>
      </c>
      <c r="M151" s="86" t="str">
        <f t="shared" si="514"/>
        <v/>
      </c>
      <c r="N151" s="86" t="str">
        <f t="shared" si="514"/>
        <v/>
      </c>
      <c r="O151" s="86" t="str">
        <f t="shared" si="514"/>
        <v/>
      </c>
      <c r="P151" s="86" t="str">
        <f t="shared" si="514"/>
        <v/>
      </c>
      <c r="Q151" s="86" t="str">
        <f t="shared" si="514"/>
        <v/>
      </c>
      <c r="R151" s="86" t="str">
        <f t="shared" si="514"/>
        <v/>
      </c>
      <c r="S151" s="86" t="str">
        <f t="shared" si="514"/>
        <v/>
      </c>
      <c r="T151" s="86" t="str">
        <f t="shared" si="514"/>
        <v/>
      </c>
      <c r="U151" s="86" t="str">
        <f t="shared" si="514"/>
        <v/>
      </c>
      <c r="V151" s="86" t="str">
        <f t="shared" si="514"/>
        <v/>
      </c>
      <c r="W151" s="86">
        <f t="shared" si="514"/>
        <v>0.46884228416043516</v>
      </c>
      <c r="X151" s="86">
        <f t="shared" si="514"/>
        <v>0.42101210480781837</v>
      </c>
      <c r="Y151" s="86">
        <f t="shared" si="514"/>
        <v>0.50773663788392187</v>
      </c>
      <c r="Z151" s="86">
        <f t="shared" si="514"/>
        <v>0.13498032824245176</v>
      </c>
      <c r="AA151" s="86">
        <f t="shared" si="514"/>
        <v>0.28411796135491363</v>
      </c>
      <c r="AB151" s="86">
        <f t="shared" si="514"/>
        <v>0.89347855325430392</v>
      </c>
      <c r="AC151" s="86">
        <f t="shared" si="514"/>
        <v>0.40139331478659734</v>
      </c>
      <c r="AD151" s="86">
        <f t="shared" si="514"/>
        <v>0.52381272676408885</v>
      </c>
      <c r="AE151" s="86">
        <f t="shared" si="514"/>
        <v>0.54078922421039399</v>
      </c>
      <c r="AF151" s="86">
        <f t="shared" si="514"/>
        <v>0.63637582249421198</v>
      </c>
      <c r="AG151" s="86">
        <f t="shared" si="514"/>
        <v>0.44892856437217632</v>
      </c>
      <c r="AH151" s="86">
        <f t="shared" si="514"/>
        <v>0.12556512324469904</v>
      </c>
      <c r="AI151" s="86">
        <f t="shared" si="514"/>
        <v>-0.15412402167369066</v>
      </c>
      <c r="AJ151" s="86">
        <f t="shared" si="514"/>
        <v>0.24538865484511141</v>
      </c>
      <c r="AK151" s="86">
        <f t="shared" si="514"/>
        <v>0.32581994355496624</v>
      </c>
      <c r="AL151" s="86">
        <f t="shared" si="514"/>
        <v>0.27902746924676913</v>
      </c>
      <c r="AM151" s="86">
        <f t="shared" si="514"/>
        <v>0.60324380940200051</v>
      </c>
      <c r="AN151" s="86">
        <f t="shared" si="514"/>
        <v>0.46480622422260254</v>
      </c>
      <c r="AO151" s="86">
        <f t="shared" si="514"/>
        <v>6.7551147658232003E-2</v>
      </c>
      <c r="AP151" s="86">
        <f t="shared" si="514"/>
        <v>0.52589054023990989</v>
      </c>
      <c r="AQ151" s="86">
        <f t="shared" si="514"/>
        <v>1.5468835812554338</v>
      </c>
      <c r="AR151" s="86">
        <f t="shared" si="514"/>
        <v>0.52992997423275967</v>
      </c>
      <c r="AS151" s="86">
        <f t="shared" si="514"/>
        <v>0.2519038815886534</v>
      </c>
      <c r="AT151" s="86">
        <f t="shared" si="514"/>
        <v>0.12912676095275333</v>
      </c>
      <c r="AU151" s="86">
        <f t="shared" si="514"/>
        <v>-0.3208920241925689</v>
      </c>
      <c r="AV151" s="86">
        <f t="shared" si="514"/>
        <v>-8.7302100521131631E-3</v>
      </c>
      <c r="AW151" s="86">
        <f t="shared" si="514"/>
        <v>-2.9075882374808515E-2</v>
      </c>
      <c r="AX151" s="86">
        <f t="shared" si="514"/>
        <v>-9.18386932644637E-2</v>
      </c>
      <c r="AY151" s="86">
        <f t="shared" si="514"/>
        <v>-9.7165104661532498E-2</v>
      </c>
      <c r="AZ151" s="86">
        <f t="shared" si="514"/>
        <v>-0.14399311261551406</v>
      </c>
      <c r="BA151" s="86">
        <f t="shared" si="514"/>
        <v>-5.2588979575181938E-2</v>
      </c>
      <c r="BB151" s="86">
        <f t="shared" si="514"/>
        <v>-6.3654436800880787E-2</v>
      </c>
      <c r="BC151" s="86">
        <f t="shared" si="514"/>
        <v>-0.11726613738350045</v>
      </c>
      <c r="BD151" s="86">
        <f t="shared" si="514"/>
        <v>-5.2743269113274649E-2</v>
      </c>
      <c r="BE151" s="86">
        <f t="shared" si="514"/>
        <v>-0.16367310282891789</v>
      </c>
      <c r="BF151" s="86">
        <f t="shared" si="514"/>
        <v>-6.147347183254015E-2</v>
      </c>
      <c r="BG151" s="86">
        <f t="shared" si="514"/>
        <v>-5.6112744791340541E-2</v>
      </c>
      <c r="BH151" s="86">
        <f t="shared" si="514"/>
        <v>1.4075876866714854E-2</v>
      </c>
      <c r="BI151" s="86">
        <f t="shared" si="514"/>
        <v>1.4085371899197341E-2</v>
      </c>
      <c r="BJ151" s="86">
        <f t="shared" si="514"/>
        <v>1.1238468727956752E-2</v>
      </c>
      <c r="BK151" s="86">
        <f t="shared" si="514"/>
        <v>1.0745786570068416E-2</v>
      </c>
      <c r="BL151" s="86">
        <f t="shared" si="514"/>
        <v>8.5822185440984633E-3</v>
      </c>
      <c r="BM151" s="86">
        <f t="shared" si="514"/>
        <v>0.21502433474784266</v>
      </c>
      <c r="BN151" s="86">
        <f t="shared" si="514"/>
        <v>0.25412590485608222</v>
      </c>
      <c r="BO151" s="86">
        <f t="shared" si="514"/>
        <v>0.43614065165164684</v>
      </c>
      <c r="BP151" s="86">
        <f t="shared" si="514"/>
        <v>0.20088063965049119</v>
      </c>
      <c r="BQ151" s="86">
        <f t="shared" si="514"/>
        <v>0.27771548609935004</v>
      </c>
      <c r="BR151" s="86">
        <f t="shared" si="514"/>
        <v>6.9008014394720929E-2</v>
      </c>
      <c r="BS151" s="86">
        <f t="shared" si="514"/>
        <v>4.0206733111872284E-2</v>
      </c>
      <c r="BT151" s="86">
        <f t="shared" si="514"/>
        <v>3.3047216094314713E-2</v>
      </c>
      <c r="BU151" s="86">
        <f t="shared" si="514"/>
        <v>4.087467176761117E-2</v>
      </c>
      <c r="BV151" s="86">
        <f t="shared" si="514"/>
        <v>3.9133103018436977E-2</v>
      </c>
      <c r="BW151" s="86">
        <f t="shared" si="514"/>
        <v>4.036096404590972E-2</v>
      </c>
      <c r="BX151" s="86">
        <f t="shared" si="514"/>
        <v>3.3373350568774995E-2</v>
      </c>
      <c r="BY151" s="86">
        <f t="shared" si="514"/>
        <v>4.1046990147608486E-2</v>
      </c>
      <c r="BZ151" s="86">
        <f t="shared" si="514"/>
        <v>3.9285883881379657E-2</v>
      </c>
      <c r="CB151" s="86"/>
      <c r="CC151" s="86" t="str">
        <f t="shared" ref="CC151:CT151" si="515">+IFERROR(CC150/CB150-1,"")</f>
        <v/>
      </c>
      <c r="CD151" s="86" t="str">
        <f t="shared" si="515"/>
        <v/>
      </c>
      <c r="CE151" s="86" t="str">
        <f t="shared" si="515"/>
        <v/>
      </c>
      <c r="CF151" s="86" t="str">
        <f t="shared" si="515"/>
        <v/>
      </c>
      <c r="CG151" s="86">
        <f t="shared" si="515"/>
        <v>0.34804010624280135</v>
      </c>
      <c r="CH151" s="86">
        <f t="shared" si="515"/>
        <v>0.49898108598945878</v>
      </c>
      <c r="CI151" s="86">
        <f t="shared" si="515"/>
        <v>0.40630843692305496</v>
      </c>
      <c r="CJ151" s="86">
        <f t="shared" si="515"/>
        <v>0.19143679399438507</v>
      </c>
      <c r="CK151" s="86">
        <f t="shared" si="515"/>
        <v>0.37923908325798794</v>
      </c>
      <c r="CL151" s="86">
        <f t="shared" si="515"/>
        <v>0.5214371777081992</v>
      </c>
      <c r="CM151" s="86">
        <f t="shared" si="515"/>
        <v>-0.12275882691036921</v>
      </c>
      <c r="CN151" s="86">
        <f t="shared" si="515"/>
        <v>-9.4931685928726472E-2</v>
      </c>
      <c r="CO151" s="86">
        <f t="shared" si="515"/>
        <v>-9.4770876002564286E-2</v>
      </c>
      <c r="CP151" s="86">
        <f t="shared" si="515"/>
        <v>-2.1227576424953654E-3</v>
      </c>
      <c r="CQ151" s="86">
        <f t="shared" si="515"/>
        <v>0.11471926715218195</v>
      </c>
      <c r="CR151" s="86">
        <f t="shared" si="515"/>
        <v>0.22629211077397682</v>
      </c>
      <c r="CS151" s="86">
        <f t="shared" si="515"/>
        <v>3.8034559451957328E-2</v>
      </c>
      <c r="CT151" s="86">
        <f t="shared" si="515"/>
        <v>3.8252468961968322E-2</v>
      </c>
    </row>
    <row r="152" spans="1:98" ht="15" customHeight="1" x14ac:dyDescent="0.25">
      <c r="A152" s="84"/>
      <c r="B152" s="85"/>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c r="AA152" s="86"/>
      <c r="AB152" s="86"/>
      <c r="AC152" s="86"/>
      <c r="AD152" s="86"/>
      <c r="AE152" s="86"/>
      <c r="AF152" s="86"/>
      <c r="AG152" s="86"/>
      <c r="AH152" s="86"/>
      <c r="AI152" s="86"/>
      <c r="AJ152" s="86"/>
      <c r="AK152" s="86"/>
      <c r="AL152" s="86"/>
      <c r="AM152" s="86"/>
      <c r="AN152" s="86"/>
      <c r="AO152" s="86"/>
      <c r="AP152" s="86"/>
      <c r="AQ152" s="86"/>
      <c r="AR152" s="86"/>
      <c r="AS152" s="86"/>
      <c r="AT152" s="86"/>
      <c r="AU152" s="86"/>
      <c r="AV152" s="86"/>
      <c r="AW152" s="86"/>
      <c r="AX152" s="86"/>
      <c r="AY152" s="86"/>
      <c r="AZ152" s="86"/>
      <c r="BA152" s="86"/>
      <c r="BB152" s="86"/>
      <c r="BC152" s="86"/>
      <c r="BD152" s="86"/>
      <c r="BE152" s="86"/>
      <c r="BF152" s="86"/>
      <c r="BG152" s="86"/>
      <c r="BH152" s="86"/>
      <c r="BI152" s="86"/>
      <c r="BJ152" s="86"/>
      <c r="BK152" s="86"/>
      <c r="BL152" s="86"/>
      <c r="BM152" s="86"/>
      <c r="BN152" s="86"/>
      <c r="BO152" s="86"/>
      <c r="BP152" s="86"/>
      <c r="BQ152" s="86"/>
      <c r="BR152" s="86"/>
      <c r="BS152" s="86"/>
      <c r="BT152" s="86"/>
      <c r="BU152" s="86"/>
      <c r="BV152" s="86"/>
      <c r="BW152" s="86"/>
      <c r="BX152" s="86"/>
      <c r="BY152" s="86"/>
      <c r="BZ152" s="86"/>
      <c r="CB152" s="86"/>
      <c r="CC152" s="86"/>
      <c r="CD152" s="86"/>
      <c r="CE152" s="86"/>
      <c r="CF152" s="86"/>
      <c r="CG152" s="86"/>
      <c r="CH152" s="86"/>
      <c r="CI152" s="86"/>
      <c r="CJ152" s="86"/>
      <c r="CK152" s="86"/>
      <c r="CL152" s="86"/>
      <c r="CM152" s="86"/>
      <c r="CN152" s="86"/>
      <c r="CO152" s="86"/>
      <c r="CP152" s="86"/>
      <c r="CQ152" s="86"/>
      <c r="CR152" s="86"/>
      <c r="CS152" s="86"/>
      <c r="CT152" s="86"/>
    </row>
    <row r="153" spans="1:98" ht="15" customHeight="1" x14ac:dyDescent="0.25">
      <c r="A153" s="84"/>
      <c r="B153" s="85" t="s">
        <v>148</v>
      </c>
      <c r="C153" s="86"/>
      <c r="D153" s="86"/>
      <c r="E153" s="86"/>
      <c r="F153" s="86"/>
      <c r="G153" s="86"/>
      <c r="H153" s="86"/>
      <c r="I153" s="86"/>
      <c r="J153" s="86"/>
      <c r="K153" s="96">
        <f t="shared" ref="K153:BZ153" si="516">+K190</f>
        <v>0</v>
      </c>
      <c r="L153" s="96">
        <f t="shared" si="516"/>
        <v>7.0000000000000062</v>
      </c>
      <c r="M153" s="96">
        <f t="shared" si="516"/>
        <v>157.5</v>
      </c>
      <c r="N153" s="96">
        <f t="shared" si="516"/>
        <v>17.5</v>
      </c>
      <c r="O153" s="96">
        <f t="shared" si="516"/>
        <v>7.0000000000000062</v>
      </c>
      <c r="P153" s="96">
        <f t="shared" si="516"/>
        <v>7.0000000000000062</v>
      </c>
      <c r="Q153" s="96">
        <f t="shared" si="516"/>
        <v>175</v>
      </c>
      <c r="R153" s="96">
        <f t="shared" si="516"/>
        <v>52.5</v>
      </c>
      <c r="S153" s="96">
        <f t="shared" si="516"/>
        <v>7.0000000000000062</v>
      </c>
      <c r="T153" s="96">
        <f t="shared" si="516"/>
        <v>7.0000000000000062</v>
      </c>
      <c r="U153" s="96">
        <f t="shared" si="516"/>
        <v>192.5</v>
      </c>
      <c r="V153" s="96">
        <f t="shared" si="516"/>
        <v>52.5</v>
      </c>
      <c r="W153" s="96">
        <f t="shared" si="516"/>
        <v>7.0000000000000062</v>
      </c>
      <c r="X153" s="96">
        <f t="shared" si="516"/>
        <v>7.0000000000000062</v>
      </c>
      <c r="Y153" s="96">
        <f t="shared" si="516"/>
        <v>210</v>
      </c>
      <c r="Z153" s="96">
        <f t="shared" si="516"/>
        <v>52.5</v>
      </c>
      <c r="AA153" s="96">
        <f t="shared" si="516"/>
        <v>17.5</v>
      </c>
      <c r="AB153" s="96">
        <f t="shared" si="516"/>
        <v>157.5</v>
      </c>
      <c r="AC153" s="96">
        <f t="shared" si="516"/>
        <v>87.5</v>
      </c>
      <c r="AD153" s="96">
        <f t="shared" si="516"/>
        <v>35</v>
      </c>
      <c r="AE153" s="96">
        <f t="shared" si="516"/>
        <v>17.5</v>
      </c>
      <c r="AF153" s="96">
        <f t="shared" si="516"/>
        <v>210</v>
      </c>
      <c r="AG153" s="96">
        <f t="shared" si="516"/>
        <v>70</v>
      </c>
      <c r="AH153" s="96">
        <f t="shared" si="516"/>
        <v>35</v>
      </c>
      <c r="AI153" s="96">
        <f t="shared" si="516"/>
        <v>35</v>
      </c>
      <c r="AJ153" s="96">
        <f t="shared" si="516"/>
        <v>175</v>
      </c>
      <c r="AK153" s="96">
        <f t="shared" si="516"/>
        <v>87.5</v>
      </c>
      <c r="AL153" s="96">
        <f t="shared" si="516"/>
        <v>52.5</v>
      </c>
      <c r="AM153" s="96">
        <f t="shared" si="516"/>
        <v>105</v>
      </c>
      <c r="AN153" s="96">
        <f t="shared" si="516"/>
        <v>210</v>
      </c>
      <c r="AO153" s="96">
        <f t="shared" si="516"/>
        <v>70</v>
      </c>
      <c r="AP153" s="96">
        <f t="shared" si="516"/>
        <v>140</v>
      </c>
      <c r="AQ153" s="96">
        <f t="shared" si="516"/>
        <v>70</v>
      </c>
      <c r="AR153" s="96">
        <f t="shared" si="516"/>
        <v>204.1728</v>
      </c>
      <c r="AS153" s="96">
        <f t="shared" si="516"/>
        <v>84.584800000000001</v>
      </c>
      <c r="AT153" s="96">
        <f t="shared" si="516"/>
        <v>84</v>
      </c>
      <c r="AU153" s="96">
        <f t="shared" si="516"/>
        <v>42</v>
      </c>
      <c r="AV153" s="96">
        <f t="shared" si="516"/>
        <v>210</v>
      </c>
      <c r="AW153" s="96">
        <f t="shared" si="516"/>
        <v>126</v>
      </c>
      <c r="AX153" s="96">
        <f t="shared" si="516"/>
        <v>84</v>
      </c>
      <c r="AY153" s="96">
        <f t="shared" si="516"/>
        <v>84</v>
      </c>
      <c r="AZ153" s="96">
        <f t="shared" si="516"/>
        <v>210</v>
      </c>
      <c r="BA153" s="96">
        <f t="shared" si="516"/>
        <v>126</v>
      </c>
      <c r="BB153" s="96">
        <f t="shared" si="516"/>
        <v>126</v>
      </c>
      <c r="BC153" s="96">
        <f t="shared" si="516"/>
        <v>84</v>
      </c>
      <c r="BD153" s="96">
        <f t="shared" si="516"/>
        <v>189</v>
      </c>
      <c r="BE153" s="96">
        <f t="shared" si="516"/>
        <v>105</v>
      </c>
      <c r="BF153" s="96">
        <f t="shared" si="516"/>
        <v>84</v>
      </c>
      <c r="BG153" s="4">
        <f t="shared" si="516"/>
        <v>84</v>
      </c>
      <c r="BH153" s="4">
        <f t="shared" si="516"/>
        <v>189</v>
      </c>
      <c r="BI153" s="4">
        <f t="shared" si="516"/>
        <v>105</v>
      </c>
      <c r="BJ153" s="4">
        <f t="shared" si="516"/>
        <v>84</v>
      </c>
      <c r="BK153" s="4">
        <f t="shared" si="516"/>
        <v>88.2</v>
      </c>
      <c r="BL153" s="4">
        <f t="shared" si="516"/>
        <v>193.2</v>
      </c>
      <c r="BM153" s="4">
        <f t="shared" si="516"/>
        <v>109.2</v>
      </c>
      <c r="BN153" s="4">
        <f t="shared" si="516"/>
        <v>88.2</v>
      </c>
      <c r="BO153" s="4">
        <f t="shared" si="516"/>
        <v>92.4</v>
      </c>
      <c r="BP153" s="4">
        <f t="shared" si="516"/>
        <v>197.39999999999998</v>
      </c>
      <c r="BQ153" s="4">
        <f t="shared" si="516"/>
        <v>113.4</v>
      </c>
      <c r="BR153" s="4">
        <f t="shared" si="516"/>
        <v>92.4</v>
      </c>
      <c r="BS153" s="4">
        <f t="shared" si="516"/>
        <v>96.600000000000009</v>
      </c>
      <c r="BT153" s="4">
        <f t="shared" si="516"/>
        <v>201.59999999999997</v>
      </c>
      <c r="BU153" s="4">
        <f t="shared" si="516"/>
        <v>117.60000000000001</v>
      </c>
      <c r="BV153" s="4">
        <f t="shared" si="516"/>
        <v>96.600000000000009</v>
      </c>
      <c r="BW153" s="4">
        <f t="shared" si="516"/>
        <v>100.80000000000001</v>
      </c>
      <c r="BX153" s="4">
        <f t="shared" si="516"/>
        <v>205.79999999999995</v>
      </c>
      <c r="BY153" s="4">
        <f t="shared" si="516"/>
        <v>121.80000000000001</v>
      </c>
      <c r="BZ153" s="4">
        <f t="shared" si="516"/>
        <v>100.80000000000001</v>
      </c>
      <c r="CB153" s="30">
        <f t="shared" ref="CB153:CB156" si="517">+SUMIFS($C153:$BZ153,$C$5:$BZ$5,"&lt;="&amp;CB$5,$C$5:$BZ$5,"&gt;"&amp;#REF!)</f>
        <v>0</v>
      </c>
      <c r="CC153" s="30">
        <f t="shared" ref="CC153:CT153" si="518">+SUMIFS($C153:$BZ153,$C$5:$BZ$5,"&lt;="&amp;CC$5,$C$5:$BZ$5,"&gt;"&amp;CB$5)</f>
        <v>0</v>
      </c>
      <c r="CD153" s="30">
        <f t="shared" si="518"/>
        <v>182</v>
      </c>
      <c r="CE153" s="30">
        <f t="shared" si="518"/>
        <v>241.5</v>
      </c>
      <c r="CF153" s="30">
        <f t="shared" si="518"/>
        <v>259</v>
      </c>
      <c r="CG153" s="30">
        <f t="shared" si="518"/>
        <v>276.5</v>
      </c>
      <c r="CH153" s="30">
        <f t="shared" si="518"/>
        <v>297.5</v>
      </c>
      <c r="CI153" s="30">
        <f t="shared" si="518"/>
        <v>332.5</v>
      </c>
      <c r="CJ153" s="30">
        <f t="shared" si="518"/>
        <v>350</v>
      </c>
      <c r="CK153" s="30">
        <f t="shared" si="518"/>
        <v>525</v>
      </c>
      <c r="CL153" s="30">
        <f t="shared" si="518"/>
        <v>442.75760000000002</v>
      </c>
      <c r="CM153" s="30">
        <f t="shared" si="518"/>
        <v>462</v>
      </c>
      <c r="CN153" s="30">
        <f t="shared" si="518"/>
        <v>546</v>
      </c>
      <c r="CO153" s="30">
        <f t="shared" si="518"/>
        <v>462</v>
      </c>
      <c r="CP153" s="91">
        <f t="shared" si="518"/>
        <v>462</v>
      </c>
      <c r="CQ153" s="91">
        <f t="shared" si="518"/>
        <v>478.79999999999995</v>
      </c>
      <c r="CR153" s="91">
        <f t="shared" si="518"/>
        <v>495.59999999999991</v>
      </c>
      <c r="CS153" s="91">
        <f t="shared" si="518"/>
        <v>512.4</v>
      </c>
      <c r="CT153" s="91">
        <f t="shared" si="518"/>
        <v>529.20000000000005</v>
      </c>
    </row>
    <row r="154" spans="1:98" ht="15" customHeight="1" x14ac:dyDescent="0.25">
      <c r="A154" s="84"/>
      <c r="B154" s="85" t="s">
        <v>149</v>
      </c>
      <c r="C154" s="86"/>
      <c r="D154" s="86"/>
      <c r="E154" s="86"/>
      <c r="F154" s="86"/>
      <c r="G154" s="86"/>
      <c r="H154" s="86"/>
      <c r="I154" s="86"/>
      <c r="J154" s="86"/>
      <c r="K154" s="96">
        <f t="shared" ref="K154:BZ154" si="519">+K214</f>
        <v>25</v>
      </c>
      <c r="L154" s="96">
        <f t="shared" si="519"/>
        <v>50</v>
      </c>
      <c r="M154" s="96">
        <f t="shared" si="519"/>
        <v>50</v>
      </c>
      <c r="N154" s="96">
        <f t="shared" si="519"/>
        <v>50</v>
      </c>
      <c r="O154" s="96">
        <f t="shared" si="519"/>
        <v>25</v>
      </c>
      <c r="P154" s="96">
        <f t="shared" si="519"/>
        <v>1218</v>
      </c>
      <c r="Q154" s="96">
        <f t="shared" si="519"/>
        <v>147</v>
      </c>
      <c r="R154" s="96">
        <f t="shared" si="519"/>
        <v>21</v>
      </c>
      <c r="S154" s="96">
        <f t="shared" si="519"/>
        <v>42</v>
      </c>
      <c r="T154" s="96">
        <f t="shared" si="519"/>
        <v>42</v>
      </c>
      <c r="U154" s="96">
        <f t="shared" si="519"/>
        <v>350</v>
      </c>
      <c r="V154" s="96">
        <f t="shared" si="519"/>
        <v>245</v>
      </c>
      <c r="W154" s="96">
        <f t="shared" si="519"/>
        <v>70</v>
      </c>
      <c r="X154" s="96">
        <f t="shared" si="519"/>
        <v>175</v>
      </c>
      <c r="Y154" s="96">
        <f t="shared" si="519"/>
        <v>35</v>
      </c>
      <c r="Z154" s="96">
        <f t="shared" si="519"/>
        <v>175</v>
      </c>
      <c r="AA154" s="96">
        <f t="shared" si="519"/>
        <v>70</v>
      </c>
      <c r="AB154" s="96">
        <f t="shared" si="519"/>
        <v>105</v>
      </c>
      <c r="AC154" s="96">
        <f t="shared" si="519"/>
        <v>150</v>
      </c>
      <c r="AD154" s="96">
        <f t="shared" si="519"/>
        <v>150</v>
      </c>
      <c r="AE154" s="96">
        <f t="shared" si="519"/>
        <v>60</v>
      </c>
      <c r="AF154" s="96">
        <f t="shared" si="519"/>
        <v>90</v>
      </c>
      <c r="AG154" s="96">
        <f t="shared" si="519"/>
        <v>125</v>
      </c>
      <c r="AH154" s="96">
        <f t="shared" si="519"/>
        <v>125</v>
      </c>
      <c r="AI154" s="96">
        <f t="shared" si="519"/>
        <v>125</v>
      </c>
      <c r="AJ154" s="96">
        <f t="shared" si="519"/>
        <v>50</v>
      </c>
      <c r="AK154" s="96">
        <f t="shared" si="519"/>
        <v>45</v>
      </c>
      <c r="AL154" s="96">
        <f t="shared" si="519"/>
        <v>30</v>
      </c>
      <c r="AM154" s="96">
        <f t="shared" si="519"/>
        <v>45</v>
      </c>
      <c r="AN154" s="96">
        <f t="shared" si="519"/>
        <v>75</v>
      </c>
      <c r="AO154" s="96">
        <f t="shared" si="519"/>
        <v>75</v>
      </c>
      <c r="AP154" s="96">
        <f t="shared" si="519"/>
        <v>150</v>
      </c>
      <c r="AQ154" s="96">
        <f t="shared" si="519"/>
        <v>75</v>
      </c>
      <c r="AR154" s="96">
        <f t="shared" si="519"/>
        <v>30</v>
      </c>
      <c r="AS154" s="96">
        <f t="shared" si="519"/>
        <v>45</v>
      </c>
      <c r="AT154" s="96">
        <f t="shared" si="519"/>
        <v>75</v>
      </c>
      <c r="AU154" s="96">
        <f t="shared" si="519"/>
        <v>75</v>
      </c>
      <c r="AV154" s="96">
        <f t="shared" si="519"/>
        <v>75</v>
      </c>
      <c r="AW154" s="96">
        <f t="shared" si="519"/>
        <v>75</v>
      </c>
      <c r="AX154" s="96">
        <f t="shared" si="519"/>
        <v>75</v>
      </c>
      <c r="AY154" s="96">
        <f t="shared" si="519"/>
        <v>75</v>
      </c>
      <c r="AZ154" s="96">
        <f t="shared" si="519"/>
        <v>30</v>
      </c>
      <c r="BA154" s="96">
        <f t="shared" si="519"/>
        <v>45</v>
      </c>
      <c r="BB154" s="96">
        <f t="shared" si="519"/>
        <v>75</v>
      </c>
      <c r="BC154" s="96">
        <f t="shared" si="519"/>
        <v>75</v>
      </c>
      <c r="BD154" s="96">
        <f t="shared" si="519"/>
        <v>75</v>
      </c>
      <c r="BE154" s="96">
        <f t="shared" si="519"/>
        <v>75</v>
      </c>
      <c r="BF154" s="96">
        <f t="shared" si="519"/>
        <v>75</v>
      </c>
      <c r="BG154" s="4">
        <f t="shared" si="519"/>
        <v>45</v>
      </c>
      <c r="BH154" s="4">
        <f t="shared" si="519"/>
        <v>30</v>
      </c>
      <c r="BI154" s="4">
        <f t="shared" si="519"/>
        <v>75</v>
      </c>
      <c r="BJ154" s="4">
        <f t="shared" si="519"/>
        <v>75</v>
      </c>
      <c r="BK154" s="4">
        <f t="shared" si="519"/>
        <v>45</v>
      </c>
      <c r="BL154" s="4">
        <f t="shared" si="519"/>
        <v>30</v>
      </c>
      <c r="BM154" s="4">
        <f t="shared" si="519"/>
        <v>1732.5</v>
      </c>
      <c r="BN154" s="4">
        <f t="shared" si="519"/>
        <v>262.5</v>
      </c>
      <c r="BO154" s="4">
        <f t="shared" si="519"/>
        <v>262.5</v>
      </c>
      <c r="BP154" s="4">
        <f t="shared" si="519"/>
        <v>157.5</v>
      </c>
      <c r="BQ154" s="4">
        <f t="shared" si="519"/>
        <v>735</v>
      </c>
      <c r="BR154" s="4">
        <f t="shared" si="519"/>
        <v>245</v>
      </c>
      <c r="BS154" s="4">
        <f t="shared" si="519"/>
        <v>245</v>
      </c>
      <c r="BT154" s="4">
        <f t="shared" si="519"/>
        <v>245</v>
      </c>
      <c r="BU154" s="4">
        <f t="shared" si="519"/>
        <v>318.5</v>
      </c>
      <c r="BV154" s="4">
        <f t="shared" si="519"/>
        <v>182</v>
      </c>
      <c r="BW154" s="4">
        <f t="shared" si="519"/>
        <v>182</v>
      </c>
      <c r="BX154" s="4">
        <f t="shared" si="519"/>
        <v>182</v>
      </c>
      <c r="BY154" s="4">
        <f t="shared" si="519"/>
        <v>252</v>
      </c>
      <c r="BZ154" s="4">
        <f t="shared" si="519"/>
        <v>210</v>
      </c>
      <c r="CB154" s="30">
        <f t="shared" si="517"/>
        <v>0</v>
      </c>
      <c r="CC154" s="30">
        <f t="shared" ref="CC154:CT154" si="520">+SUMIFS($C154:$BZ154,$C$5:$BZ$5,"&lt;="&amp;CC$5,$C$5:$BZ$5,"&gt;"&amp;CB$5)</f>
        <v>0</v>
      </c>
      <c r="CD154" s="30">
        <f t="shared" si="520"/>
        <v>175</v>
      </c>
      <c r="CE154" s="30">
        <f t="shared" si="520"/>
        <v>1411</v>
      </c>
      <c r="CF154" s="30">
        <f t="shared" si="520"/>
        <v>679</v>
      </c>
      <c r="CG154" s="30">
        <f t="shared" si="520"/>
        <v>455</v>
      </c>
      <c r="CH154" s="30">
        <f t="shared" si="520"/>
        <v>475</v>
      </c>
      <c r="CI154" s="30">
        <f t="shared" si="520"/>
        <v>400</v>
      </c>
      <c r="CJ154" s="30">
        <f t="shared" si="520"/>
        <v>250</v>
      </c>
      <c r="CK154" s="30">
        <f t="shared" si="520"/>
        <v>345</v>
      </c>
      <c r="CL154" s="30">
        <f t="shared" si="520"/>
        <v>225</v>
      </c>
      <c r="CM154" s="30">
        <f t="shared" si="520"/>
        <v>300</v>
      </c>
      <c r="CN154" s="30">
        <f t="shared" si="520"/>
        <v>225</v>
      </c>
      <c r="CO154" s="30">
        <f t="shared" si="520"/>
        <v>300</v>
      </c>
      <c r="CP154" s="91">
        <f t="shared" si="520"/>
        <v>225</v>
      </c>
      <c r="CQ154" s="91">
        <f t="shared" si="520"/>
        <v>2070</v>
      </c>
      <c r="CR154" s="91">
        <f t="shared" si="520"/>
        <v>1400</v>
      </c>
      <c r="CS154" s="91">
        <f t="shared" si="520"/>
        <v>990.5</v>
      </c>
      <c r="CT154" s="91">
        <f t="shared" si="520"/>
        <v>826</v>
      </c>
    </row>
    <row r="155" spans="1:98" ht="15" customHeight="1" x14ac:dyDescent="0.25">
      <c r="A155" s="51"/>
      <c r="B155" s="71" t="s">
        <v>152</v>
      </c>
      <c r="C155" s="52"/>
      <c r="D155" s="52"/>
      <c r="E155" s="52"/>
      <c r="F155" s="52"/>
      <c r="G155" s="52"/>
      <c r="H155" s="52"/>
      <c r="I155" s="52"/>
      <c r="J155" s="52"/>
      <c r="K155" s="90">
        <f t="shared" ref="K155:BZ155" si="521">+K246</f>
        <v>0</v>
      </c>
      <c r="L155" s="90">
        <f t="shared" si="521"/>
        <v>0</v>
      </c>
      <c r="M155" s="90">
        <f t="shared" si="521"/>
        <v>0</v>
      </c>
      <c r="N155" s="90">
        <f t="shared" si="521"/>
        <v>0</v>
      </c>
      <c r="O155" s="90">
        <f t="shared" si="521"/>
        <v>0</v>
      </c>
      <c r="P155" s="90">
        <f t="shared" si="521"/>
        <v>0</v>
      </c>
      <c r="Q155" s="90">
        <f t="shared" si="521"/>
        <v>0</v>
      </c>
      <c r="R155" s="90">
        <f t="shared" si="521"/>
        <v>0</v>
      </c>
      <c r="S155" s="90">
        <f t="shared" si="521"/>
        <v>0</v>
      </c>
      <c r="T155" s="90">
        <f t="shared" si="521"/>
        <v>0</v>
      </c>
      <c r="U155" s="90">
        <f t="shared" si="521"/>
        <v>0</v>
      </c>
      <c r="V155" s="90">
        <f t="shared" si="521"/>
        <v>0</v>
      </c>
      <c r="W155" s="90">
        <f t="shared" si="521"/>
        <v>0</v>
      </c>
      <c r="X155" s="90">
        <f t="shared" si="521"/>
        <v>0</v>
      </c>
      <c r="Y155" s="90">
        <f t="shared" si="521"/>
        <v>0</v>
      </c>
      <c r="Z155" s="90">
        <f t="shared" si="521"/>
        <v>0</v>
      </c>
      <c r="AA155" s="90">
        <f t="shared" si="521"/>
        <v>0</v>
      </c>
      <c r="AB155" s="90">
        <f t="shared" si="521"/>
        <v>0</v>
      </c>
      <c r="AC155" s="90">
        <f t="shared" si="521"/>
        <v>0</v>
      </c>
      <c r="AD155" s="90">
        <f t="shared" si="521"/>
        <v>0</v>
      </c>
      <c r="AE155" s="90">
        <f t="shared" si="521"/>
        <v>0</v>
      </c>
      <c r="AF155" s="90">
        <f t="shared" si="521"/>
        <v>0</v>
      </c>
      <c r="AG155" s="90">
        <f t="shared" si="521"/>
        <v>0</v>
      </c>
      <c r="AH155" s="90">
        <f t="shared" si="521"/>
        <v>0</v>
      </c>
      <c r="AI155" s="90">
        <f t="shared" si="521"/>
        <v>0</v>
      </c>
      <c r="AJ155" s="90">
        <f t="shared" si="521"/>
        <v>0</v>
      </c>
      <c r="AK155" s="90">
        <f t="shared" si="521"/>
        <v>980</v>
      </c>
      <c r="AL155" s="90">
        <f t="shared" si="521"/>
        <v>70</v>
      </c>
      <c r="AM155" s="90">
        <f t="shared" si="521"/>
        <v>35</v>
      </c>
      <c r="AN155" s="90">
        <f t="shared" si="521"/>
        <v>52.5</v>
      </c>
      <c r="AO155" s="90">
        <f t="shared" si="521"/>
        <v>62.5</v>
      </c>
      <c r="AP155" s="90">
        <f t="shared" si="521"/>
        <v>50</v>
      </c>
      <c r="AQ155" s="90">
        <f t="shared" si="521"/>
        <v>25</v>
      </c>
      <c r="AR155" s="90">
        <f t="shared" si="521"/>
        <v>50</v>
      </c>
      <c r="AS155" s="90">
        <f t="shared" si="521"/>
        <v>45</v>
      </c>
      <c r="AT155" s="90">
        <f t="shared" si="521"/>
        <v>15</v>
      </c>
      <c r="AU155" s="90">
        <f t="shared" si="521"/>
        <v>15</v>
      </c>
      <c r="AV155" s="90">
        <f t="shared" si="521"/>
        <v>15</v>
      </c>
      <c r="AW155" s="90">
        <f t="shared" si="521"/>
        <v>60</v>
      </c>
      <c r="AX155" s="90">
        <f t="shared" si="521"/>
        <v>15</v>
      </c>
      <c r="AY155" s="90">
        <f t="shared" si="521"/>
        <v>15</v>
      </c>
      <c r="AZ155" s="90">
        <f t="shared" si="521"/>
        <v>30</v>
      </c>
      <c r="BA155" s="90">
        <f t="shared" si="521"/>
        <v>75</v>
      </c>
      <c r="BB155" s="90">
        <f t="shared" si="521"/>
        <v>45</v>
      </c>
      <c r="BC155" s="90">
        <f t="shared" si="521"/>
        <v>15</v>
      </c>
      <c r="BD155" s="90">
        <f t="shared" si="521"/>
        <v>30</v>
      </c>
      <c r="BE155" s="90">
        <f t="shared" si="521"/>
        <v>75</v>
      </c>
      <c r="BF155" s="90">
        <f t="shared" si="521"/>
        <v>45</v>
      </c>
      <c r="BG155" s="52">
        <f t="shared" si="521"/>
        <v>30</v>
      </c>
      <c r="BH155" s="52">
        <f t="shared" si="521"/>
        <v>15</v>
      </c>
      <c r="BI155" s="52">
        <f t="shared" si="521"/>
        <v>75</v>
      </c>
      <c r="BJ155" s="52">
        <f t="shared" si="521"/>
        <v>45</v>
      </c>
      <c r="BK155" s="52">
        <f t="shared" si="521"/>
        <v>30</v>
      </c>
      <c r="BL155" s="52">
        <f t="shared" si="521"/>
        <v>15</v>
      </c>
      <c r="BM155" s="52">
        <f t="shared" si="521"/>
        <v>75</v>
      </c>
      <c r="BN155" s="52">
        <f t="shared" si="521"/>
        <v>45</v>
      </c>
      <c r="BO155" s="52">
        <f t="shared" si="521"/>
        <v>30</v>
      </c>
      <c r="BP155" s="52">
        <f t="shared" si="521"/>
        <v>15</v>
      </c>
      <c r="BQ155" s="52">
        <f t="shared" si="521"/>
        <v>75</v>
      </c>
      <c r="BR155" s="52">
        <f t="shared" si="521"/>
        <v>45</v>
      </c>
      <c r="BS155" s="52">
        <f t="shared" si="521"/>
        <v>30</v>
      </c>
      <c r="BT155" s="52">
        <f t="shared" si="521"/>
        <v>15</v>
      </c>
      <c r="BU155" s="52">
        <f t="shared" si="521"/>
        <v>75</v>
      </c>
      <c r="BV155" s="52">
        <f t="shared" si="521"/>
        <v>45</v>
      </c>
      <c r="BW155" s="52">
        <f t="shared" si="521"/>
        <v>30</v>
      </c>
      <c r="BX155" s="52">
        <f t="shared" si="521"/>
        <v>15</v>
      </c>
      <c r="BY155" s="52">
        <f t="shared" si="521"/>
        <v>75</v>
      </c>
      <c r="BZ155" s="52">
        <f t="shared" si="521"/>
        <v>45</v>
      </c>
      <c r="CB155" s="90">
        <f t="shared" si="517"/>
        <v>0</v>
      </c>
      <c r="CC155" s="90">
        <f t="shared" ref="CC155:CT155" si="522">+SUMIFS($C155:$BZ155,$C$5:$BZ$5,"&lt;="&amp;CC$5,$C$5:$BZ$5,"&gt;"&amp;CB$5)</f>
        <v>0</v>
      </c>
      <c r="CD155" s="90">
        <f t="shared" si="522"/>
        <v>0</v>
      </c>
      <c r="CE155" s="90">
        <f t="shared" si="522"/>
        <v>0</v>
      </c>
      <c r="CF155" s="90">
        <f t="shared" si="522"/>
        <v>0</v>
      </c>
      <c r="CG155" s="90">
        <f t="shared" si="522"/>
        <v>0</v>
      </c>
      <c r="CH155" s="90">
        <f t="shared" si="522"/>
        <v>0</v>
      </c>
      <c r="CI155" s="90">
        <f t="shared" si="522"/>
        <v>0</v>
      </c>
      <c r="CJ155" s="90">
        <f t="shared" si="522"/>
        <v>1050</v>
      </c>
      <c r="CK155" s="90">
        <f t="shared" si="522"/>
        <v>200</v>
      </c>
      <c r="CL155" s="90">
        <f t="shared" si="522"/>
        <v>135</v>
      </c>
      <c r="CM155" s="90">
        <f t="shared" si="522"/>
        <v>105</v>
      </c>
      <c r="CN155" s="90">
        <f t="shared" si="522"/>
        <v>165</v>
      </c>
      <c r="CO155" s="90">
        <f t="shared" si="522"/>
        <v>165</v>
      </c>
      <c r="CP155" s="52">
        <f t="shared" si="522"/>
        <v>165</v>
      </c>
      <c r="CQ155" s="52">
        <f t="shared" si="522"/>
        <v>165</v>
      </c>
      <c r="CR155" s="52">
        <f t="shared" si="522"/>
        <v>165</v>
      </c>
      <c r="CS155" s="52">
        <f t="shared" si="522"/>
        <v>165</v>
      </c>
      <c r="CT155" s="52">
        <f t="shared" si="522"/>
        <v>165</v>
      </c>
    </row>
    <row r="156" spans="1:98" ht="15" customHeight="1" x14ac:dyDescent="0.25">
      <c r="A156" s="51"/>
      <c r="B156" s="71" t="s">
        <v>153</v>
      </c>
      <c r="C156" s="52"/>
      <c r="D156" s="52"/>
      <c r="E156" s="52"/>
      <c r="F156" s="52"/>
      <c r="G156" s="52"/>
      <c r="H156" s="52"/>
      <c r="I156" s="52"/>
      <c r="J156" s="52"/>
      <c r="K156" s="90">
        <f t="shared" ref="K156:BZ156" si="523">+K274</f>
        <v>0</v>
      </c>
      <c r="L156" s="90">
        <f t="shared" si="523"/>
        <v>175</v>
      </c>
      <c r="M156" s="90">
        <f t="shared" si="523"/>
        <v>35</v>
      </c>
      <c r="N156" s="90">
        <f t="shared" si="523"/>
        <v>0</v>
      </c>
      <c r="O156" s="90">
        <f t="shared" si="523"/>
        <v>35</v>
      </c>
      <c r="P156" s="90">
        <f t="shared" si="523"/>
        <v>70</v>
      </c>
      <c r="Q156" s="90">
        <f t="shared" si="523"/>
        <v>42</v>
      </c>
      <c r="R156" s="90">
        <f t="shared" si="523"/>
        <v>14</v>
      </c>
      <c r="S156" s="90">
        <f t="shared" si="523"/>
        <v>14</v>
      </c>
      <c r="T156" s="90">
        <f t="shared" si="523"/>
        <v>14</v>
      </c>
      <c r="U156" s="90">
        <f t="shared" si="523"/>
        <v>105</v>
      </c>
      <c r="V156" s="90">
        <f t="shared" si="523"/>
        <v>42</v>
      </c>
      <c r="W156" s="90">
        <f t="shared" si="523"/>
        <v>0</v>
      </c>
      <c r="X156" s="90">
        <f t="shared" si="523"/>
        <v>10.5</v>
      </c>
      <c r="Y156" s="90">
        <f t="shared" si="523"/>
        <v>42</v>
      </c>
      <c r="Z156" s="90">
        <f t="shared" si="523"/>
        <v>10.5</v>
      </c>
      <c r="AA156" s="90">
        <f t="shared" si="523"/>
        <v>10.5</v>
      </c>
      <c r="AB156" s="90">
        <f t="shared" si="523"/>
        <v>21</v>
      </c>
      <c r="AC156" s="90">
        <f t="shared" si="523"/>
        <v>63</v>
      </c>
      <c r="AD156" s="90">
        <f t="shared" si="523"/>
        <v>21</v>
      </c>
      <c r="AE156" s="90">
        <f t="shared" si="523"/>
        <v>31.5</v>
      </c>
      <c r="AF156" s="90">
        <f t="shared" si="523"/>
        <v>10.5</v>
      </c>
      <c r="AG156" s="90">
        <f t="shared" si="523"/>
        <v>52.5</v>
      </c>
      <c r="AH156" s="90">
        <f t="shared" si="523"/>
        <v>10.5</v>
      </c>
      <c r="AI156" s="90">
        <f t="shared" si="523"/>
        <v>10.5</v>
      </c>
      <c r="AJ156" s="90">
        <f t="shared" si="523"/>
        <v>10.5</v>
      </c>
      <c r="AK156" s="90">
        <f t="shared" si="523"/>
        <v>21</v>
      </c>
      <c r="AL156" s="90">
        <f t="shared" si="523"/>
        <v>28</v>
      </c>
      <c r="AM156" s="90">
        <f t="shared" si="523"/>
        <v>14</v>
      </c>
      <c r="AN156" s="90">
        <f t="shared" si="523"/>
        <v>112</v>
      </c>
      <c r="AO156" s="90">
        <f t="shared" si="523"/>
        <v>84</v>
      </c>
      <c r="AP156" s="90">
        <f t="shared" si="523"/>
        <v>56</v>
      </c>
      <c r="AQ156" s="90">
        <f t="shared" si="523"/>
        <v>126</v>
      </c>
      <c r="AR156" s="90">
        <f t="shared" si="523"/>
        <v>42</v>
      </c>
      <c r="AS156" s="90">
        <f t="shared" si="523"/>
        <v>63</v>
      </c>
      <c r="AT156" s="90">
        <f t="shared" si="523"/>
        <v>168</v>
      </c>
      <c r="AU156" s="90">
        <f t="shared" si="523"/>
        <v>21</v>
      </c>
      <c r="AV156" s="90">
        <f t="shared" si="523"/>
        <v>21</v>
      </c>
      <c r="AW156" s="90">
        <f t="shared" si="523"/>
        <v>63</v>
      </c>
      <c r="AX156" s="90">
        <f t="shared" si="523"/>
        <v>0</v>
      </c>
      <c r="AY156" s="90">
        <f t="shared" si="523"/>
        <v>0</v>
      </c>
      <c r="AZ156" s="90">
        <f t="shared" si="523"/>
        <v>42</v>
      </c>
      <c r="BA156" s="90">
        <f t="shared" si="523"/>
        <v>14</v>
      </c>
      <c r="BB156" s="90">
        <f t="shared" si="523"/>
        <v>28</v>
      </c>
      <c r="BC156" s="90">
        <f t="shared" si="523"/>
        <v>14</v>
      </c>
      <c r="BD156" s="90">
        <f t="shared" si="523"/>
        <v>0</v>
      </c>
      <c r="BE156" s="90">
        <f t="shared" si="523"/>
        <v>28</v>
      </c>
      <c r="BF156" s="90">
        <f t="shared" si="523"/>
        <v>42</v>
      </c>
      <c r="BG156" s="52">
        <f t="shared" si="523"/>
        <v>14</v>
      </c>
      <c r="BH156" s="52">
        <f t="shared" si="523"/>
        <v>7</v>
      </c>
      <c r="BI156" s="52">
        <f t="shared" si="523"/>
        <v>14</v>
      </c>
      <c r="BJ156" s="52">
        <f t="shared" si="523"/>
        <v>7</v>
      </c>
      <c r="BK156" s="52">
        <f t="shared" si="523"/>
        <v>14</v>
      </c>
      <c r="BL156" s="52">
        <f t="shared" si="523"/>
        <v>7</v>
      </c>
      <c r="BM156" s="52">
        <f t="shared" si="523"/>
        <v>343</v>
      </c>
      <c r="BN156" s="52">
        <f t="shared" si="523"/>
        <v>98</v>
      </c>
      <c r="BO156" s="52">
        <f t="shared" si="523"/>
        <v>49</v>
      </c>
      <c r="BP156" s="52">
        <f t="shared" si="523"/>
        <v>98</v>
      </c>
      <c r="BQ156" s="52">
        <f t="shared" si="523"/>
        <v>196</v>
      </c>
      <c r="BR156" s="52">
        <f t="shared" si="523"/>
        <v>49</v>
      </c>
      <c r="BS156" s="52">
        <f t="shared" si="523"/>
        <v>49</v>
      </c>
      <c r="BT156" s="52">
        <f t="shared" si="523"/>
        <v>49</v>
      </c>
      <c r="BU156" s="52">
        <f t="shared" si="523"/>
        <v>42</v>
      </c>
      <c r="BV156" s="52">
        <f t="shared" si="523"/>
        <v>42</v>
      </c>
      <c r="BW156" s="52">
        <f t="shared" si="523"/>
        <v>42</v>
      </c>
      <c r="BX156" s="52">
        <f t="shared" si="523"/>
        <v>10.5</v>
      </c>
      <c r="BY156" s="52">
        <f t="shared" si="523"/>
        <v>70</v>
      </c>
      <c r="BZ156" s="52">
        <f t="shared" si="523"/>
        <v>8.75</v>
      </c>
      <c r="CB156" s="90">
        <f t="shared" si="517"/>
        <v>0</v>
      </c>
      <c r="CC156" s="90">
        <f t="shared" ref="CC156:CT156" si="524">+SUMIFS($C156:$BZ156,$C$5:$BZ$5,"&lt;="&amp;CC$5,$C$5:$BZ$5,"&gt;"&amp;CB$5)</f>
        <v>0</v>
      </c>
      <c r="CD156" s="90">
        <f t="shared" si="524"/>
        <v>210</v>
      </c>
      <c r="CE156" s="90">
        <f t="shared" si="524"/>
        <v>161</v>
      </c>
      <c r="CF156" s="90">
        <f t="shared" si="524"/>
        <v>175</v>
      </c>
      <c r="CG156" s="90">
        <f t="shared" si="524"/>
        <v>63</v>
      </c>
      <c r="CH156" s="90">
        <f t="shared" si="524"/>
        <v>115.5</v>
      </c>
      <c r="CI156" s="90">
        <f t="shared" si="524"/>
        <v>105</v>
      </c>
      <c r="CJ156" s="90">
        <f t="shared" si="524"/>
        <v>70</v>
      </c>
      <c r="CK156" s="90">
        <f t="shared" si="524"/>
        <v>266</v>
      </c>
      <c r="CL156" s="90">
        <f t="shared" si="524"/>
        <v>399</v>
      </c>
      <c r="CM156" s="90">
        <f t="shared" si="524"/>
        <v>105</v>
      </c>
      <c r="CN156" s="90">
        <f t="shared" si="524"/>
        <v>84</v>
      </c>
      <c r="CO156" s="90">
        <f t="shared" si="524"/>
        <v>84</v>
      </c>
      <c r="CP156" s="52">
        <f t="shared" si="524"/>
        <v>42</v>
      </c>
      <c r="CQ156" s="52">
        <f t="shared" si="524"/>
        <v>462</v>
      </c>
      <c r="CR156" s="52">
        <f t="shared" si="524"/>
        <v>392</v>
      </c>
      <c r="CS156" s="52">
        <f t="shared" si="524"/>
        <v>182</v>
      </c>
      <c r="CT156" s="52">
        <f t="shared" si="524"/>
        <v>131.25</v>
      </c>
    </row>
    <row r="157" spans="1:98" ht="15" customHeight="1" x14ac:dyDescent="0.25">
      <c r="A157" s="51"/>
      <c r="B157" s="71" t="s">
        <v>154</v>
      </c>
      <c r="C157" s="52"/>
      <c r="D157" s="52"/>
      <c r="E157" s="52"/>
      <c r="F157" s="52"/>
      <c r="G157" s="52"/>
      <c r="H157" s="52"/>
      <c r="I157" s="52"/>
      <c r="J157" s="52"/>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c r="AI157" s="90"/>
      <c r="AJ157" s="90"/>
      <c r="AK157" s="90"/>
      <c r="AL157" s="90"/>
      <c r="AM157" s="90"/>
      <c r="AN157" s="90"/>
      <c r="AO157" s="90"/>
      <c r="AP157" s="90"/>
      <c r="AQ157" s="90"/>
      <c r="AR157" s="90"/>
      <c r="AS157" s="90"/>
      <c r="AT157" s="90"/>
      <c r="AU157" s="90"/>
      <c r="AV157" s="90"/>
      <c r="AW157" s="90"/>
      <c r="AX157" s="90"/>
      <c r="AY157" s="90"/>
      <c r="AZ157" s="90"/>
      <c r="BA157" s="90"/>
      <c r="BB157" s="90"/>
      <c r="BC157" s="90"/>
      <c r="BD157" s="90"/>
      <c r="BE157" s="90"/>
      <c r="BF157" s="90"/>
      <c r="BG157" s="52"/>
      <c r="BH157" s="52"/>
      <c r="BI157" s="52"/>
      <c r="BJ157" s="52">
        <f t="shared" ref="BJ157:BZ157" si="525">+BJ283*45</f>
        <v>152.9999999999996</v>
      </c>
      <c r="BK157" s="52">
        <f t="shared" si="525"/>
        <v>18.000000000000256</v>
      </c>
      <c r="BL157" s="52">
        <f t="shared" si="525"/>
        <v>40.500000000000256</v>
      </c>
      <c r="BM157" s="52">
        <f t="shared" si="525"/>
        <v>40.499999999999616</v>
      </c>
      <c r="BN157" s="52">
        <f t="shared" si="525"/>
        <v>40.499999999999616</v>
      </c>
      <c r="BO157" s="52">
        <f t="shared" si="525"/>
        <v>40.500000000000256</v>
      </c>
      <c r="BP157" s="52">
        <f t="shared" si="525"/>
        <v>27.000000000000384</v>
      </c>
      <c r="BQ157" s="52">
        <f t="shared" si="525"/>
        <v>62.999999999999616</v>
      </c>
      <c r="BR157" s="52">
        <f t="shared" si="525"/>
        <v>27.000000000000384</v>
      </c>
      <c r="BS157" s="52">
        <f t="shared" si="525"/>
        <v>26.999999999999105</v>
      </c>
      <c r="BT157" s="52">
        <f t="shared" si="525"/>
        <v>27.000000000000384</v>
      </c>
      <c r="BU157" s="52">
        <f t="shared" si="525"/>
        <v>26.999999999999744</v>
      </c>
      <c r="BV157" s="52">
        <f t="shared" si="525"/>
        <v>27.000000000000384</v>
      </c>
      <c r="BW157" s="52">
        <f t="shared" si="525"/>
        <v>26.999999999999744</v>
      </c>
      <c r="BX157" s="52">
        <f t="shared" si="525"/>
        <v>26.999999999999744</v>
      </c>
      <c r="BY157" s="52">
        <f t="shared" si="525"/>
        <v>27.000000000000384</v>
      </c>
      <c r="BZ157" s="52">
        <f t="shared" si="525"/>
        <v>27.000000000000384</v>
      </c>
      <c r="CB157" s="90"/>
      <c r="CC157" s="90"/>
      <c r="CD157" s="90"/>
      <c r="CE157" s="90"/>
      <c r="CF157" s="90"/>
      <c r="CG157" s="90"/>
      <c r="CH157" s="90"/>
      <c r="CI157" s="90"/>
      <c r="CJ157" s="90"/>
      <c r="CK157" s="90"/>
      <c r="CL157" s="90"/>
      <c r="CM157" s="90"/>
      <c r="CN157" s="90"/>
      <c r="CO157" s="90"/>
      <c r="CP157" s="52"/>
      <c r="CQ157" s="52"/>
      <c r="CR157" s="52"/>
      <c r="CS157" s="52"/>
      <c r="CT157" s="52"/>
    </row>
    <row r="158" spans="1:98" ht="15" customHeight="1" x14ac:dyDescent="0.25">
      <c r="A158" s="97"/>
      <c r="B158" s="98" t="s">
        <v>150</v>
      </c>
      <c r="C158" s="99"/>
      <c r="D158" s="99"/>
      <c r="E158" s="99"/>
      <c r="F158" s="99"/>
      <c r="G158" s="99"/>
      <c r="H158" s="99"/>
      <c r="I158" s="99"/>
      <c r="J158" s="99"/>
      <c r="K158" s="100">
        <f>+K159-K154-K153-K155</f>
        <v>182.13900000000001</v>
      </c>
      <c r="L158" s="100">
        <f t="shared" ref="L158:BH158" si="526">+L159-L154-L153-L155-L156</f>
        <v>31.033000000000015</v>
      </c>
      <c r="M158" s="100">
        <f t="shared" si="526"/>
        <v>127.50700000000001</v>
      </c>
      <c r="N158" s="100">
        <f t="shared" si="526"/>
        <v>209.62799999999999</v>
      </c>
      <c r="O158" s="100">
        <f t="shared" si="526"/>
        <v>43.626832691788621</v>
      </c>
      <c r="P158" s="100">
        <f t="shared" si="526"/>
        <v>-62.679624536275931</v>
      </c>
      <c r="Q158" s="100">
        <f t="shared" si="526"/>
        <v>339.46155330584895</v>
      </c>
      <c r="R158" s="100">
        <f t="shared" si="526"/>
        <v>71.923617974489787</v>
      </c>
      <c r="S158" s="100">
        <f t="shared" si="526"/>
        <v>24.770999999999979</v>
      </c>
      <c r="T158" s="100">
        <f t="shared" si="526"/>
        <v>20.35161999999999</v>
      </c>
      <c r="U158" s="100">
        <f t="shared" si="526"/>
        <v>228.28399999999999</v>
      </c>
      <c r="V158" s="100">
        <f t="shared" si="526"/>
        <v>-21.114000000000033</v>
      </c>
      <c r="W158" s="100">
        <f t="shared" si="526"/>
        <v>197.96532000000002</v>
      </c>
      <c r="X158" s="100">
        <f t="shared" si="526"/>
        <v>100.51400000000001</v>
      </c>
      <c r="Y158" s="100">
        <f t="shared" si="526"/>
        <v>84.436739999999986</v>
      </c>
      <c r="Z158" s="100">
        <f t="shared" si="526"/>
        <v>-18.92319725209984</v>
      </c>
      <c r="AA158" s="100">
        <f t="shared" si="526"/>
        <v>58.573947871726489</v>
      </c>
      <c r="AB158" s="100">
        <f t="shared" si="526"/>
        <v>64.236989130434949</v>
      </c>
      <c r="AC158" s="100">
        <f t="shared" si="526"/>
        <v>262.67327777777791</v>
      </c>
      <c r="AD158" s="100">
        <f t="shared" si="526"/>
        <v>-6.3460608695649796</v>
      </c>
      <c r="AE158" s="100">
        <f t="shared" si="526"/>
        <v>33.805049999999994</v>
      </c>
      <c r="AF158" s="100">
        <f t="shared" si="526"/>
        <v>24.153620000000046</v>
      </c>
      <c r="AG158" s="100">
        <f t="shared" si="526"/>
        <v>144.86259999999999</v>
      </c>
      <c r="AH158" s="100">
        <f t="shared" si="526"/>
        <v>2.2755600000000413</v>
      </c>
      <c r="AI158" s="100">
        <f t="shared" si="526"/>
        <v>-63.819749999999999</v>
      </c>
      <c r="AJ158" s="100">
        <f t="shared" si="526"/>
        <v>38.707870000000071</v>
      </c>
      <c r="AK158" s="100">
        <f t="shared" si="526"/>
        <v>89.98203999999987</v>
      </c>
      <c r="AL158" s="100">
        <f t="shared" si="526"/>
        <v>5.0967999999999734</v>
      </c>
      <c r="AM158" s="100">
        <f t="shared" si="526"/>
        <v>-59.660799999999995</v>
      </c>
      <c r="AN158" s="100">
        <f t="shared" si="526"/>
        <v>73.283799999999928</v>
      </c>
      <c r="AO158" s="100">
        <f t="shared" si="526"/>
        <v>232.52560999999992</v>
      </c>
      <c r="AP158" s="100">
        <f t="shared" si="526"/>
        <v>-111.52602999999999</v>
      </c>
      <c r="AQ158" s="100">
        <f t="shared" si="526"/>
        <v>42.724659999999972</v>
      </c>
      <c r="AR158" s="100">
        <f t="shared" si="526"/>
        <v>-10.185580000000016</v>
      </c>
      <c r="AS158" s="100">
        <f t="shared" si="526"/>
        <v>104.41364000000002</v>
      </c>
      <c r="AT158" s="100">
        <f t="shared" si="526"/>
        <v>-98.795079999999984</v>
      </c>
      <c r="AU158" s="100">
        <f t="shared" si="526"/>
        <v>67.543299999999931</v>
      </c>
      <c r="AV158" s="100">
        <f t="shared" si="526"/>
        <v>-15.695879999999988</v>
      </c>
      <c r="AW158" s="100">
        <f t="shared" si="526"/>
        <v>48.432890000000043</v>
      </c>
      <c r="AX158" s="100">
        <f t="shared" si="526"/>
        <v>164.3116</v>
      </c>
      <c r="AY158" s="100">
        <f t="shared" si="526"/>
        <v>96.674999999999955</v>
      </c>
      <c r="AZ158" s="100">
        <f t="shared" si="526"/>
        <v>-11.120000000000118</v>
      </c>
      <c r="BA158" s="100">
        <f t="shared" si="526"/>
        <v>44.371999999999844</v>
      </c>
      <c r="BB158" s="100">
        <f t="shared" si="526"/>
        <v>32.647999999999911</v>
      </c>
      <c r="BC158" s="100">
        <f t="shared" si="526"/>
        <v>4.2400000000000091</v>
      </c>
      <c r="BD158" s="100">
        <f t="shared" si="526"/>
        <v>23.878000000000156</v>
      </c>
      <c r="BE158" s="100">
        <f t="shared" si="526"/>
        <v>51.449999999999932</v>
      </c>
      <c r="BF158" s="100">
        <f t="shared" si="526"/>
        <v>37.148000000000138</v>
      </c>
      <c r="BG158" s="100">
        <f t="shared" si="526"/>
        <v>34.076999999999884</v>
      </c>
      <c r="BH158" s="100">
        <f t="shared" si="526"/>
        <v>39.330999999999904</v>
      </c>
      <c r="BI158" s="101">
        <v>40</v>
      </c>
      <c r="BJ158" s="101">
        <v>50</v>
      </c>
      <c r="BK158" s="101">
        <f t="shared" ref="BK158:BP158" si="527">+BG158</f>
        <v>34.076999999999884</v>
      </c>
      <c r="BL158" s="101">
        <f t="shared" si="527"/>
        <v>39.330999999999904</v>
      </c>
      <c r="BM158" s="101">
        <f t="shared" si="527"/>
        <v>40</v>
      </c>
      <c r="BN158" s="101">
        <f t="shared" si="527"/>
        <v>50</v>
      </c>
      <c r="BO158" s="101">
        <f t="shared" si="527"/>
        <v>34.076999999999884</v>
      </c>
      <c r="BP158" s="101">
        <f t="shared" si="527"/>
        <v>39.330999999999904</v>
      </c>
      <c r="BQ158" s="104">
        <v>300</v>
      </c>
      <c r="BR158" s="104">
        <v>100</v>
      </c>
      <c r="BS158" s="101">
        <v>50</v>
      </c>
      <c r="BT158" s="101">
        <v>50</v>
      </c>
      <c r="BU158" s="101">
        <v>100</v>
      </c>
      <c r="BV158" s="101">
        <f t="shared" ref="BV158:BZ158" si="528">+BR158</f>
        <v>100</v>
      </c>
      <c r="BW158" s="101">
        <f t="shared" si="528"/>
        <v>50</v>
      </c>
      <c r="BX158" s="101">
        <f t="shared" si="528"/>
        <v>50</v>
      </c>
      <c r="BY158" s="101">
        <f t="shared" si="528"/>
        <v>100</v>
      </c>
      <c r="BZ158" s="101">
        <f t="shared" si="528"/>
        <v>100</v>
      </c>
      <c r="CB158" s="102">
        <f t="shared" ref="CB158:CB159" si="529">+SUMIFS($C158:$BZ158,$C$5:$BZ$5,"&lt;="&amp;CB$5,$C$5:$BZ$5,"&gt;"&amp;#REF!)</f>
        <v>0</v>
      </c>
      <c r="CC158" s="102">
        <f t="shared" ref="CC158:CT158" si="530">+SUMIFS($C158:$BZ158,$C$5:$BZ$5,"&lt;="&amp;CC$5,$C$5:$BZ$5,"&gt;"&amp;CB$5)</f>
        <v>0</v>
      </c>
      <c r="CD158" s="102">
        <f t="shared" si="530"/>
        <v>550.30700000000002</v>
      </c>
      <c r="CE158" s="102">
        <f t="shared" si="530"/>
        <v>392.33237943585141</v>
      </c>
      <c r="CF158" s="102">
        <f t="shared" si="530"/>
        <v>252.29261999999994</v>
      </c>
      <c r="CG158" s="102">
        <f t="shared" si="530"/>
        <v>363.99286274790018</v>
      </c>
      <c r="CH158" s="102">
        <f t="shared" si="530"/>
        <v>379.1381539103744</v>
      </c>
      <c r="CI158" s="102">
        <f t="shared" si="530"/>
        <v>205.09683000000007</v>
      </c>
      <c r="CJ158" s="102">
        <f t="shared" si="530"/>
        <v>69.966959999999915</v>
      </c>
      <c r="CK158" s="102">
        <f t="shared" si="530"/>
        <v>134.62257999999986</v>
      </c>
      <c r="CL158" s="102">
        <f t="shared" si="530"/>
        <v>38.157639999999986</v>
      </c>
      <c r="CM158" s="102">
        <f t="shared" si="530"/>
        <v>264.59190999999998</v>
      </c>
      <c r="CN158" s="102">
        <f t="shared" si="530"/>
        <v>162.57499999999959</v>
      </c>
      <c r="CO158" s="102">
        <f t="shared" si="530"/>
        <v>116.71600000000024</v>
      </c>
      <c r="CP158" s="103">
        <f t="shared" si="530"/>
        <v>163.40799999999979</v>
      </c>
      <c r="CQ158" s="103">
        <f t="shared" si="530"/>
        <v>163.40799999999979</v>
      </c>
      <c r="CR158" s="103">
        <f t="shared" si="530"/>
        <v>473.40799999999979</v>
      </c>
      <c r="CS158" s="103">
        <f t="shared" si="530"/>
        <v>300</v>
      </c>
      <c r="CT158" s="103">
        <f t="shared" si="530"/>
        <v>300</v>
      </c>
    </row>
    <row r="159" spans="1:98" ht="15" customHeight="1" x14ac:dyDescent="0.25">
      <c r="A159" s="84"/>
      <c r="B159" s="39" t="s">
        <v>1067</v>
      </c>
      <c r="C159" s="86"/>
      <c r="D159" s="86"/>
      <c r="E159" s="86"/>
      <c r="F159" s="86"/>
      <c r="G159" s="86"/>
      <c r="H159" s="86"/>
      <c r="I159" s="86"/>
      <c r="J159" s="86"/>
      <c r="K159" s="40">
        <f t="shared" ref="K159:AP159" si="531">+K162-K48</f>
        <v>207.13900000000001</v>
      </c>
      <c r="L159" s="40">
        <f t="shared" si="531"/>
        <v>263.03300000000002</v>
      </c>
      <c r="M159" s="40">
        <f t="shared" si="531"/>
        <v>370.00700000000001</v>
      </c>
      <c r="N159" s="40">
        <f t="shared" si="531"/>
        <v>277.12799999999999</v>
      </c>
      <c r="O159" s="40">
        <f t="shared" si="531"/>
        <v>110.62683269178862</v>
      </c>
      <c r="P159" s="40">
        <f t="shared" si="531"/>
        <v>1232.3203754637241</v>
      </c>
      <c r="Q159" s="40">
        <f t="shared" si="531"/>
        <v>703.46155330584895</v>
      </c>
      <c r="R159" s="40">
        <f t="shared" si="531"/>
        <v>159.42361797448979</v>
      </c>
      <c r="S159" s="40">
        <f t="shared" si="531"/>
        <v>87.770999999999987</v>
      </c>
      <c r="T159" s="40">
        <f t="shared" si="531"/>
        <v>83.351619999999997</v>
      </c>
      <c r="U159" s="40">
        <f t="shared" si="531"/>
        <v>875.78399999999999</v>
      </c>
      <c r="V159" s="40">
        <f t="shared" si="531"/>
        <v>318.38599999999997</v>
      </c>
      <c r="W159" s="40">
        <f t="shared" si="531"/>
        <v>274.96532000000002</v>
      </c>
      <c r="X159" s="40">
        <f t="shared" si="531"/>
        <v>293.01400000000001</v>
      </c>
      <c r="Y159" s="40">
        <f t="shared" si="531"/>
        <v>371.43673999999999</v>
      </c>
      <c r="Z159" s="40">
        <f t="shared" si="531"/>
        <v>219.07680274790016</v>
      </c>
      <c r="AA159" s="40">
        <f t="shared" si="531"/>
        <v>156.57394787172649</v>
      </c>
      <c r="AB159" s="40">
        <f t="shared" si="531"/>
        <v>347.73698913043495</v>
      </c>
      <c r="AC159" s="40">
        <f t="shared" si="531"/>
        <v>563.17327777777791</v>
      </c>
      <c r="AD159" s="40">
        <f t="shared" si="531"/>
        <v>199.65393913043502</v>
      </c>
      <c r="AE159" s="40">
        <f t="shared" si="531"/>
        <v>142.80504999999999</v>
      </c>
      <c r="AF159" s="40">
        <f t="shared" si="531"/>
        <v>334.65362000000005</v>
      </c>
      <c r="AG159" s="40">
        <f t="shared" si="531"/>
        <v>392.36259999999999</v>
      </c>
      <c r="AH159" s="40">
        <f t="shared" si="531"/>
        <v>172.77556000000004</v>
      </c>
      <c r="AI159" s="40">
        <f t="shared" si="531"/>
        <v>106.68025</v>
      </c>
      <c r="AJ159" s="40">
        <f t="shared" si="531"/>
        <v>274.20787000000007</v>
      </c>
      <c r="AK159" s="40">
        <f t="shared" si="531"/>
        <v>1223.4820399999999</v>
      </c>
      <c r="AL159" s="40">
        <f t="shared" si="531"/>
        <v>185.59679999999997</v>
      </c>
      <c r="AM159" s="40">
        <f t="shared" si="531"/>
        <v>139.33920000000001</v>
      </c>
      <c r="AN159" s="40">
        <f t="shared" si="531"/>
        <v>522.78379999999993</v>
      </c>
      <c r="AO159" s="40">
        <f t="shared" si="531"/>
        <v>524.02560999999992</v>
      </c>
      <c r="AP159" s="40">
        <f t="shared" si="531"/>
        <v>284.47397000000001</v>
      </c>
      <c r="AQ159" s="40">
        <f t="shared" ref="AQ159:BH159" si="532">+AQ162-AQ48</f>
        <v>338.72465999999997</v>
      </c>
      <c r="AR159" s="40">
        <f t="shared" si="532"/>
        <v>315.98721999999998</v>
      </c>
      <c r="AS159" s="40">
        <f t="shared" si="532"/>
        <v>341.99844000000002</v>
      </c>
      <c r="AT159" s="40">
        <f t="shared" si="532"/>
        <v>243.20492000000002</v>
      </c>
      <c r="AU159" s="40">
        <f t="shared" si="532"/>
        <v>220.54329999999993</v>
      </c>
      <c r="AV159" s="40">
        <f t="shared" si="532"/>
        <v>305.30412000000001</v>
      </c>
      <c r="AW159" s="40">
        <f t="shared" si="532"/>
        <v>372.43289000000004</v>
      </c>
      <c r="AX159" s="40">
        <f t="shared" si="532"/>
        <v>338.3116</v>
      </c>
      <c r="AY159" s="40">
        <f t="shared" si="532"/>
        <v>270.67499999999995</v>
      </c>
      <c r="AZ159" s="40">
        <f t="shared" si="532"/>
        <v>300.87999999999988</v>
      </c>
      <c r="BA159" s="40">
        <f t="shared" si="532"/>
        <v>304.37199999999984</v>
      </c>
      <c r="BB159" s="40">
        <f t="shared" si="532"/>
        <v>306.64799999999991</v>
      </c>
      <c r="BC159" s="40">
        <f t="shared" si="532"/>
        <v>192.24</v>
      </c>
      <c r="BD159" s="40">
        <f t="shared" si="532"/>
        <v>317.87800000000016</v>
      </c>
      <c r="BE159" s="40">
        <f t="shared" si="532"/>
        <v>334.44999999999993</v>
      </c>
      <c r="BF159" s="40">
        <f t="shared" si="532"/>
        <v>283.14800000000014</v>
      </c>
      <c r="BG159" s="40">
        <f t="shared" si="532"/>
        <v>207.07699999999988</v>
      </c>
      <c r="BH159" s="40">
        <f t="shared" si="532"/>
        <v>280.3309999999999</v>
      </c>
      <c r="BI159" s="40">
        <f t="shared" ref="BI159:BZ159" si="533">+SUM(BI153:BI158)</f>
        <v>309</v>
      </c>
      <c r="BJ159" s="40">
        <f t="shared" si="533"/>
        <v>413.9999999999996</v>
      </c>
      <c r="BK159" s="40">
        <f t="shared" si="533"/>
        <v>229.27700000000013</v>
      </c>
      <c r="BL159" s="40">
        <f t="shared" si="533"/>
        <v>325.03100000000018</v>
      </c>
      <c r="BM159" s="40">
        <f t="shared" si="533"/>
        <v>2340.1999999999994</v>
      </c>
      <c r="BN159" s="40">
        <f t="shared" si="533"/>
        <v>584.19999999999959</v>
      </c>
      <c r="BO159" s="40">
        <f t="shared" si="533"/>
        <v>508.47700000000009</v>
      </c>
      <c r="BP159" s="40">
        <f t="shared" si="533"/>
        <v>534.23100000000022</v>
      </c>
      <c r="BQ159" s="40">
        <f t="shared" si="533"/>
        <v>1482.3999999999996</v>
      </c>
      <c r="BR159" s="40">
        <f t="shared" si="533"/>
        <v>558.40000000000032</v>
      </c>
      <c r="BS159" s="40">
        <f t="shared" si="533"/>
        <v>497.59999999999911</v>
      </c>
      <c r="BT159" s="40">
        <f t="shared" si="533"/>
        <v>587.60000000000036</v>
      </c>
      <c r="BU159" s="40">
        <f t="shared" si="533"/>
        <v>680.0999999999998</v>
      </c>
      <c r="BV159" s="40">
        <f t="shared" si="533"/>
        <v>492.60000000000042</v>
      </c>
      <c r="BW159" s="40">
        <f t="shared" si="533"/>
        <v>431.79999999999973</v>
      </c>
      <c r="BX159" s="40">
        <f t="shared" si="533"/>
        <v>490.29999999999973</v>
      </c>
      <c r="BY159" s="40">
        <f t="shared" si="533"/>
        <v>645.8000000000003</v>
      </c>
      <c r="BZ159" s="40">
        <f t="shared" si="533"/>
        <v>491.55000000000041</v>
      </c>
      <c r="CB159" s="41">
        <f t="shared" si="529"/>
        <v>0</v>
      </c>
      <c r="CC159" s="41">
        <f t="shared" ref="CC159:CT159" si="534">+SUMIFS($C159:$BZ159,$C$5:$BZ$5,"&lt;="&amp;CC$5,$C$5:$BZ$5,"&gt;"&amp;CB$5)</f>
        <v>0</v>
      </c>
      <c r="CD159" s="41">
        <f t="shared" si="534"/>
        <v>1117.307</v>
      </c>
      <c r="CE159" s="41">
        <f t="shared" si="534"/>
        <v>2205.8323794358516</v>
      </c>
      <c r="CF159" s="41">
        <f t="shared" si="534"/>
        <v>1365.2926199999999</v>
      </c>
      <c r="CG159" s="41">
        <f t="shared" si="534"/>
        <v>1158.4928627479003</v>
      </c>
      <c r="CH159" s="41">
        <f t="shared" si="534"/>
        <v>1267.1381539103743</v>
      </c>
      <c r="CI159" s="41">
        <f t="shared" si="534"/>
        <v>1042.59683</v>
      </c>
      <c r="CJ159" s="41">
        <f t="shared" si="534"/>
        <v>1789.96696</v>
      </c>
      <c r="CK159" s="41">
        <f t="shared" si="534"/>
        <v>1470.6225799999997</v>
      </c>
      <c r="CL159" s="41">
        <f t="shared" si="534"/>
        <v>1239.9152399999998</v>
      </c>
      <c r="CM159" s="41">
        <f t="shared" si="534"/>
        <v>1236.5919100000001</v>
      </c>
      <c r="CN159" s="41">
        <f t="shared" si="534"/>
        <v>1182.5749999999996</v>
      </c>
      <c r="CO159" s="41">
        <f t="shared" si="534"/>
        <v>1127.7160000000003</v>
      </c>
      <c r="CP159" s="42">
        <f t="shared" si="534"/>
        <v>1210.4079999999994</v>
      </c>
      <c r="CQ159" s="42">
        <f t="shared" si="534"/>
        <v>3478.7079999999996</v>
      </c>
      <c r="CR159" s="42">
        <f t="shared" si="534"/>
        <v>3083.5080000000007</v>
      </c>
      <c r="CS159" s="42">
        <f t="shared" si="534"/>
        <v>2257.8999999999996</v>
      </c>
      <c r="CT159" s="42">
        <f t="shared" si="534"/>
        <v>2059.4499999999998</v>
      </c>
    </row>
    <row r="160" spans="1:98" ht="15" customHeight="1" x14ac:dyDescent="0.25">
      <c r="A160" s="84"/>
      <c r="B160" s="85" t="s">
        <v>107</v>
      </c>
      <c r="C160" s="86"/>
      <c r="D160" s="86"/>
      <c r="E160" s="86"/>
      <c r="F160" s="86"/>
      <c r="G160" s="86" t="str">
        <f t="shared" ref="G160:BZ160" si="535">+IFERROR(G159/C159-1,"")</f>
        <v/>
      </c>
      <c r="H160" s="86" t="str">
        <f t="shared" si="535"/>
        <v/>
      </c>
      <c r="I160" s="86" t="str">
        <f t="shared" si="535"/>
        <v/>
      </c>
      <c r="J160" s="86" t="str">
        <f t="shared" si="535"/>
        <v/>
      </c>
      <c r="K160" s="86" t="str">
        <f t="shared" si="535"/>
        <v/>
      </c>
      <c r="L160" s="86" t="str">
        <f t="shared" si="535"/>
        <v/>
      </c>
      <c r="M160" s="86" t="str">
        <f t="shared" si="535"/>
        <v/>
      </c>
      <c r="N160" s="86" t="str">
        <f t="shared" si="535"/>
        <v/>
      </c>
      <c r="O160" s="86">
        <f t="shared" si="535"/>
        <v>-0.46592948362312936</v>
      </c>
      <c r="P160" s="86">
        <f t="shared" si="535"/>
        <v>3.6850409471956906</v>
      </c>
      <c r="Q160" s="86">
        <f t="shared" si="535"/>
        <v>0.90121147250146327</v>
      </c>
      <c r="R160" s="86">
        <f t="shared" si="535"/>
        <v>-0.42472930207525117</v>
      </c>
      <c r="S160" s="86">
        <f t="shared" si="535"/>
        <v>-0.20660297448328857</v>
      </c>
      <c r="T160" s="86">
        <f t="shared" si="535"/>
        <v>-0.93236205319689314</v>
      </c>
      <c r="U160" s="86">
        <f t="shared" si="535"/>
        <v>0.2449635603883944</v>
      </c>
      <c r="V160" s="86">
        <f t="shared" si="535"/>
        <v>0.99710685308212366</v>
      </c>
      <c r="W160" s="86">
        <f t="shared" si="535"/>
        <v>2.1327582003167338</v>
      </c>
      <c r="X160" s="86">
        <f t="shared" si="535"/>
        <v>2.5153965813741834</v>
      </c>
      <c r="Y160" s="86">
        <f t="shared" si="535"/>
        <v>-0.57588087930357257</v>
      </c>
      <c r="Z160" s="86">
        <f t="shared" si="535"/>
        <v>-0.31191445997028711</v>
      </c>
      <c r="AA160" s="86">
        <f t="shared" si="535"/>
        <v>-0.43056837905330581</v>
      </c>
      <c r="AB160" s="86">
        <f t="shared" si="535"/>
        <v>0.18675895735505788</v>
      </c>
      <c r="AC160" s="86">
        <f t="shared" si="535"/>
        <v>0.51620240307347598</v>
      </c>
      <c r="AD160" s="86">
        <f t="shared" si="535"/>
        <v>-8.8657782904636218E-2</v>
      </c>
      <c r="AE160" s="86">
        <f t="shared" si="535"/>
        <v>-8.7938626181966684E-2</v>
      </c>
      <c r="AF160" s="86">
        <f t="shared" si="535"/>
        <v>-3.7624323955733563E-2</v>
      </c>
      <c r="AG160" s="86">
        <f t="shared" si="535"/>
        <v>-0.3033003953095551</v>
      </c>
      <c r="AH160" s="86">
        <f t="shared" si="535"/>
        <v>-0.13462483759398902</v>
      </c>
      <c r="AI160" s="86">
        <f t="shared" si="535"/>
        <v>-0.25296584399501276</v>
      </c>
      <c r="AJ160" s="86">
        <f t="shared" si="535"/>
        <v>-0.18062183220967387</v>
      </c>
      <c r="AK160" s="86">
        <f t="shared" si="535"/>
        <v>2.1182432780290474</v>
      </c>
      <c r="AL160" s="86">
        <f t="shared" si="535"/>
        <v>7.4207486290305935E-2</v>
      </c>
      <c r="AM160" s="86">
        <f t="shared" si="535"/>
        <v>0.30613867140356343</v>
      </c>
      <c r="AN160" s="86">
        <f t="shared" si="535"/>
        <v>0.90652368949147877</v>
      </c>
      <c r="AO160" s="86">
        <f t="shared" si="535"/>
        <v>-0.57169325509674018</v>
      </c>
      <c r="AP160" s="86">
        <f t="shared" si="535"/>
        <v>0.53275255823376289</v>
      </c>
      <c r="AQ160" s="86">
        <f t="shared" si="535"/>
        <v>1.4309358744703569</v>
      </c>
      <c r="AR160" s="86">
        <f t="shared" si="535"/>
        <v>-0.39556807230828495</v>
      </c>
      <c r="AS160" s="86">
        <f t="shared" si="535"/>
        <v>-0.34736311837888978</v>
      </c>
      <c r="AT160" s="86">
        <f t="shared" si="535"/>
        <v>-0.14507144537688277</v>
      </c>
      <c r="AU160" s="86">
        <f t="shared" si="535"/>
        <v>-0.34890096280560157</v>
      </c>
      <c r="AV160" s="86">
        <f t="shared" si="535"/>
        <v>-3.3808645805358695E-2</v>
      </c>
      <c r="AW160" s="86">
        <f t="shared" si="535"/>
        <v>8.8990025802456962E-2</v>
      </c>
      <c r="AX160" s="86">
        <f t="shared" si="535"/>
        <v>0.39105574015525657</v>
      </c>
      <c r="AY160" s="86">
        <f t="shared" si="535"/>
        <v>0.22731001123135464</v>
      </c>
      <c r="AZ160" s="86">
        <f t="shared" si="535"/>
        <v>-1.4490862422689044E-2</v>
      </c>
      <c r="BA160" s="86">
        <f t="shared" si="535"/>
        <v>-0.18274672250348301</v>
      </c>
      <c r="BB160" s="86">
        <f t="shared" si="535"/>
        <v>-9.3593007156716146E-2</v>
      </c>
      <c r="BC160" s="86">
        <f t="shared" si="535"/>
        <v>-0.28977556109725666</v>
      </c>
      <c r="BD160" s="86">
        <f t="shared" si="535"/>
        <v>5.6494283435257531E-2</v>
      </c>
      <c r="BE160" s="86">
        <f t="shared" si="535"/>
        <v>9.8819865164995857E-2</v>
      </c>
      <c r="BF160" s="86">
        <f t="shared" si="535"/>
        <v>-7.663509952779668E-2</v>
      </c>
      <c r="BG160" s="86">
        <f t="shared" si="535"/>
        <v>7.7179567207656508E-2</v>
      </c>
      <c r="BH160" s="86">
        <f t="shared" si="535"/>
        <v>-0.11811764261760871</v>
      </c>
      <c r="BI160" s="86">
        <f t="shared" si="535"/>
        <v>-7.6095081477051685E-2</v>
      </c>
      <c r="BJ160" s="86">
        <f t="shared" si="535"/>
        <v>0.46213287750575449</v>
      </c>
      <c r="BK160" s="86">
        <f t="shared" si="535"/>
        <v>0.10720649806593796</v>
      </c>
      <c r="BL160" s="86">
        <f t="shared" si="535"/>
        <v>0.15945435931095853</v>
      </c>
      <c r="BM160" s="86">
        <f t="shared" si="535"/>
        <v>6.5734627831715189</v>
      </c>
      <c r="BN160" s="86">
        <f t="shared" si="535"/>
        <v>0.41111111111111143</v>
      </c>
      <c r="BO160" s="86">
        <f t="shared" si="535"/>
        <v>1.217740985794475</v>
      </c>
      <c r="BP160" s="86">
        <f t="shared" si="535"/>
        <v>0.64363091520501103</v>
      </c>
      <c r="BQ160" s="86">
        <f t="shared" si="535"/>
        <v>-0.36654986753268948</v>
      </c>
      <c r="BR160" s="86">
        <f t="shared" si="535"/>
        <v>-4.4162957891132004E-2</v>
      </c>
      <c r="BS160" s="86">
        <f t="shared" si="535"/>
        <v>-2.1391331367989097E-2</v>
      </c>
      <c r="BT160" s="86">
        <f t="shared" si="535"/>
        <v>9.9898732945111979E-2</v>
      </c>
      <c r="BU160" s="86">
        <f t="shared" si="535"/>
        <v>-0.54121694549379384</v>
      </c>
      <c r="BV160" s="86">
        <f t="shared" si="535"/>
        <v>-0.11783667621776484</v>
      </c>
      <c r="BW160" s="86">
        <f t="shared" si="535"/>
        <v>-0.13223472668810188</v>
      </c>
      <c r="BX160" s="86">
        <f t="shared" si="535"/>
        <v>-0.16558883594281926</v>
      </c>
      <c r="BY160" s="86">
        <f t="shared" si="535"/>
        <v>-5.0433759741213779E-2</v>
      </c>
      <c r="BZ160" s="86">
        <f t="shared" si="535"/>
        <v>-2.1315468940317217E-3</v>
      </c>
      <c r="CB160" s="86"/>
      <c r="CC160" s="86" t="str">
        <f t="shared" ref="CC160:CT160" si="536">+IFERROR(CC159/CB159-1,"")</f>
        <v/>
      </c>
      <c r="CD160" s="86" t="str">
        <f t="shared" si="536"/>
        <v/>
      </c>
      <c r="CE160" s="86">
        <f t="shared" si="536"/>
        <v>0.97424018594339024</v>
      </c>
      <c r="CF160" s="86">
        <f t="shared" si="536"/>
        <v>-0.38105332357611976</v>
      </c>
      <c r="CG160" s="86">
        <f t="shared" si="536"/>
        <v>-0.15146918266656983</v>
      </c>
      <c r="CH160" s="86">
        <f t="shared" si="536"/>
        <v>9.3781580064957515E-2</v>
      </c>
      <c r="CI160" s="86">
        <f t="shared" si="536"/>
        <v>-0.17720350635598991</v>
      </c>
      <c r="CJ160" s="86">
        <f t="shared" si="536"/>
        <v>0.71683522191411231</v>
      </c>
      <c r="CK160" s="86">
        <f t="shared" si="536"/>
        <v>-0.1784079746365822</v>
      </c>
      <c r="CL160" s="86">
        <f t="shared" si="536"/>
        <v>-0.1568773274241444</v>
      </c>
      <c r="CM160" s="86">
        <f t="shared" si="536"/>
        <v>-2.6802880493667081E-3</v>
      </c>
      <c r="CN160" s="86">
        <f t="shared" si="536"/>
        <v>-4.3682082636300357E-2</v>
      </c>
      <c r="CO160" s="86">
        <f t="shared" si="536"/>
        <v>-4.6389446758133057E-2</v>
      </c>
      <c r="CP160" s="86">
        <f t="shared" si="536"/>
        <v>7.3326972393757961E-2</v>
      </c>
      <c r="CQ160" s="86">
        <f t="shared" si="536"/>
        <v>1.8739962062378979</v>
      </c>
      <c r="CR160" s="86">
        <f t="shared" si="536"/>
        <v>-0.11360539602634057</v>
      </c>
      <c r="CS160" s="86">
        <f t="shared" si="536"/>
        <v>-0.26774958910435809</v>
      </c>
      <c r="CT160" s="86">
        <f t="shared" si="536"/>
        <v>-8.7891403516541899E-2</v>
      </c>
    </row>
    <row r="161" spans="1:98" ht="15" customHeight="1" x14ac:dyDescent="0.25">
      <c r="A161" s="84"/>
      <c r="B161" s="85"/>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c r="AA161" s="86"/>
      <c r="AB161" s="86"/>
      <c r="AC161" s="86"/>
      <c r="AD161" s="86"/>
      <c r="AE161" s="86"/>
      <c r="AF161" s="86"/>
      <c r="AG161" s="86"/>
      <c r="AH161" s="86"/>
      <c r="AI161" s="86"/>
      <c r="AJ161" s="86"/>
      <c r="AK161" s="86"/>
      <c r="AL161" s="86"/>
      <c r="AM161" s="86"/>
      <c r="AN161" s="86"/>
      <c r="AO161" s="86"/>
      <c r="AP161" s="86"/>
      <c r="AQ161" s="86"/>
      <c r="AR161" s="86"/>
      <c r="AS161" s="86"/>
      <c r="AT161" s="86"/>
      <c r="AU161" s="86"/>
      <c r="AV161" s="86"/>
      <c r="AW161" s="86"/>
      <c r="AX161" s="86"/>
      <c r="AY161" s="86"/>
      <c r="AZ161" s="86"/>
      <c r="BA161" s="86"/>
      <c r="BB161" s="86"/>
      <c r="BC161" s="86"/>
      <c r="BD161" s="86"/>
      <c r="BE161" s="86"/>
      <c r="BF161" s="86"/>
      <c r="BG161" s="86"/>
      <c r="BH161" s="86"/>
      <c r="BI161" s="86"/>
      <c r="BJ161" s="86"/>
      <c r="BK161" s="86"/>
      <c r="BL161" s="86"/>
      <c r="BM161" s="86"/>
      <c r="BN161" s="86"/>
      <c r="BO161" s="86"/>
      <c r="BP161" s="86"/>
      <c r="BQ161" s="86"/>
      <c r="BR161" s="86"/>
      <c r="BS161" s="86"/>
      <c r="BT161" s="86"/>
      <c r="BU161" s="86"/>
      <c r="BV161" s="86"/>
      <c r="BW161" s="86"/>
      <c r="BX161" s="86"/>
      <c r="BY161" s="86"/>
      <c r="BZ161" s="86"/>
      <c r="CB161" s="86"/>
      <c r="CC161" s="86"/>
      <c r="CD161" s="86"/>
      <c r="CE161" s="86"/>
      <c r="CF161" s="86"/>
      <c r="CG161" s="86"/>
      <c r="CH161" s="86"/>
      <c r="CI161" s="86"/>
      <c r="CJ161" s="86"/>
      <c r="CK161" s="86"/>
      <c r="CL161" s="86"/>
      <c r="CM161" s="86"/>
      <c r="CN161" s="86"/>
      <c r="CO161" s="86"/>
      <c r="CP161" s="86"/>
      <c r="CQ161" s="86"/>
      <c r="CR161" s="86"/>
      <c r="CS161" s="86"/>
      <c r="CT161" s="86"/>
    </row>
    <row r="162" spans="1:98" ht="15" customHeight="1" x14ac:dyDescent="0.25">
      <c r="A162" s="84"/>
      <c r="B162" s="39" t="s">
        <v>11</v>
      </c>
      <c r="C162" s="35"/>
      <c r="D162" s="35"/>
      <c r="E162" s="35"/>
      <c r="F162" s="35"/>
      <c r="G162" s="35">
        <f t="shared" ref="G162:BG162" si="537">+G308</f>
        <v>334.38</v>
      </c>
      <c r="H162" s="35">
        <f t="shared" si="537"/>
        <v>107.03400000000001</v>
      </c>
      <c r="I162" s="35">
        <f t="shared" si="537"/>
        <v>236.32499999999999</v>
      </c>
      <c r="J162" s="35">
        <f t="shared" si="537"/>
        <v>148.084</v>
      </c>
      <c r="K162" s="35">
        <f t="shared" si="537"/>
        <v>226.13900000000001</v>
      </c>
      <c r="L162" s="35">
        <f t="shared" si="537"/>
        <v>288.03300000000002</v>
      </c>
      <c r="M162" s="35">
        <f t="shared" si="537"/>
        <v>405.00700000000001</v>
      </c>
      <c r="N162" s="35">
        <f t="shared" si="537"/>
        <v>303.12799999999999</v>
      </c>
      <c r="O162" s="35">
        <f t="shared" si="537"/>
        <v>144.303</v>
      </c>
      <c r="P162" s="35">
        <f t="shared" si="537"/>
        <v>1268.606</v>
      </c>
      <c r="Q162" s="35">
        <f t="shared" si="537"/>
        <v>767.65599999999995</v>
      </c>
      <c r="R162" s="35">
        <f t="shared" si="537"/>
        <v>233.155</v>
      </c>
      <c r="S162" s="35">
        <f t="shared" si="537"/>
        <v>151.61099999999999</v>
      </c>
      <c r="T162" s="35">
        <f t="shared" si="537"/>
        <v>135.44200000000001</v>
      </c>
      <c r="U162" s="35">
        <f t="shared" si="537"/>
        <v>953.976</v>
      </c>
      <c r="V162" s="35">
        <f t="shared" si="537"/>
        <v>427.73599999999999</v>
      </c>
      <c r="W162" s="35">
        <f t="shared" si="537"/>
        <v>366.392</v>
      </c>
      <c r="X162" s="35">
        <f t="shared" si="537"/>
        <v>364.93</v>
      </c>
      <c r="Y162" s="35">
        <f t="shared" si="537"/>
        <v>486.791</v>
      </c>
      <c r="Z162" s="35">
        <f t="shared" si="537"/>
        <v>342.512</v>
      </c>
      <c r="AA162" s="35">
        <f t="shared" si="537"/>
        <v>272.55599999999998</v>
      </c>
      <c r="AB162" s="35">
        <f t="shared" si="537"/>
        <v>479.44099999999997</v>
      </c>
      <c r="AC162" s="35">
        <f t="shared" si="537"/>
        <v>744.82299999999998</v>
      </c>
      <c r="AD162" s="35">
        <f t="shared" si="537"/>
        <v>407.12700000000001</v>
      </c>
      <c r="AE162" s="35">
        <f t="shared" si="537"/>
        <v>348.30500000000001</v>
      </c>
      <c r="AF162" s="35">
        <f t="shared" si="537"/>
        <v>576.98900000000003</v>
      </c>
      <c r="AG162" s="35">
        <f t="shared" si="537"/>
        <v>653.93899999999996</v>
      </c>
      <c r="AH162" s="35">
        <f t="shared" si="537"/>
        <v>411.36900000000003</v>
      </c>
      <c r="AI162" s="35">
        <f t="shared" si="537"/>
        <v>288.32499999999999</v>
      </c>
      <c r="AJ162" s="35">
        <f t="shared" si="537"/>
        <v>583.42100000000005</v>
      </c>
      <c r="AK162" s="35">
        <f t="shared" si="537"/>
        <v>1568.567</v>
      </c>
      <c r="AL162" s="35">
        <f t="shared" si="537"/>
        <v>488.411</v>
      </c>
      <c r="AM162" s="35">
        <f t="shared" si="537"/>
        <v>422.24</v>
      </c>
      <c r="AN162" s="35">
        <f t="shared" si="537"/>
        <v>950.51599999999996</v>
      </c>
      <c r="AO162" s="35">
        <f t="shared" si="537"/>
        <v>888.17899999999997</v>
      </c>
      <c r="AP162" s="35">
        <f t="shared" si="537"/>
        <v>729.42200000000003</v>
      </c>
      <c r="AQ162" s="35">
        <f t="shared" si="537"/>
        <v>996.24900000000002</v>
      </c>
      <c r="AR162" s="35">
        <f t="shared" si="537"/>
        <v>957.53499999999997</v>
      </c>
      <c r="AS162" s="35">
        <f t="shared" si="537"/>
        <v>814.28200000000004</v>
      </c>
      <c r="AT162" s="35">
        <f t="shared" si="537"/>
        <v>784.53200000000004</v>
      </c>
      <c r="AU162" s="35">
        <f t="shared" si="537"/>
        <v>711.43</v>
      </c>
      <c r="AV162" s="35">
        <f t="shared" si="537"/>
        <v>984.85199999999998</v>
      </c>
      <c r="AW162" s="35">
        <f t="shared" si="537"/>
        <v>866.12300000000005</v>
      </c>
      <c r="AX162" s="35">
        <f t="shared" si="537"/>
        <v>845.779</v>
      </c>
      <c r="AY162" s="35">
        <f t="shared" si="537"/>
        <v>1002.5</v>
      </c>
      <c r="AZ162" s="35">
        <f t="shared" si="537"/>
        <v>1504.8</v>
      </c>
      <c r="BA162" s="35">
        <f t="shared" si="537"/>
        <v>1382.8</v>
      </c>
      <c r="BB162" s="35">
        <f t="shared" si="537"/>
        <v>1393.5</v>
      </c>
      <c r="BC162" s="35">
        <f t="shared" si="537"/>
        <v>1201.5</v>
      </c>
      <c r="BD162" s="35">
        <f t="shared" si="537"/>
        <v>1444.9</v>
      </c>
      <c r="BE162" s="35">
        <f t="shared" si="537"/>
        <v>1337.8</v>
      </c>
      <c r="BF162" s="35">
        <f t="shared" si="537"/>
        <v>1348.7</v>
      </c>
      <c r="BG162" s="35">
        <f t="shared" si="537"/>
        <v>1218.0999999999999</v>
      </c>
      <c r="BH162" s="35">
        <f t="shared" ref="BH162" si="538">+BH308</f>
        <v>1475</v>
      </c>
      <c r="BI162" s="40">
        <f t="shared" ref="BI162:BZ162" si="539">+BI159+BI48</f>
        <v>1401.5123768466096</v>
      </c>
      <c r="BJ162" s="40">
        <f t="shared" si="539"/>
        <v>1538.8019654299994</v>
      </c>
      <c r="BK162" s="40">
        <f t="shared" si="539"/>
        <v>1315.293250961281</v>
      </c>
      <c r="BL162" s="40">
        <f t="shared" si="539"/>
        <v>1597.3959664384768</v>
      </c>
      <c r="BM162" s="40">
        <f t="shared" si="539"/>
        <v>3578.3978756146143</v>
      </c>
      <c r="BN162" s="40">
        <f t="shared" si="539"/>
        <v>1879.2334599145095</v>
      </c>
      <c r="BO162" s="40">
        <f t="shared" si="539"/>
        <v>1794.5617442466421</v>
      </c>
      <c r="BP162" s="40">
        <f t="shared" si="539"/>
        <v>1970.9878149492292</v>
      </c>
      <c r="BQ162" s="40">
        <f t="shared" si="539"/>
        <v>2899.0305727296632</v>
      </c>
      <c r="BR162" s="40">
        <f t="shared" si="539"/>
        <v>1957.9871349645682</v>
      </c>
      <c r="BS162" s="40">
        <f t="shared" si="539"/>
        <v>1867.7088930365235</v>
      </c>
      <c r="BT162" s="40">
        <f t="shared" si="539"/>
        <v>2111.4013084596245</v>
      </c>
      <c r="BU162" s="40">
        <f t="shared" si="539"/>
        <v>2189.5870159581632</v>
      </c>
      <c r="BV162" s="40">
        <f t="shared" si="539"/>
        <v>1983.7201434661281</v>
      </c>
      <c r="BW162" s="40">
        <f t="shared" si="539"/>
        <v>1884.696045060103</v>
      </c>
      <c r="BX162" s="40">
        <f t="shared" si="539"/>
        <v>2099.8914687913307</v>
      </c>
      <c r="BY162" s="40">
        <f t="shared" si="539"/>
        <v>2246.8123880235185</v>
      </c>
      <c r="BZ162" s="40">
        <f t="shared" si="539"/>
        <v>2072.8140666627351</v>
      </c>
      <c r="CB162" s="41">
        <f>+SUMIFS($C162:$BZ162,$C$5:$BZ$5,"&lt;="&amp;CB$5,$C$5:$BZ$5,"&gt;"&amp;#REF!)</f>
        <v>0</v>
      </c>
      <c r="CC162" s="41">
        <f t="shared" ref="CC162:CT162" si="540">+SUMIFS($C162:$BZ162,$C$5:$BZ$5,"&lt;="&amp;CC$5,$C$5:$BZ$5,"&gt;"&amp;CB$5)</f>
        <v>825.82300000000009</v>
      </c>
      <c r="CD162" s="41">
        <f t="shared" si="540"/>
        <v>1222.307</v>
      </c>
      <c r="CE162" s="41">
        <f t="shared" si="540"/>
        <v>2413.7200000000003</v>
      </c>
      <c r="CF162" s="41">
        <f t="shared" si="540"/>
        <v>1668.7649999999999</v>
      </c>
      <c r="CG162" s="41">
        <f t="shared" si="540"/>
        <v>1560.625</v>
      </c>
      <c r="CH162" s="41">
        <f t="shared" si="540"/>
        <v>1903.9469999999999</v>
      </c>
      <c r="CI162" s="41">
        <f t="shared" si="540"/>
        <v>1990.6020000000003</v>
      </c>
      <c r="CJ162" s="41">
        <f t="shared" si="540"/>
        <v>2928.7240000000002</v>
      </c>
      <c r="CK162" s="41">
        <f t="shared" si="540"/>
        <v>2990.357</v>
      </c>
      <c r="CL162" s="41">
        <f t="shared" si="540"/>
        <v>3552.5980000000004</v>
      </c>
      <c r="CM162" s="41">
        <f t="shared" si="540"/>
        <v>3408.1839999999997</v>
      </c>
      <c r="CN162" s="41">
        <f t="shared" si="540"/>
        <v>5283.6</v>
      </c>
      <c r="CO162" s="41">
        <f t="shared" si="540"/>
        <v>5332.9</v>
      </c>
      <c r="CP162" s="42">
        <f t="shared" si="540"/>
        <v>5633.4143422766092</v>
      </c>
      <c r="CQ162" s="42">
        <f t="shared" si="540"/>
        <v>8370.3205529288807</v>
      </c>
      <c r="CR162" s="42">
        <f t="shared" si="540"/>
        <v>8622.5672668901025</v>
      </c>
      <c r="CS162" s="42">
        <f t="shared" si="540"/>
        <v>8152.4173609204399</v>
      </c>
      <c r="CT162" s="42">
        <f t="shared" si="540"/>
        <v>8304.2139685376878</v>
      </c>
    </row>
    <row r="163" spans="1:98" ht="15" customHeight="1" x14ac:dyDescent="0.25">
      <c r="A163" s="84"/>
      <c r="B163" s="85" t="s">
        <v>107</v>
      </c>
      <c r="C163" s="86"/>
      <c r="D163" s="86"/>
      <c r="E163" s="86"/>
      <c r="F163" s="86"/>
      <c r="G163" s="86" t="str">
        <f t="shared" ref="G163:BZ163" si="541">+IFERROR(G162/C162-1,"")</f>
        <v/>
      </c>
      <c r="H163" s="86" t="str">
        <f t="shared" si="541"/>
        <v/>
      </c>
      <c r="I163" s="86" t="str">
        <f t="shared" si="541"/>
        <v/>
      </c>
      <c r="J163" s="86" t="str">
        <f t="shared" si="541"/>
        <v/>
      </c>
      <c r="K163" s="86">
        <f t="shared" si="541"/>
        <v>-0.32370656139721277</v>
      </c>
      <c r="L163" s="86">
        <f t="shared" si="541"/>
        <v>1.6910420987723529</v>
      </c>
      <c r="M163" s="86">
        <f t="shared" si="541"/>
        <v>0.71377128953771307</v>
      </c>
      <c r="N163" s="86">
        <f t="shared" si="541"/>
        <v>1.0470003511520485</v>
      </c>
      <c r="O163" s="86">
        <f t="shared" si="541"/>
        <v>-0.36188362025126142</v>
      </c>
      <c r="P163" s="86">
        <f t="shared" si="541"/>
        <v>3.4043772762148778</v>
      </c>
      <c r="Q163" s="86">
        <f t="shared" si="541"/>
        <v>0.89541415333562124</v>
      </c>
      <c r="R163" s="86">
        <f t="shared" si="541"/>
        <v>-0.2308364783193898</v>
      </c>
      <c r="S163" s="86">
        <f t="shared" si="541"/>
        <v>5.0643437766366484E-2</v>
      </c>
      <c r="T163" s="86">
        <f t="shared" si="541"/>
        <v>-0.89323556722891106</v>
      </c>
      <c r="U163" s="86">
        <f t="shared" si="541"/>
        <v>0.24271288181164485</v>
      </c>
      <c r="V163" s="86">
        <f t="shared" si="541"/>
        <v>0.83455641097124222</v>
      </c>
      <c r="W163" s="86">
        <f t="shared" si="541"/>
        <v>1.4166584218823175</v>
      </c>
      <c r="X163" s="86">
        <f t="shared" si="541"/>
        <v>1.6943636390484489</v>
      </c>
      <c r="Y163" s="86">
        <f t="shared" si="541"/>
        <v>-0.48972406014407066</v>
      </c>
      <c r="Z163" s="86">
        <f t="shared" si="541"/>
        <v>-0.19924439373819358</v>
      </c>
      <c r="AA163" s="86">
        <f t="shared" si="541"/>
        <v>-0.25610821196969369</v>
      </c>
      <c r="AB163" s="86">
        <f t="shared" si="541"/>
        <v>0.31378894582522676</v>
      </c>
      <c r="AC163" s="86">
        <f t="shared" si="541"/>
        <v>0.53006731841796584</v>
      </c>
      <c r="AD163" s="86">
        <f t="shared" si="541"/>
        <v>0.18865032466015785</v>
      </c>
      <c r="AE163" s="86">
        <f t="shared" si="541"/>
        <v>0.27792086763821033</v>
      </c>
      <c r="AF163" s="86">
        <f t="shared" si="541"/>
        <v>0.20346194839406739</v>
      </c>
      <c r="AG163" s="86">
        <f t="shared" si="541"/>
        <v>-0.12202093651780355</v>
      </c>
      <c r="AH163" s="86">
        <f t="shared" si="541"/>
        <v>1.0419353174807799E-2</v>
      </c>
      <c r="AI163" s="86">
        <f t="shared" si="541"/>
        <v>-0.17220539469717633</v>
      </c>
      <c r="AJ163" s="86">
        <f t="shared" si="541"/>
        <v>1.1147526209338565E-2</v>
      </c>
      <c r="AK163" s="86">
        <f t="shared" si="541"/>
        <v>1.3986442160507329</v>
      </c>
      <c r="AL163" s="86">
        <f t="shared" si="541"/>
        <v>0.18728197798083945</v>
      </c>
      <c r="AM163" s="86">
        <f t="shared" si="541"/>
        <v>0.46445851036157126</v>
      </c>
      <c r="AN163" s="86">
        <f t="shared" si="541"/>
        <v>0.62921115283817319</v>
      </c>
      <c r="AO163" s="86">
        <f t="shared" si="541"/>
        <v>-0.43376406618270058</v>
      </c>
      <c r="AP163" s="86">
        <f t="shared" si="541"/>
        <v>0.49345940202002003</v>
      </c>
      <c r="AQ163" s="86">
        <f t="shared" si="541"/>
        <v>1.3594377605153469</v>
      </c>
      <c r="AR163" s="86">
        <f t="shared" si="541"/>
        <v>7.384410151959564E-3</v>
      </c>
      <c r="AS163" s="86">
        <f t="shared" si="541"/>
        <v>-8.3200571056059602E-2</v>
      </c>
      <c r="AT163" s="86">
        <f t="shared" si="541"/>
        <v>7.5552972079262704E-2</v>
      </c>
      <c r="AU163" s="86">
        <f t="shared" si="541"/>
        <v>-0.28589137856098235</v>
      </c>
      <c r="AV163" s="86">
        <f t="shared" si="541"/>
        <v>2.8528461100638669E-2</v>
      </c>
      <c r="AW163" s="86">
        <f t="shared" si="541"/>
        <v>6.3664676365190465E-2</v>
      </c>
      <c r="AX163" s="86">
        <f t="shared" si="541"/>
        <v>7.8068198620323992E-2</v>
      </c>
      <c r="AY163" s="86">
        <f t="shared" si="541"/>
        <v>0.4091337165989628</v>
      </c>
      <c r="AZ163" s="86">
        <f t="shared" si="541"/>
        <v>0.52794531564133496</v>
      </c>
      <c r="BA163" s="86">
        <f t="shared" si="541"/>
        <v>0.59653998335109426</v>
      </c>
      <c r="BB163" s="86">
        <f t="shared" si="541"/>
        <v>0.64759352029312622</v>
      </c>
      <c r="BC163" s="86">
        <f t="shared" si="541"/>
        <v>0.19850374064837895</v>
      </c>
      <c r="BD163" s="86">
        <f t="shared" si="541"/>
        <v>-3.98059542796384E-2</v>
      </c>
      <c r="BE163" s="86">
        <f t="shared" si="541"/>
        <v>-3.2542667052357532E-2</v>
      </c>
      <c r="BF163" s="86">
        <f t="shared" si="541"/>
        <v>-3.214926444205235E-2</v>
      </c>
      <c r="BG163" s="86">
        <f t="shared" si="541"/>
        <v>1.3816063254265432E-2</v>
      </c>
      <c r="BH163" s="86">
        <f t="shared" si="541"/>
        <v>2.0831891480379117E-2</v>
      </c>
      <c r="BI163" s="86">
        <f t="shared" si="541"/>
        <v>4.7624739756772172E-2</v>
      </c>
      <c r="BJ163" s="86">
        <f t="shared" si="541"/>
        <v>0.14095200224660731</v>
      </c>
      <c r="BK163" s="86">
        <f t="shared" si="541"/>
        <v>7.9790863608308893E-2</v>
      </c>
      <c r="BL163" s="86">
        <f t="shared" si="541"/>
        <v>8.298031622947577E-2</v>
      </c>
      <c r="BM163" s="86">
        <f t="shared" si="541"/>
        <v>1.5532402957910207</v>
      </c>
      <c r="BN163" s="86">
        <f t="shared" si="541"/>
        <v>0.22123151785121387</v>
      </c>
      <c r="BO163" s="86">
        <f t="shared" si="541"/>
        <v>0.36438147381588704</v>
      </c>
      <c r="BP163" s="86">
        <f t="shared" si="541"/>
        <v>0.23387554267067889</v>
      </c>
      <c r="BQ163" s="86">
        <f t="shared" si="541"/>
        <v>-0.18985236591899812</v>
      </c>
      <c r="BR163" s="86">
        <f t="shared" si="541"/>
        <v>4.1907339737150773E-2</v>
      </c>
      <c r="BS163" s="86">
        <f t="shared" si="541"/>
        <v>4.0760452530758995E-2</v>
      </c>
      <c r="BT163" s="86">
        <f t="shared" si="541"/>
        <v>7.124016315342474E-2</v>
      </c>
      <c r="BU163" s="86">
        <f t="shared" si="541"/>
        <v>-0.24471751469095537</v>
      </c>
      <c r="BV163" s="86">
        <f t="shared" si="541"/>
        <v>1.3142583034400523E-2</v>
      </c>
      <c r="BW163" s="86">
        <f t="shared" si="541"/>
        <v>9.0951818492237546E-3</v>
      </c>
      <c r="BX163" s="86">
        <f t="shared" si="541"/>
        <v>-5.4512799732471251E-3</v>
      </c>
      <c r="BY163" s="86">
        <f t="shared" si="541"/>
        <v>2.6135235388356381E-2</v>
      </c>
      <c r="BZ163" s="86">
        <f t="shared" si="541"/>
        <v>4.491254650514076E-2</v>
      </c>
      <c r="CB163" s="86"/>
      <c r="CC163" s="86" t="str">
        <f t="shared" ref="CC163:CT163" si="542">+IFERROR(CC162/CB162-1,"")</f>
        <v/>
      </c>
      <c r="CD163" s="86">
        <f t="shared" si="542"/>
        <v>0.48010772284133507</v>
      </c>
      <c r="CE163" s="86">
        <f t="shared" si="542"/>
        <v>0.97472484408581495</v>
      </c>
      <c r="CF163" s="86">
        <f t="shared" si="542"/>
        <v>-0.30863356147357623</v>
      </c>
      <c r="CG163" s="86">
        <f t="shared" si="542"/>
        <v>-6.4802413761074762E-2</v>
      </c>
      <c r="CH163" s="86">
        <f t="shared" si="542"/>
        <v>0.21999006808169796</v>
      </c>
      <c r="CI163" s="86">
        <f t="shared" si="542"/>
        <v>4.5513346747572569E-2</v>
      </c>
      <c r="CJ163" s="86">
        <f t="shared" si="542"/>
        <v>0.4712755236857995</v>
      </c>
      <c r="CK163" s="86">
        <f t="shared" si="542"/>
        <v>2.1044318276491669E-2</v>
      </c>
      <c r="CL163" s="86">
        <f t="shared" si="542"/>
        <v>0.1880180192532197</v>
      </c>
      <c r="CM163" s="86">
        <f t="shared" si="542"/>
        <v>-4.0650250886815953E-2</v>
      </c>
      <c r="CN163" s="86">
        <f t="shared" si="542"/>
        <v>0.55026841273827953</v>
      </c>
      <c r="CO163" s="86">
        <f t="shared" si="542"/>
        <v>9.3307593307592196E-3</v>
      </c>
      <c r="CP163" s="86">
        <f t="shared" si="542"/>
        <v>5.6351017697052086E-2</v>
      </c>
      <c r="CQ163" s="86">
        <f t="shared" si="542"/>
        <v>0.48583435273220399</v>
      </c>
      <c r="CR163" s="86">
        <f t="shared" si="542"/>
        <v>3.0135848724808678E-2</v>
      </c>
      <c r="CS163" s="86">
        <f t="shared" si="542"/>
        <v>-5.4525513274334969E-2</v>
      </c>
      <c r="CT163" s="86">
        <f t="shared" si="542"/>
        <v>1.8619827824922552E-2</v>
      </c>
    </row>
    <row r="164" spans="1:98" ht="15" customHeight="1" x14ac:dyDescent="0.25">
      <c r="A164" s="84"/>
      <c r="B164" s="85" t="s">
        <v>156</v>
      </c>
      <c r="C164" s="86"/>
      <c r="D164" s="86"/>
      <c r="E164" s="86"/>
      <c r="F164" s="86"/>
      <c r="G164" s="86"/>
      <c r="H164" s="86"/>
      <c r="I164" s="86"/>
      <c r="J164" s="86"/>
      <c r="K164" s="86">
        <f t="shared" ref="K164:AP164" si="543">+K48/K162</f>
        <v>8.401912098311215E-2</v>
      </c>
      <c r="L164" s="86">
        <f t="shared" si="543"/>
        <v>8.6795610225217243E-2</v>
      </c>
      <c r="M164" s="86">
        <f t="shared" si="543"/>
        <v>8.6418259437491207E-2</v>
      </c>
      <c r="N164" s="86">
        <f t="shared" si="543"/>
        <v>8.5772346995328708E-2</v>
      </c>
      <c r="O164" s="86">
        <f t="shared" si="543"/>
        <v>0.23337122102944066</v>
      </c>
      <c r="P164" s="86">
        <f t="shared" si="543"/>
        <v>2.8602753365722586E-2</v>
      </c>
      <c r="Q164" s="86">
        <f t="shared" si="543"/>
        <v>8.3623975705460526E-2</v>
      </c>
      <c r="R164" s="86">
        <f t="shared" si="543"/>
        <v>0.31623332986858615</v>
      </c>
      <c r="S164" s="86">
        <f t="shared" si="543"/>
        <v>0.42107762629360673</v>
      </c>
      <c r="T164" s="86">
        <f t="shared" si="543"/>
        <v>0.38459547260081806</v>
      </c>
      <c r="U164" s="86">
        <f t="shared" si="543"/>
        <v>8.1964326146569719E-2</v>
      </c>
      <c r="V164" s="86">
        <f t="shared" si="543"/>
        <v>0.25564834383825535</v>
      </c>
      <c r="W164" s="86">
        <f t="shared" si="543"/>
        <v>0.249532413371471</v>
      </c>
      <c r="X164" s="86">
        <f t="shared" si="543"/>
        <v>0.19706793083605073</v>
      </c>
      <c r="Y164" s="86">
        <f t="shared" si="543"/>
        <v>0.23696876072071998</v>
      </c>
      <c r="Z164" s="86">
        <f t="shared" si="543"/>
        <v>0.3603821099760004</v>
      </c>
      <c r="AA164" s="86">
        <f t="shared" si="543"/>
        <v>0.42553476029980447</v>
      </c>
      <c r="AB164" s="86">
        <f t="shared" si="543"/>
        <v>0.27470327082908014</v>
      </c>
      <c r="AC164" s="86">
        <f t="shared" si="543"/>
        <v>0.24388307318949873</v>
      </c>
      <c r="AD164" s="86">
        <f t="shared" si="543"/>
        <v>0.50960280420990256</v>
      </c>
      <c r="AE164" s="86">
        <f t="shared" si="543"/>
        <v>0.59000000000000008</v>
      </c>
      <c r="AF164" s="86">
        <f t="shared" si="543"/>
        <v>0.41999999999999993</v>
      </c>
      <c r="AG164" s="86">
        <f t="shared" si="543"/>
        <v>0.40000122335569527</v>
      </c>
      <c r="AH164" s="86">
        <f t="shared" si="543"/>
        <v>0.57999859007363208</v>
      </c>
      <c r="AI164" s="86">
        <f t="shared" si="543"/>
        <v>0.63</v>
      </c>
      <c r="AJ164" s="86">
        <f t="shared" si="543"/>
        <v>0.52999999999999992</v>
      </c>
      <c r="AK164" s="86">
        <f t="shared" si="543"/>
        <v>0.2200001402554051</v>
      </c>
      <c r="AL164" s="86">
        <f t="shared" si="543"/>
        <v>0.61999873057732124</v>
      </c>
      <c r="AM164" s="86">
        <f t="shared" si="543"/>
        <v>0.67</v>
      </c>
      <c r="AN164" s="86">
        <f t="shared" si="543"/>
        <v>0.45</v>
      </c>
      <c r="AO164" s="86">
        <f t="shared" si="543"/>
        <v>0.41000000000000003</v>
      </c>
      <c r="AP164" s="86">
        <f t="shared" si="543"/>
        <v>0.6100008362785877</v>
      </c>
      <c r="AQ164" s="86">
        <f t="shared" ref="AQ164:BZ164" si="544">+AQ48/AQ162</f>
        <v>0.66</v>
      </c>
      <c r="AR164" s="86">
        <f t="shared" si="544"/>
        <v>0.66999930028667365</v>
      </c>
      <c r="AS164" s="86">
        <f t="shared" si="544"/>
        <v>0.57999999999999996</v>
      </c>
      <c r="AT164" s="86">
        <f t="shared" si="544"/>
        <v>0.69</v>
      </c>
      <c r="AU164" s="86">
        <f t="shared" si="544"/>
        <v>0.69000000000000006</v>
      </c>
      <c r="AV164" s="86">
        <f t="shared" si="544"/>
        <v>0.69</v>
      </c>
      <c r="AW164" s="86">
        <f t="shared" si="544"/>
        <v>0.56999999999999995</v>
      </c>
      <c r="AX164" s="86">
        <f t="shared" si="544"/>
        <v>0.6</v>
      </c>
      <c r="AY164" s="86">
        <f t="shared" si="544"/>
        <v>0.73000000000000009</v>
      </c>
      <c r="AZ164" s="86">
        <f t="shared" si="544"/>
        <v>0.80005316321105802</v>
      </c>
      <c r="BA164" s="86">
        <f t="shared" si="544"/>
        <v>0.77988718542088531</v>
      </c>
      <c r="BB164" s="86">
        <f t="shared" si="544"/>
        <v>0.77994402583423039</v>
      </c>
      <c r="BC164" s="86">
        <f t="shared" si="544"/>
        <v>0.84</v>
      </c>
      <c r="BD164" s="86">
        <f t="shared" si="544"/>
        <v>0.77999999999999992</v>
      </c>
      <c r="BE164" s="86">
        <f t="shared" si="544"/>
        <v>0.75</v>
      </c>
      <c r="BF164" s="86">
        <f t="shared" si="544"/>
        <v>0.79005857492400078</v>
      </c>
      <c r="BG164" s="86">
        <f t="shared" si="544"/>
        <v>0.83000000000000007</v>
      </c>
      <c r="BH164" s="86">
        <f t="shared" si="544"/>
        <v>0.80994508474576277</v>
      </c>
      <c r="BI164" s="86">
        <f t="shared" si="544"/>
        <v>0.77952388783376481</v>
      </c>
      <c r="BJ164" s="86">
        <f t="shared" si="544"/>
        <v>0.73095953260995983</v>
      </c>
      <c r="BK164" s="86">
        <f t="shared" si="544"/>
        <v>0.8256837402363062</v>
      </c>
      <c r="BL164" s="86">
        <f t="shared" si="544"/>
        <v>0.79652446429755108</v>
      </c>
      <c r="BM164" s="86">
        <f t="shared" si="544"/>
        <v>0.34602017960396486</v>
      </c>
      <c r="BN164" s="86">
        <f t="shared" si="544"/>
        <v>0.68912856626841024</v>
      </c>
      <c r="BO164" s="86">
        <f t="shared" si="544"/>
        <v>0.71665672600556918</v>
      </c>
      <c r="BP164" s="86">
        <f t="shared" si="544"/>
        <v>0.72895266223968946</v>
      </c>
      <c r="BQ164" s="86">
        <f t="shared" si="544"/>
        <v>0.48865665165986694</v>
      </c>
      <c r="BR164" s="86">
        <f t="shared" si="544"/>
        <v>0.7148091578190553</v>
      </c>
      <c r="BS164" s="86">
        <f t="shared" si="544"/>
        <v>0.73357732468093551</v>
      </c>
      <c r="BT164" s="86">
        <f t="shared" si="544"/>
        <v>0.72170141334776161</v>
      </c>
      <c r="BU164" s="86">
        <f t="shared" si="544"/>
        <v>0.68939348149066904</v>
      </c>
      <c r="BV164" s="86">
        <f t="shared" si="544"/>
        <v>0.75167868228666224</v>
      </c>
      <c r="BW164" s="86">
        <f t="shared" si="544"/>
        <v>0.77089143836653529</v>
      </c>
      <c r="BX164" s="86">
        <f t="shared" si="544"/>
        <v>0.76651174249390619</v>
      </c>
      <c r="BY164" s="86">
        <f t="shared" si="544"/>
        <v>0.71257057178321004</v>
      </c>
      <c r="BZ164" s="86">
        <f t="shared" si="544"/>
        <v>0.76285861433225211</v>
      </c>
      <c r="CB164" s="86" t="e">
        <f t="shared" ref="CB164:CT164" si="545">+CB48/CB162</f>
        <v>#DIV/0!</v>
      </c>
      <c r="CC164" s="86">
        <f t="shared" si="545"/>
        <v>0</v>
      </c>
      <c r="CD164" s="86">
        <f t="shared" si="545"/>
        <v>8.5903132355455714E-2</v>
      </c>
      <c r="CE164" s="86">
        <f t="shared" si="545"/>
        <v>8.6127479808821419E-2</v>
      </c>
      <c r="CF164" s="86">
        <f t="shared" si="545"/>
        <v>0.18185447321821829</v>
      </c>
      <c r="CG164" s="86">
        <f t="shared" si="545"/>
        <v>0.25767377637299149</v>
      </c>
      <c r="CH164" s="86">
        <f t="shared" si="545"/>
        <v>0.33446773785700207</v>
      </c>
      <c r="CI164" s="86">
        <f t="shared" si="545"/>
        <v>0.4762404388220246</v>
      </c>
      <c r="CJ164" s="86">
        <f t="shared" si="545"/>
        <v>0.38882361055531345</v>
      </c>
      <c r="CK164" s="86">
        <f t="shared" si="545"/>
        <v>0.50821170181352926</v>
      </c>
      <c r="CL164" s="86">
        <f t="shared" si="545"/>
        <v>0.65098352248129399</v>
      </c>
      <c r="CM164" s="86">
        <f t="shared" si="545"/>
        <v>0.63716985057144815</v>
      </c>
      <c r="CN164" s="86">
        <f t="shared" si="545"/>
        <v>0.77618006662124317</v>
      </c>
      <c r="CO164" s="86">
        <f t="shared" si="545"/>
        <v>0.78853606855557024</v>
      </c>
      <c r="CP164" s="86">
        <f t="shared" si="545"/>
        <v>0.78513776433656712</v>
      </c>
      <c r="CQ164" s="86">
        <f t="shared" si="545"/>
        <v>0.58439966808884591</v>
      </c>
      <c r="CR164" s="86">
        <f t="shared" si="545"/>
        <v>0.64239096030710041</v>
      </c>
      <c r="CS164" s="86">
        <f t="shared" si="545"/>
        <v>0.72303920419684276</v>
      </c>
      <c r="CT164" s="86">
        <f t="shared" si="545"/>
        <v>0.75199940562674894</v>
      </c>
    </row>
    <row r="165" spans="1:98" ht="15" customHeight="1" x14ac:dyDescent="0.25">
      <c r="A165" s="84"/>
      <c r="B165" s="85"/>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c r="AA165" s="86"/>
      <c r="AB165" s="86"/>
      <c r="AC165" s="86"/>
      <c r="AD165" s="86"/>
      <c r="AE165" s="86"/>
      <c r="AF165" s="86"/>
      <c r="AG165" s="86"/>
      <c r="AH165" s="86"/>
      <c r="AI165" s="86"/>
      <c r="AJ165" s="86"/>
      <c r="AK165" s="86"/>
      <c r="AL165" s="86"/>
      <c r="AM165" s="86"/>
      <c r="AN165" s="86"/>
      <c r="AO165" s="86"/>
      <c r="AP165" s="86"/>
      <c r="AQ165" s="86"/>
      <c r="AR165" s="86"/>
      <c r="AS165" s="86"/>
      <c r="AT165" s="86"/>
      <c r="AU165" s="86"/>
      <c r="AV165" s="86"/>
      <c r="AW165" s="86"/>
      <c r="AX165" s="86"/>
      <c r="AY165" s="86"/>
      <c r="AZ165" s="86"/>
      <c r="BA165" s="86"/>
      <c r="BB165" s="86"/>
      <c r="BC165" s="86"/>
      <c r="BD165" s="86"/>
      <c r="BE165" s="86"/>
      <c r="BF165" s="86"/>
      <c r="BG165" s="86"/>
      <c r="BH165" s="86"/>
      <c r="BI165" s="86"/>
      <c r="BJ165" s="86"/>
      <c r="BK165" s="86"/>
      <c r="BL165" s="86"/>
      <c r="BM165" s="86"/>
      <c r="BN165" s="86"/>
      <c r="BO165" s="86"/>
      <c r="BP165" s="86"/>
      <c r="BQ165" s="86"/>
      <c r="BR165" s="86"/>
      <c r="BS165" s="86"/>
      <c r="BT165" s="86"/>
      <c r="BU165" s="86"/>
      <c r="BV165" s="86"/>
      <c r="BW165" s="86"/>
      <c r="BX165" s="86"/>
      <c r="BY165" s="86"/>
      <c r="BZ165" s="86"/>
      <c r="CB165" s="86"/>
      <c r="CC165" s="86"/>
      <c r="CD165" s="86"/>
      <c r="CE165" s="86"/>
      <c r="CF165" s="86"/>
      <c r="CG165" s="86"/>
      <c r="CH165" s="86"/>
      <c r="CI165" s="86"/>
      <c r="CJ165" s="86"/>
      <c r="CK165" s="86"/>
      <c r="CL165" s="86"/>
      <c r="CM165" s="86"/>
      <c r="CN165" s="86"/>
      <c r="CO165" s="86"/>
      <c r="CP165" s="86"/>
      <c r="CQ165" s="86"/>
      <c r="CR165" s="86"/>
      <c r="CS165" s="86"/>
      <c r="CT165" s="86"/>
    </row>
    <row r="166" spans="1:98" ht="15" customHeight="1" x14ac:dyDescent="0.25">
      <c r="A166" s="84"/>
      <c r="B166" s="85" t="s">
        <v>4</v>
      </c>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c r="AA166" s="86"/>
      <c r="AB166" s="86"/>
      <c r="AC166" s="86"/>
      <c r="AD166" s="86"/>
      <c r="AE166" s="86"/>
      <c r="AF166" s="86"/>
      <c r="AG166" s="86"/>
      <c r="AH166" s="86"/>
      <c r="AI166" s="86"/>
      <c r="AJ166" s="86"/>
      <c r="AK166" s="86"/>
      <c r="AL166" s="86"/>
      <c r="AM166" s="86"/>
      <c r="AN166" s="86"/>
      <c r="AO166" s="86"/>
      <c r="AP166" s="86"/>
      <c r="AQ166" s="86"/>
      <c r="AR166" s="86"/>
      <c r="AS166" s="86"/>
      <c r="AT166" s="86"/>
      <c r="AU166" s="86"/>
      <c r="AV166" s="86"/>
      <c r="AW166" s="86"/>
      <c r="AX166" s="86"/>
      <c r="AY166" s="86"/>
      <c r="AZ166" s="86"/>
      <c r="BA166" s="86"/>
      <c r="BB166" s="86"/>
      <c r="BC166" s="86"/>
      <c r="BD166" s="86"/>
      <c r="BE166" s="86"/>
      <c r="BF166" s="86"/>
      <c r="BG166" s="95"/>
      <c r="BH166" s="95"/>
      <c r="BI166" s="95" t="e">
        <f t="shared" ref="BI166:BZ166" ca="1" si="546">+BI570</f>
        <v>#NAME?</v>
      </c>
      <c r="BJ166" s="95" t="e">
        <f t="shared" ca="1" si="546"/>
        <v>#NAME?</v>
      </c>
      <c r="BK166" s="95" t="e">
        <f t="shared" ca="1" si="546"/>
        <v>#NAME?</v>
      </c>
      <c r="BL166" s="95" t="e">
        <f t="shared" ca="1" si="546"/>
        <v>#NAME?</v>
      </c>
      <c r="BM166" s="95" t="e">
        <f t="shared" ca="1" si="546"/>
        <v>#NAME?</v>
      </c>
      <c r="BN166" s="95" t="e">
        <f t="shared" ca="1" si="546"/>
        <v>#NAME?</v>
      </c>
      <c r="BO166" s="95" t="e">
        <f t="shared" ca="1" si="546"/>
        <v>#NAME?</v>
      </c>
      <c r="BP166" s="95" t="e">
        <f t="shared" ca="1" si="546"/>
        <v>#NAME?</v>
      </c>
      <c r="BQ166" s="95" t="e">
        <f t="shared" ca="1" si="546"/>
        <v>#NAME?</v>
      </c>
      <c r="BR166" s="95" t="e">
        <f t="shared" ca="1" si="546"/>
        <v>#NAME?</v>
      </c>
      <c r="BS166" s="95" t="e">
        <f t="shared" ca="1" si="546"/>
        <v>#NAME?</v>
      </c>
      <c r="BT166" s="95" t="e">
        <f t="shared" ca="1" si="546"/>
        <v>#NAME?</v>
      </c>
      <c r="BU166" s="95" t="e">
        <f t="shared" ca="1" si="546"/>
        <v>#NAME?</v>
      </c>
      <c r="BV166" s="95" t="e">
        <f t="shared" ca="1" si="546"/>
        <v>#NAME?</v>
      </c>
      <c r="BW166" s="95" t="e">
        <f t="shared" ca="1" si="546"/>
        <v>#NAME?</v>
      </c>
      <c r="BX166" s="95" t="e">
        <f t="shared" ca="1" si="546"/>
        <v>#NAME?</v>
      </c>
      <c r="BY166" s="95" t="e">
        <f t="shared" ca="1" si="546"/>
        <v>#NAME?</v>
      </c>
      <c r="BZ166" s="95" t="e">
        <f t="shared" ca="1" si="546"/>
        <v>#NAME?</v>
      </c>
      <c r="CB166" s="86"/>
      <c r="CC166" s="86"/>
      <c r="CD166" s="86"/>
      <c r="CE166" s="86"/>
      <c r="CF166" s="86"/>
      <c r="CG166" s="86"/>
      <c r="CH166" s="86"/>
      <c r="CI166" s="86"/>
      <c r="CJ166" s="86"/>
      <c r="CK166" s="86"/>
      <c r="CL166" s="86"/>
      <c r="CM166" s="86"/>
      <c r="CN166" s="86"/>
      <c r="CO166" s="86"/>
      <c r="CP166" s="95" t="e">
        <f t="shared" ref="CP166:CT166" ca="1" si="547">+CP570</f>
        <v>#NAME?</v>
      </c>
      <c r="CQ166" s="95" t="e">
        <f t="shared" ca="1" si="547"/>
        <v>#NAME?</v>
      </c>
      <c r="CR166" s="95" t="e">
        <f t="shared" ca="1" si="547"/>
        <v>#NAME?</v>
      </c>
      <c r="CS166" s="95" t="e">
        <f t="shared" ca="1" si="547"/>
        <v>#NAME?</v>
      </c>
      <c r="CT166" s="95" t="e">
        <f t="shared" ca="1" si="547"/>
        <v>#NAME?</v>
      </c>
    </row>
    <row r="167" spans="1:98" ht="15" customHeight="1" x14ac:dyDescent="0.25">
      <c r="A167" s="84"/>
      <c r="B167" s="85" t="s">
        <v>147</v>
      </c>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c r="AA167" s="86"/>
      <c r="AB167" s="86"/>
      <c r="AC167" s="86"/>
      <c r="AD167" s="86"/>
      <c r="AE167" s="86"/>
      <c r="AF167" s="86"/>
      <c r="AG167" s="86"/>
      <c r="AH167" s="86"/>
      <c r="AI167" s="86"/>
      <c r="AJ167" s="86"/>
      <c r="AK167" s="86"/>
      <c r="AL167" s="86"/>
      <c r="AM167" s="86"/>
      <c r="AN167" s="86"/>
      <c r="AO167" s="86"/>
      <c r="AP167" s="86"/>
      <c r="AQ167" s="86"/>
      <c r="AR167" s="86"/>
      <c r="AS167" s="86"/>
      <c r="AT167" s="86"/>
      <c r="AU167" s="86"/>
      <c r="AV167" s="86"/>
      <c r="AW167" s="86"/>
      <c r="AX167" s="86"/>
      <c r="AY167" s="86"/>
      <c r="AZ167" s="86"/>
      <c r="BA167" s="86"/>
      <c r="BB167" s="86"/>
      <c r="BC167" s="86"/>
      <c r="BD167" s="86"/>
      <c r="BE167" s="86"/>
      <c r="BF167" s="86"/>
      <c r="BG167" s="86"/>
      <c r="BH167" s="86"/>
      <c r="BI167" s="86" t="e">
        <f t="shared" ref="BI167:BR167" ca="1" si="548">+BI162/BI166-1</f>
        <v>#NAME?</v>
      </c>
      <c r="BJ167" s="86" t="e">
        <f t="shared" ca="1" si="548"/>
        <v>#NAME?</v>
      </c>
      <c r="BK167" s="86" t="e">
        <f t="shared" ca="1" si="548"/>
        <v>#NAME?</v>
      </c>
      <c r="BL167" s="86" t="e">
        <f t="shared" ca="1" si="548"/>
        <v>#NAME?</v>
      </c>
      <c r="BM167" s="86" t="e">
        <f t="shared" ca="1" si="548"/>
        <v>#NAME?</v>
      </c>
      <c r="BN167" s="86" t="e">
        <f t="shared" ca="1" si="548"/>
        <v>#NAME?</v>
      </c>
      <c r="BO167" s="86" t="e">
        <f t="shared" ca="1" si="548"/>
        <v>#NAME?</v>
      </c>
      <c r="BP167" s="86" t="e">
        <f t="shared" ca="1" si="548"/>
        <v>#NAME?</v>
      </c>
      <c r="BQ167" s="86" t="e">
        <f t="shared" ca="1" si="548"/>
        <v>#NAME?</v>
      </c>
      <c r="BR167" s="86" t="e">
        <f t="shared" ca="1" si="548"/>
        <v>#NAME?</v>
      </c>
      <c r="BS167" s="86"/>
      <c r="BT167" s="86"/>
      <c r="BU167" s="86"/>
      <c r="BV167" s="86"/>
      <c r="BW167" s="86"/>
      <c r="BX167" s="86"/>
      <c r="BY167" s="86"/>
      <c r="BZ167" s="86"/>
      <c r="CB167" s="86"/>
      <c r="CC167" s="86"/>
      <c r="CD167" s="86"/>
      <c r="CE167" s="86"/>
      <c r="CF167" s="86"/>
      <c r="CG167" s="86"/>
      <c r="CH167" s="86"/>
      <c r="CI167" s="86"/>
      <c r="CJ167" s="86"/>
      <c r="CK167" s="86"/>
      <c r="CL167" s="86"/>
      <c r="CM167" s="86"/>
      <c r="CN167" s="86"/>
      <c r="CO167" s="86"/>
      <c r="CP167" s="86" t="e">
        <f t="shared" ref="CP167:CT167" ca="1" si="549">+CP162/CP166-1</f>
        <v>#NAME?</v>
      </c>
      <c r="CQ167" s="86" t="e">
        <f t="shared" ca="1" si="549"/>
        <v>#NAME?</v>
      </c>
      <c r="CR167" s="86" t="e">
        <f t="shared" ca="1" si="549"/>
        <v>#NAME?</v>
      </c>
      <c r="CS167" s="86" t="e">
        <f t="shared" ca="1" si="549"/>
        <v>#NAME?</v>
      </c>
      <c r="CT167" s="86" t="e">
        <f t="shared" ca="1" si="549"/>
        <v>#NAME?</v>
      </c>
    </row>
    <row r="168" spans="1:98" ht="15" customHeight="1" x14ac:dyDescent="0.25">
      <c r="A168" s="84"/>
      <c r="B168" s="85"/>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c r="AA168" s="86"/>
      <c r="AB168" s="86"/>
      <c r="AC168" s="86"/>
      <c r="AD168" s="86"/>
      <c r="AE168" s="86"/>
      <c r="AF168" s="86"/>
      <c r="AG168" s="86"/>
      <c r="AH168" s="86"/>
      <c r="AI168" s="86"/>
      <c r="AJ168" s="86"/>
      <c r="AK168" s="86"/>
      <c r="AL168" s="86"/>
      <c r="AM168" s="86"/>
      <c r="AN168" s="86"/>
      <c r="AO168" s="86"/>
      <c r="AP168" s="86"/>
      <c r="AQ168" s="86"/>
      <c r="AR168" s="86"/>
      <c r="AS168" s="86"/>
      <c r="AT168" s="86"/>
      <c r="AU168" s="86"/>
      <c r="AV168" s="86"/>
      <c r="AW168" s="86"/>
      <c r="AX168" s="86"/>
      <c r="AY168" s="86"/>
      <c r="AZ168" s="86"/>
      <c r="BA168" s="86"/>
      <c r="BB168" s="86"/>
      <c r="BC168" s="86"/>
      <c r="BD168" s="86"/>
      <c r="BE168" s="86"/>
      <c r="BF168" s="86"/>
      <c r="BG168" s="86"/>
      <c r="BH168" s="86"/>
      <c r="BI168" s="86"/>
      <c r="BJ168" s="86"/>
      <c r="BK168" s="86"/>
      <c r="BL168" s="86"/>
      <c r="BM168" s="86"/>
      <c r="BN168" s="86"/>
      <c r="BO168" s="86"/>
      <c r="BP168" s="86"/>
      <c r="BQ168" s="86"/>
      <c r="BR168" s="86"/>
      <c r="BS168" s="86"/>
      <c r="BT168" s="86"/>
      <c r="BU168" s="86"/>
      <c r="BV168" s="86"/>
      <c r="BW168" s="86"/>
      <c r="BX168" s="86"/>
      <c r="BY168" s="86"/>
      <c r="BZ168" s="86"/>
      <c r="CB168" s="86"/>
      <c r="CC168" s="86"/>
      <c r="CD168" s="86"/>
      <c r="CE168" s="86"/>
      <c r="CF168" s="86"/>
      <c r="CG168" s="86"/>
      <c r="CH168" s="86"/>
      <c r="CI168" s="86"/>
      <c r="CJ168" s="86"/>
      <c r="CK168" s="86"/>
      <c r="CL168" s="86"/>
      <c r="CM168" s="86"/>
      <c r="CN168" s="86"/>
      <c r="CO168" s="86"/>
      <c r="CP168" s="86"/>
      <c r="CQ168" s="86"/>
      <c r="CR168" s="86"/>
      <c r="CS168" s="86"/>
      <c r="CT168" s="86"/>
    </row>
    <row r="169" spans="1:98" ht="15" customHeight="1" x14ac:dyDescent="0.25">
      <c r="A169" s="105"/>
      <c r="B169" s="106" t="s">
        <v>108</v>
      </c>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W169" s="47"/>
      <c r="AX169" s="47"/>
      <c r="AY169" s="47"/>
      <c r="AZ169" s="47"/>
      <c r="BA169" s="47"/>
      <c r="BB169" s="47"/>
      <c r="BC169" s="47"/>
      <c r="BD169" s="47"/>
      <c r="BE169" s="47"/>
      <c r="BF169" s="47"/>
      <c r="BG169" s="47"/>
      <c r="BH169" s="47"/>
      <c r="BI169" s="47"/>
      <c r="BJ169" s="47"/>
      <c r="BK169" s="47"/>
      <c r="BL169" s="47"/>
      <c r="BM169" s="47"/>
      <c r="BN169" s="47"/>
      <c r="BO169" s="47"/>
      <c r="BP169" s="47"/>
      <c r="BQ169" s="47"/>
      <c r="BR169" s="47"/>
      <c r="BS169" s="47"/>
      <c r="BT169" s="47"/>
      <c r="BU169" s="47"/>
      <c r="BV169" s="47"/>
      <c r="BW169" s="47"/>
      <c r="BX169" s="47"/>
      <c r="BY169" s="47"/>
      <c r="BZ169" s="47"/>
      <c r="CB169" s="47"/>
      <c r="CC169" s="47"/>
      <c r="CD169" s="47"/>
      <c r="CE169" s="47"/>
      <c r="CF169" s="47"/>
      <c r="CG169" s="47"/>
      <c r="CH169" s="47"/>
      <c r="CI169" s="47"/>
      <c r="CJ169" s="47"/>
      <c r="CK169" s="47"/>
      <c r="CL169" s="47"/>
      <c r="CM169" s="47"/>
      <c r="CN169" s="107"/>
      <c r="CO169" s="47"/>
      <c r="CP169" s="47"/>
      <c r="CQ169" s="47"/>
      <c r="CR169" s="47"/>
      <c r="CS169" s="47"/>
      <c r="CT169" s="47"/>
    </row>
    <row r="170" spans="1:98" ht="15" customHeight="1" x14ac:dyDescent="0.25">
      <c r="A170" s="51"/>
      <c r="B170" s="71" t="s">
        <v>157</v>
      </c>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f>775+25</f>
        <v>800</v>
      </c>
      <c r="AR170" s="53">
        <f>750+25</f>
        <v>775</v>
      </c>
      <c r="AS170" s="53">
        <f>760-85</f>
        <v>675</v>
      </c>
      <c r="AT170" s="53">
        <f>702-100</f>
        <v>602</v>
      </c>
      <c r="AU170" s="53">
        <f>730-105</f>
        <v>625</v>
      </c>
      <c r="AV170" s="53">
        <f>740+75</f>
        <v>815</v>
      </c>
      <c r="AW170" s="53">
        <f>840-40</f>
        <v>800</v>
      </c>
      <c r="AX170" s="53">
        <f>835-27</f>
        <v>808</v>
      </c>
      <c r="AY170" s="108">
        <f>810-110</f>
        <v>700</v>
      </c>
      <c r="AZ170" s="53">
        <f>1370+130</f>
        <v>1500</v>
      </c>
      <c r="BA170" s="53">
        <f>1430-20</f>
        <v>1410</v>
      </c>
      <c r="BB170" s="53">
        <f>1336-26</f>
        <v>1310</v>
      </c>
      <c r="BC170" s="53">
        <f>1210-60</f>
        <v>1150</v>
      </c>
      <c r="BD170" s="53">
        <v>1400</v>
      </c>
      <c r="BE170" s="53">
        <v>1300</v>
      </c>
      <c r="BF170" s="53">
        <v>1270</v>
      </c>
      <c r="BG170" s="53">
        <v>1200</v>
      </c>
      <c r="BH170" s="53">
        <f>1290+130</f>
        <v>1420</v>
      </c>
      <c r="BI170" s="53">
        <v>1350</v>
      </c>
      <c r="BJ170" s="52">
        <f>+CP170-BI170-$BH$162-$BG$162</f>
        <v>1506.9</v>
      </c>
      <c r="BK170" s="52"/>
      <c r="BL170" s="52"/>
      <c r="BM170" s="52"/>
      <c r="BN170" s="52"/>
      <c r="BO170" s="52"/>
      <c r="BP170" s="52"/>
      <c r="BQ170" s="52"/>
      <c r="BR170" s="52"/>
      <c r="BS170" s="52"/>
      <c r="BT170" s="52"/>
      <c r="BU170" s="52"/>
      <c r="BV170" s="52"/>
      <c r="BW170" s="52"/>
      <c r="BX170" s="52"/>
      <c r="BY170" s="52"/>
      <c r="BZ170" s="52"/>
      <c r="CB170" s="52"/>
      <c r="CC170" s="52"/>
      <c r="CD170" s="52"/>
      <c r="CE170" s="52"/>
      <c r="CF170" s="52"/>
      <c r="CG170" s="52"/>
      <c r="CH170" s="52"/>
      <c r="CI170" s="53"/>
      <c r="CJ170" s="53">
        <f>2500+170</f>
        <v>2670</v>
      </c>
      <c r="CK170" s="53">
        <f>2700-200</f>
        <v>2500</v>
      </c>
      <c r="CL170" s="53">
        <f>2630-80</f>
        <v>2550</v>
      </c>
      <c r="CM170" s="53">
        <f>3140+60</f>
        <v>3200</v>
      </c>
      <c r="CN170" s="108">
        <f>3670+80</f>
        <v>3750</v>
      </c>
      <c r="CO170" s="53">
        <f>5370+80</f>
        <v>5450</v>
      </c>
      <c r="CP170" s="53">
        <f>5570-20</f>
        <v>5550</v>
      </c>
      <c r="CQ170" s="52"/>
      <c r="CR170" s="52"/>
      <c r="CS170" s="52"/>
      <c r="CT170" s="52"/>
    </row>
    <row r="171" spans="1:98" ht="15" customHeight="1" x14ac:dyDescent="0.25">
      <c r="A171" s="51"/>
      <c r="B171" s="71" t="s">
        <v>158</v>
      </c>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f>825+25</f>
        <v>850</v>
      </c>
      <c r="AR171" s="53">
        <f>800+25</f>
        <v>825</v>
      </c>
      <c r="AS171" s="53">
        <f>810-85</f>
        <v>725</v>
      </c>
      <c r="AT171" s="53">
        <f>752-100</f>
        <v>652</v>
      </c>
      <c r="AU171" s="53">
        <f>780-105</f>
        <v>675</v>
      </c>
      <c r="AV171" s="53">
        <f>790+75</f>
        <v>865</v>
      </c>
      <c r="AW171" s="53">
        <f>890-40</f>
        <v>850</v>
      </c>
      <c r="AX171" s="53">
        <f>885-27</f>
        <v>858</v>
      </c>
      <c r="AY171" s="108">
        <f>860-110</f>
        <v>750</v>
      </c>
      <c r="AZ171" s="53">
        <f>1420+130</f>
        <v>1550</v>
      </c>
      <c r="BA171" s="53">
        <f>1480-20</f>
        <v>1460</v>
      </c>
      <c r="BB171" s="53">
        <f>1386-26</f>
        <v>1360</v>
      </c>
      <c r="BC171" s="53">
        <f>1260-60</f>
        <v>1200</v>
      </c>
      <c r="BD171" s="53">
        <v>1450</v>
      </c>
      <c r="BE171" s="53">
        <v>1350</v>
      </c>
      <c r="BF171" s="53">
        <v>1320</v>
      </c>
      <c r="BG171" s="53">
        <v>1250</v>
      </c>
      <c r="BH171" s="53">
        <f>1340+130</f>
        <v>1470</v>
      </c>
      <c r="BI171" s="53">
        <v>1400</v>
      </c>
      <c r="BJ171" s="52">
        <f>+CP171-BI171-$BH$162-$BG$162</f>
        <v>1556.9</v>
      </c>
      <c r="BK171" s="52"/>
      <c r="BL171" s="52"/>
      <c r="BM171" s="52"/>
      <c r="BN171" s="52"/>
      <c r="BO171" s="52"/>
      <c r="BP171" s="52"/>
      <c r="BQ171" s="52"/>
      <c r="BR171" s="52"/>
      <c r="BS171" s="52"/>
      <c r="BT171" s="52"/>
      <c r="BU171" s="52"/>
      <c r="BV171" s="52"/>
      <c r="BW171" s="52"/>
      <c r="BX171" s="52"/>
      <c r="BY171" s="52"/>
      <c r="BZ171" s="52"/>
      <c r="CB171" s="52"/>
      <c r="CC171" s="52"/>
      <c r="CD171" s="52"/>
      <c r="CE171" s="52"/>
      <c r="CF171" s="52"/>
      <c r="CG171" s="52"/>
      <c r="CH171" s="52"/>
      <c r="CI171" s="53"/>
      <c r="CJ171" s="53">
        <f>2600+170</f>
        <v>2770</v>
      </c>
      <c r="CK171" s="53">
        <f>2800-200</f>
        <v>2600</v>
      </c>
      <c r="CL171" s="53">
        <f>2730-80</f>
        <v>2650</v>
      </c>
      <c r="CM171" s="53">
        <f>3240+60</f>
        <v>3300</v>
      </c>
      <c r="CN171" s="108">
        <f>3770+80</f>
        <v>3850</v>
      </c>
      <c r="CO171" s="53">
        <f>5470+80</f>
        <v>5550</v>
      </c>
      <c r="CP171" s="53">
        <f>5670-20</f>
        <v>5650</v>
      </c>
      <c r="CQ171" s="52"/>
      <c r="CR171" s="52"/>
      <c r="CS171" s="52"/>
      <c r="CT171" s="52"/>
    </row>
    <row r="172" spans="1:98" ht="15" customHeight="1" x14ac:dyDescent="0.25">
      <c r="A172" s="51"/>
      <c r="B172" s="109" t="s">
        <v>159</v>
      </c>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c r="AA172" s="109"/>
      <c r="AB172" s="109"/>
      <c r="AC172" s="109"/>
      <c r="AD172" s="109"/>
      <c r="AE172" s="109"/>
      <c r="AF172" s="109"/>
      <c r="AG172" s="109"/>
      <c r="AH172" s="109"/>
      <c r="AI172" s="109"/>
      <c r="AJ172" s="109"/>
      <c r="AK172" s="109"/>
      <c r="AL172" s="109"/>
      <c r="AM172" s="109"/>
      <c r="AN172" s="109"/>
      <c r="AO172" s="109"/>
      <c r="AP172" s="109"/>
      <c r="AQ172" s="109">
        <f t="shared" ref="AQ172:BH172" si="550">+AQ162</f>
        <v>996.24900000000002</v>
      </c>
      <c r="AR172" s="109">
        <f t="shared" si="550"/>
        <v>957.53499999999997</v>
      </c>
      <c r="AS172" s="109">
        <f t="shared" si="550"/>
        <v>814.28200000000004</v>
      </c>
      <c r="AT172" s="109">
        <f t="shared" si="550"/>
        <v>784.53200000000004</v>
      </c>
      <c r="AU172" s="109">
        <f t="shared" si="550"/>
        <v>711.43</v>
      </c>
      <c r="AV172" s="109">
        <f t="shared" si="550"/>
        <v>984.85199999999998</v>
      </c>
      <c r="AW172" s="109">
        <f t="shared" si="550"/>
        <v>866.12300000000005</v>
      </c>
      <c r="AX172" s="109">
        <f t="shared" si="550"/>
        <v>845.779</v>
      </c>
      <c r="AY172" s="110">
        <f t="shared" si="550"/>
        <v>1002.5</v>
      </c>
      <c r="AZ172" s="109">
        <f t="shared" si="550"/>
        <v>1504.8</v>
      </c>
      <c r="BA172" s="109">
        <f t="shared" si="550"/>
        <v>1382.8</v>
      </c>
      <c r="BB172" s="109">
        <f t="shared" si="550"/>
        <v>1393.5</v>
      </c>
      <c r="BC172" s="109">
        <f t="shared" si="550"/>
        <v>1201.5</v>
      </c>
      <c r="BD172" s="109">
        <f t="shared" si="550"/>
        <v>1444.9</v>
      </c>
      <c r="BE172" s="109">
        <f t="shared" si="550"/>
        <v>1337.8</v>
      </c>
      <c r="BF172" s="109">
        <f t="shared" si="550"/>
        <v>1348.7</v>
      </c>
      <c r="BG172" s="109">
        <f t="shared" si="550"/>
        <v>1218.0999999999999</v>
      </c>
      <c r="BH172" s="109">
        <f t="shared" si="550"/>
        <v>1475</v>
      </c>
      <c r="BI172" s="109">
        <f t="shared" ref="BI172:BJ172" si="551">+BI162</f>
        <v>1401.5123768466096</v>
      </c>
      <c r="BJ172" s="109">
        <f t="shared" si="551"/>
        <v>1538.8019654299994</v>
      </c>
      <c r="BK172" s="52"/>
      <c r="BL172" s="52"/>
      <c r="BM172" s="52"/>
      <c r="BN172" s="52"/>
      <c r="BO172" s="52"/>
      <c r="BP172" s="52"/>
      <c r="BQ172" s="52"/>
      <c r="BR172" s="52"/>
      <c r="BS172" s="52"/>
      <c r="BT172" s="52"/>
      <c r="BU172" s="52"/>
      <c r="BV172" s="52"/>
      <c r="BW172" s="52"/>
      <c r="BX172" s="52"/>
      <c r="BY172" s="52"/>
      <c r="BZ172" s="52"/>
      <c r="CB172" s="52"/>
      <c r="CC172" s="52"/>
      <c r="CD172" s="52"/>
      <c r="CE172" s="52"/>
      <c r="CF172" s="52"/>
      <c r="CG172" s="52"/>
      <c r="CH172" s="52"/>
      <c r="CI172" s="109"/>
      <c r="CJ172" s="109">
        <f t="shared" ref="CJ172:CP172" si="552">+CJ162</f>
        <v>2928.7240000000002</v>
      </c>
      <c r="CK172" s="109">
        <f t="shared" si="552"/>
        <v>2990.357</v>
      </c>
      <c r="CL172" s="109">
        <f t="shared" si="552"/>
        <v>3552.5980000000004</v>
      </c>
      <c r="CM172" s="109">
        <f t="shared" si="552"/>
        <v>3408.1839999999997</v>
      </c>
      <c r="CN172" s="110">
        <f t="shared" si="552"/>
        <v>5283.6</v>
      </c>
      <c r="CO172" s="109">
        <f t="shared" si="552"/>
        <v>5332.9</v>
      </c>
      <c r="CP172" s="109">
        <f t="shared" si="552"/>
        <v>5633.4143422766092</v>
      </c>
      <c r="CQ172" s="52"/>
      <c r="CR172" s="52"/>
      <c r="CS172" s="52"/>
      <c r="CT172" s="52"/>
    </row>
    <row r="173" spans="1:98" ht="15" customHeight="1" x14ac:dyDescent="0.25">
      <c r="A173" s="51"/>
      <c r="B173" s="71" t="s">
        <v>160</v>
      </c>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c r="AA173" s="109"/>
      <c r="AB173" s="109"/>
      <c r="AC173" s="109"/>
      <c r="AD173" s="109"/>
      <c r="AE173" s="109"/>
      <c r="AF173" s="109"/>
      <c r="AG173" s="109"/>
      <c r="AH173" s="109"/>
      <c r="AI173" s="109"/>
      <c r="AJ173" s="109"/>
      <c r="AK173" s="109"/>
      <c r="AL173" s="109"/>
      <c r="AM173" s="109"/>
      <c r="AN173" s="109"/>
      <c r="AO173" s="109"/>
      <c r="AP173" s="109"/>
      <c r="AQ173" s="47">
        <f t="shared" ref="AQ173:BH173" si="553">+AQ172/AQ171-1</f>
        <v>0.17205764705882354</v>
      </c>
      <c r="AR173" s="47">
        <f t="shared" si="553"/>
        <v>0.16064848484848482</v>
      </c>
      <c r="AS173" s="47">
        <f t="shared" si="553"/>
        <v>0.1231475862068967</v>
      </c>
      <c r="AT173" s="47">
        <f t="shared" si="553"/>
        <v>0.20326993865030674</v>
      </c>
      <c r="AU173" s="47">
        <f t="shared" si="553"/>
        <v>5.3970370370370224E-2</v>
      </c>
      <c r="AV173" s="47">
        <f t="shared" si="553"/>
        <v>0.13855722543352589</v>
      </c>
      <c r="AW173" s="47">
        <f t="shared" si="553"/>
        <v>1.8968235294117619E-2</v>
      </c>
      <c r="AX173" s="47">
        <f t="shared" si="553"/>
        <v>-1.4243589743589746E-2</v>
      </c>
      <c r="AY173" s="107">
        <f t="shared" si="553"/>
        <v>0.33666666666666667</v>
      </c>
      <c r="AZ173" s="47">
        <f t="shared" si="553"/>
        <v>-2.9161290322580635E-2</v>
      </c>
      <c r="BA173" s="47">
        <f t="shared" si="553"/>
        <v>-5.2876712328767117E-2</v>
      </c>
      <c r="BB173" s="47">
        <f t="shared" si="553"/>
        <v>2.4632352941176494E-2</v>
      </c>
      <c r="BC173" s="47">
        <f t="shared" si="553"/>
        <v>1.2499999999999734E-3</v>
      </c>
      <c r="BD173" s="47">
        <f t="shared" si="553"/>
        <v>-3.5172413793103097E-3</v>
      </c>
      <c r="BE173" s="47">
        <f t="shared" si="553"/>
        <v>-9.0370370370370656E-3</v>
      </c>
      <c r="BF173" s="47">
        <f t="shared" si="553"/>
        <v>2.174242424242423E-2</v>
      </c>
      <c r="BG173" s="47">
        <f t="shared" si="553"/>
        <v>-2.5520000000000098E-2</v>
      </c>
      <c r="BH173" s="47">
        <f t="shared" si="553"/>
        <v>3.4013605442175798E-3</v>
      </c>
      <c r="BI173" s="47">
        <f t="shared" ref="BI173:BJ173" si="554">+BI172/BI171-1</f>
        <v>1.080269176149784E-3</v>
      </c>
      <c r="BJ173" s="47">
        <f t="shared" si="554"/>
        <v>-1.1624403988695908E-2</v>
      </c>
      <c r="BK173" s="52"/>
      <c r="BL173" s="52"/>
      <c r="BM173" s="52"/>
      <c r="BN173" s="52"/>
      <c r="BO173" s="52"/>
      <c r="BP173" s="52"/>
      <c r="BQ173" s="52"/>
      <c r="BR173" s="52"/>
      <c r="BS173" s="52"/>
      <c r="BT173" s="52"/>
      <c r="BU173" s="52"/>
      <c r="BV173" s="52"/>
      <c r="BW173" s="52"/>
      <c r="BX173" s="52"/>
      <c r="BY173" s="52"/>
      <c r="BZ173" s="52"/>
      <c r="CB173" s="52"/>
      <c r="CC173" s="52"/>
      <c r="CD173" s="52"/>
      <c r="CE173" s="52"/>
      <c r="CF173" s="52"/>
      <c r="CG173" s="52"/>
      <c r="CH173" s="52"/>
      <c r="CI173" s="47"/>
      <c r="CJ173" s="47">
        <f t="shared" ref="CJ173:CP173" si="555">+CJ172/CJ171-1</f>
        <v>5.7301083032490929E-2</v>
      </c>
      <c r="CK173" s="47">
        <f t="shared" si="555"/>
        <v>0.1501373076923076</v>
      </c>
      <c r="CL173" s="47">
        <f t="shared" si="555"/>
        <v>0.34060301886792477</v>
      </c>
      <c r="CM173" s="47">
        <f t="shared" si="555"/>
        <v>3.2783030303030314E-2</v>
      </c>
      <c r="CN173" s="107">
        <f t="shared" si="555"/>
        <v>0.37236363636363645</v>
      </c>
      <c r="CO173" s="47">
        <f t="shared" si="555"/>
        <v>-3.9117117117117184E-2</v>
      </c>
      <c r="CP173" s="47">
        <f t="shared" si="555"/>
        <v>-2.9355146413081457E-3</v>
      </c>
      <c r="CQ173" s="52"/>
      <c r="CR173" s="52"/>
      <c r="CS173" s="52"/>
      <c r="CT173" s="52"/>
    </row>
    <row r="174" spans="1:98" ht="15" customHeight="1" x14ac:dyDescent="0.25">
      <c r="A174" s="51"/>
      <c r="B174" s="71" t="s">
        <v>161</v>
      </c>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2">
        <f t="shared" ref="AQ174:BI174" si="556">+AQ172-AQ171</f>
        <v>146.24900000000002</v>
      </c>
      <c r="AR174" s="52">
        <f t="shared" si="556"/>
        <v>132.53499999999997</v>
      </c>
      <c r="AS174" s="52">
        <f t="shared" si="556"/>
        <v>89.282000000000039</v>
      </c>
      <c r="AT174" s="52">
        <f t="shared" si="556"/>
        <v>132.53200000000004</v>
      </c>
      <c r="AU174" s="52">
        <f t="shared" si="556"/>
        <v>36.42999999999995</v>
      </c>
      <c r="AV174" s="52">
        <f t="shared" si="556"/>
        <v>119.85199999999998</v>
      </c>
      <c r="AW174" s="52">
        <f t="shared" si="556"/>
        <v>16.123000000000047</v>
      </c>
      <c r="AX174" s="52">
        <f t="shared" si="556"/>
        <v>-12.221000000000004</v>
      </c>
      <c r="AY174" s="111">
        <f t="shared" si="556"/>
        <v>252.5</v>
      </c>
      <c r="AZ174" s="52">
        <f t="shared" si="556"/>
        <v>-45.200000000000045</v>
      </c>
      <c r="BA174" s="52">
        <f t="shared" si="556"/>
        <v>-77.200000000000045</v>
      </c>
      <c r="BB174" s="52">
        <f t="shared" si="556"/>
        <v>33.5</v>
      </c>
      <c r="BC174" s="52">
        <f t="shared" si="556"/>
        <v>1.5</v>
      </c>
      <c r="BD174" s="52">
        <f t="shared" si="556"/>
        <v>-5.0999999999999091</v>
      </c>
      <c r="BE174" s="52">
        <f t="shared" si="556"/>
        <v>-12.200000000000045</v>
      </c>
      <c r="BF174" s="52">
        <f t="shared" si="556"/>
        <v>28.700000000000045</v>
      </c>
      <c r="BG174" s="52">
        <f t="shared" si="556"/>
        <v>-31.900000000000091</v>
      </c>
      <c r="BH174" s="52">
        <f t="shared" si="556"/>
        <v>5</v>
      </c>
      <c r="BI174" s="52">
        <f t="shared" si="556"/>
        <v>1.5123768466096408</v>
      </c>
      <c r="BJ174" s="52">
        <f t="shared" ref="BJ174" si="557">+BJ172-BJ171</f>
        <v>-18.098034570000664</v>
      </c>
      <c r="BK174" s="52"/>
      <c r="BL174" s="52"/>
      <c r="BM174" s="52"/>
      <c r="BN174" s="52"/>
      <c r="BO174" s="52"/>
      <c r="BP174" s="52"/>
      <c r="BQ174" s="52"/>
      <c r="BR174" s="52"/>
      <c r="BS174" s="52"/>
      <c r="BT174" s="52"/>
      <c r="BU174" s="52"/>
      <c r="BV174" s="52"/>
      <c r="BW174" s="52"/>
      <c r="BX174" s="52"/>
      <c r="BY174" s="52"/>
      <c r="BZ174" s="52"/>
      <c r="CB174" s="52"/>
      <c r="CC174" s="52"/>
      <c r="CD174" s="52"/>
      <c r="CE174" s="52"/>
      <c r="CF174" s="52"/>
      <c r="CG174" s="52"/>
      <c r="CH174" s="52"/>
      <c r="CI174" s="52"/>
      <c r="CJ174" s="52">
        <f t="shared" ref="CJ174:CP174" si="558">+CJ172-CJ171</f>
        <v>158.72400000000016</v>
      </c>
      <c r="CK174" s="52">
        <f t="shared" si="558"/>
        <v>390.35699999999997</v>
      </c>
      <c r="CL174" s="52">
        <f t="shared" si="558"/>
        <v>902.59800000000041</v>
      </c>
      <c r="CM174" s="52">
        <f t="shared" si="558"/>
        <v>108.18399999999974</v>
      </c>
      <c r="CN174" s="111">
        <f t="shared" si="558"/>
        <v>1433.6000000000004</v>
      </c>
      <c r="CO174" s="52">
        <f t="shared" si="558"/>
        <v>-217.10000000000036</v>
      </c>
      <c r="CP174" s="52">
        <f t="shared" si="558"/>
        <v>-16.585657723390796</v>
      </c>
      <c r="CQ174" s="52"/>
      <c r="CR174" s="52"/>
      <c r="CS174" s="52"/>
      <c r="CT174" s="52"/>
    </row>
    <row r="175" spans="1:98" ht="15" customHeight="1" x14ac:dyDescent="0.25">
      <c r="B175" s="71" t="s">
        <v>162</v>
      </c>
      <c r="CO175" s="36" t="s">
        <v>163</v>
      </c>
      <c r="CP175" s="36" t="s">
        <v>164</v>
      </c>
    </row>
    <row r="176" spans="1:98" ht="15" customHeight="1" x14ac:dyDescent="0.25">
      <c r="B176" s="71" t="s">
        <v>165</v>
      </c>
      <c r="CO176" s="36" t="s">
        <v>163</v>
      </c>
    </row>
    <row r="177" spans="1:98" ht="15" customHeight="1" x14ac:dyDescent="0.25">
      <c r="B177" s="71" t="s">
        <v>166</v>
      </c>
      <c r="CO177" s="36" t="s">
        <v>163</v>
      </c>
    </row>
    <row r="178" spans="1:98" ht="15" customHeight="1" x14ac:dyDescent="0.25">
      <c r="B178" s="71" t="s">
        <v>167</v>
      </c>
      <c r="CO178" s="36" t="s">
        <v>168</v>
      </c>
    </row>
    <row r="179" spans="1:98" ht="15" customHeight="1" x14ac:dyDescent="0.25">
      <c r="A179" s="84"/>
      <c r="B179" s="85"/>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c r="AA179" s="86"/>
      <c r="AB179" s="86"/>
      <c r="AC179" s="86"/>
      <c r="AD179" s="86"/>
      <c r="AE179" s="86"/>
      <c r="AF179" s="86"/>
      <c r="AG179" s="86"/>
      <c r="AH179" s="86"/>
      <c r="AI179" s="86"/>
      <c r="AJ179" s="86"/>
      <c r="AK179" s="86"/>
      <c r="AL179" s="86"/>
      <c r="AM179" s="86"/>
      <c r="AN179" s="86"/>
      <c r="AO179" s="86"/>
      <c r="AP179" s="86"/>
      <c r="AQ179" s="86"/>
      <c r="AR179" s="86"/>
      <c r="AS179" s="86"/>
      <c r="AT179" s="86"/>
      <c r="AU179" s="86"/>
      <c r="AV179" s="86"/>
      <c r="AW179" s="86"/>
      <c r="AX179" s="86"/>
      <c r="AY179" s="86"/>
      <c r="AZ179" s="86"/>
      <c r="BA179" s="86"/>
      <c r="BB179" s="86"/>
      <c r="BC179" s="86"/>
      <c r="BD179" s="86"/>
      <c r="BE179" s="86"/>
      <c r="BF179" s="86"/>
      <c r="BG179" s="86"/>
      <c r="BH179" s="86"/>
      <c r="BI179" s="86"/>
      <c r="BJ179" s="86"/>
      <c r="BK179" s="86"/>
      <c r="BL179" s="86"/>
      <c r="BM179" s="86"/>
      <c r="BN179" s="86"/>
      <c r="BO179" s="86"/>
      <c r="BP179" s="86"/>
      <c r="BQ179" s="86"/>
      <c r="BR179" s="86"/>
      <c r="BS179" s="86"/>
      <c r="BT179" s="86"/>
      <c r="BU179" s="86"/>
      <c r="BV179" s="86"/>
      <c r="BW179" s="86"/>
      <c r="BX179" s="86"/>
      <c r="BY179" s="86"/>
      <c r="BZ179" s="86"/>
      <c r="CB179" s="86"/>
      <c r="CC179" s="86"/>
      <c r="CD179" s="86"/>
      <c r="CE179" s="86"/>
      <c r="CF179" s="86"/>
      <c r="CG179" s="86"/>
      <c r="CH179" s="86"/>
      <c r="CI179" s="86"/>
      <c r="CJ179" s="86"/>
      <c r="CK179" s="86"/>
      <c r="CL179" s="86"/>
      <c r="CM179" s="86"/>
      <c r="CN179" s="86"/>
      <c r="CO179" s="86">
        <f>+CO172/5300-1</f>
        <v>6.2075471698113116E-3</v>
      </c>
      <c r="CP179" s="86"/>
      <c r="CQ179" s="86"/>
      <c r="CR179" s="86"/>
      <c r="CS179" s="86"/>
      <c r="CT179" s="86"/>
    </row>
    <row r="180" spans="1:98" ht="15" customHeight="1" x14ac:dyDescent="0.25">
      <c r="A180" s="1" t="s">
        <v>34</v>
      </c>
      <c r="B180" s="22" t="s">
        <v>169</v>
      </c>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c r="AG180" s="24"/>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B180" s="34" t="str">
        <f>+B180</f>
        <v>Franchse Build</v>
      </c>
      <c r="CC180" s="24"/>
      <c r="CD180" s="24"/>
      <c r="CE180" s="24"/>
      <c r="CF180" s="24"/>
      <c r="CG180" s="24"/>
      <c r="CH180" s="24"/>
      <c r="CI180" s="25" t="str">
        <f>+B180</f>
        <v>Franchse Build</v>
      </c>
      <c r="CJ180" s="24"/>
      <c r="CK180" s="24"/>
      <c r="CL180" s="24"/>
      <c r="CM180" s="24"/>
      <c r="CN180" s="24"/>
      <c r="CO180" s="24"/>
      <c r="CP180" s="24"/>
      <c r="CQ180" s="24"/>
      <c r="CR180" s="24"/>
      <c r="CS180" s="24"/>
      <c r="CT180" s="24"/>
    </row>
    <row r="181" spans="1:98" ht="15" customHeight="1" x14ac:dyDescent="0.25">
      <c r="A181" s="1"/>
      <c r="B181" s="112" t="s">
        <v>170</v>
      </c>
      <c r="C181" s="8"/>
      <c r="D181" s="8"/>
      <c r="E181" s="8"/>
      <c r="F181" s="8"/>
      <c r="G181" s="8"/>
      <c r="H181" s="8"/>
      <c r="I181" s="8"/>
      <c r="J181" s="8" t="s">
        <v>171</v>
      </c>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B181" s="8"/>
      <c r="CC181" s="8"/>
      <c r="CD181" s="8"/>
      <c r="CE181" s="8"/>
      <c r="CF181" s="8"/>
      <c r="CG181" s="8"/>
      <c r="CH181" s="8"/>
      <c r="CI181" s="8"/>
      <c r="CJ181" s="8"/>
      <c r="CK181" s="8"/>
      <c r="CL181" s="8"/>
      <c r="CM181" s="8"/>
      <c r="CN181" s="8"/>
      <c r="CO181" s="8"/>
      <c r="CP181" s="8"/>
      <c r="CQ181" s="8"/>
      <c r="CR181" s="8"/>
      <c r="CS181" s="8"/>
      <c r="CT181" s="8"/>
    </row>
    <row r="182" spans="1:98" ht="15.75" customHeight="1" x14ac:dyDescent="0.25">
      <c r="A182" s="89"/>
      <c r="B182" s="113" t="s">
        <v>11</v>
      </c>
      <c r="C182" s="113"/>
      <c r="D182" s="113"/>
      <c r="E182" s="113"/>
      <c r="F182" s="113"/>
      <c r="G182" s="113"/>
      <c r="H182" s="113"/>
      <c r="I182" s="113"/>
      <c r="J182" s="113"/>
      <c r="K182" s="113">
        <f t="shared" ref="K182:AQ182" si="559">+K190+K185</f>
        <v>0</v>
      </c>
      <c r="L182" s="113">
        <f t="shared" si="559"/>
        <v>7.0000000000000062</v>
      </c>
      <c r="M182" s="113">
        <f t="shared" si="559"/>
        <v>157.5</v>
      </c>
      <c r="N182" s="113">
        <f t="shared" si="559"/>
        <v>17.5</v>
      </c>
      <c r="O182" s="113">
        <f t="shared" si="559"/>
        <v>7.0000000000000062</v>
      </c>
      <c r="P182" s="113">
        <f t="shared" si="559"/>
        <v>7.0000000000000062</v>
      </c>
      <c r="Q182" s="113">
        <f t="shared" si="559"/>
        <v>175</v>
      </c>
      <c r="R182" s="113">
        <f t="shared" si="559"/>
        <v>52.5</v>
      </c>
      <c r="S182" s="113">
        <f t="shared" si="559"/>
        <v>7.0000000000000062</v>
      </c>
      <c r="T182" s="113">
        <f t="shared" si="559"/>
        <v>7.0000000000000062</v>
      </c>
      <c r="U182" s="113">
        <f t="shared" si="559"/>
        <v>192.5</v>
      </c>
      <c r="V182" s="113">
        <f t="shared" si="559"/>
        <v>52.5</v>
      </c>
      <c r="W182" s="113">
        <f t="shared" si="559"/>
        <v>7.0000000000000062</v>
      </c>
      <c r="X182" s="113">
        <f t="shared" si="559"/>
        <v>7.0000000000000062</v>
      </c>
      <c r="Y182" s="113">
        <f t="shared" si="559"/>
        <v>210</v>
      </c>
      <c r="Z182" s="113">
        <f t="shared" si="559"/>
        <v>52.5</v>
      </c>
      <c r="AA182" s="113">
        <f t="shared" si="559"/>
        <v>17.5</v>
      </c>
      <c r="AB182" s="113">
        <f t="shared" si="559"/>
        <v>157.5</v>
      </c>
      <c r="AC182" s="113">
        <f t="shared" si="559"/>
        <v>87.5</v>
      </c>
      <c r="AD182" s="113">
        <f t="shared" si="559"/>
        <v>35</v>
      </c>
      <c r="AE182" s="113">
        <f t="shared" si="559"/>
        <v>67.5</v>
      </c>
      <c r="AF182" s="113">
        <f t="shared" si="559"/>
        <v>270</v>
      </c>
      <c r="AG182" s="113">
        <f t="shared" si="559"/>
        <v>150</v>
      </c>
      <c r="AH182" s="113">
        <f t="shared" si="559"/>
        <v>105</v>
      </c>
      <c r="AI182" s="113">
        <f t="shared" si="559"/>
        <v>73.5</v>
      </c>
      <c r="AJ182" s="113">
        <f t="shared" si="559"/>
        <v>277</v>
      </c>
      <c r="AK182" s="113">
        <f t="shared" si="559"/>
        <v>198.70000000000002</v>
      </c>
      <c r="AL182" s="113">
        <f t="shared" si="559"/>
        <v>177.8</v>
      </c>
      <c r="AM182" s="113">
        <f t="shared" si="559"/>
        <v>197.39999999999998</v>
      </c>
      <c r="AN182" s="113">
        <f t="shared" si="559"/>
        <v>344.64</v>
      </c>
      <c r="AO182" s="113">
        <f t="shared" si="559"/>
        <v>170.08</v>
      </c>
      <c r="AP182" s="113">
        <f t="shared" si="559"/>
        <v>302.89</v>
      </c>
      <c r="AQ182" s="113">
        <f t="shared" si="559"/>
        <v>278.82399999999996</v>
      </c>
      <c r="AR182" s="113">
        <f t="shared" ref="AR182:AS182" si="560">+AN182*(1+AR183)</f>
        <v>441.13920000000002</v>
      </c>
      <c r="AS182" s="113">
        <f t="shared" si="560"/>
        <v>251.7184</v>
      </c>
      <c r="AT182" s="113">
        <f t="shared" ref="AT182:BZ182" si="561">+AT190+AT185</f>
        <v>318.79330000000004</v>
      </c>
      <c r="AU182" s="113">
        <f t="shared" si="561"/>
        <v>256.79330000000004</v>
      </c>
      <c r="AV182" s="113">
        <f t="shared" si="561"/>
        <v>456.44505600000002</v>
      </c>
      <c r="AW182" s="113">
        <f t="shared" si="561"/>
        <v>306.50428799999997</v>
      </c>
      <c r="AX182" s="113">
        <f t="shared" si="561"/>
        <v>295.31397000000004</v>
      </c>
      <c r="AY182" s="113">
        <f t="shared" si="561"/>
        <v>277.31397000000004</v>
      </c>
      <c r="AZ182" s="113">
        <f t="shared" si="561"/>
        <v>419.47829760000002</v>
      </c>
      <c r="BA182" s="113">
        <f t="shared" si="561"/>
        <v>297.47907359999999</v>
      </c>
      <c r="BB182" s="113">
        <f t="shared" si="561"/>
        <v>326.74827149999999</v>
      </c>
      <c r="BC182" s="113">
        <f t="shared" si="561"/>
        <v>254.64478743583015</v>
      </c>
      <c r="BD182" s="113">
        <f t="shared" si="561"/>
        <v>387.42972737629259</v>
      </c>
      <c r="BE182" s="113">
        <f t="shared" si="561"/>
        <v>248.4125615536596</v>
      </c>
      <c r="BF182" s="113">
        <f t="shared" si="561"/>
        <v>284.74827149999999</v>
      </c>
      <c r="BG182" s="113">
        <f t="shared" si="561"/>
        <v>246.11254806403863</v>
      </c>
      <c r="BH182" s="113">
        <f t="shared" si="561"/>
        <v>391.39832192381846</v>
      </c>
      <c r="BI182" s="113">
        <f t="shared" si="561"/>
        <v>252.7149384002694</v>
      </c>
      <c r="BJ182" s="113">
        <f t="shared" si="561"/>
        <v>288.76323693000006</v>
      </c>
      <c r="BK182" s="113">
        <f t="shared" si="561"/>
        <v>253.55479902531943</v>
      </c>
      <c r="BL182" s="113">
        <f t="shared" si="561"/>
        <v>399.64628836229485</v>
      </c>
      <c r="BM182" s="113">
        <f t="shared" si="561"/>
        <v>259.86923716827482</v>
      </c>
      <c r="BN182" s="113">
        <f t="shared" si="561"/>
        <v>297.05850166860006</v>
      </c>
      <c r="BO182" s="113">
        <f t="shared" si="561"/>
        <v>262.71544299607899</v>
      </c>
      <c r="BP182" s="113">
        <f t="shared" si="561"/>
        <v>410.03967701316367</v>
      </c>
      <c r="BQ182" s="113">
        <f t="shared" si="561"/>
        <v>268.58931428332306</v>
      </c>
      <c r="BR182" s="113">
        <f t="shared" si="561"/>
        <v>307.52425671865808</v>
      </c>
      <c r="BS182" s="113">
        <f t="shared" si="561"/>
        <v>272.02490628596138</v>
      </c>
      <c r="BT182" s="113">
        <f t="shared" si="561"/>
        <v>420.61886732355856</v>
      </c>
      <c r="BU182" s="113">
        <f t="shared" si="561"/>
        <v>277.44499371182275</v>
      </c>
      <c r="BV182" s="113">
        <f t="shared" si="561"/>
        <v>318.1779844202178</v>
      </c>
      <c r="BW182" s="113">
        <f t="shared" si="561"/>
        <v>281.48765347454025</v>
      </c>
      <c r="BX182" s="113">
        <f t="shared" si="561"/>
        <v>431.3894333432653</v>
      </c>
      <c r="BY182" s="113">
        <f t="shared" si="561"/>
        <v>286.44034352317749</v>
      </c>
      <c r="BZ182" s="113">
        <f t="shared" si="561"/>
        <v>329.02532395282435</v>
      </c>
      <c r="CB182" s="113"/>
      <c r="CC182" s="113"/>
      <c r="CD182" s="30">
        <f t="shared" ref="CD182:CT182" si="562">+SUMIFS($C182:$BZ182,$C$5:$BZ$5,"&lt;="&amp;CD$5,$C$5:$BZ$5,"&gt;"&amp;CC$5)</f>
        <v>182</v>
      </c>
      <c r="CE182" s="30">
        <f t="shared" si="562"/>
        <v>241.5</v>
      </c>
      <c r="CF182" s="30">
        <f t="shared" si="562"/>
        <v>259</v>
      </c>
      <c r="CG182" s="30">
        <f t="shared" si="562"/>
        <v>276.5</v>
      </c>
      <c r="CH182" s="30">
        <f t="shared" si="562"/>
        <v>297.5</v>
      </c>
      <c r="CI182" s="30">
        <f t="shared" si="562"/>
        <v>592.5</v>
      </c>
      <c r="CJ182" s="30">
        <f t="shared" si="562"/>
        <v>727</v>
      </c>
      <c r="CK182" s="30">
        <f t="shared" si="562"/>
        <v>1015.01</v>
      </c>
      <c r="CL182" s="30">
        <f t="shared" si="562"/>
        <v>1290.4748999999999</v>
      </c>
      <c r="CM182" s="30">
        <f t="shared" si="562"/>
        <v>1315.0566140000001</v>
      </c>
      <c r="CN182" s="30">
        <f t="shared" si="562"/>
        <v>1321.0196126999999</v>
      </c>
      <c r="CO182" s="30">
        <f t="shared" si="562"/>
        <v>1175.2353478657824</v>
      </c>
      <c r="CP182" s="30">
        <f t="shared" si="562"/>
        <v>1178.9890453181265</v>
      </c>
      <c r="CQ182" s="30">
        <f t="shared" si="562"/>
        <v>1210.1288262244891</v>
      </c>
      <c r="CR182" s="30">
        <f t="shared" si="562"/>
        <v>1248.8686910112237</v>
      </c>
      <c r="CS182" s="30">
        <f t="shared" si="562"/>
        <v>1288.2667517415605</v>
      </c>
      <c r="CT182" s="30">
        <f t="shared" si="562"/>
        <v>1328.3427542938075</v>
      </c>
    </row>
    <row r="183" spans="1:98" s="312" customFormat="1" ht="15.75" customHeight="1" x14ac:dyDescent="0.25">
      <c r="A183" s="84"/>
      <c r="B183" s="85" t="s">
        <v>107</v>
      </c>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c r="AA183" s="86"/>
      <c r="AB183" s="86"/>
      <c r="AC183" s="86"/>
      <c r="AD183" s="86"/>
      <c r="AE183" s="86">
        <f t="shared" ref="AE183:AQ183" si="563">+AE182/AA182-1</f>
        <v>2.8571428571428572</v>
      </c>
      <c r="AF183" s="86">
        <f t="shared" si="563"/>
        <v>0.71428571428571419</v>
      </c>
      <c r="AG183" s="86">
        <f t="shared" si="563"/>
        <v>0.71428571428571419</v>
      </c>
      <c r="AH183" s="86">
        <f t="shared" si="563"/>
        <v>2</v>
      </c>
      <c r="AI183" s="86">
        <f t="shared" si="563"/>
        <v>8.8888888888888795E-2</v>
      </c>
      <c r="AJ183" s="86">
        <f t="shared" si="563"/>
        <v>2.5925925925925908E-2</v>
      </c>
      <c r="AK183" s="86">
        <f t="shared" si="563"/>
        <v>0.32466666666666688</v>
      </c>
      <c r="AL183" s="86">
        <f t="shared" si="563"/>
        <v>0.69333333333333336</v>
      </c>
      <c r="AM183" s="86">
        <f t="shared" si="563"/>
        <v>1.6857142857142855</v>
      </c>
      <c r="AN183" s="86">
        <f t="shared" si="563"/>
        <v>0.24418772563176883</v>
      </c>
      <c r="AO183" s="86">
        <f t="shared" si="563"/>
        <v>-0.14403623553095124</v>
      </c>
      <c r="AP183" s="86">
        <f t="shared" si="563"/>
        <v>0.70354330708661394</v>
      </c>
      <c r="AQ183" s="86">
        <f t="shared" si="563"/>
        <v>0.41248226950354594</v>
      </c>
      <c r="AR183" s="46">
        <v>0.28000000000000003</v>
      </c>
      <c r="AS183" s="46">
        <v>0.48</v>
      </c>
      <c r="AT183" s="86">
        <f t="shared" ref="AT183:BZ183" si="564">+AT182/AP182-1</f>
        <v>5.2505199907557421E-2</v>
      </c>
      <c r="AU183" s="86">
        <f t="shared" si="564"/>
        <v>-7.9012925716580806E-2</v>
      </c>
      <c r="AV183" s="86">
        <f t="shared" si="564"/>
        <v>3.4696204735376046E-2</v>
      </c>
      <c r="AW183" s="86">
        <f t="shared" si="564"/>
        <v>0.21764752993821657</v>
      </c>
      <c r="AX183" s="86">
        <f t="shared" si="564"/>
        <v>-7.3650638203500485E-2</v>
      </c>
      <c r="AY183" s="86">
        <f t="shared" si="564"/>
        <v>7.9911236001873887E-2</v>
      </c>
      <c r="AZ183" s="86">
        <f t="shared" si="564"/>
        <v>-8.0988407945424168E-2</v>
      </c>
      <c r="BA183" s="86">
        <f t="shared" si="564"/>
        <v>-2.9445638293973841E-2</v>
      </c>
      <c r="BB183" s="86">
        <f t="shared" si="564"/>
        <v>0.10644366570264174</v>
      </c>
      <c r="BC183" s="86">
        <f t="shared" si="564"/>
        <v>-8.1745548427184844E-2</v>
      </c>
      <c r="BD183" s="86">
        <f t="shared" si="564"/>
        <v>-7.6401020999345759E-2</v>
      </c>
      <c r="BE183" s="86">
        <f t="shared" si="564"/>
        <v>-0.16494105434897521</v>
      </c>
      <c r="BF183" s="86">
        <f t="shared" si="564"/>
        <v>-0.12853931807256702</v>
      </c>
      <c r="BG183" s="86">
        <f t="shared" si="564"/>
        <v>-3.3506436388145655E-2</v>
      </c>
      <c r="BH183" s="86">
        <f t="shared" si="564"/>
        <v>1.0243391942073021E-2</v>
      </c>
      <c r="BI183" s="86">
        <f t="shared" si="564"/>
        <v>1.7319481831761019E-2</v>
      </c>
      <c r="BJ183" s="86">
        <f t="shared" si="564"/>
        <v>1.4100051982229855E-2</v>
      </c>
      <c r="BK183" s="86">
        <f t="shared" si="564"/>
        <v>3.0239217869315382E-2</v>
      </c>
      <c r="BL183" s="86">
        <f t="shared" si="564"/>
        <v>2.107307562775329E-2</v>
      </c>
      <c r="BM183" s="86">
        <f t="shared" si="564"/>
        <v>2.8309758074823055E-2</v>
      </c>
      <c r="BN183" s="86">
        <f t="shared" si="564"/>
        <v>2.8726872668389136E-2</v>
      </c>
      <c r="BO183" s="86">
        <f t="shared" si="564"/>
        <v>3.6128852642401732E-2</v>
      </c>
      <c r="BP183" s="86">
        <f t="shared" si="564"/>
        <v>2.6006468603673838E-2</v>
      </c>
      <c r="BQ183" s="86">
        <f t="shared" si="564"/>
        <v>3.3555634403166001E-2</v>
      </c>
      <c r="BR183" s="86">
        <f t="shared" si="564"/>
        <v>3.5231292796775948E-2</v>
      </c>
      <c r="BS183" s="86">
        <f t="shared" si="564"/>
        <v>3.5435538861799287E-2</v>
      </c>
      <c r="BT183" s="86">
        <f t="shared" si="564"/>
        <v>2.5800406408122534E-2</v>
      </c>
      <c r="BU183" s="86">
        <f t="shared" si="564"/>
        <v>3.297107873457028E-2</v>
      </c>
      <c r="BV183" s="86">
        <f t="shared" si="564"/>
        <v>3.4643536140000819E-2</v>
      </c>
      <c r="BW183" s="86">
        <f t="shared" si="564"/>
        <v>3.478632643523949E-2</v>
      </c>
      <c r="BX183" s="86">
        <f t="shared" si="564"/>
        <v>2.5606473832809673E-2</v>
      </c>
      <c r="BY183" s="86">
        <f t="shared" si="564"/>
        <v>3.242210173270621E-2</v>
      </c>
      <c r="BZ183" s="86">
        <f t="shared" si="564"/>
        <v>3.4092049304959016E-2</v>
      </c>
      <c r="CB183" s="86"/>
      <c r="CC183" s="86"/>
      <c r="CD183" s="86"/>
      <c r="CE183" s="86">
        <f t="shared" ref="CE183:CT183" si="565">+CE182/CD182-1</f>
        <v>0.32692307692307687</v>
      </c>
      <c r="CF183" s="86">
        <f t="shared" si="565"/>
        <v>7.2463768115942129E-2</v>
      </c>
      <c r="CG183" s="86">
        <f t="shared" si="565"/>
        <v>6.7567567567567544E-2</v>
      </c>
      <c r="CH183" s="86">
        <f t="shared" si="565"/>
        <v>7.5949367088607556E-2</v>
      </c>
      <c r="CI183" s="86">
        <f t="shared" si="565"/>
        <v>0.99159663865546221</v>
      </c>
      <c r="CJ183" s="86">
        <f t="shared" si="565"/>
        <v>0.22700421940928273</v>
      </c>
      <c r="CK183" s="86">
        <f t="shared" si="565"/>
        <v>0.39616231086657505</v>
      </c>
      <c r="CL183" s="86">
        <f t="shared" si="565"/>
        <v>0.27139131634171076</v>
      </c>
      <c r="CM183" s="86">
        <f t="shared" si="565"/>
        <v>1.9048579712786395E-2</v>
      </c>
      <c r="CN183" s="86">
        <f t="shared" si="565"/>
        <v>4.5344045545401279E-3</v>
      </c>
      <c r="CO183" s="86">
        <f t="shared" si="565"/>
        <v>-0.11035738109614635</v>
      </c>
      <c r="CP183" s="86">
        <f t="shared" si="565"/>
        <v>3.1939963847757991E-3</v>
      </c>
      <c r="CQ183" s="86">
        <f t="shared" si="565"/>
        <v>2.6412273320113977E-2</v>
      </c>
      <c r="CR183" s="86">
        <f t="shared" si="565"/>
        <v>3.2013008819565147E-2</v>
      </c>
      <c r="CS183" s="86">
        <f t="shared" si="565"/>
        <v>3.1547000108102408E-2</v>
      </c>
      <c r="CT183" s="86">
        <f t="shared" si="565"/>
        <v>3.1108466082874431E-2</v>
      </c>
    </row>
    <row r="184" spans="1:98" ht="15.75" customHeight="1" x14ac:dyDescent="0.25">
      <c r="A184" s="48"/>
      <c r="B184" s="114"/>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7"/>
      <c r="AH184" s="27"/>
      <c r="AI184" s="27"/>
      <c r="AJ184" s="27"/>
      <c r="AK184" s="27"/>
      <c r="AL184" s="27"/>
      <c r="AM184" s="27"/>
      <c r="AN184" s="27"/>
      <c r="AO184" s="29"/>
      <c r="AP184" s="27"/>
      <c r="AQ184" s="27"/>
      <c r="AR184" s="87"/>
      <c r="AS184" s="87"/>
      <c r="AT184" s="87"/>
      <c r="AU184" s="27"/>
      <c r="AV184" s="27"/>
      <c r="AW184" s="27"/>
      <c r="AX184" s="27"/>
      <c r="AY184" s="27"/>
      <c r="AZ184" s="27"/>
      <c r="BA184" s="27"/>
      <c r="BB184" s="27"/>
      <c r="BC184" s="115" t="s">
        <v>172</v>
      </c>
      <c r="BD184" s="27"/>
      <c r="BE184" s="27"/>
      <c r="BF184" s="27"/>
      <c r="BG184" s="27"/>
      <c r="BH184" s="27"/>
      <c r="BI184" s="27"/>
      <c r="BJ184" s="27"/>
      <c r="BK184" s="27"/>
      <c r="BL184" s="27"/>
      <c r="BM184" s="27"/>
      <c r="BN184" s="27"/>
      <c r="BO184" s="27"/>
      <c r="BP184" s="27"/>
      <c r="BQ184" s="27"/>
      <c r="BR184" s="27"/>
      <c r="BS184" s="27"/>
      <c r="BT184" s="27"/>
      <c r="BU184" s="27"/>
      <c r="BV184" s="27"/>
      <c r="BW184" s="27"/>
      <c r="BX184" s="27"/>
      <c r="BY184" s="27"/>
      <c r="BZ184" s="27"/>
      <c r="CB184" s="27"/>
      <c r="CC184" s="27"/>
      <c r="CD184" s="27"/>
      <c r="CE184" s="27"/>
      <c r="CF184" s="27"/>
      <c r="CG184" s="27"/>
      <c r="CH184" s="27"/>
      <c r="CI184" s="27"/>
      <c r="CJ184" s="27"/>
      <c r="CK184" s="27"/>
      <c r="CL184" s="27"/>
      <c r="CM184" s="27"/>
      <c r="CN184" s="27"/>
      <c r="CO184" s="27"/>
      <c r="CP184" s="27"/>
      <c r="CQ184" s="27"/>
      <c r="CR184" s="27"/>
      <c r="CS184" s="27"/>
      <c r="CT184" s="27"/>
    </row>
    <row r="185" spans="1:98" ht="15.75" customHeight="1" x14ac:dyDescent="0.25">
      <c r="A185" s="48"/>
      <c r="B185" s="27" t="s">
        <v>173</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8">
        <v>50</v>
      </c>
      <c r="AF185" s="28">
        <v>60</v>
      </c>
      <c r="AG185" s="28">
        <v>80</v>
      </c>
      <c r="AH185" s="28">
        <v>70</v>
      </c>
      <c r="AI185" s="27">
        <f>+CJ185-SUM(AJ185:AL185)</f>
        <v>38.5</v>
      </c>
      <c r="AJ185" s="27">
        <f t="shared" ref="AJ185:AS185" si="566">+AF185*(1+AJ186)</f>
        <v>102</v>
      </c>
      <c r="AK185" s="27">
        <f t="shared" si="566"/>
        <v>111.20000000000002</v>
      </c>
      <c r="AL185" s="27">
        <f t="shared" si="566"/>
        <v>125.3</v>
      </c>
      <c r="AM185" s="27">
        <f t="shared" si="566"/>
        <v>92.399999999999991</v>
      </c>
      <c r="AN185" s="27">
        <f t="shared" si="566"/>
        <v>134.64000000000001</v>
      </c>
      <c r="AO185" s="27">
        <f t="shared" si="566"/>
        <v>100.08000000000001</v>
      </c>
      <c r="AP185" s="27">
        <f t="shared" si="566"/>
        <v>162.89000000000001</v>
      </c>
      <c r="AQ185" s="27">
        <f t="shared" si="566"/>
        <v>208.82399999999996</v>
      </c>
      <c r="AR185" s="27">
        <f t="shared" si="566"/>
        <v>236.96640000000002</v>
      </c>
      <c r="AS185" s="27">
        <f t="shared" si="566"/>
        <v>167.1336</v>
      </c>
      <c r="AT185" s="27">
        <f>+CL185-SUM(AQ185:AS185)</f>
        <v>234.79330000000004</v>
      </c>
      <c r="AU185" s="28">
        <f>+AT185-20</f>
        <v>214.79330000000004</v>
      </c>
      <c r="AV185" s="27">
        <f t="shared" ref="AV185:BZ185" si="567">+AR185*(1+AV186)</f>
        <v>246.44505600000002</v>
      </c>
      <c r="AW185" s="28">
        <f t="shared" si="567"/>
        <v>180.504288</v>
      </c>
      <c r="AX185" s="27">
        <f t="shared" si="567"/>
        <v>211.31397000000004</v>
      </c>
      <c r="AY185" s="27">
        <f t="shared" si="567"/>
        <v>193.31397000000004</v>
      </c>
      <c r="AZ185" s="27">
        <f t="shared" si="567"/>
        <v>209.47829760000002</v>
      </c>
      <c r="BA185" s="27">
        <f t="shared" si="567"/>
        <v>171.47907359999999</v>
      </c>
      <c r="BB185" s="27">
        <f t="shared" si="567"/>
        <v>200.74827150000002</v>
      </c>
      <c r="BC185" s="27">
        <f t="shared" si="567"/>
        <v>170.64478743583015</v>
      </c>
      <c r="BD185" s="27">
        <f t="shared" si="567"/>
        <v>198.42972737629259</v>
      </c>
      <c r="BE185" s="27">
        <f t="shared" si="567"/>
        <v>143.4125615536596</v>
      </c>
      <c r="BF185" s="27">
        <f t="shared" si="567"/>
        <v>200.74827150000002</v>
      </c>
      <c r="BG185" s="27">
        <f t="shared" si="567"/>
        <v>162.11254806403863</v>
      </c>
      <c r="BH185" s="27">
        <f t="shared" si="567"/>
        <v>202.39832192381846</v>
      </c>
      <c r="BI185" s="27">
        <f t="shared" si="567"/>
        <v>147.7149384002694</v>
      </c>
      <c r="BJ185" s="27">
        <f t="shared" si="567"/>
        <v>204.76323693000003</v>
      </c>
      <c r="BK185" s="27">
        <f t="shared" si="567"/>
        <v>165.35479902531941</v>
      </c>
      <c r="BL185" s="27">
        <f t="shared" si="567"/>
        <v>206.44628836229484</v>
      </c>
      <c r="BM185" s="27">
        <f t="shared" si="567"/>
        <v>150.6692371682748</v>
      </c>
      <c r="BN185" s="27">
        <f t="shared" si="567"/>
        <v>208.85850166860004</v>
      </c>
      <c r="BO185" s="27">
        <f t="shared" si="567"/>
        <v>170.31544299607899</v>
      </c>
      <c r="BP185" s="27">
        <f t="shared" si="567"/>
        <v>212.63967701316369</v>
      </c>
      <c r="BQ185" s="27">
        <f t="shared" si="567"/>
        <v>155.18931428332306</v>
      </c>
      <c r="BR185" s="27">
        <f t="shared" si="567"/>
        <v>215.12425671865805</v>
      </c>
      <c r="BS185" s="27">
        <f t="shared" si="567"/>
        <v>175.42490628596136</v>
      </c>
      <c r="BT185" s="27">
        <f t="shared" si="567"/>
        <v>219.0188673235586</v>
      </c>
      <c r="BU185" s="27">
        <f t="shared" si="567"/>
        <v>159.84499371182275</v>
      </c>
      <c r="BV185" s="27">
        <f t="shared" si="567"/>
        <v>221.5779844202178</v>
      </c>
      <c r="BW185" s="27">
        <f t="shared" si="567"/>
        <v>180.68765347454021</v>
      </c>
      <c r="BX185" s="27">
        <f t="shared" si="567"/>
        <v>225.58943334326537</v>
      </c>
      <c r="BY185" s="27">
        <f t="shared" si="567"/>
        <v>164.64034352317745</v>
      </c>
      <c r="BZ185" s="27">
        <f t="shared" si="567"/>
        <v>228.22532395282434</v>
      </c>
      <c r="CB185" s="27"/>
      <c r="CC185" s="30"/>
      <c r="CD185" s="30">
        <f t="shared" ref="CD185:CI185" si="568">+SUMIFS($C185:$BZ185,$C$5:$BZ$5,"&lt;="&amp;CD$5,$C$5:$BZ$5,"&gt;"&amp;CC$5)</f>
        <v>0</v>
      </c>
      <c r="CE185" s="30">
        <f t="shared" si="568"/>
        <v>0</v>
      </c>
      <c r="CF185" s="30">
        <f t="shared" si="568"/>
        <v>0</v>
      </c>
      <c r="CG185" s="30">
        <f t="shared" si="568"/>
        <v>0</v>
      </c>
      <c r="CH185" s="30">
        <f t="shared" si="568"/>
        <v>0</v>
      </c>
      <c r="CI185" s="30">
        <f t="shared" si="568"/>
        <v>260</v>
      </c>
      <c r="CJ185" s="91">
        <f>+CI185*(1+CJ186)</f>
        <v>377</v>
      </c>
      <c r="CK185" s="30">
        <f>+SUMIFS($C185:$BZ185,$C$5:$BZ$5,"&lt;="&amp;CK$5,$C$5:$BZ$5,"&gt;"&amp;CJ$5)</f>
        <v>490.01</v>
      </c>
      <c r="CL185" s="91">
        <f>+CK185*(1+CL186)</f>
        <v>847.71730000000002</v>
      </c>
      <c r="CM185" s="30">
        <f t="shared" ref="CM185:CT185" si="569">+SUMIFS($C185:$BZ185,$C$5:$BZ$5,"&lt;="&amp;CM$5,$C$5:$BZ$5,"&gt;"&amp;CL$5)</f>
        <v>853.05661400000008</v>
      </c>
      <c r="CN185" s="30">
        <f t="shared" si="569"/>
        <v>775.01961270000004</v>
      </c>
      <c r="CO185" s="30">
        <f t="shared" si="569"/>
        <v>713.23534786578227</v>
      </c>
      <c r="CP185" s="30">
        <f t="shared" si="569"/>
        <v>716.9890453181265</v>
      </c>
      <c r="CQ185" s="30">
        <f t="shared" si="569"/>
        <v>731.32882622448915</v>
      </c>
      <c r="CR185" s="30">
        <f t="shared" si="569"/>
        <v>753.26869101122384</v>
      </c>
      <c r="CS185" s="30">
        <f t="shared" si="569"/>
        <v>775.86675174156051</v>
      </c>
      <c r="CT185" s="30">
        <f t="shared" si="569"/>
        <v>799.14275429380746</v>
      </c>
    </row>
    <row r="186" spans="1:98" s="312" customFormat="1" ht="15" customHeight="1" x14ac:dyDescent="0.25">
      <c r="A186" s="84"/>
      <c r="B186" s="85" t="s">
        <v>107</v>
      </c>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c r="AA186" s="86"/>
      <c r="AB186" s="86"/>
      <c r="AC186" s="86"/>
      <c r="AD186" s="86"/>
      <c r="AE186" s="313">
        <v>0.64</v>
      </c>
      <c r="AF186" s="313">
        <v>0.56999999999999995</v>
      </c>
      <c r="AG186" s="313">
        <v>0.33</v>
      </c>
      <c r="AH186" s="313"/>
      <c r="AI186" s="248">
        <f>+AI185/AE185-1</f>
        <v>-0.22999999999999998</v>
      </c>
      <c r="AJ186" s="313">
        <v>0.7</v>
      </c>
      <c r="AK186" s="313">
        <v>0.39</v>
      </c>
      <c r="AL186" s="46">
        <v>0.79</v>
      </c>
      <c r="AM186" s="46">
        <v>1.4</v>
      </c>
      <c r="AN186" s="46">
        <v>0.32</v>
      </c>
      <c r="AO186" s="120">
        <v>-0.1</v>
      </c>
      <c r="AP186" s="46">
        <v>0.3</v>
      </c>
      <c r="AQ186" s="46">
        <v>1.26</v>
      </c>
      <c r="AR186" s="46">
        <v>0.76</v>
      </c>
      <c r="AS186" s="46">
        <v>0.67</v>
      </c>
      <c r="AT186" s="86">
        <f t="shared" ref="AT186:AU186" si="570">+AT185/AP185-1</f>
        <v>0.44142243231628719</v>
      </c>
      <c r="AU186" s="86">
        <f t="shared" si="570"/>
        <v>2.8585315864077421E-2</v>
      </c>
      <c r="AV186" s="46">
        <v>0.04</v>
      </c>
      <c r="AW186" s="120">
        <v>0.08</v>
      </c>
      <c r="AX186" s="314">
        <v>-0.1</v>
      </c>
      <c r="AY186" s="314">
        <v>-0.1</v>
      </c>
      <c r="AZ186" s="314">
        <v>-0.15</v>
      </c>
      <c r="BA186" s="314">
        <v>-0.05</v>
      </c>
      <c r="BB186" s="314">
        <v>-0.05</v>
      </c>
      <c r="BC186" s="120">
        <f t="shared" ref="BC186:BE186" si="571">+BC151</f>
        <v>-0.11726613738350045</v>
      </c>
      <c r="BD186" s="120">
        <f t="shared" si="571"/>
        <v>-5.2743269113274649E-2</v>
      </c>
      <c r="BE186" s="120">
        <f t="shared" si="571"/>
        <v>-0.16367310282891789</v>
      </c>
      <c r="BF186" s="46">
        <v>0</v>
      </c>
      <c r="BG186" s="120">
        <v>-0.05</v>
      </c>
      <c r="BH186" s="46">
        <v>0.02</v>
      </c>
      <c r="BI186" s="120">
        <v>0.03</v>
      </c>
      <c r="BJ186" s="120">
        <v>0.02</v>
      </c>
      <c r="BK186" s="120">
        <v>0.02</v>
      </c>
      <c r="BL186" s="120">
        <v>0.02</v>
      </c>
      <c r="BM186" s="120">
        <v>0.02</v>
      </c>
      <c r="BN186" s="120">
        <v>0.02</v>
      </c>
      <c r="BO186" s="120">
        <v>0.03</v>
      </c>
      <c r="BP186" s="120">
        <v>0.03</v>
      </c>
      <c r="BQ186" s="120">
        <v>0.03</v>
      </c>
      <c r="BR186" s="120">
        <v>0.03</v>
      </c>
      <c r="BS186" s="120">
        <v>0.03</v>
      </c>
      <c r="BT186" s="120">
        <v>0.03</v>
      </c>
      <c r="BU186" s="120">
        <v>0.03</v>
      </c>
      <c r="BV186" s="120">
        <v>0.03</v>
      </c>
      <c r="BW186" s="120">
        <v>0.03</v>
      </c>
      <c r="BX186" s="120">
        <v>0.03</v>
      </c>
      <c r="BY186" s="120">
        <v>0.03</v>
      </c>
      <c r="BZ186" s="120">
        <v>0.03</v>
      </c>
      <c r="CB186" s="86"/>
      <c r="CC186" s="86"/>
      <c r="CD186" s="86"/>
      <c r="CE186" s="86"/>
      <c r="CF186" s="86"/>
      <c r="CG186" s="86"/>
      <c r="CH186" s="86"/>
      <c r="CI186" s="46">
        <v>0.34</v>
      </c>
      <c r="CJ186" s="46">
        <v>0.45</v>
      </c>
      <c r="CK186" s="86">
        <f>+CK185/CJ185-1</f>
        <v>0.29976127320954915</v>
      </c>
      <c r="CL186" s="46">
        <v>0.73</v>
      </c>
      <c r="CM186" s="86">
        <f t="shared" ref="CM186:CT186" si="572">+CM185/CL185-1</f>
        <v>6.2984605834988105E-3</v>
      </c>
      <c r="CN186" s="86">
        <f t="shared" si="572"/>
        <v>-9.1479275840888108E-2</v>
      </c>
      <c r="CO186" s="86">
        <f t="shared" si="572"/>
        <v>-7.9719614603009581E-2</v>
      </c>
      <c r="CP186" s="86">
        <f t="shared" si="572"/>
        <v>5.2629156190540094E-3</v>
      </c>
      <c r="CQ186" s="86">
        <f t="shared" si="572"/>
        <v>2.000000000000024E-2</v>
      </c>
      <c r="CR186" s="86">
        <f t="shared" si="572"/>
        <v>3.0000000000000027E-2</v>
      </c>
      <c r="CS186" s="86">
        <f t="shared" si="572"/>
        <v>3.0000000000000027E-2</v>
      </c>
      <c r="CT186" s="86">
        <f t="shared" si="572"/>
        <v>3.0000000000000249E-2</v>
      </c>
    </row>
    <row r="187" spans="1:98" ht="15.75" customHeight="1" x14ac:dyDescent="0.25">
      <c r="A187" s="48"/>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c r="AA187" s="27"/>
      <c r="AB187" s="27"/>
      <c r="AC187" s="27"/>
      <c r="AD187" s="27"/>
      <c r="AE187" s="27"/>
      <c r="AF187" s="27"/>
      <c r="AG187" s="27"/>
      <c r="AH187" s="27"/>
      <c r="AI187" s="27"/>
      <c r="AJ187" s="27"/>
      <c r="AK187" s="27"/>
      <c r="AL187" s="27"/>
      <c r="AM187" s="27"/>
      <c r="AN187" s="27"/>
      <c r="AO187" s="27"/>
      <c r="AP187" s="27"/>
      <c r="AQ187" s="27"/>
      <c r="AR187" s="27"/>
      <c r="AS187" s="27"/>
      <c r="AT187" s="29"/>
      <c r="AU187" s="27"/>
      <c r="AV187" s="27"/>
      <c r="AW187" s="27"/>
      <c r="AX187" s="27"/>
      <c r="AY187" s="27"/>
      <c r="AZ187" s="27"/>
      <c r="BA187" s="27"/>
      <c r="BB187" s="27"/>
      <c r="BC187" s="27"/>
      <c r="BD187" s="27"/>
      <c r="BE187" s="27"/>
      <c r="BF187" s="27"/>
      <c r="BG187" s="94" t="s">
        <v>111</v>
      </c>
      <c r="BH187" s="94" t="s">
        <v>111</v>
      </c>
      <c r="BI187" s="94" t="s">
        <v>1066</v>
      </c>
      <c r="BJ187" s="27"/>
      <c r="BK187" s="27"/>
      <c r="BL187" s="27"/>
      <c r="BM187" s="27"/>
      <c r="BN187" s="27"/>
      <c r="BO187" s="27"/>
      <c r="BP187" s="27"/>
      <c r="BQ187" s="27"/>
      <c r="BR187" s="27"/>
      <c r="BS187" s="27"/>
      <c r="BT187" s="27"/>
      <c r="BU187" s="27"/>
      <c r="BV187" s="27"/>
      <c r="BW187" s="27"/>
      <c r="BX187" s="27"/>
      <c r="BY187" s="27"/>
      <c r="BZ187" s="27"/>
      <c r="CB187" s="27"/>
      <c r="CC187" s="27"/>
      <c r="CD187" s="27"/>
      <c r="CE187" s="27"/>
      <c r="CF187" s="27"/>
      <c r="CG187" s="27"/>
      <c r="CH187" s="27"/>
      <c r="CI187" s="27"/>
      <c r="CJ187" s="121"/>
      <c r="CK187" s="27"/>
      <c r="CL187" s="27"/>
      <c r="CM187" s="27"/>
      <c r="CN187" s="27"/>
      <c r="CO187" s="27"/>
      <c r="CP187" s="122" t="s">
        <v>174</v>
      </c>
      <c r="CQ187" s="27"/>
      <c r="CR187" s="27"/>
      <c r="CS187" s="27"/>
      <c r="CT187" s="27"/>
    </row>
    <row r="188" spans="1:98" ht="15.75" customHeight="1" x14ac:dyDescent="0.25">
      <c r="A188" s="123"/>
      <c r="B188" s="124" t="s">
        <v>175</v>
      </c>
      <c r="C188" s="125"/>
      <c r="D188" s="125"/>
      <c r="E188" s="125"/>
      <c r="F188" s="125"/>
      <c r="G188" s="125"/>
      <c r="H188" s="126">
        <f>50*0.7</f>
        <v>35</v>
      </c>
      <c r="I188" s="126">
        <f t="shared" ref="I188:AR188" si="573">+H188</f>
        <v>35</v>
      </c>
      <c r="J188" s="126">
        <f t="shared" si="573"/>
        <v>35</v>
      </c>
      <c r="K188" s="126">
        <f t="shared" si="573"/>
        <v>35</v>
      </c>
      <c r="L188" s="126">
        <f t="shared" si="573"/>
        <v>35</v>
      </c>
      <c r="M188" s="126">
        <f t="shared" si="573"/>
        <v>35</v>
      </c>
      <c r="N188" s="126">
        <f t="shared" si="573"/>
        <v>35</v>
      </c>
      <c r="O188" s="126">
        <f t="shared" si="573"/>
        <v>35</v>
      </c>
      <c r="P188" s="126">
        <f t="shared" si="573"/>
        <v>35</v>
      </c>
      <c r="Q188" s="126">
        <f t="shared" si="573"/>
        <v>35</v>
      </c>
      <c r="R188" s="126">
        <f t="shared" si="573"/>
        <v>35</v>
      </c>
      <c r="S188" s="126">
        <f t="shared" si="573"/>
        <v>35</v>
      </c>
      <c r="T188" s="126">
        <f t="shared" si="573"/>
        <v>35</v>
      </c>
      <c r="U188" s="126">
        <f t="shared" si="573"/>
        <v>35</v>
      </c>
      <c r="V188" s="126">
        <f t="shared" si="573"/>
        <v>35</v>
      </c>
      <c r="W188" s="126">
        <f t="shared" si="573"/>
        <v>35</v>
      </c>
      <c r="X188" s="126">
        <f t="shared" si="573"/>
        <v>35</v>
      </c>
      <c r="Y188" s="126">
        <f t="shared" si="573"/>
        <v>35</v>
      </c>
      <c r="Z188" s="126">
        <f t="shared" si="573"/>
        <v>35</v>
      </c>
      <c r="AA188" s="126">
        <f t="shared" si="573"/>
        <v>35</v>
      </c>
      <c r="AB188" s="126">
        <f t="shared" si="573"/>
        <v>35</v>
      </c>
      <c r="AC188" s="126">
        <f t="shared" si="573"/>
        <v>35</v>
      </c>
      <c r="AD188" s="126">
        <f t="shared" si="573"/>
        <v>35</v>
      </c>
      <c r="AE188" s="126">
        <f t="shared" si="573"/>
        <v>35</v>
      </c>
      <c r="AF188" s="126">
        <f t="shared" si="573"/>
        <v>35</v>
      </c>
      <c r="AG188" s="126">
        <f t="shared" si="573"/>
        <v>35</v>
      </c>
      <c r="AH188" s="126">
        <f t="shared" si="573"/>
        <v>35</v>
      </c>
      <c r="AI188" s="126">
        <f t="shared" si="573"/>
        <v>35</v>
      </c>
      <c r="AJ188" s="126">
        <f t="shared" si="573"/>
        <v>35</v>
      </c>
      <c r="AK188" s="126">
        <f t="shared" si="573"/>
        <v>35</v>
      </c>
      <c r="AL188" s="126">
        <f t="shared" si="573"/>
        <v>35</v>
      </c>
      <c r="AM188" s="126">
        <f t="shared" si="573"/>
        <v>35</v>
      </c>
      <c r="AN188" s="126">
        <f t="shared" si="573"/>
        <v>35</v>
      </c>
      <c r="AO188" s="126">
        <f t="shared" si="573"/>
        <v>35</v>
      </c>
      <c r="AP188" s="126">
        <f t="shared" si="573"/>
        <v>35</v>
      </c>
      <c r="AQ188" s="126">
        <f t="shared" si="573"/>
        <v>35</v>
      </c>
      <c r="AR188" s="126">
        <f t="shared" si="573"/>
        <v>35</v>
      </c>
      <c r="AS188" s="127">
        <f>60*0.7</f>
        <v>42</v>
      </c>
      <c r="AT188" s="126">
        <f t="shared" ref="AT188:BZ188" si="574">+AS188</f>
        <v>42</v>
      </c>
      <c r="AU188" s="126">
        <f t="shared" si="574"/>
        <v>42</v>
      </c>
      <c r="AV188" s="126">
        <f t="shared" si="574"/>
        <v>42</v>
      </c>
      <c r="AW188" s="126">
        <f t="shared" si="574"/>
        <v>42</v>
      </c>
      <c r="AX188" s="126">
        <f t="shared" si="574"/>
        <v>42</v>
      </c>
      <c r="AY188" s="126">
        <f t="shared" si="574"/>
        <v>42</v>
      </c>
      <c r="AZ188" s="126">
        <f t="shared" si="574"/>
        <v>42</v>
      </c>
      <c r="BA188" s="126">
        <f t="shared" si="574"/>
        <v>42</v>
      </c>
      <c r="BB188" s="126">
        <f t="shared" si="574"/>
        <v>42</v>
      </c>
      <c r="BC188" s="126">
        <f t="shared" si="574"/>
        <v>42</v>
      </c>
      <c r="BD188" s="126">
        <f t="shared" si="574"/>
        <v>42</v>
      </c>
      <c r="BE188" s="126">
        <f t="shared" si="574"/>
        <v>42</v>
      </c>
      <c r="BF188" s="126">
        <f t="shared" si="574"/>
        <v>42</v>
      </c>
      <c r="BG188" s="126">
        <f t="shared" si="574"/>
        <v>42</v>
      </c>
      <c r="BH188" s="126">
        <f t="shared" si="574"/>
        <v>42</v>
      </c>
      <c r="BI188" s="126">
        <f t="shared" si="574"/>
        <v>42</v>
      </c>
      <c r="BJ188" s="126">
        <f t="shared" si="574"/>
        <v>42</v>
      </c>
      <c r="BK188" s="126">
        <f t="shared" si="574"/>
        <v>42</v>
      </c>
      <c r="BL188" s="126">
        <f t="shared" si="574"/>
        <v>42</v>
      </c>
      <c r="BM188" s="126">
        <f t="shared" si="574"/>
        <v>42</v>
      </c>
      <c r="BN188" s="126">
        <f t="shared" si="574"/>
        <v>42</v>
      </c>
      <c r="BO188" s="126">
        <f t="shared" si="574"/>
        <v>42</v>
      </c>
      <c r="BP188" s="126">
        <f t="shared" si="574"/>
        <v>42</v>
      </c>
      <c r="BQ188" s="126">
        <f t="shared" si="574"/>
        <v>42</v>
      </c>
      <c r="BR188" s="126">
        <f t="shared" si="574"/>
        <v>42</v>
      </c>
      <c r="BS188" s="126">
        <f t="shared" si="574"/>
        <v>42</v>
      </c>
      <c r="BT188" s="126">
        <f t="shared" si="574"/>
        <v>42</v>
      </c>
      <c r="BU188" s="126">
        <f t="shared" si="574"/>
        <v>42</v>
      </c>
      <c r="BV188" s="126">
        <f t="shared" si="574"/>
        <v>42</v>
      </c>
      <c r="BW188" s="126">
        <f t="shared" si="574"/>
        <v>42</v>
      </c>
      <c r="BX188" s="126">
        <f t="shared" si="574"/>
        <v>42</v>
      </c>
      <c r="BY188" s="126">
        <f t="shared" si="574"/>
        <v>42</v>
      </c>
      <c r="BZ188" s="126">
        <f t="shared" si="574"/>
        <v>42</v>
      </c>
      <c r="CB188" s="125"/>
      <c r="CC188" s="125"/>
      <c r="CD188" s="125">
        <f t="shared" ref="CD188:CT188" si="575">+CD190/CD189</f>
        <v>35</v>
      </c>
      <c r="CE188" s="125">
        <f t="shared" si="575"/>
        <v>35</v>
      </c>
      <c r="CF188" s="125">
        <f t="shared" si="575"/>
        <v>35</v>
      </c>
      <c r="CG188" s="125">
        <f t="shared" si="575"/>
        <v>35</v>
      </c>
      <c r="CH188" s="125">
        <f t="shared" si="575"/>
        <v>35</v>
      </c>
      <c r="CI188" s="125">
        <f t="shared" si="575"/>
        <v>35</v>
      </c>
      <c r="CJ188" s="125">
        <f t="shared" si="575"/>
        <v>35</v>
      </c>
      <c r="CK188" s="125">
        <f t="shared" si="575"/>
        <v>35</v>
      </c>
      <c r="CL188" s="125">
        <f t="shared" si="575"/>
        <v>36.896466666666669</v>
      </c>
      <c r="CM188" s="125">
        <f t="shared" si="575"/>
        <v>42</v>
      </c>
      <c r="CN188" s="125">
        <f t="shared" si="575"/>
        <v>42</v>
      </c>
      <c r="CO188" s="125">
        <f t="shared" si="575"/>
        <v>42</v>
      </c>
      <c r="CP188" s="125">
        <f t="shared" si="575"/>
        <v>42</v>
      </c>
      <c r="CQ188" s="125">
        <f t="shared" si="575"/>
        <v>42</v>
      </c>
      <c r="CR188" s="125">
        <f t="shared" si="575"/>
        <v>41.999999999999993</v>
      </c>
      <c r="CS188" s="125">
        <f t="shared" si="575"/>
        <v>41.999999999999993</v>
      </c>
      <c r="CT188" s="125">
        <f t="shared" si="575"/>
        <v>42.000000000000007</v>
      </c>
    </row>
    <row r="189" spans="1:98" ht="15.75" customHeight="1" x14ac:dyDescent="0.25">
      <c r="A189" s="128"/>
      <c r="B189" s="129" t="s">
        <v>176</v>
      </c>
      <c r="C189" s="130"/>
      <c r="D189" s="130"/>
      <c r="E189" s="130"/>
      <c r="F189" s="130"/>
      <c r="G189" s="130"/>
      <c r="H189" s="130"/>
      <c r="I189" s="130">
        <f t="shared" ref="I189:BH189" si="576">+I204</f>
        <v>4</v>
      </c>
      <c r="J189" s="130">
        <f t="shared" si="576"/>
        <v>1</v>
      </c>
      <c r="K189" s="130">
        <f t="shared" si="576"/>
        <v>0</v>
      </c>
      <c r="L189" s="130">
        <f t="shared" si="576"/>
        <v>0.20000000000000018</v>
      </c>
      <c r="M189" s="130">
        <f t="shared" si="576"/>
        <v>4.5</v>
      </c>
      <c r="N189" s="130">
        <f t="shared" si="576"/>
        <v>0.5</v>
      </c>
      <c r="O189" s="130">
        <f t="shared" si="576"/>
        <v>0.20000000000000018</v>
      </c>
      <c r="P189" s="130">
        <f t="shared" si="576"/>
        <v>0.20000000000000018</v>
      </c>
      <c r="Q189" s="130">
        <f t="shared" si="576"/>
        <v>5</v>
      </c>
      <c r="R189" s="130">
        <f t="shared" si="576"/>
        <v>1.5</v>
      </c>
      <c r="S189" s="130">
        <f t="shared" si="576"/>
        <v>0.20000000000000018</v>
      </c>
      <c r="T189" s="130">
        <f t="shared" si="576"/>
        <v>0.20000000000000018</v>
      </c>
      <c r="U189" s="130">
        <f t="shared" si="576"/>
        <v>5.5</v>
      </c>
      <c r="V189" s="130">
        <f t="shared" si="576"/>
        <v>1.5</v>
      </c>
      <c r="W189" s="130">
        <f t="shared" si="576"/>
        <v>0.20000000000000018</v>
      </c>
      <c r="X189" s="130">
        <f t="shared" si="576"/>
        <v>0.20000000000000018</v>
      </c>
      <c r="Y189" s="130">
        <f t="shared" si="576"/>
        <v>6</v>
      </c>
      <c r="Z189" s="130">
        <f t="shared" si="576"/>
        <v>1.5</v>
      </c>
      <c r="AA189" s="130">
        <f t="shared" si="576"/>
        <v>0.5</v>
      </c>
      <c r="AB189" s="130">
        <f t="shared" si="576"/>
        <v>4.5</v>
      </c>
      <c r="AC189" s="130">
        <f t="shared" si="576"/>
        <v>2.5</v>
      </c>
      <c r="AD189" s="130">
        <f t="shared" si="576"/>
        <v>1</v>
      </c>
      <c r="AE189" s="130">
        <f t="shared" si="576"/>
        <v>0.5</v>
      </c>
      <c r="AF189" s="130">
        <f t="shared" si="576"/>
        <v>6</v>
      </c>
      <c r="AG189" s="130">
        <f t="shared" si="576"/>
        <v>2</v>
      </c>
      <c r="AH189" s="130">
        <f t="shared" si="576"/>
        <v>1</v>
      </c>
      <c r="AI189" s="130">
        <f t="shared" si="576"/>
        <v>1</v>
      </c>
      <c r="AJ189" s="130">
        <f t="shared" si="576"/>
        <v>5</v>
      </c>
      <c r="AK189" s="130">
        <f t="shared" si="576"/>
        <v>2.5</v>
      </c>
      <c r="AL189" s="130">
        <f t="shared" si="576"/>
        <v>1.5</v>
      </c>
      <c r="AM189" s="130">
        <f t="shared" si="576"/>
        <v>3</v>
      </c>
      <c r="AN189" s="130">
        <f t="shared" si="576"/>
        <v>6</v>
      </c>
      <c r="AO189" s="130">
        <f t="shared" si="576"/>
        <v>2</v>
      </c>
      <c r="AP189" s="130">
        <f t="shared" si="576"/>
        <v>4</v>
      </c>
      <c r="AQ189" s="130">
        <f t="shared" si="576"/>
        <v>2</v>
      </c>
      <c r="AR189" s="130">
        <f t="shared" si="576"/>
        <v>5</v>
      </c>
      <c r="AS189" s="130">
        <f t="shared" si="576"/>
        <v>3</v>
      </c>
      <c r="AT189" s="130">
        <f t="shared" si="576"/>
        <v>2</v>
      </c>
      <c r="AU189" s="130">
        <f t="shared" si="576"/>
        <v>1</v>
      </c>
      <c r="AV189" s="130">
        <f t="shared" si="576"/>
        <v>5</v>
      </c>
      <c r="AW189" s="130">
        <f t="shared" si="576"/>
        <v>3</v>
      </c>
      <c r="AX189" s="130">
        <f t="shared" si="576"/>
        <v>2</v>
      </c>
      <c r="AY189" s="130">
        <f t="shared" si="576"/>
        <v>2</v>
      </c>
      <c r="AZ189" s="130">
        <f t="shared" si="576"/>
        <v>5</v>
      </c>
      <c r="BA189" s="130">
        <f t="shared" si="576"/>
        <v>3</v>
      </c>
      <c r="BB189" s="130">
        <f t="shared" si="576"/>
        <v>3</v>
      </c>
      <c r="BC189" s="130">
        <f t="shared" si="576"/>
        <v>2</v>
      </c>
      <c r="BD189" s="130">
        <f t="shared" si="576"/>
        <v>4.5</v>
      </c>
      <c r="BE189" s="130">
        <f t="shared" si="576"/>
        <v>2.5</v>
      </c>
      <c r="BF189" s="130">
        <f t="shared" si="576"/>
        <v>2</v>
      </c>
      <c r="BG189" s="130">
        <f t="shared" si="576"/>
        <v>2</v>
      </c>
      <c r="BH189" s="130">
        <f t="shared" si="576"/>
        <v>4.5</v>
      </c>
      <c r="BI189" s="131">
        <f>+BE189</f>
        <v>2.5</v>
      </c>
      <c r="BJ189" s="131">
        <f>+BF189</f>
        <v>2</v>
      </c>
      <c r="BK189" s="131">
        <f t="shared" ref="BK189:BZ189" si="577">+BG189+0.1</f>
        <v>2.1</v>
      </c>
      <c r="BL189" s="131">
        <f t="shared" si="577"/>
        <v>4.5999999999999996</v>
      </c>
      <c r="BM189" s="131">
        <f t="shared" si="577"/>
        <v>2.6</v>
      </c>
      <c r="BN189" s="131">
        <f t="shared" si="577"/>
        <v>2.1</v>
      </c>
      <c r="BO189" s="131">
        <f t="shared" si="577"/>
        <v>2.2000000000000002</v>
      </c>
      <c r="BP189" s="131">
        <f t="shared" si="577"/>
        <v>4.6999999999999993</v>
      </c>
      <c r="BQ189" s="131">
        <f t="shared" si="577"/>
        <v>2.7</v>
      </c>
      <c r="BR189" s="131">
        <f t="shared" si="577"/>
        <v>2.2000000000000002</v>
      </c>
      <c r="BS189" s="131">
        <f t="shared" si="577"/>
        <v>2.3000000000000003</v>
      </c>
      <c r="BT189" s="131">
        <f t="shared" si="577"/>
        <v>4.7999999999999989</v>
      </c>
      <c r="BU189" s="131">
        <f t="shared" si="577"/>
        <v>2.8000000000000003</v>
      </c>
      <c r="BV189" s="131">
        <f t="shared" si="577"/>
        <v>2.3000000000000003</v>
      </c>
      <c r="BW189" s="131">
        <f t="shared" si="577"/>
        <v>2.4000000000000004</v>
      </c>
      <c r="BX189" s="131">
        <f t="shared" si="577"/>
        <v>4.8999999999999986</v>
      </c>
      <c r="BY189" s="131">
        <f t="shared" si="577"/>
        <v>2.9000000000000004</v>
      </c>
      <c r="BZ189" s="131">
        <f t="shared" si="577"/>
        <v>2.4000000000000004</v>
      </c>
      <c r="CB189" s="130"/>
      <c r="CC189" s="130"/>
      <c r="CD189" s="102">
        <f t="shared" ref="CD189:CT189" si="578">+SUMIFS($C189:$BZ189,$C$5:$BZ$5,"&lt;="&amp;CD$5,$C$5:$BZ$5,"&gt;"&amp;CC$5)</f>
        <v>5.2</v>
      </c>
      <c r="CE189" s="102">
        <f t="shared" si="578"/>
        <v>6.9</v>
      </c>
      <c r="CF189" s="102">
        <f t="shared" si="578"/>
        <v>7.4</v>
      </c>
      <c r="CG189" s="102">
        <f t="shared" si="578"/>
        <v>7.9</v>
      </c>
      <c r="CH189" s="102">
        <f t="shared" si="578"/>
        <v>8.5</v>
      </c>
      <c r="CI189" s="102">
        <f t="shared" si="578"/>
        <v>9.5</v>
      </c>
      <c r="CJ189" s="102">
        <f t="shared" si="578"/>
        <v>10</v>
      </c>
      <c r="CK189" s="102">
        <f t="shared" si="578"/>
        <v>15</v>
      </c>
      <c r="CL189" s="102">
        <f t="shared" si="578"/>
        <v>12</v>
      </c>
      <c r="CM189" s="102">
        <f t="shared" si="578"/>
        <v>11</v>
      </c>
      <c r="CN189" s="102">
        <f t="shared" si="578"/>
        <v>13</v>
      </c>
      <c r="CO189" s="102">
        <f t="shared" si="578"/>
        <v>11</v>
      </c>
      <c r="CP189" s="102">
        <f t="shared" si="578"/>
        <v>11</v>
      </c>
      <c r="CQ189" s="102">
        <f t="shared" si="578"/>
        <v>11.399999999999999</v>
      </c>
      <c r="CR189" s="102">
        <f t="shared" si="578"/>
        <v>11.8</v>
      </c>
      <c r="CS189" s="102">
        <f t="shared" si="578"/>
        <v>12.200000000000001</v>
      </c>
      <c r="CT189" s="102">
        <f t="shared" si="578"/>
        <v>12.6</v>
      </c>
    </row>
    <row r="190" spans="1:98" ht="15.75" customHeight="1" x14ac:dyDescent="0.25">
      <c r="A190" s="51"/>
      <c r="B190" s="52" t="s">
        <v>155</v>
      </c>
      <c r="C190" s="52"/>
      <c r="D190" s="52"/>
      <c r="E190" s="52"/>
      <c r="F190" s="52"/>
      <c r="G190" s="52"/>
      <c r="H190" s="52"/>
      <c r="I190" s="52">
        <f t="shared" ref="I190:AQ190" si="579">+I189*I188</f>
        <v>140</v>
      </c>
      <c r="J190" s="52">
        <f t="shared" si="579"/>
        <v>35</v>
      </c>
      <c r="K190" s="52">
        <f t="shared" si="579"/>
        <v>0</v>
      </c>
      <c r="L190" s="52">
        <f t="shared" si="579"/>
        <v>7.0000000000000062</v>
      </c>
      <c r="M190" s="52">
        <f t="shared" si="579"/>
        <v>157.5</v>
      </c>
      <c r="N190" s="52">
        <f t="shared" si="579"/>
        <v>17.5</v>
      </c>
      <c r="O190" s="52">
        <f t="shared" si="579"/>
        <v>7.0000000000000062</v>
      </c>
      <c r="P190" s="52">
        <f t="shared" si="579"/>
        <v>7.0000000000000062</v>
      </c>
      <c r="Q190" s="52">
        <f t="shared" si="579"/>
        <v>175</v>
      </c>
      <c r="R190" s="52">
        <f t="shared" si="579"/>
        <v>52.5</v>
      </c>
      <c r="S190" s="52">
        <f t="shared" si="579"/>
        <v>7.0000000000000062</v>
      </c>
      <c r="T190" s="52">
        <f t="shared" si="579"/>
        <v>7.0000000000000062</v>
      </c>
      <c r="U190" s="52">
        <f t="shared" si="579"/>
        <v>192.5</v>
      </c>
      <c r="V190" s="52">
        <f t="shared" si="579"/>
        <v>52.5</v>
      </c>
      <c r="W190" s="52">
        <f t="shared" si="579"/>
        <v>7.0000000000000062</v>
      </c>
      <c r="X190" s="52">
        <f t="shared" si="579"/>
        <v>7.0000000000000062</v>
      </c>
      <c r="Y190" s="52">
        <f t="shared" si="579"/>
        <v>210</v>
      </c>
      <c r="Z190" s="52">
        <f t="shared" si="579"/>
        <v>52.5</v>
      </c>
      <c r="AA190" s="52">
        <f t="shared" si="579"/>
        <v>17.5</v>
      </c>
      <c r="AB190" s="52">
        <f t="shared" si="579"/>
        <v>157.5</v>
      </c>
      <c r="AC190" s="52">
        <f t="shared" si="579"/>
        <v>87.5</v>
      </c>
      <c r="AD190" s="52">
        <f t="shared" si="579"/>
        <v>35</v>
      </c>
      <c r="AE190" s="52">
        <f t="shared" si="579"/>
        <v>17.5</v>
      </c>
      <c r="AF190" s="52">
        <f t="shared" si="579"/>
        <v>210</v>
      </c>
      <c r="AG190" s="52">
        <f t="shared" si="579"/>
        <v>70</v>
      </c>
      <c r="AH190" s="52">
        <f t="shared" si="579"/>
        <v>35</v>
      </c>
      <c r="AI190" s="52">
        <f t="shared" si="579"/>
        <v>35</v>
      </c>
      <c r="AJ190" s="52">
        <f t="shared" si="579"/>
        <v>175</v>
      </c>
      <c r="AK190" s="52">
        <f t="shared" si="579"/>
        <v>87.5</v>
      </c>
      <c r="AL190" s="52">
        <f t="shared" si="579"/>
        <v>52.5</v>
      </c>
      <c r="AM190" s="52">
        <f t="shared" si="579"/>
        <v>105</v>
      </c>
      <c r="AN190" s="52">
        <f t="shared" si="579"/>
        <v>210</v>
      </c>
      <c r="AO190" s="52">
        <f t="shared" si="579"/>
        <v>70</v>
      </c>
      <c r="AP190" s="52">
        <f t="shared" si="579"/>
        <v>140</v>
      </c>
      <c r="AQ190" s="52">
        <f t="shared" si="579"/>
        <v>70</v>
      </c>
      <c r="AR190" s="52">
        <f t="shared" ref="AR190:AS190" si="580">+AR182-AR185</f>
        <v>204.1728</v>
      </c>
      <c r="AS190" s="52">
        <f t="shared" si="580"/>
        <v>84.584800000000001</v>
      </c>
      <c r="AT190" s="52">
        <f t="shared" ref="AT190:BZ190" si="581">+AT189*AT188</f>
        <v>84</v>
      </c>
      <c r="AU190" s="52">
        <f t="shared" si="581"/>
        <v>42</v>
      </c>
      <c r="AV190" s="52">
        <f t="shared" si="581"/>
        <v>210</v>
      </c>
      <c r="AW190" s="52">
        <f t="shared" si="581"/>
        <v>126</v>
      </c>
      <c r="AX190" s="52">
        <f t="shared" si="581"/>
        <v>84</v>
      </c>
      <c r="AY190" s="52">
        <f t="shared" si="581"/>
        <v>84</v>
      </c>
      <c r="AZ190" s="52">
        <f t="shared" si="581"/>
        <v>210</v>
      </c>
      <c r="BA190" s="52">
        <f t="shared" si="581"/>
        <v>126</v>
      </c>
      <c r="BB190" s="52">
        <f t="shared" si="581"/>
        <v>126</v>
      </c>
      <c r="BC190" s="52">
        <f t="shared" si="581"/>
        <v>84</v>
      </c>
      <c r="BD190" s="52">
        <f t="shared" si="581"/>
        <v>189</v>
      </c>
      <c r="BE190" s="52">
        <f t="shared" si="581"/>
        <v>105</v>
      </c>
      <c r="BF190" s="52">
        <f t="shared" si="581"/>
        <v>84</v>
      </c>
      <c r="BG190" s="52">
        <f t="shared" si="581"/>
        <v>84</v>
      </c>
      <c r="BH190" s="52">
        <f t="shared" si="581"/>
        <v>189</v>
      </c>
      <c r="BI190" s="52">
        <f t="shared" si="581"/>
        <v>105</v>
      </c>
      <c r="BJ190" s="52">
        <f t="shared" si="581"/>
        <v>84</v>
      </c>
      <c r="BK190" s="52">
        <f t="shared" si="581"/>
        <v>88.2</v>
      </c>
      <c r="BL190" s="52">
        <f t="shared" si="581"/>
        <v>193.2</v>
      </c>
      <c r="BM190" s="52">
        <f t="shared" si="581"/>
        <v>109.2</v>
      </c>
      <c r="BN190" s="52">
        <f t="shared" si="581"/>
        <v>88.2</v>
      </c>
      <c r="BO190" s="52">
        <f t="shared" si="581"/>
        <v>92.4</v>
      </c>
      <c r="BP190" s="52">
        <f t="shared" si="581"/>
        <v>197.39999999999998</v>
      </c>
      <c r="BQ190" s="52">
        <f t="shared" si="581"/>
        <v>113.4</v>
      </c>
      <c r="BR190" s="52">
        <f t="shared" si="581"/>
        <v>92.4</v>
      </c>
      <c r="BS190" s="52">
        <f t="shared" si="581"/>
        <v>96.600000000000009</v>
      </c>
      <c r="BT190" s="52">
        <f t="shared" si="581"/>
        <v>201.59999999999997</v>
      </c>
      <c r="BU190" s="52">
        <f t="shared" si="581"/>
        <v>117.60000000000001</v>
      </c>
      <c r="BV190" s="52">
        <f t="shared" si="581"/>
        <v>96.600000000000009</v>
      </c>
      <c r="BW190" s="52">
        <f t="shared" si="581"/>
        <v>100.80000000000001</v>
      </c>
      <c r="BX190" s="52">
        <f t="shared" si="581"/>
        <v>205.79999999999995</v>
      </c>
      <c r="BY190" s="52">
        <f t="shared" si="581"/>
        <v>121.80000000000001</v>
      </c>
      <c r="BZ190" s="52">
        <f t="shared" si="581"/>
        <v>100.80000000000001</v>
      </c>
      <c r="CB190" s="52"/>
      <c r="CC190" s="52"/>
      <c r="CD190" s="41">
        <f t="shared" ref="CD190:CT190" si="582">+SUMIFS($C190:$BZ190,$C$5:$BZ$5,"&lt;="&amp;CD$5,$C$5:$BZ$5,"&gt;"&amp;CC$5)</f>
        <v>182</v>
      </c>
      <c r="CE190" s="41">
        <f t="shared" si="582"/>
        <v>241.5</v>
      </c>
      <c r="CF190" s="41">
        <f t="shared" si="582"/>
        <v>259</v>
      </c>
      <c r="CG190" s="41">
        <f t="shared" si="582"/>
        <v>276.5</v>
      </c>
      <c r="CH190" s="41">
        <f t="shared" si="582"/>
        <v>297.5</v>
      </c>
      <c r="CI190" s="41">
        <f t="shared" si="582"/>
        <v>332.5</v>
      </c>
      <c r="CJ190" s="41">
        <f t="shared" si="582"/>
        <v>350</v>
      </c>
      <c r="CK190" s="41">
        <f t="shared" si="582"/>
        <v>525</v>
      </c>
      <c r="CL190" s="41">
        <f t="shared" si="582"/>
        <v>442.75760000000002</v>
      </c>
      <c r="CM190" s="41">
        <f t="shared" si="582"/>
        <v>462</v>
      </c>
      <c r="CN190" s="41">
        <f t="shared" si="582"/>
        <v>546</v>
      </c>
      <c r="CO190" s="41">
        <f t="shared" si="582"/>
        <v>462</v>
      </c>
      <c r="CP190" s="41">
        <f t="shared" si="582"/>
        <v>462</v>
      </c>
      <c r="CQ190" s="41">
        <f t="shared" si="582"/>
        <v>478.79999999999995</v>
      </c>
      <c r="CR190" s="41">
        <f t="shared" si="582"/>
        <v>495.59999999999991</v>
      </c>
      <c r="CS190" s="41">
        <f t="shared" si="582"/>
        <v>512.4</v>
      </c>
      <c r="CT190" s="41">
        <f t="shared" si="582"/>
        <v>529.20000000000005</v>
      </c>
    </row>
    <row r="191" spans="1:98" s="312" customFormat="1" ht="15.75" customHeight="1" x14ac:dyDescent="0.25">
      <c r="A191" s="84"/>
      <c r="B191" s="85" t="s">
        <v>107</v>
      </c>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c r="AA191" s="86"/>
      <c r="AB191" s="86"/>
      <c r="AC191" s="86"/>
      <c r="AD191" s="86"/>
      <c r="AE191" s="86">
        <f t="shared" ref="AE191:AQ191" si="583">+AE190/AA190-1</f>
        <v>0</v>
      </c>
      <c r="AF191" s="86">
        <f t="shared" si="583"/>
        <v>0.33333333333333326</v>
      </c>
      <c r="AG191" s="86">
        <f t="shared" si="583"/>
        <v>-0.19999999999999996</v>
      </c>
      <c r="AH191" s="86">
        <f t="shared" si="583"/>
        <v>0</v>
      </c>
      <c r="AI191" s="86">
        <f t="shared" si="583"/>
        <v>1</v>
      </c>
      <c r="AJ191" s="86">
        <f t="shared" si="583"/>
        <v>-0.16666666666666663</v>
      </c>
      <c r="AK191" s="86">
        <f t="shared" si="583"/>
        <v>0.25</v>
      </c>
      <c r="AL191" s="86">
        <f t="shared" si="583"/>
        <v>0.5</v>
      </c>
      <c r="AM191" s="86">
        <f t="shared" si="583"/>
        <v>2</v>
      </c>
      <c r="AN191" s="86">
        <f t="shared" si="583"/>
        <v>0.19999999999999996</v>
      </c>
      <c r="AO191" s="86">
        <f t="shared" si="583"/>
        <v>-0.19999999999999996</v>
      </c>
      <c r="AP191" s="86">
        <f t="shared" si="583"/>
        <v>1.6666666666666665</v>
      </c>
      <c r="AQ191" s="86">
        <f t="shared" si="583"/>
        <v>-0.33333333333333337</v>
      </c>
      <c r="AR191" s="46">
        <v>0.28000000000000003</v>
      </c>
      <c r="AS191" s="46">
        <v>0.48</v>
      </c>
      <c r="AT191" s="46">
        <v>0.37</v>
      </c>
      <c r="AU191" s="86">
        <f t="shared" ref="AU191:BZ191" si="584">+AU190/AQ190-1</f>
        <v>-0.4</v>
      </c>
      <c r="AV191" s="86">
        <f t="shared" si="584"/>
        <v>2.8540530374271178E-2</v>
      </c>
      <c r="AW191" s="86">
        <f t="shared" si="584"/>
        <v>0.48962934238775757</v>
      </c>
      <c r="AX191" s="86">
        <f t="shared" si="584"/>
        <v>0</v>
      </c>
      <c r="AY191" s="86">
        <f t="shared" si="584"/>
        <v>1</v>
      </c>
      <c r="AZ191" s="86">
        <f t="shared" si="584"/>
        <v>0</v>
      </c>
      <c r="BA191" s="86">
        <f t="shared" si="584"/>
        <v>0</v>
      </c>
      <c r="BB191" s="86">
        <f t="shared" si="584"/>
        <v>0.5</v>
      </c>
      <c r="BC191" s="86">
        <f t="shared" si="584"/>
        <v>0</v>
      </c>
      <c r="BD191" s="86">
        <f t="shared" si="584"/>
        <v>-9.9999999999999978E-2</v>
      </c>
      <c r="BE191" s="86">
        <f t="shared" si="584"/>
        <v>-0.16666666666666663</v>
      </c>
      <c r="BF191" s="86">
        <f t="shared" si="584"/>
        <v>-0.33333333333333337</v>
      </c>
      <c r="BG191" s="86">
        <f t="shared" si="584"/>
        <v>0</v>
      </c>
      <c r="BH191" s="86">
        <f t="shared" si="584"/>
        <v>0</v>
      </c>
      <c r="BI191" s="86">
        <f t="shared" si="584"/>
        <v>0</v>
      </c>
      <c r="BJ191" s="86">
        <f t="shared" si="584"/>
        <v>0</v>
      </c>
      <c r="BK191" s="86">
        <f t="shared" si="584"/>
        <v>5.0000000000000044E-2</v>
      </c>
      <c r="BL191" s="86">
        <f t="shared" si="584"/>
        <v>2.2222222222222143E-2</v>
      </c>
      <c r="BM191" s="86">
        <f t="shared" si="584"/>
        <v>4.0000000000000036E-2</v>
      </c>
      <c r="BN191" s="86">
        <f t="shared" si="584"/>
        <v>5.0000000000000044E-2</v>
      </c>
      <c r="BO191" s="86">
        <f t="shared" si="584"/>
        <v>4.7619047619047672E-2</v>
      </c>
      <c r="BP191" s="86">
        <f t="shared" si="584"/>
        <v>2.1739130434782483E-2</v>
      </c>
      <c r="BQ191" s="86">
        <f t="shared" si="584"/>
        <v>3.8461538461538547E-2</v>
      </c>
      <c r="BR191" s="86">
        <f t="shared" si="584"/>
        <v>4.7619047619047672E-2</v>
      </c>
      <c r="BS191" s="86">
        <f t="shared" si="584"/>
        <v>4.5454545454545414E-2</v>
      </c>
      <c r="BT191" s="86">
        <f t="shared" si="584"/>
        <v>2.1276595744680771E-2</v>
      </c>
      <c r="BU191" s="86">
        <f t="shared" si="584"/>
        <v>3.7037037037036979E-2</v>
      </c>
      <c r="BV191" s="86">
        <f t="shared" si="584"/>
        <v>4.5454545454545414E-2</v>
      </c>
      <c r="BW191" s="86">
        <f t="shared" si="584"/>
        <v>4.3478260869565188E-2</v>
      </c>
      <c r="BX191" s="86">
        <f t="shared" si="584"/>
        <v>2.0833333333333259E-2</v>
      </c>
      <c r="BY191" s="86">
        <f t="shared" si="584"/>
        <v>3.5714285714285809E-2</v>
      </c>
      <c r="BZ191" s="86">
        <f t="shared" si="584"/>
        <v>4.3478260869565188E-2</v>
      </c>
      <c r="CB191" s="86"/>
      <c r="CC191" s="86"/>
      <c r="CD191" s="86"/>
      <c r="CE191" s="86"/>
      <c r="CF191" s="86"/>
      <c r="CG191" s="86"/>
      <c r="CH191" s="86"/>
      <c r="CI191" s="86"/>
      <c r="CJ191" s="86">
        <f t="shared" ref="CJ191:CT191" si="585">+CJ190/CI190-1</f>
        <v>5.2631578947368363E-2</v>
      </c>
      <c r="CK191" s="86">
        <f t="shared" si="585"/>
        <v>0.5</v>
      </c>
      <c r="CL191" s="86">
        <f t="shared" si="585"/>
        <v>-0.15665219047619039</v>
      </c>
      <c r="CM191" s="86">
        <f t="shared" si="585"/>
        <v>4.3460349410151311E-2</v>
      </c>
      <c r="CN191" s="86">
        <f t="shared" si="585"/>
        <v>0.18181818181818188</v>
      </c>
      <c r="CO191" s="86">
        <f t="shared" si="585"/>
        <v>-0.15384615384615385</v>
      </c>
      <c r="CP191" s="86">
        <f t="shared" si="585"/>
        <v>0</v>
      </c>
      <c r="CQ191" s="86">
        <f t="shared" si="585"/>
        <v>3.6363636363636376E-2</v>
      </c>
      <c r="CR191" s="86">
        <f t="shared" si="585"/>
        <v>3.5087719298245501E-2</v>
      </c>
      <c r="CS191" s="86">
        <f t="shared" si="585"/>
        <v>3.3898305084745894E-2</v>
      </c>
      <c r="CT191" s="86">
        <f t="shared" si="585"/>
        <v>3.2786885245901676E-2</v>
      </c>
    </row>
    <row r="192" spans="1:98" ht="15.75" customHeight="1" x14ac:dyDescent="0.25">
      <c r="A192" s="48"/>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7"/>
      <c r="BR192" s="27"/>
      <c r="BS192" s="27"/>
      <c r="BT192" s="27"/>
      <c r="BU192" s="27"/>
      <c r="BV192" s="27"/>
      <c r="BW192" s="27"/>
      <c r="BX192" s="27"/>
      <c r="BY192" s="27"/>
      <c r="BZ192" s="27"/>
      <c r="CB192" s="27"/>
      <c r="CC192" s="27"/>
      <c r="CD192" s="27"/>
      <c r="CE192" s="27"/>
      <c r="CF192" s="27"/>
      <c r="CG192" s="27"/>
      <c r="CH192" s="27"/>
      <c r="CI192" s="27"/>
      <c r="CJ192" s="27"/>
      <c r="CK192" s="27"/>
      <c r="CL192" s="27"/>
      <c r="CM192" s="27"/>
      <c r="CN192" s="27"/>
      <c r="CO192" s="27"/>
      <c r="CP192" s="27"/>
      <c r="CQ192" s="27"/>
      <c r="CR192" s="27"/>
      <c r="CS192" s="27"/>
      <c r="CT192" s="27"/>
    </row>
    <row r="193" spans="1:98" ht="15" customHeight="1" x14ac:dyDescent="0.25">
      <c r="A193" s="48"/>
      <c r="B193" s="114" t="s">
        <v>177</v>
      </c>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115" t="s">
        <v>178</v>
      </c>
      <c r="BA193" s="27"/>
      <c r="BB193" s="27"/>
      <c r="BC193" s="27"/>
      <c r="BD193" s="27"/>
      <c r="BE193" s="27"/>
      <c r="BF193" s="27"/>
      <c r="BG193" s="27"/>
      <c r="BH193" s="27"/>
      <c r="BI193" s="27"/>
      <c r="BJ193" s="27"/>
      <c r="BK193" s="27"/>
      <c r="BL193" s="27"/>
      <c r="BM193" s="27"/>
      <c r="BN193" s="27"/>
      <c r="BO193" s="27"/>
      <c r="BP193" s="27"/>
      <c r="BQ193" s="27"/>
      <c r="BR193" s="27"/>
      <c r="BS193" s="27"/>
      <c r="BT193" s="27"/>
      <c r="BU193" s="27"/>
      <c r="BV193" s="27"/>
      <c r="BW193" s="27"/>
      <c r="BX193" s="27"/>
      <c r="BY193" s="27"/>
      <c r="BZ193" s="27"/>
      <c r="CB193" s="27"/>
      <c r="CC193" s="27"/>
      <c r="CD193" s="27"/>
      <c r="CE193" s="27"/>
      <c r="CF193" s="27"/>
      <c r="CG193" s="27"/>
      <c r="CH193" s="27"/>
      <c r="CI193" s="27"/>
      <c r="CJ193" s="27"/>
      <c r="CK193" s="27"/>
      <c r="CL193" s="27"/>
      <c r="CM193" s="27"/>
      <c r="CN193" s="27"/>
      <c r="CO193" s="27"/>
      <c r="CP193" s="27"/>
      <c r="CQ193" s="27"/>
      <c r="CR193" s="27"/>
      <c r="CS193" s="27"/>
      <c r="CT193" s="27"/>
    </row>
    <row r="194" spans="1:98" ht="15" customHeight="1" x14ac:dyDescent="0.25">
      <c r="A194" s="48"/>
      <c r="B194" s="114" t="s">
        <v>176</v>
      </c>
      <c r="C194" s="27"/>
      <c r="D194" s="27"/>
      <c r="E194" s="27"/>
      <c r="F194" s="27"/>
      <c r="G194" s="27"/>
      <c r="H194" s="27"/>
      <c r="I194" s="73">
        <v>4</v>
      </c>
      <c r="J194" s="73"/>
      <c r="K194" s="27"/>
      <c r="L194" s="27"/>
      <c r="M194" s="73">
        <v>4.5</v>
      </c>
      <c r="N194" s="27"/>
      <c r="O194" s="27"/>
      <c r="P194" s="27"/>
      <c r="Q194" s="73">
        <v>5</v>
      </c>
      <c r="R194" s="27"/>
      <c r="S194" s="27"/>
      <c r="T194" s="27"/>
      <c r="U194" s="73">
        <v>5.5</v>
      </c>
      <c r="V194" s="27"/>
      <c r="W194" s="27"/>
      <c r="X194" s="27"/>
      <c r="Y194" s="73">
        <v>6</v>
      </c>
      <c r="Z194" s="73"/>
      <c r="AA194" s="27"/>
      <c r="AB194" s="73">
        <v>4.5</v>
      </c>
      <c r="AC194" s="27"/>
      <c r="AD194" s="27"/>
      <c r="AE194" s="27"/>
      <c r="AF194" s="73">
        <v>6</v>
      </c>
      <c r="AG194" s="27"/>
      <c r="AH194" s="27"/>
      <c r="AI194" s="27"/>
      <c r="AJ194" s="28">
        <v>5</v>
      </c>
      <c r="AK194" s="27"/>
      <c r="AL194" s="27"/>
      <c r="AM194" s="27"/>
      <c r="AN194" s="73">
        <v>6</v>
      </c>
      <c r="AO194" s="27"/>
      <c r="AP194" s="27"/>
      <c r="AQ194" s="27"/>
      <c r="AR194" s="73">
        <v>5</v>
      </c>
      <c r="AS194" s="27"/>
      <c r="AT194" s="27"/>
      <c r="AU194" s="27"/>
      <c r="AV194" s="73">
        <v>5</v>
      </c>
      <c r="AW194" s="73"/>
      <c r="AX194" s="27"/>
      <c r="AY194" s="27"/>
      <c r="AZ194" s="73">
        <v>5</v>
      </c>
      <c r="BA194" s="73"/>
      <c r="BB194" s="27"/>
      <c r="BC194" s="27"/>
      <c r="BD194" s="73">
        <v>4.5</v>
      </c>
      <c r="BE194" s="27"/>
      <c r="BF194" s="27"/>
      <c r="BG194" s="27"/>
      <c r="BH194" s="73">
        <v>4.5</v>
      </c>
      <c r="BI194" s="27"/>
      <c r="BJ194" s="27"/>
      <c r="BK194" s="27"/>
      <c r="BL194" s="27"/>
      <c r="BM194" s="27"/>
      <c r="BN194" s="27"/>
      <c r="BO194" s="27"/>
      <c r="BP194" s="27"/>
      <c r="BQ194" s="27"/>
      <c r="BR194" s="27"/>
      <c r="BS194" s="27"/>
      <c r="BT194" s="27"/>
      <c r="BU194" s="27"/>
      <c r="BV194" s="27"/>
      <c r="BW194" s="27"/>
      <c r="BX194" s="27"/>
      <c r="BY194" s="27"/>
      <c r="BZ194" s="27"/>
      <c r="CB194" s="27"/>
      <c r="CC194" s="27"/>
      <c r="CD194" s="27"/>
      <c r="CE194" s="27"/>
      <c r="CF194" s="27"/>
      <c r="CG194" s="27"/>
      <c r="CH194" s="27"/>
      <c r="CI194" s="27"/>
      <c r="CJ194" s="27"/>
      <c r="CK194" s="27"/>
      <c r="CL194" s="27"/>
      <c r="CM194" s="27"/>
      <c r="CN194" s="27"/>
      <c r="CO194" s="27"/>
      <c r="CP194" s="27"/>
      <c r="CQ194" s="27"/>
      <c r="CR194" s="27"/>
      <c r="CS194" s="27"/>
      <c r="CT194" s="27"/>
    </row>
    <row r="195" spans="1:98" ht="15.75" customHeight="1" x14ac:dyDescent="0.25">
      <c r="A195" s="48"/>
      <c r="B195" s="114" t="s">
        <v>179</v>
      </c>
      <c r="C195" s="27"/>
      <c r="D195" s="27"/>
      <c r="E195" s="27"/>
      <c r="F195" s="27"/>
      <c r="G195" s="73">
        <v>5.5</v>
      </c>
      <c r="H195" s="27"/>
      <c r="I195" s="27">
        <f>+I194</f>
        <v>4</v>
      </c>
      <c r="J195" s="73">
        <v>5</v>
      </c>
      <c r="K195" s="73">
        <v>5</v>
      </c>
      <c r="L195" s="28">
        <f>+K195+0.2</f>
        <v>5.2</v>
      </c>
      <c r="M195" s="27">
        <f>+M194</f>
        <v>4.5</v>
      </c>
      <c r="N195" s="73">
        <v>5</v>
      </c>
      <c r="O195" s="28">
        <f t="shared" ref="O195:P195" si="586">+N195+0.2</f>
        <v>5.2</v>
      </c>
      <c r="P195" s="28">
        <f t="shared" si="586"/>
        <v>5.4</v>
      </c>
      <c r="Q195" s="73">
        <v>5</v>
      </c>
      <c r="R195" s="73">
        <v>6.5</v>
      </c>
      <c r="S195" s="28">
        <f t="shared" ref="S195:T195" si="587">+R195+0.2</f>
        <v>6.7</v>
      </c>
      <c r="T195" s="28">
        <f t="shared" si="587"/>
        <v>6.9</v>
      </c>
      <c r="U195" s="27">
        <f>+U194</f>
        <v>5.5</v>
      </c>
      <c r="V195" s="73">
        <v>7</v>
      </c>
      <c r="W195" s="28">
        <f t="shared" ref="W195:X195" si="588">+V195+0.2</f>
        <v>7.2</v>
      </c>
      <c r="X195" s="28">
        <f t="shared" si="588"/>
        <v>7.4</v>
      </c>
      <c r="Y195" s="27">
        <f>+Y194</f>
        <v>6</v>
      </c>
      <c r="Z195" s="73">
        <v>7.5</v>
      </c>
      <c r="AA195" s="73">
        <v>8</v>
      </c>
      <c r="AB195" s="27">
        <f>+AB194</f>
        <v>4.5</v>
      </c>
      <c r="AC195" s="73">
        <v>7</v>
      </c>
      <c r="AD195" s="73">
        <v>8</v>
      </c>
      <c r="AE195" s="73">
        <v>8.5</v>
      </c>
      <c r="AF195" s="27">
        <f>+AF194</f>
        <v>6</v>
      </c>
      <c r="AG195" s="73">
        <v>8</v>
      </c>
      <c r="AH195" s="73">
        <v>9</v>
      </c>
      <c r="AI195" s="73">
        <v>10</v>
      </c>
      <c r="AJ195" s="27">
        <f>+AJ194</f>
        <v>5</v>
      </c>
      <c r="AK195" s="28">
        <v>7.5</v>
      </c>
      <c r="AL195" s="73">
        <v>9</v>
      </c>
      <c r="AM195" s="73">
        <v>12</v>
      </c>
      <c r="AN195" s="27">
        <f>+AN194</f>
        <v>6</v>
      </c>
      <c r="AO195" s="73">
        <v>8</v>
      </c>
      <c r="AP195" s="73">
        <v>12</v>
      </c>
      <c r="AQ195" s="73">
        <v>14</v>
      </c>
      <c r="AR195" s="27">
        <f>+AR194</f>
        <v>5</v>
      </c>
      <c r="AS195" s="73">
        <v>8</v>
      </c>
      <c r="AT195" s="73">
        <v>10</v>
      </c>
      <c r="AU195" s="73">
        <v>11</v>
      </c>
      <c r="AV195" s="27">
        <f>+AV194</f>
        <v>5</v>
      </c>
      <c r="AW195" s="73">
        <v>8</v>
      </c>
      <c r="AX195" s="73">
        <v>10</v>
      </c>
      <c r="AY195" s="73">
        <v>12</v>
      </c>
      <c r="AZ195" s="27">
        <f>+AZ194</f>
        <v>5</v>
      </c>
      <c r="BA195" s="73">
        <v>8</v>
      </c>
      <c r="BB195" s="73">
        <v>11</v>
      </c>
      <c r="BC195" s="73">
        <v>13</v>
      </c>
      <c r="BD195" s="27">
        <f>+BD194</f>
        <v>4.5</v>
      </c>
      <c r="BE195" s="73">
        <v>7</v>
      </c>
      <c r="BF195" s="73">
        <v>9</v>
      </c>
      <c r="BG195" s="73">
        <v>11</v>
      </c>
      <c r="BH195" s="27"/>
      <c r="BI195" s="27"/>
      <c r="BJ195" s="27"/>
      <c r="BK195" s="27"/>
      <c r="BL195" s="27"/>
      <c r="BM195" s="27"/>
      <c r="BN195" s="27"/>
      <c r="BO195" s="27"/>
      <c r="BP195" s="27"/>
      <c r="BQ195" s="27"/>
      <c r="BR195" s="27"/>
      <c r="BS195" s="27"/>
      <c r="BT195" s="27"/>
      <c r="BU195" s="27"/>
      <c r="BV195" s="27"/>
      <c r="BW195" s="27"/>
      <c r="BX195" s="27"/>
      <c r="BY195" s="27"/>
      <c r="BZ195" s="27"/>
      <c r="CB195" s="27"/>
      <c r="CC195" s="27"/>
      <c r="CD195" s="27"/>
      <c r="CE195" s="27"/>
      <c r="CF195" s="27"/>
      <c r="CG195" s="27"/>
      <c r="CH195" s="27"/>
      <c r="CI195" s="27"/>
      <c r="CJ195" s="27"/>
      <c r="CK195" s="27"/>
      <c r="CL195" s="27"/>
      <c r="CM195" s="27"/>
      <c r="CN195" s="27"/>
      <c r="CO195" s="27"/>
      <c r="CP195" s="27"/>
      <c r="CQ195" s="27"/>
      <c r="CR195" s="27"/>
      <c r="CS195" s="27"/>
      <c r="CT195" s="27"/>
    </row>
    <row r="196" spans="1:98" ht="15.75" customHeight="1" x14ac:dyDescent="0.25">
      <c r="A196" s="132"/>
      <c r="B196" s="133" t="s">
        <v>114</v>
      </c>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134">
        <v>2.2999999999999998</v>
      </c>
      <c r="AU196" s="134">
        <v>2.7</v>
      </c>
      <c r="AV196" s="134"/>
      <c r="AW196" s="134">
        <v>1.9</v>
      </c>
      <c r="AX196" s="29"/>
      <c r="AY196" s="29"/>
      <c r="AZ196" s="134">
        <v>2</v>
      </c>
      <c r="BA196" s="29"/>
      <c r="BB196" s="29"/>
      <c r="BC196" s="134">
        <v>2.6</v>
      </c>
      <c r="BD196" s="29"/>
      <c r="BE196" s="29"/>
      <c r="BF196" s="134">
        <v>2</v>
      </c>
      <c r="BG196" s="29"/>
      <c r="BH196" s="29"/>
      <c r="BI196" s="29"/>
      <c r="BJ196" s="29"/>
      <c r="BK196" s="29"/>
      <c r="BL196" s="29"/>
      <c r="BM196" s="29"/>
      <c r="BN196" s="29"/>
      <c r="BO196" s="29"/>
      <c r="BP196" s="29"/>
      <c r="BQ196" s="29"/>
      <c r="BR196" s="29"/>
      <c r="BS196" s="29"/>
      <c r="BT196" s="29"/>
      <c r="BU196" s="29"/>
      <c r="BV196" s="29"/>
      <c r="BW196" s="29"/>
      <c r="BX196" s="29"/>
      <c r="BY196" s="29"/>
      <c r="BZ196" s="29"/>
      <c r="CB196" s="29"/>
      <c r="CC196" s="29"/>
      <c r="CD196" s="29"/>
      <c r="CE196" s="29"/>
      <c r="CF196" s="29"/>
      <c r="CG196" s="29"/>
      <c r="CH196" s="29"/>
      <c r="CI196" s="29"/>
      <c r="CJ196" s="29"/>
      <c r="CK196" s="29"/>
      <c r="CL196" s="29"/>
      <c r="CM196" s="29"/>
      <c r="CN196" s="29"/>
      <c r="CO196" s="29"/>
      <c r="CP196" s="29"/>
      <c r="CQ196" s="29"/>
      <c r="CR196" s="29"/>
      <c r="CS196" s="29"/>
      <c r="CT196" s="29"/>
    </row>
    <row r="197" spans="1:98" ht="15.75" customHeight="1" x14ac:dyDescent="0.25">
      <c r="A197" s="48"/>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9"/>
      <c r="AV197" s="27"/>
      <c r="AW197" s="29"/>
      <c r="AX197" s="27"/>
      <c r="AY197" s="27"/>
      <c r="AZ197" s="27"/>
      <c r="BA197" s="27"/>
      <c r="BB197" s="27"/>
      <c r="BC197" s="27"/>
      <c r="BD197" s="27"/>
      <c r="BE197" s="27"/>
      <c r="BF197" s="27"/>
      <c r="BG197" s="27"/>
      <c r="BH197" s="27"/>
      <c r="BI197" s="27"/>
      <c r="BJ197" s="27"/>
      <c r="BK197" s="27"/>
      <c r="BL197" s="27"/>
      <c r="BM197" s="27"/>
      <c r="BN197" s="27"/>
      <c r="BO197" s="27"/>
      <c r="BP197" s="27"/>
      <c r="BQ197" s="27"/>
      <c r="BR197" s="27"/>
      <c r="BS197" s="27"/>
      <c r="BT197" s="27"/>
      <c r="BU197" s="27"/>
      <c r="BV197" s="27"/>
      <c r="BW197" s="27"/>
      <c r="BX197" s="27"/>
      <c r="BY197" s="27"/>
      <c r="BZ197" s="27"/>
      <c r="CB197" s="27"/>
      <c r="CC197" s="27"/>
      <c r="CD197" s="27"/>
      <c r="CE197" s="27"/>
      <c r="CF197" s="27"/>
      <c r="CG197" s="27"/>
      <c r="CH197" s="27"/>
      <c r="CI197" s="27"/>
      <c r="CJ197" s="27"/>
      <c r="CK197" s="27"/>
      <c r="CL197" s="27"/>
      <c r="CM197" s="27"/>
      <c r="CN197" s="27"/>
      <c r="CO197" s="27"/>
      <c r="CP197" s="27"/>
      <c r="CQ197" s="27"/>
      <c r="CR197" s="27"/>
      <c r="CS197" s="27"/>
      <c r="CT197" s="27"/>
    </row>
    <row r="198" spans="1:98" ht="15.75" hidden="1" customHeight="1" outlineLevel="1" x14ac:dyDescent="0.25">
      <c r="A198" s="1"/>
      <c r="B198" s="36" t="s">
        <v>180</v>
      </c>
    </row>
    <row r="199" spans="1:98" ht="15.75" hidden="1" customHeight="1" outlineLevel="1" x14ac:dyDescent="0.25">
      <c r="A199" s="1"/>
      <c r="B199" s="26" t="s">
        <v>181</v>
      </c>
      <c r="G199" s="135" t="s">
        <v>182</v>
      </c>
      <c r="H199" s="135" t="s">
        <v>182</v>
      </c>
      <c r="I199" s="135" t="s">
        <v>183</v>
      </c>
      <c r="J199" s="135" t="s">
        <v>182</v>
      </c>
      <c r="K199" s="135" t="s">
        <v>182</v>
      </c>
      <c r="L199" s="135" t="s">
        <v>184</v>
      </c>
      <c r="M199" s="135" t="s">
        <v>185</v>
      </c>
      <c r="N199" s="135" t="s">
        <v>182</v>
      </c>
      <c r="O199" s="135" t="s">
        <v>182</v>
      </c>
      <c r="P199" s="135" t="s">
        <v>182</v>
      </c>
      <c r="Q199" s="135" t="s">
        <v>186</v>
      </c>
      <c r="R199" s="135" t="s">
        <v>187</v>
      </c>
      <c r="S199" s="135" t="s">
        <v>182</v>
      </c>
      <c r="T199" s="135" t="s">
        <v>182</v>
      </c>
      <c r="U199" s="135" t="s">
        <v>188</v>
      </c>
      <c r="V199" s="135" t="s">
        <v>182</v>
      </c>
      <c r="W199" s="135" t="s">
        <v>182</v>
      </c>
      <c r="X199" s="135" t="s">
        <v>189</v>
      </c>
      <c r="Y199" s="135" t="s">
        <v>190</v>
      </c>
      <c r="Z199" s="135" t="s">
        <v>182</v>
      </c>
      <c r="AA199" s="135" t="s">
        <v>182</v>
      </c>
      <c r="AB199" s="135" t="s">
        <v>191</v>
      </c>
      <c r="AC199" s="135" t="s">
        <v>192</v>
      </c>
      <c r="AD199" s="135" t="s">
        <v>182</v>
      </c>
      <c r="AE199" s="135" t="s">
        <v>182</v>
      </c>
      <c r="AF199" s="135" t="s">
        <v>193</v>
      </c>
      <c r="AG199" s="135" t="s">
        <v>42</v>
      </c>
      <c r="AH199" s="135" t="s">
        <v>182</v>
      </c>
      <c r="AI199" s="135" t="s">
        <v>182</v>
      </c>
      <c r="AJ199" s="135" t="s">
        <v>194</v>
      </c>
      <c r="AK199" s="135" t="s">
        <v>195</v>
      </c>
      <c r="AL199" s="135" t="s">
        <v>182</v>
      </c>
      <c r="AM199" s="135" t="s">
        <v>195</v>
      </c>
      <c r="AN199" s="135" t="s">
        <v>196</v>
      </c>
      <c r="AO199" s="135" t="s">
        <v>46</v>
      </c>
      <c r="AP199" s="135" t="s">
        <v>182</v>
      </c>
      <c r="AQ199" s="135" t="s">
        <v>182</v>
      </c>
      <c r="AR199" s="135" t="s">
        <v>197</v>
      </c>
      <c r="AS199" s="135" t="s">
        <v>198</v>
      </c>
      <c r="AT199" s="135" t="s">
        <v>182</v>
      </c>
      <c r="AU199" s="135" t="s">
        <v>199</v>
      </c>
      <c r="AV199" s="135" t="s">
        <v>48</v>
      </c>
      <c r="AW199" s="135" t="s">
        <v>200</v>
      </c>
      <c r="AX199" s="135" t="s">
        <v>182</v>
      </c>
      <c r="AY199" s="135" t="s">
        <v>182</v>
      </c>
      <c r="AZ199" s="135" t="s">
        <v>49</v>
      </c>
      <c r="BA199" s="135" t="s">
        <v>182</v>
      </c>
      <c r="BB199" s="135" t="s">
        <v>182</v>
      </c>
      <c r="BC199" s="135" t="s">
        <v>182</v>
      </c>
      <c r="BD199" s="135" t="s">
        <v>50</v>
      </c>
      <c r="BE199" s="135" t="s">
        <v>182</v>
      </c>
      <c r="BF199" s="135" t="s">
        <v>182</v>
      </c>
    </row>
    <row r="200" spans="1:98" ht="15.75" hidden="1" customHeight="1" outlineLevel="1" x14ac:dyDescent="0.25">
      <c r="A200" s="1"/>
      <c r="B200" s="26" t="s">
        <v>201</v>
      </c>
      <c r="G200" s="135">
        <v>0</v>
      </c>
      <c r="H200" s="135">
        <v>0</v>
      </c>
      <c r="I200" s="135">
        <v>0</v>
      </c>
      <c r="J200" s="135">
        <v>0</v>
      </c>
      <c r="K200" s="135">
        <v>0</v>
      </c>
      <c r="L200" s="135">
        <v>0</v>
      </c>
      <c r="M200" s="135" t="s">
        <v>202</v>
      </c>
      <c r="N200" s="135">
        <v>0</v>
      </c>
      <c r="O200" s="135">
        <v>0</v>
      </c>
      <c r="P200" s="135">
        <v>0</v>
      </c>
      <c r="Q200" s="135" t="s">
        <v>187</v>
      </c>
      <c r="R200" s="135">
        <v>0</v>
      </c>
      <c r="S200" s="135">
        <v>0</v>
      </c>
      <c r="T200" s="135">
        <v>0</v>
      </c>
      <c r="U200" s="135" t="s">
        <v>203</v>
      </c>
      <c r="V200" s="135">
        <v>0</v>
      </c>
      <c r="W200" s="135">
        <v>0</v>
      </c>
      <c r="X200" s="135">
        <v>0</v>
      </c>
      <c r="Y200" s="135" t="s">
        <v>189</v>
      </c>
      <c r="Z200" s="135">
        <v>0</v>
      </c>
      <c r="AA200" s="135">
        <v>0</v>
      </c>
      <c r="AB200" s="135" t="s">
        <v>52</v>
      </c>
      <c r="AC200" s="135">
        <v>0</v>
      </c>
      <c r="AD200" s="135">
        <v>0</v>
      </c>
      <c r="AE200" s="135">
        <v>0</v>
      </c>
      <c r="AF200" s="135" t="s">
        <v>42</v>
      </c>
      <c r="AG200" s="135">
        <v>0</v>
      </c>
      <c r="AH200" s="135">
        <v>0</v>
      </c>
      <c r="AI200" s="135">
        <v>0</v>
      </c>
      <c r="AJ200" s="135" t="s">
        <v>85</v>
      </c>
      <c r="AK200" s="135" t="s">
        <v>204</v>
      </c>
      <c r="AL200" s="135">
        <v>0</v>
      </c>
      <c r="AM200" s="135">
        <v>0</v>
      </c>
      <c r="AN200" s="135" t="s">
        <v>205</v>
      </c>
      <c r="AO200" s="135">
        <v>0</v>
      </c>
      <c r="AP200" s="135">
        <v>0</v>
      </c>
      <c r="AQ200" s="135">
        <v>0</v>
      </c>
      <c r="AR200" s="135" t="s">
        <v>47</v>
      </c>
      <c r="AS200" s="135" t="s">
        <v>47</v>
      </c>
      <c r="AT200" s="135">
        <v>0</v>
      </c>
      <c r="AU200" s="135">
        <v>0</v>
      </c>
      <c r="AV200" s="135">
        <v>0</v>
      </c>
      <c r="AW200" s="135">
        <v>0</v>
      </c>
      <c r="AX200" s="135">
        <v>0</v>
      </c>
      <c r="AY200" s="135">
        <v>0</v>
      </c>
      <c r="AZ200" s="135">
        <v>0</v>
      </c>
      <c r="BA200" s="135">
        <v>0</v>
      </c>
      <c r="BB200" s="135">
        <v>0</v>
      </c>
      <c r="BC200" s="135">
        <v>0</v>
      </c>
      <c r="BD200" s="135">
        <v>0</v>
      </c>
      <c r="BE200" s="135">
        <v>0</v>
      </c>
      <c r="BF200" s="135">
        <v>0</v>
      </c>
    </row>
    <row r="201" spans="1:98" ht="15.75" hidden="1" customHeight="1" outlineLevel="1" x14ac:dyDescent="0.25">
      <c r="A201" s="1"/>
      <c r="B201" s="26" t="s">
        <v>206</v>
      </c>
      <c r="G201" s="135">
        <v>0</v>
      </c>
      <c r="H201" s="135">
        <v>0</v>
      </c>
      <c r="I201" s="135">
        <v>0</v>
      </c>
      <c r="J201" s="135">
        <v>0</v>
      </c>
      <c r="K201" s="135">
        <v>0</v>
      </c>
      <c r="L201" s="135">
        <v>0</v>
      </c>
      <c r="M201" s="135" t="s">
        <v>207</v>
      </c>
      <c r="N201" s="135">
        <v>0</v>
      </c>
      <c r="O201" s="135">
        <v>0</v>
      </c>
      <c r="P201" s="135">
        <v>0</v>
      </c>
      <c r="Q201" s="135">
        <v>0</v>
      </c>
      <c r="R201" s="135">
        <v>0</v>
      </c>
      <c r="S201" s="135">
        <v>0</v>
      </c>
      <c r="T201" s="135">
        <v>0</v>
      </c>
      <c r="U201" s="135">
        <v>0</v>
      </c>
      <c r="V201" s="135">
        <v>0</v>
      </c>
      <c r="W201" s="135">
        <v>0</v>
      </c>
      <c r="X201" s="135">
        <v>0</v>
      </c>
      <c r="Y201" s="135">
        <v>0</v>
      </c>
      <c r="Z201" s="135">
        <v>0</v>
      </c>
      <c r="AA201" s="135">
        <v>0</v>
      </c>
      <c r="AB201" s="135" t="s">
        <v>208</v>
      </c>
      <c r="AC201" s="135">
        <v>0</v>
      </c>
      <c r="AD201" s="135">
        <v>0</v>
      </c>
      <c r="AE201" s="135">
        <v>0</v>
      </c>
      <c r="AF201" s="135" t="s">
        <v>209</v>
      </c>
      <c r="AG201" s="135">
        <v>0</v>
      </c>
      <c r="AH201" s="135">
        <v>0</v>
      </c>
      <c r="AI201" s="135">
        <v>0</v>
      </c>
      <c r="AJ201" s="135" t="s">
        <v>44</v>
      </c>
      <c r="AK201" s="135" t="s">
        <v>44</v>
      </c>
      <c r="AL201" s="135">
        <v>0</v>
      </c>
      <c r="AM201" s="135">
        <v>0</v>
      </c>
      <c r="AN201" s="135" t="s">
        <v>46</v>
      </c>
      <c r="AO201" s="135">
        <v>0</v>
      </c>
      <c r="AP201" s="135">
        <v>0</v>
      </c>
      <c r="AQ201" s="135">
        <v>0</v>
      </c>
      <c r="AR201" s="135">
        <v>0</v>
      </c>
      <c r="AS201" s="135">
        <v>0</v>
      </c>
      <c r="AT201" s="135">
        <v>0</v>
      </c>
      <c r="AU201" s="135">
        <v>0</v>
      </c>
      <c r="AV201" s="135">
        <v>0</v>
      </c>
      <c r="AW201" s="135">
        <v>0</v>
      </c>
      <c r="AX201" s="135">
        <v>0</v>
      </c>
      <c r="AY201" s="135">
        <v>0</v>
      </c>
      <c r="AZ201" s="135">
        <v>0</v>
      </c>
      <c r="BA201" s="135">
        <v>0</v>
      </c>
      <c r="BB201" s="135">
        <v>0</v>
      </c>
      <c r="BC201" s="135">
        <v>0</v>
      </c>
      <c r="BD201" s="135">
        <v>0</v>
      </c>
      <c r="BE201" s="135">
        <v>0</v>
      </c>
      <c r="BF201" s="135">
        <v>0</v>
      </c>
    </row>
    <row r="202" spans="1:98" ht="15.75" hidden="1" customHeight="1" outlineLevel="1" x14ac:dyDescent="0.25">
      <c r="A202" s="1"/>
      <c r="B202" s="26"/>
      <c r="G202" s="135"/>
      <c r="H202" s="135"/>
      <c r="I202" s="135"/>
      <c r="J202" s="135"/>
      <c r="K202" s="135"/>
      <c r="L202" s="135"/>
      <c r="M202" s="135"/>
      <c r="N202" s="135"/>
      <c r="O202" s="135"/>
      <c r="P202" s="135"/>
      <c r="Q202" s="135"/>
      <c r="R202" s="135"/>
      <c r="S202" s="135"/>
      <c r="T202" s="135"/>
      <c r="U202" s="135"/>
      <c r="V202" s="135"/>
      <c r="W202" s="135"/>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row>
    <row r="203" spans="1:98" ht="15" customHeight="1" collapsed="1" x14ac:dyDescent="0.25">
      <c r="A203" s="48"/>
      <c r="B203" s="114" t="s">
        <v>210</v>
      </c>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7"/>
      <c r="AH203" s="27"/>
      <c r="AI203" s="27"/>
      <c r="AJ203" s="27"/>
      <c r="AK203" s="29" t="s">
        <v>211</v>
      </c>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7"/>
      <c r="BR203" s="27"/>
      <c r="BS203" s="27"/>
      <c r="BT203" s="27"/>
      <c r="BU203" s="27"/>
      <c r="BV203" s="27"/>
      <c r="BW203" s="27"/>
      <c r="BX203" s="27"/>
      <c r="BY203" s="27"/>
      <c r="BZ203" s="27"/>
      <c r="CB203" s="27"/>
      <c r="CC203" s="27"/>
      <c r="CD203" s="27"/>
      <c r="CE203" s="27"/>
      <c r="CF203" s="27"/>
      <c r="CG203" s="27"/>
      <c r="CH203" s="27"/>
      <c r="CI203" s="27"/>
      <c r="CJ203" s="27"/>
      <c r="CK203" s="27"/>
      <c r="CL203" s="27"/>
      <c r="CM203" s="27"/>
      <c r="CN203" s="27"/>
      <c r="CO203" s="27"/>
      <c r="CP203" s="27"/>
      <c r="CQ203" s="27"/>
      <c r="CR203" s="27"/>
      <c r="CS203" s="27"/>
      <c r="CT203" s="27"/>
    </row>
    <row r="204" spans="1:98" ht="15" customHeight="1" x14ac:dyDescent="0.25">
      <c r="A204" s="48"/>
      <c r="B204" s="114" t="s">
        <v>176</v>
      </c>
      <c r="C204" s="27"/>
      <c r="D204" s="27"/>
      <c r="E204" s="27"/>
      <c r="F204" s="27"/>
      <c r="G204" s="27"/>
      <c r="H204" s="27"/>
      <c r="I204" s="27">
        <f t="shared" ref="I204:BH204" si="589">+IF(I194="",I195-H195,I194)</f>
        <v>4</v>
      </c>
      <c r="J204" s="27">
        <f t="shared" si="589"/>
        <v>1</v>
      </c>
      <c r="K204" s="27">
        <f t="shared" si="589"/>
        <v>0</v>
      </c>
      <c r="L204" s="27">
        <f t="shared" si="589"/>
        <v>0.20000000000000018</v>
      </c>
      <c r="M204" s="27">
        <f t="shared" si="589"/>
        <v>4.5</v>
      </c>
      <c r="N204" s="27">
        <f t="shared" si="589"/>
        <v>0.5</v>
      </c>
      <c r="O204" s="27">
        <f t="shared" si="589"/>
        <v>0.20000000000000018</v>
      </c>
      <c r="P204" s="27">
        <f t="shared" si="589"/>
        <v>0.20000000000000018</v>
      </c>
      <c r="Q204" s="27">
        <f t="shared" si="589"/>
        <v>5</v>
      </c>
      <c r="R204" s="27">
        <f t="shared" si="589"/>
        <v>1.5</v>
      </c>
      <c r="S204" s="27">
        <f t="shared" si="589"/>
        <v>0.20000000000000018</v>
      </c>
      <c r="T204" s="27">
        <f t="shared" si="589"/>
        <v>0.20000000000000018</v>
      </c>
      <c r="U204" s="27">
        <f t="shared" si="589"/>
        <v>5.5</v>
      </c>
      <c r="V204" s="27">
        <f t="shared" si="589"/>
        <v>1.5</v>
      </c>
      <c r="W204" s="27">
        <f t="shared" si="589"/>
        <v>0.20000000000000018</v>
      </c>
      <c r="X204" s="27">
        <f t="shared" si="589"/>
        <v>0.20000000000000018</v>
      </c>
      <c r="Y204" s="27">
        <f t="shared" si="589"/>
        <v>6</v>
      </c>
      <c r="Z204" s="27">
        <f t="shared" si="589"/>
        <v>1.5</v>
      </c>
      <c r="AA204" s="27">
        <f t="shared" si="589"/>
        <v>0.5</v>
      </c>
      <c r="AB204" s="27">
        <f t="shared" si="589"/>
        <v>4.5</v>
      </c>
      <c r="AC204" s="27">
        <f t="shared" si="589"/>
        <v>2.5</v>
      </c>
      <c r="AD204" s="27">
        <f t="shared" si="589"/>
        <v>1</v>
      </c>
      <c r="AE204" s="27">
        <f t="shared" si="589"/>
        <v>0.5</v>
      </c>
      <c r="AF204" s="27">
        <f t="shared" si="589"/>
        <v>6</v>
      </c>
      <c r="AG204" s="27">
        <f t="shared" si="589"/>
        <v>2</v>
      </c>
      <c r="AH204" s="27">
        <f t="shared" si="589"/>
        <v>1</v>
      </c>
      <c r="AI204" s="27">
        <f t="shared" si="589"/>
        <v>1</v>
      </c>
      <c r="AJ204" s="27">
        <f t="shared" si="589"/>
        <v>5</v>
      </c>
      <c r="AK204" s="27">
        <f t="shared" si="589"/>
        <v>2.5</v>
      </c>
      <c r="AL204" s="27">
        <f t="shared" si="589"/>
        <v>1.5</v>
      </c>
      <c r="AM204" s="27">
        <f t="shared" si="589"/>
        <v>3</v>
      </c>
      <c r="AN204" s="27">
        <f t="shared" si="589"/>
        <v>6</v>
      </c>
      <c r="AO204" s="27">
        <f t="shared" si="589"/>
        <v>2</v>
      </c>
      <c r="AP204" s="27">
        <f t="shared" si="589"/>
        <v>4</v>
      </c>
      <c r="AQ204" s="27">
        <f t="shared" si="589"/>
        <v>2</v>
      </c>
      <c r="AR204" s="27">
        <f t="shared" si="589"/>
        <v>5</v>
      </c>
      <c r="AS204" s="27">
        <f t="shared" si="589"/>
        <v>3</v>
      </c>
      <c r="AT204" s="27">
        <f t="shared" si="589"/>
        <v>2</v>
      </c>
      <c r="AU204" s="27">
        <f t="shared" si="589"/>
        <v>1</v>
      </c>
      <c r="AV204" s="27">
        <f t="shared" si="589"/>
        <v>5</v>
      </c>
      <c r="AW204" s="27">
        <f t="shared" si="589"/>
        <v>3</v>
      </c>
      <c r="AX204" s="27">
        <f t="shared" si="589"/>
        <v>2</v>
      </c>
      <c r="AY204" s="27">
        <f t="shared" si="589"/>
        <v>2</v>
      </c>
      <c r="AZ204" s="27">
        <f t="shared" si="589"/>
        <v>5</v>
      </c>
      <c r="BA204" s="27">
        <f t="shared" si="589"/>
        <v>3</v>
      </c>
      <c r="BB204" s="27">
        <f t="shared" si="589"/>
        <v>3</v>
      </c>
      <c r="BC204" s="27">
        <f t="shared" si="589"/>
        <v>2</v>
      </c>
      <c r="BD204" s="27">
        <f t="shared" si="589"/>
        <v>4.5</v>
      </c>
      <c r="BE204" s="27">
        <f t="shared" si="589"/>
        <v>2.5</v>
      </c>
      <c r="BF204" s="27">
        <f t="shared" si="589"/>
        <v>2</v>
      </c>
      <c r="BG204" s="27">
        <f t="shared" si="589"/>
        <v>2</v>
      </c>
      <c r="BH204" s="27">
        <f t="shared" si="589"/>
        <v>4.5</v>
      </c>
      <c r="BI204" s="27"/>
      <c r="BJ204" s="27"/>
      <c r="BK204" s="27"/>
      <c r="BL204" s="27"/>
      <c r="BM204" s="27"/>
      <c r="BN204" s="27"/>
      <c r="BO204" s="27"/>
      <c r="BP204" s="27"/>
      <c r="BQ204" s="27"/>
      <c r="BR204" s="27"/>
      <c r="BS204" s="27"/>
      <c r="BT204" s="27"/>
      <c r="BU204" s="27"/>
      <c r="BV204" s="27"/>
      <c r="BW204" s="27"/>
      <c r="BX204" s="27"/>
      <c r="BY204" s="27"/>
      <c r="BZ204" s="27"/>
      <c r="CB204" s="27"/>
      <c r="CC204" s="27"/>
      <c r="CD204" s="27"/>
      <c r="CE204" s="27"/>
      <c r="CF204" s="27"/>
      <c r="CG204" s="27"/>
      <c r="CH204" s="27"/>
      <c r="CI204" s="27"/>
      <c r="CJ204" s="27"/>
      <c r="CK204" s="27"/>
      <c r="CL204" s="27"/>
      <c r="CM204" s="27"/>
      <c r="CN204" s="27"/>
      <c r="CO204" s="27"/>
      <c r="CP204" s="27"/>
      <c r="CQ204" s="27"/>
      <c r="CR204" s="27"/>
      <c r="CS204" s="27"/>
      <c r="CT204" s="27"/>
    </row>
    <row r="205" spans="1:98" ht="15.75" customHeight="1" x14ac:dyDescent="0.25">
      <c r="A205" s="48"/>
      <c r="B205" s="114" t="s">
        <v>179</v>
      </c>
      <c r="C205" s="27"/>
      <c r="D205" s="27"/>
      <c r="E205" s="27"/>
      <c r="F205" s="27"/>
      <c r="G205" s="27"/>
      <c r="H205" s="27"/>
      <c r="I205" s="73">
        <v>18</v>
      </c>
      <c r="J205" s="73">
        <v>22</v>
      </c>
      <c r="K205" s="28">
        <f t="shared" ref="K205:L205" si="590">+J205+K204</f>
        <v>22</v>
      </c>
      <c r="L205" s="28">
        <f t="shared" si="590"/>
        <v>22.2</v>
      </c>
      <c r="M205" s="73">
        <v>25</v>
      </c>
      <c r="N205" s="28">
        <f t="shared" ref="N205:P205" si="591">+M205+N204</f>
        <v>25.5</v>
      </c>
      <c r="O205" s="28">
        <f t="shared" si="591"/>
        <v>25.7</v>
      </c>
      <c r="P205" s="28">
        <f t="shared" si="591"/>
        <v>25.9</v>
      </c>
      <c r="Q205" s="73">
        <v>35</v>
      </c>
      <c r="R205" s="28">
        <f t="shared" ref="R205:AB205" si="592">+Q205+R204</f>
        <v>36.5</v>
      </c>
      <c r="S205" s="28">
        <f t="shared" si="592"/>
        <v>36.700000000000003</v>
      </c>
      <c r="T205" s="28">
        <f t="shared" si="592"/>
        <v>36.900000000000006</v>
      </c>
      <c r="U205" s="28">
        <f t="shared" si="592"/>
        <v>42.400000000000006</v>
      </c>
      <c r="V205" s="28">
        <f t="shared" si="592"/>
        <v>43.900000000000006</v>
      </c>
      <c r="W205" s="28">
        <f t="shared" si="592"/>
        <v>44.100000000000009</v>
      </c>
      <c r="X205" s="28">
        <f t="shared" si="592"/>
        <v>44.300000000000011</v>
      </c>
      <c r="Y205" s="28">
        <f t="shared" si="592"/>
        <v>50.300000000000011</v>
      </c>
      <c r="Z205" s="28">
        <f t="shared" si="592"/>
        <v>51.800000000000011</v>
      </c>
      <c r="AA205" s="28">
        <f t="shared" si="592"/>
        <v>52.300000000000011</v>
      </c>
      <c r="AB205" s="28">
        <f t="shared" si="592"/>
        <v>56.800000000000011</v>
      </c>
      <c r="AC205" s="73">
        <v>68</v>
      </c>
      <c r="AD205" s="28">
        <f>+AC205+AD204</f>
        <v>69</v>
      </c>
      <c r="AE205" s="73">
        <v>69</v>
      </c>
      <c r="AF205" s="28">
        <f t="shared" ref="AF205:AH205" si="593">+AE205+AF204</f>
        <v>75</v>
      </c>
      <c r="AG205" s="28">
        <f t="shared" si="593"/>
        <v>77</v>
      </c>
      <c r="AH205" s="28">
        <f t="shared" si="593"/>
        <v>78</v>
      </c>
      <c r="AI205" s="73">
        <v>80</v>
      </c>
      <c r="AJ205" s="73">
        <v>86</v>
      </c>
      <c r="AK205" s="73">
        <v>90</v>
      </c>
      <c r="AL205" s="28">
        <f t="shared" ref="AL205:AQ205" si="594">+AK205+AL204</f>
        <v>91.5</v>
      </c>
      <c r="AM205" s="28">
        <f t="shared" si="594"/>
        <v>94.5</v>
      </c>
      <c r="AN205" s="28">
        <f t="shared" si="594"/>
        <v>100.5</v>
      </c>
      <c r="AO205" s="28">
        <f t="shared" si="594"/>
        <v>102.5</v>
      </c>
      <c r="AP205" s="28">
        <f t="shared" si="594"/>
        <v>106.5</v>
      </c>
      <c r="AQ205" s="28">
        <f t="shared" si="594"/>
        <v>108.5</v>
      </c>
      <c r="AR205" s="73">
        <v>105</v>
      </c>
      <c r="AS205" s="28">
        <f>+AR205+AS204</f>
        <v>108</v>
      </c>
      <c r="AT205" s="73">
        <v>111</v>
      </c>
      <c r="AU205" s="28">
        <f>+AT205+AU204</f>
        <v>112</v>
      </c>
      <c r="AV205" s="73">
        <v>118</v>
      </c>
      <c r="AW205" s="28">
        <f>+AV205+AW204</f>
        <v>121</v>
      </c>
      <c r="AX205" s="73">
        <v>123</v>
      </c>
      <c r="AY205" s="73">
        <v>125</v>
      </c>
      <c r="AZ205" s="73">
        <v>130</v>
      </c>
      <c r="BA205" s="28">
        <f t="shared" ref="BA205:BB205" si="595">+AZ205+BA204</f>
        <v>133</v>
      </c>
      <c r="BB205" s="28">
        <f t="shared" si="595"/>
        <v>136</v>
      </c>
      <c r="BC205" s="73">
        <v>140</v>
      </c>
      <c r="BD205" s="73">
        <v>140</v>
      </c>
      <c r="BE205" s="73">
        <v>146</v>
      </c>
      <c r="BF205" s="73">
        <v>149</v>
      </c>
      <c r="BG205" s="73">
        <v>150</v>
      </c>
      <c r="BH205" s="52">
        <f t="shared" ref="BH205:BZ205" si="596">+BG205+BH189</f>
        <v>154.5</v>
      </c>
      <c r="BI205" s="52">
        <f t="shared" si="596"/>
        <v>157</v>
      </c>
      <c r="BJ205" s="52">
        <f t="shared" si="596"/>
        <v>159</v>
      </c>
      <c r="BK205" s="52">
        <f t="shared" si="596"/>
        <v>161.1</v>
      </c>
      <c r="BL205" s="52">
        <f t="shared" si="596"/>
        <v>165.7</v>
      </c>
      <c r="BM205" s="52">
        <f t="shared" si="596"/>
        <v>168.29999999999998</v>
      </c>
      <c r="BN205" s="52">
        <f t="shared" si="596"/>
        <v>170.39999999999998</v>
      </c>
      <c r="BO205" s="52">
        <f t="shared" si="596"/>
        <v>172.59999999999997</v>
      </c>
      <c r="BP205" s="52">
        <f t="shared" si="596"/>
        <v>177.29999999999995</v>
      </c>
      <c r="BQ205" s="52">
        <f t="shared" si="596"/>
        <v>179.99999999999994</v>
      </c>
      <c r="BR205" s="52">
        <f t="shared" si="596"/>
        <v>182.19999999999993</v>
      </c>
      <c r="BS205" s="52">
        <f t="shared" si="596"/>
        <v>184.49999999999994</v>
      </c>
      <c r="BT205" s="52">
        <f t="shared" si="596"/>
        <v>189.29999999999995</v>
      </c>
      <c r="BU205" s="52">
        <f t="shared" si="596"/>
        <v>192.09999999999997</v>
      </c>
      <c r="BV205" s="52">
        <f t="shared" si="596"/>
        <v>194.39999999999998</v>
      </c>
      <c r="BW205" s="52">
        <f t="shared" si="596"/>
        <v>196.79999999999998</v>
      </c>
      <c r="BX205" s="52">
        <f t="shared" si="596"/>
        <v>201.7</v>
      </c>
      <c r="BY205" s="52">
        <f t="shared" si="596"/>
        <v>204.6</v>
      </c>
      <c r="BZ205" s="52">
        <f t="shared" si="596"/>
        <v>207</v>
      </c>
      <c r="CB205" s="27"/>
      <c r="CC205" s="30">
        <f t="shared" ref="CC205:CT205" si="597">+SUMIF($C$5:$BZ$5,"="&amp;CC$5,$C205:$BZ205)</f>
        <v>22</v>
      </c>
      <c r="CD205" s="30">
        <f t="shared" si="597"/>
        <v>25.5</v>
      </c>
      <c r="CE205" s="30">
        <f t="shared" si="597"/>
        <v>36.5</v>
      </c>
      <c r="CF205" s="30">
        <f t="shared" si="597"/>
        <v>43.900000000000006</v>
      </c>
      <c r="CG205" s="30">
        <f t="shared" si="597"/>
        <v>51.800000000000011</v>
      </c>
      <c r="CH205" s="30">
        <f t="shared" si="597"/>
        <v>69</v>
      </c>
      <c r="CI205" s="30">
        <f t="shared" si="597"/>
        <v>78</v>
      </c>
      <c r="CJ205" s="30">
        <f t="shared" si="597"/>
        <v>91.5</v>
      </c>
      <c r="CK205" s="30">
        <f t="shared" si="597"/>
        <v>106.5</v>
      </c>
      <c r="CL205" s="30">
        <f t="shared" si="597"/>
        <v>111</v>
      </c>
      <c r="CM205" s="30">
        <f t="shared" si="597"/>
        <v>123</v>
      </c>
      <c r="CN205" s="30">
        <f t="shared" si="597"/>
        <v>136</v>
      </c>
      <c r="CO205" s="30">
        <f t="shared" si="597"/>
        <v>149</v>
      </c>
      <c r="CP205" s="30">
        <f t="shared" si="597"/>
        <v>159</v>
      </c>
      <c r="CQ205" s="30">
        <f t="shared" si="597"/>
        <v>170.39999999999998</v>
      </c>
      <c r="CR205" s="30">
        <f t="shared" si="597"/>
        <v>182.19999999999993</v>
      </c>
      <c r="CS205" s="30">
        <f t="shared" si="597"/>
        <v>194.39999999999998</v>
      </c>
      <c r="CT205" s="30">
        <f t="shared" si="597"/>
        <v>207</v>
      </c>
    </row>
    <row r="206" spans="1:98" ht="15.75" customHeight="1" x14ac:dyDescent="0.25">
      <c r="A206" s="48"/>
      <c r="B206" s="114" t="s">
        <v>107</v>
      </c>
      <c r="C206" s="27"/>
      <c r="D206" s="27"/>
      <c r="E206" s="27"/>
      <c r="F206" s="27"/>
      <c r="G206" s="27"/>
      <c r="H206" s="27"/>
      <c r="I206" s="27"/>
      <c r="J206" s="27"/>
      <c r="K206" s="27"/>
      <c r="L206" s="27"/>
      <c r="M206" s="27"/>
      <c r="N206" s="27"/>
      <c r="O206" s="47"/>
      <c r="P206" s="47"/>
      <c r="Q206" s="47"/>
      <c r="R206" s="47"/>
      <c r="S206" s="47"/>
      <c r="T206" s="47"/>
      <c r="U206" s="47"/>
      <c r="V206" s="47"/>
      <c r="W206" s="47"/>
      <c r="X206" s="47"/>
      <c r="Y206" s="47"/>
      <c r="Z206" s="47"/>
      <c r="AA206" s="47"/>
      <c r="AB206" s="47"/>
      <c r="AC206" s="47"/>
      <c r="AD206" s="47"/>
      <c r="AE206" s="47">
        <f t="shared" ref="AE206:AQ206" si="598">+AE205/AA205-1</f>
        <v>0.31931166347992312</v>
      </c>
      <c r="AF206" s="47">
        <f t="shared" si="598"/>
        <v>0.32042253521126729</v>
      </c>
      <c r="AG206" s="47">
        <f t="shared" si="598"/>
        <v>0.13235294117647056</v>
      </c>
      <c r="AH206" s="47">
        <f t="shared" si="598"/>
        <v>0.13043478260869557</v>
      </c>
      <c r="AI206" s="47">
        <f t="shared" si="598"/>
        <v>0.15942028985507251</v>
      </c>
      <c r="AJ206" s="47">
        <f t="shared" si="598"/>
        <v>0.14666666666666672</v>
      </c>
      <c r="AK206" s="47">
        <f t="shared" si="598"/>
        <v>0.16883116883116878</v>
      </c>
      <c r="AL206" s="47">
        <f t="shared" si="598"/>
        <v>0.17307692307692313</v>
      </c>
      <c r="AM206" s="47">
        <f t="shared" si="598"/>
        <v>0.18124999999999991</v>
      </c>
      <c r="AN206" s="47">
        <f t="shared" si="598"/>
        <v>0.16860465116279078</v>
      </c>
      <c r="AO206" s="47">
        <f t="shared" si="598"/>
        <v>0.13888888888888884</v>
      </c>
      <c r="AP206" s="47">
        <f t="shared" si="598"/>
        <v>0.16393442622950816</v>
      </c>
      <c r="AQ206" s="47">
        <f t="shared" si="598"/>
        <v>0.14814814814814814</v>
      </c>
      <c r="AR206" s="44">
        <v>0.28000000000000003</v>
      </c>
      <c r="AS206" s="44">
        <v>0.48</v>
      </c>
      <c r="AT206" s="44">
        <v>0.37</v>
      </c>
      <c r="AU206" s="47">
        <f t="shared" ref="AU206:BZ206" si="599">+AU205/AQ205-1</f>
        <v>3.2258064516129004E-2</v>
      </c>
      <c r="AV206" s="47">
        <f t="shared" si="599"/>
        <v>0.12380952380952381</v>
      </c>
      <c r="AW206" s="47">
        <f t="shared" si="599"/>
        <v>0.12037037037037046</v>
      </c>
      <c r="AX206" s="47">
        <f t="shared" si="599"/>
        <v>0.10810810810810811</v>
      </c>
      <c r="AY206" s="47">
        <f t="shared" si="599"/>
        <v>0.1160714285714286</v>
      </c>
      <c r="AZ206" s="47">
        <f t="shared" si="599"/>
        <v>0.10169491525423724</v>
      </c>
      <c r="BA206" s="47">
        <f t="shared" si="599"/>
        <v>9.9173553719008156E-2</v>
      </c>
      <c r="BB206" s="47">
        <f t="shared" si="599"/>
        <v>0.10569105691056913</v>
      </c>
      <c r="BC206" s="47">
        <f t="shared" si="599"/>
        <v>0.12000000000000011</v>
      </c>
      <c r="BD206" s="47">
        <f t="shared" si="599"/>
        <v>7.6923076923076872E-2</v>
      </c>
      <c r="BE206" s="47">
        <f t="shared" si="599"/>
        <v>9.7744360902255689E-2</v>
      </c>
      <c r="BF206" s="47">
        <f t="shared" si="599"/>
        <v>9.5588235294117752E-2</v>
      </c>
      <c r="BG206" s="47">
        <f t="shared" si="599"/>
        <v>7.1428571428571397E-2</v>
      </c>
      <c r="BH206" s="47">
        <f t="shared" si="599"/>
        <v>0.10357142857142865</v>
      </c>
      <c r="BI206" s="47">
        <f t="shared" si="599"/>
        <v>7.5342465753424737E-2</v>
      </c>
      <c r="BJ206" s="47">
        <f t="shared" si="599"/>
        <v>6.7114093959731447E-2</v>
      </c>
      <c r="BK206" s="47">
        <f t="shared" si="599"/>
        <v>7.4000000000000066E-2</v>
      </c>
      <c r="BL206" s="47">
        <f t="shared" si="599"/>
        <v>7.2491909385113296E-2</v>
      </c>
      <c r="BM206" s="47">
        <f t="shared" si="599"/>
        <v>7.1974522292993504E-2</v>
      </c>
      <c r="BN206" s="47">
        <f t="shared" si="599"/>
        <v>7.1698113207546932E-2</v>
      </c>
      <c r="BO206" s="47">
        <f t="shared" si="599"/>
        <v>7.1384233395406449E-2</v>
      </c>
      <c r="BP206" s="47">
        <f t="shared" si="599"/>
        <v>7.0006035003017386E-2</v>
      </c>
      <c r="BQ206" s="47">
        <f t="shared" si="599"/>
        <v>6.9518716577539941E-2</v>
      </c>
      <c r="BR206" s="47">
        <f t="shared" si="599"/>
        <v>6.9248826291079535E-2</v>
      </c>
      <c r="BS206" s="47">
        <f t="shared" si="599"/>
        <v>6.8945538818076413E-2</v>
      </c>
      <c r="BT206" s="47">
        <f t="shared" si="599"/>
        <v>6.7681895093062661E-2</v>
      </c>
      <c r="BU206" s="47">
        <f t="shared" si="599"/>
        <v>6.7222222222222294E-2</v>
      </c>
      <c r="BV206" s="47">
        <f t="shared" si="599"/>
        <v>6.6959385290889406E-2</v>
      </c>
      <c r="BW206" s="47">
        <f t="shared" si="599"/>
        <v>6.6666666666666874E-2</v>
      </c>
      <c r="BX206" s="47">
        <f t="shared" si="599"/>
        <v>6.5504490227152878E-2</v>
      </c>
      <c r="BY206" s="47">
        <f t="shared" si="599"/>
        <v>6.5070275897969987E-2</v>
      </c>
      <c r="BZ206" s="47">
        <f t="shared" si="599"/>
        <v>6.4814814814814881E-2</v>
      </c>
      <c r="CB206" s="27"/>
      <c r="CC206" s="27"/>
      <c r="CD206" s="47">
        <f t="shared" ref="CD206:CT206" si="600">+CD205/CC205-1</f>
        <v>0.15909090909090917</v>
      </c>
      <c r="CE206" s="47">
        <f t="shared" si="600"/>
        <v>0.43137254901960786</v>
      </c>
      <c r="CF206" s="47">
        <f t="shared" si="600"/>
        <v>0.20273972602739732</v>
      </c>
      <c r="CG206" s="47">
        <f t="shared" si="600"/>
        <v>0.17995444191343979</v>
      </c>
      <c r="CH206" s="47">
        <f t="shared" si="600"/>
        <v>0.33204633204633183</v>
      </c>
      <c r="CI206" s="47">
        <f t="shared" si="600"/>
        <v>0.13043478260869557</v>
      </c>
      <c r="CJ206" s="47">
        <f t="shared" si="600"/>
        <v>0.17307692307692313</v>
      </c>
      <c r="CK206" s="47">
        <f t="shared" si="600"/>
        <v>0.16393442622950816</v>
      </c>
      <c r="CL206" s="47">
        <f t="shared" si="600"/>
        <v>4.2253521126760507E-2</v>
      </c>
      <c r="CM206" s="47">
        <f t="shared" si="600"/>
        <v>0.10810810810810811</v>
      </c>
      <c r="CN206" s="47">
        <f t="shared" si="600"/>
        <v>0.10569105691056913</v>
      </c>
      <c r="CO206" s="47">
        <f t="shared" si="600"/>
        <v>9.5588235294117752E-2</v>
      </c>
      <c r="CP206" s="47">
        <f t="shared" si="600"/>
        <v>6.7114093959731447E-2</v>
      </c>
      <c r="CQ206" s="47">
        <f t="shared" si="600"/>
        <v>7.1698113207546932E-2</v>
      </c>
      <c r="CR206" s="47">
        <f t="shared" si="600"/>
        <v>6.9248826291079535E-2</v>
      </c>
      <c r="CS206" s="47">
        <f t="shared" si="600"/>
        <v>6.6959385290889406E-2</v>
      </c>
      <c r="CT206" s="47">
        <f t="shared" si="600"/>
        <v>6.4814814814814881E-2</v>
      </c>
    </row>
    <row r="207" spans="1:98" ht="15.75" customHeight="1" x14ac:dyDescent="0.25">
      <c r="A207" s="48"/>
      <c r="B207" s="114"/>
      <c r="C207" s="27"/>
      <c r="D207" s="27"/>
      <c r="E207" s="27"/>
      <c r="F207" s="27"/>
      <c r="G207" s="27"/>
      <c r="H207" s="27"/>
      <c r="I207" s="73"/>
      <c r="J207" s="73"/>
      <c r="K207" s="28"/>
      <c r="L207" s="28"/>
      <c r="M207" s="73"/>
      <c r="N207" s="28"/>
      <c r="O207" s="28"/>
      <c r="P207" s="28"/>
      <c r="Q207" s="73"/>
      <c r="R207" s="28"/>
      <c r="S207" s="28"/>
      <c r="T207" s="28"/>
      <c r="U207" s="28"/>
      <c r="V207" s="28"/>
      <c r="W207" s="28"/>
      <c r="X207" s="28"/>
      <c r="Y207" s="28"/>
      <c r="Z207" s="28"/>
      <c r="AA207" s="28"/>
      <c r="AB207" s="28"/>
      <c r="AC207" s="73"/>
      <c r="AD207" s="28"/>
      <c r="AE207" s="73"/>
      <c r="AF207" s="28"/>
      <c r="AG207" s="28"/>
      <c r="AH207" s="28"/>
      <c r="AI207" s="73"/>
      <c r="AJ207" s="73"/>
      <c r="AK207" s="73"/>
      <c r="AL207" s="28"/>
      <c r="AM207" s="28"/>
      <c r="AN207" s="28"/>
      <c r="AO207" s="28"/>
      <c r="AP207" s="28"/>
      <c r="AQ207" s="28"/>
      <c r="AR207" s="73"/>
      <c r="AS207" s="28"/>
      <c r="AT207" s="73"/>
      <c r="AU207" s="28"/>
      <c r="AV207" s="73"/>
      <c r="AW207" s="28"/>
      <c r="AX207" s="73"/>
      <c r="AY207" s="73"/>
      <c r="AZ207" s="73"/>
      <c r="BA207" s="28"/>
      <c r="BB207" s="28"/>
      <c r="BC207" s="73"/>
      <c r="BD207" s="73"/>
      <c r="BE207" s="73"/>
      <c r="BF207" s="73"/>
      <c r="BG207" s="27"/>
      <c r="BH207" s="27"/>
      <c r="BI207" s="27"/>
      <c r="BJ207" s="27"/>
      <c r="BK207" s="27"/>
      <c r="BL207" s="27"/>
      <c r="BM207" s="27"/>
      <c r="BN207" s="27"/>
      <c r="BO207" s="27"/>
      <c r="BP207" s="27"/>
      <c r="BQ207" s="27"/>
      <c r="BR207" s="27"/>
      <c r="BS207" s="27"/>
      <c r="BT207" s="27"/>
      <c r="BU207" s="27"/>
      <c r="BV207" s="27"/>
      <c r="BW207" s="27"/>
      <c r="BX207" s="27"/>
      <c r="BY207" s="27"/>
      <c r="BZ207" s="27"/>
      <c r="CB207" s="27"/>
      <c r="CC207" s="27"/>
      <c r="CD207" s="27"/>
      <c r="CE207" s="27"/>
      <c r="CF207" s="27"/>
      <c r="CG207" s="27"/>
      <c r="CH207" s="27"/>
      <c r="CI207" s="27"/>
      <c r="CJ207" s="27"/>
      <c r="CK207" s="27"/>
      <c r="CL207" s="27"/>
      <c r="CM207" s="27"/>
      <c r="CN207" s="27"/>
      <c r="CO207" s="27"/>
      <c r="CP207" s="27"/>
      <c r="CQ207" s="27"/>
      <c r="CR207" s="27"/>
      <c r="CS207" s="27"/>
      <c r="CT207" s="27"/>
    </row>
    <row r="208" spans="1:98" ht="15" customHeight="1" x14ac:dyDescent="0.25">
      <c r="A208" s="48" t="s">
        <v>34</v>
      </c>
      <c r="B208" s="49" t="s">
        <v>212</v>
      </c>
      <c r="C208" s="50"/>
      <c r="D208" s="50"/>
      <c r="E208" s="50"/>
      <c r="F208" s="50"/>
      <c r="G208" s="50"/>
      <c r="H208" s="50"/>
      <c r="I208" s="50"/>
      <c r="J208" s="50"/>
      <c r="K208" s="50"/>
      <c r="L208" s="50"/>
      <c r="M208" s="50"/>
      <c r="N208" s="50"/>
      <c r="O208" s="50"/>
      <c r="P208" s="50"/>
      <c r="Q208" s="50"/>
      <c r="R208" s="50"/>
      <c r="S208" s="50"/>
      <c r="T208" s="50"/>
      <c r="U208" s="50"/>
      <c r="V208" s="50"/>
      <c r="W208" s="50"/>
      <c r="X208" s="50"/>
      <c r="Y208" s="50"/>
      <c r="Z208" s="50"/>
      <c r="AA208" s="50"/>
      <c r="AB208" s="50"/>
      <c r="AC208" s="50"/>
      <c r="AD208" s="50"/>
      <c r="AE208" s="50"/>
      <c r="AF208" s="50"/>
      <c r="AG208" s="50"/>
      <c r="AH208" s="50"/>
      <c r="AI208" s="50"/>
      <c r="AJ208" s="50"/>
      <c r="AK208" s="50"/>
      <c r="AL208" s="50"/>
      <c r="AM208" s="50"/>
      <c r="AN208" s="50"/>
      <c r="AO208" s="50"/>
      <c r="AP208" s="50"/>
      <c r="AQ208" s="50"/>
      <c r="AR208" s="50"/>
      <c r="AS208" s="50"/>
      <c r="AT208" s="50"/>
      <c r="AU208" s="50"/>
      <c r="AV208" s="50"/>
      <c r="AW208" s="50"/>
      <c r="AX208" s="50"/>
      <c r="AY208" s="50"/>
      <c r="AZ208" s="50"/>
      <c r="BA208" s="50"/>
      <c r="BB208" s="50"/>
      <c r="BC208" s="50"/>
      <c r="BD208" s="50"/>
      <c r="BE208" s="50"/>
      <c r="BF208" s="50"/>
      <c r="BG208" s="50"/>
      <c r="BH208" s="50"/>
      <c r="BI208" s="136" t="s">
        <v>213</v>
      </c>
      <c r="BJ208" s="50"/>
      <c r="BK208" s="50"/>
      <c r="BL208" s="136" t="s">
        <v>214</v>
      </c>
      <c r="BM208" s="50"/>
      <c r="BN208" s="50"/>
      <c r="BO208" s="50"/>
      <c r="BP208" s="50"/>
      <c r="BQ208" s="50"/>
      <c r="BR208" s="50"/>
      <c r="BS208" s="50"/>
      <c r="BT208" s="50"/>
      <c r="BU208" s="50"/>
      <c r="BV208" s="50"/>
      <c r="BW208" s="50"/>
      <c r="BX208" s="50"/>
      <c r="BY208" s="50"/>
      <c r="BZ208" s="50"/>
      <c r="CB208" s="50"/>
      <c r="CC208" s="50"/>
      <c r="CD208" s="50"/>
      <c r="CE208" s="50"/>
      <c r="CF208" s="50"/>
      <c r="CG208" s="50"/>
      <c r="CH208" s="50"/>
      <c r="CI208" s="50"/>
      <c r="CJ208" s="50"/>
      <c r="CK208" s="50"/>
      <c r="CL208" s="50"/>
      <c r="CM208" s="50"/>
      <c r="CN208" s="50"/>
      <c r="CO208" s="50"/>
      <c r="CP208" s="50"/>
      <c r="CQ208" s="50"/>
      <c r="CR208" s="50"/>
      <c r="CS208" s="50"/>
      <c r="CT208" s="50"/>
    </row>
    <row r="209" spans="1:98" ht="15" customHeight="1" x14ac:dyDescent="0.25">
      <c r="A209" s="89"/>
      <c r="B209" s="137" t="s">
        <v>11</v>
      </c>
      <c r="C209" s="113"/>
      <c r="D209" s="113"/>
      <c r="E209" s="113"/>
      <c r="F209" s="113"/>
      <c r="G209" s="113"/>
      <c r="H209" s="113"/>
      <c r="I209" s="113"/>
      <c r="J209" s="113"/>
      <c r="K209" s="113">
        <f t="shared" ref="K209:BZ209" si="601">+K216+K214</f>
        <v>25</v>
      </c>
      <c r="L209" s="113">
        <f t="shared" si="601"/>
        <v>50</v>
      </c>
      <c r="M209" s="113">
        <f t="shared" si="601"/>
        <v>50</v>
      </c>
      <c r="N209" s="113">
        <f t="shared" si="601"/>
        <v>50</v>
      </c>
      <c r="O209" s="113">
        <f t="shared" si="601"/>
        <v>25</v>
      </c>
      <c r="P209" s="113">
        <f t="shared" si="601"/>
        <v>1238</v>
      </c>
      <c r="Q209" s="113">
        <f t="shared" si="601"/>
        <v>172</v>
      </c>
      <c r="R209" s="113">
        <f t="shared" si="601"/>
        <v>46</v>
      </c>
      <c r="S209" s="113">
        <f t="shared" si="601"/>
        <v>72</v>
      </c>
      <c r="T209" s="113">
        <f t="shared" si="601"/>
        <v>77</v>
      </c>
      <c r="U209" s="113">
        <f t="shared" si="601"/>
        <v>400</v>
      </c>
      <c r="V209" s="113">
        <f t="shared" si="601"/>
        <v>295</v>
      </c>
      <c r="W209" s="113">
        <f t="shared" si="601"/>
        <v>125</v>
      </c>
      <c r="X209" s="113">
        <f t="shared" si="601"/>
        <v>230</v>
      </c>
      <c r="Y209" s="113">
        <f t="shared" si="601"/>
        <v>90</v>
      </c>
      <c r="Z209" s="113">
        <f t="shared" si="601"/>
        <v>230</v>
      </c>
      <c r="AA209" s="113">
        <f t="shared" si="601"/>
        <v>130</v>
      </c>
      <c r="AB209" s="113">
        <f t="shared" si="601"/>
        <v>165</v>
      </c>
      <c r="AC209" s="113">
        <f t="shared" si="601"/>
        <v>220</v>
      </c>
      <c r="AD209" s="113">
        <f t="shared" si="601"/>
        <v>220</v>
      </c>
      <c r="AE209" s="113">
        <f t="shared" si="601"/>
        <v>140</v>
      </c>
      <c r="AF209" s="113">
        <f t="shared" si="601"/>
        <v>185</v>
      </c>
      <c r="AG209" s="113">
        <f t="shared" si="601"/>
        <v>225</v>
      </c>
      <c r="AH209" s="113">
        <f t="shared" si="601"/>
        <v>205</v>
      </c>
      <c r="AI209" s="113">
        <f t="shared" si="601"/>
        <v>201</v>
      </c>
      <c r="AJ209" s="113">
        <f t="shared" si="601"/>
        <v>144.52500000000001</v>
      </c>
      <c r="AK209" s="113">
        <f t="shared" si="601"/>
        <v>125</v>
      </c>
      <c r="AL209" s="113">
        <f t="shared" si="601"/>
        <v>106</v>
      </c>
      <c r="AM209" s="113">
        <f t="shared" si="601"/>
        <v>124.8</v>
      </c>
      <c r="AN209" s="113">
        <f t="shared" si="601"/>
        <v>191.26575000000003</v>
      </c>
      <c r="AO209" s="113">
        <f t="shared" si="601"/>
        <v>198.2</v>
      </c>
      <c r="AP209" s="113">
        <f t="shared" si="601"/>
        <v>287.86924999999991</v>
      </c>
      <c r="AQ209" s="113">
        <f t="shared" si="601"/>
        <v>278.49</v>
      </c>
      <c r="AR209" s="113">
        <f t="shared" si="601"/>
        <v>180</v>
      </c>
      <c r="AS209" s="113">
        <f t="shared" si="601"/>
        <v>202.696</v>
      </c>
      <c r="AT209" s="113">
        <f t="shared" si="601"/>
        <v>255.59299999999999</v>
      </c>
      <c r="AU209" s="113">
        <f t="shared" si="601"/>
        <v>255.59299999999999</v>
      </c>
      <c r="AV209" s="113">
        <f t="shared" si="601"/>
        <v>274.5</v>
      </c>
      <c r="AW209" s="113">
        <f t="shared" si="601"/>
        <v>225</v>
      </c>
      <c r="AX209" s="113">
        <f t="shared" si="601"/>
        <v>237.53369999999998</v>
      </c>
      <c r="AY209" s="113">
        <f t="shared" si="601"/>
        <v>237.53369999999998</v>
      </c>
      <c r="AZ209" s="113">
        <f t="shared" si="601"/>
        <v>199.57499999999999</v>
      </c>
      <c r="BA209" s="113">
        <f t="shared" si="601"/>
        <v>180</v>
      </c>
      <c r="BB209" s="113">
        <f t="shared" si="601"/>
        <v>221.28032999999999</v>
      </c>
      <c r="BC209" s="113">
        <f t="shared" si="601"/>
        <v>218.47400080635134</v>
      </c>
      <c r="BD209" s="113">
        <f t="shared" si="601"/>
        <v>235.63106014011643</v>
      </c>
      <c r="BE209" s="113">
        <f t="shared" si="601"/>
        <v>211.35</v>
      </c>
      <c r="BF209" s="113">
        <f t="shared" si="601"/>
        <v>212.28797025409031</v>
      </c>
      <c r="BG209" s="113">
        <f t="shared" si="601"/>
        <v>166.95290068539862</v>
      </c>
      <c r="BH209" s="113">
        <f t="shared" si="601"/>
        <v>190.63106014011643</v>
      </c>
      <c r="BI209" s="113">
        <f t="shared" si="601"/>
        <v>211.35</v>
      </c>
      <c r="BJ209" s="113">
        <f t="shared" si="601"/>
        <v>212.28797025409031</v>
      </c>
      <c r="BK209" s="113">
        <f t="shared" si="601"/>
        <v>166.95290068539862</v>
      </c>
      <c r="BL209" s="113">
        <f t="shared" si="601"/>
        <v>190.63106014011643</v>
      </c>
      <c r="BM209" s="113">
        <f t="shared" si="601"/>
        <v>1932.5</v>
      </c>
      <c r="BN209" s="113">
        <f t="shared" si="601"/>
        <v>487.5</v>
      </c>
      <c r="BO209" s="113">
        <f t="shared" si="601"/>
        <v>512.5</v>
      </c>
      <c r="BP209" s="113">
        <f t="shared" si="601"/>
        <v>407.5</v>
      </c>
      <c r="BQ209" s="113">
        <f t="shared" si="601"/>
        <v>1035</v>
      </c>
      <c r="BR209" s="113">
        <f t="shared" si="601"/>
        <v>495</v>
      </c>
      <c r="BS209" s="113">
        <f t="shared" si="601"/>
        <v>507.5</v>
      </c>
      <c r="BT209" s="113">
        <f t="shared" si="601"/>
        <v>507.5</v>
      </c>
      <c r="BU209" s="113">
        <f t="shared" si="601"/>
        <v>633.5</v>
      </c>
      <c r="BV209" s="113">
        <f t="shared" si="601"/>
        <v>444.5</v>
      </c>
      <c r="BW209" s="113">
        <f t="shared" si="601"/>
        <v>457.625</v>
      </c>
      <c r="BX209" s="113">
        <f t="shared" si="601"/>
        <v>457.625</v>
      </c>
      <c r="BY209" s="113">
        <f t="shared" si="601"/>
        <v>582.75</v>
      </c>
      <c r="BZ209" s="113">
        <f t="shared" si="601"/>
        <v>485.625</v>
      </c>
      <c r="CB209" s="41">
        <f>+SUMIFS($C209:$BZ209,$C$5:$BZ$5,"&lt;="&amp;CB$5,$C$5:$BZ$5,"&gt;"&amp;#REF!)</f>
        <v>0</v>
      </c>
      <c r="CC209" s="41">
        <f t="shared" ref="CC209:CT209" si="602">+SUMIFS($C209:$BZ209,$C$5:$BZ$5,"&lt;="&amp;CC$5,$C$5:$BZ$5,"&gt;"&amp;CB$5)</f>
        <v>0</v>
      </c>
      <c r="CD209" s="41">
        <f t="shared" si="602"/>
        <v>175</v>
      </c>
      <c r="CE209" s="41">
        <f t="shared" si="602"/>
        <v>1481</v>
      </c>
      <c r="CF209" s="41">
        <f t="shared" si="602"/>
        <v>844</v>
      </c>
      <c r="CG209" s="41">
        <f t="shared" si="602"/>
        <v>675</v>
      </c>
      <c r="CH209" s="41">
        <f t="shared" si="602"/>
        <v>735</v>
      </c>
      <c r="CI209" s="41">
        <f t="shared" si="602"/>
        <v>755</v>
      </c>
      <c r="CJ209" s="41">
        <f t="shared" si="602"/>
        <v>576.52499999999998</v>
      </c>
      <c r="CK209" s="41">
        <f t="shared" si="602"/>
        <v>802.13499999999999</v>
      </c>
      <c r="CL209" s="41">
        <f t="shared" si="602"/>
        <v>916.779</v>
      </c>
      <c r="CM209" s="41">
        <f t="shared" si="602"/>
        <v>992.62669999999991</v>
      </c>
      <c r="CN209" s="41">
        <f t="shared" si="602"/>
        <v>838.38903000000005</v>
      </c>
      <c r="CO209" s="41">
        <f t="shared" si="602"/>
        <v>877.74303120055811</v>
      </c>
      <c r="CP209" s="41">
        <f t="shared" si="602"/>
        <v>781.22193107960538</v>
      </c>
      <c r="CQ209" s="41">
        <f t="shared" si="602"/>
        <v>2777.5839608255151</v>
      </c>
      <c r="CR209" s="41">
        <f t="shared" si="602"/>
        <v>2450</v>
      </c>
      <c r="CS209" s="41">
        <f t="shared" si="602"/>
        <v>2093</v>
      </c>
      <c r="CT209" s="41">
        <f t="shared" si="602"/>
        <v>1983.625</v>
      </c>
    </row>
    <row r="210" spans="1:98" ht="15" customHeight="1" x14ac:dyDescent="0.25">
      <c r="A210" s="1"/>
      <c r="B210" s="26" t="s">
        <v>8</v>
      </c>
      <c r="C210" s="43"/>
      <c r="D210" s="43"/>
      <c r="E210" s="43"/>
      <c r="F210" s="43"/>
      <c r="G210" s="43" t="str">
        <f t="shared" ref="G210:BZ210" si="603">+IFERROR(G209/C209-1,"")</f>
        <v/>
      </c>
      <c r="H210" s="43" t="str">
        <f t="shared" si="603"/>
        <v/>
      </c>
      <c r="I210" s="43" t="str">
        <f t="shared" si="603"/>
        <v/>
      </c>
      <c r="J210" s="43" t="str">
        <f t="shared" si="603"/>
        <v/>
      </c>
      <c r="K210" s="43" t="str">
        <f t="shared" si="603"/>
        <v/>
      </c>
      <c r="L210" s="43" t="str">
        <f t="shared" si="603"/>
        <v/>
      </c>
      <c r="M210" s="43" t="str">
        <f t="shared" si="603"/>
        <v/>
      </c>
      <c r="N210" s="43" t="str">
        <f t="shared" si="603"/>
        <v/>
      </c>
      <c r="O210" s="43">
        <f t="shared" si="603"/>
        <v>0</v>
      </c>
      <c r="P210" s="43">
        <f t="shared" si="603"/>
        <v>23.76</v>
      </c>
      <c r="Q210" s="43">
        <f t="shared" si="603"/>
        <v>2.44</v>
      </c>
      <c r="R210" s="43">
        <f t="shared" si="603"/>
        <v>-7.999999999999996E-2</v>
      </c>
      <c r="S210" s="43">
        <f t="shared" si="603"/>
        <v>1.88</v>
      </c>
      <c r="T210" s="43">
        <f t="shared" si="603"/>
        <v>-0.93780290791599352</v>
      </c>
      <c r="U210" s="43">
        <f t="shared" si="603"/>
        <v>1.3255813953488373</v>
      </c>
      <c r="V210" s="43">
        <f t="shared" si="603"/>
        <v>5.4130434782608692</v>
      </c>
      <c r="W210" s="43">
        <f t="shared" si="603"/>
        <v>0.73611111111111116</v>
      </c>
      <c r="X210" s="43">
        <f t="shared" si="603"/>
        <v>1.9870129870129869</v>
      </c>
      <c r="Y210" s="43">
        <f t="shared" si="603"/>
        <v>-0.77500000000000002</v>
      </c>
      <c r="Z210" s="43">
        <f t="shared" si="603"/>
        <v>-0.22033898305084743</v>
      </c>
      <c r="AA210" s="43">
        <f t="shared" si="603"/>
        <v>4.0000000000000036E-2</v>
      </c>
      <c r="AB210" s="43">
        <f t="shared" si="603"/>
        <v>-0.28260869565217395</v>
      </c>
      <c r="AC210" s="43">
        <f t="shared" si="603"/>
        <v>1.4444444444444446</v>
      </c>
      <c r="AD210" s="43">
        <f t="shared" si="603"/>
        <v>-4.3478260869565188E-2</v>
      </c>
      <c r="AE210" s="43">
        <f t="shared" si="603"/>
        <v>7.6923076923076872E-2</v>
      </c>
      <c r="AF210" s="43">
        <f t="shared" si="603"/>
        <v>0.1212121212121211</v>
      </c>
      <c r="AG210" s="43">
        <f t="shared" si="603"/>
        <v>2.2727272727272707E-2</v>
      </c>
      <c r="AH210" s="43">
        <f t="shared" si="603"/>
        <v>-6.8181818181818232E-2</v>
      </c>
      <c r="AI210" s="43">
        <f t="shared" si="603"/>
        <v>0.43571428571428572</v>
      </c>
      <c r="AJ210" s="43">
        <f t="shared" si="603"/>
        <v>-0.21878378378378371</v>
      </c>
      <c r="AK210" s="43">
        <f t="shared" si="603"/>
        <v>-0.44444444444444442</v>
      </c>
      <c r="AL210" s="43">
        <f t="shared" si="603"/>
        <v>-0.48292682926829267</v>
      </c>
      <c r="AM210" s="43">
        <f t="shared" si="603"/>
        <v>-0.37910447761194033</v>
      </c>
      <c r="AN210" s="43">
        <f t="shared" si="603"/>
        <v>0.32340944473274535</v>
      </c>
      <c r="AO210" s="43">
        <f t="shared" si="603"/>
        <v>0.5855999999999999</v>
      </c>
      <c r="AP210" s="43">
        <f t="shared" si="603"/>
        <v>1.715747641509433</v>
      </c>
      <c r="AQ210" s="43">
        <f t="shared" si="603"/>
        <v>1.2314903846153848</v>
      </c>
      <c r="AR210" s="43">
        <f t="shared" si="603"/>
        <v>-5.8901031679744142E-2</v>
      </c>
      <c r="AS210" s="43">
        <f t="shared" si="603"/>
        <v>2.2684157416750894E-2</v>
      </c>
      <c r="AT210" s="43">
        <f t="shared" si="603"/>
        <v>-0.11212121475287806</v>
      </c>
      <c r="AU210" s="43">
        <f t="shared" si="603"/>
        <v>-8.2218392042802346E-2</v>
      </c>
      <c r="AV210" s="43">
        <f t="shared" si="603"/>
        <v>0.52499999999999991</v>
      </c>
      <c r="AW210" s="43">
        <f t="shared" si="603"/>
        <v>0.110036705213719</v>
      </c>
      <c r="AX210" s="43">
        <f t="shared" si="603"/>
        <v>-7.0656473377596396E-2</v>
      </c>
      <c r="AY210" s="43">
        <f t="shared" si="603"/>
        <v>-7.0656473377596396E-2</v>
      </c>
      <c r="AZ210" s="43">
        <f t="shared" si="603"/>
        <v>-0.2729508196721312</v>
      </c>
      <c r="BA210" s="43">
        <f t="shared" si="603"/>
        <v>-0.19999999999999996</v>
      </c>
      <c r="BB210" s="43">
        <f t="shared" si="603"/>
        <v>-6.8425532882281481E-2</v>
      </c>
      <c r="BC210" s="43">
        <f t="shared" si="603"/>
        <v>-8.0239979395128502E-2</v>
      </c>
      <c r="BD210" s="43">
        <f t="shared" si="603"/>
        <v>0.18066421215140394</v>
      </c>
      <c r="BE210" s="43">
        <f t="shared" si="603"/>
        <v>0.17416666666666658</v>
      </c>
      <c r="BF210" s="43">
        <f t="shared" si="603"/>
        <v>-4.0637863048693434E-2</v>
      </c>
      <c r="BG210" s="43">
        <f t="shared" si="603"/>
        <v>-0.23582256895922116</v>
      </c>
      <c r="BH210" s="43">
        <f t="shared" si="603"/>
        <v>-0.19097652055395864</v>
      </c>
      <c r="BI210" s="43">
        <f t="shared" si="603"/>
        <v>0</v>
      </c>
      <c r="BJ210" s="43">
        <f t="shared" si="603"/>
        <v>0</v>
      </c>
      <c r="BK210" s="43">
        <f t="shared" si="603"/>
        <v>0</v>
      </c>
      <c r="BL210" s="43">
        <f t="shared" si="603"/>
        <v>0</v>
      </c>
      <c r="BM210" s="43">
        <f t="shared" si="603"/>
        <v>8.1436006624083284</v>
      </c>
      <c r="BN210" s="43">
        <f t="shared" si="603"/>
        <v>1.2964089741708147</v>
      </c>
      <c r="BO210" s="43">
        <f t="shared" si="603"/>
        <v>2.0697280364462829</v>
      </c>
      <c r="BP210" s="43">
        <f t="shared" si="603"/>
        <v>1.1376369606321339</v>
      </c>
      <c r="BQ210" s="43">
        <f t="shared" si="603"/>
        <v>-0.46442432082794305</v>
      </c>
      <c r="BR210" s="43">
        <f t="shared" si="603"/>
        <v>1.538461538461533E-2</v>
      </c>
      <c r="BS210" s="43">
        <f t="shared" si="603"/>
        <v>-9.7560975609756184E-3</v>
      </c>
      <c r="BT210" s="43">
        <f t="shared" si="603"/>
        <v>0.24539877300613488</v>
      </c>
      <c r="BU210" s="43">
        <f t="shared" si="603"/>
        <v>-0.38792270531400963</v>
      </c>
      <c r="BV210" s="43">
        <f t="shared" si="603"/>
        <v>-0.10202020202020201</v>
      </c>
      <c r="BW210" s="43">
        <f t="shared" si="603"/>
        <v>-9.8275862068965547E-2</v>
      </c>
      <c r="BX210" s="43">
        <f t="shared" si="603"/>
        <v>-9.8275862068965547E-2</v>
      </c>
      <c r="BY210" s="43">
        <f t="shared" si="603"/>
        <v>-8.0110497237569023E-2</v>
      </c>
      <c r="BZ210" s="43">
        <f t="shared" si="603"/>
        <v>9.2519685039370136E-2</v>
      </c>
      <c r="CB210" s="43"/>
      <c r="CC210" s="43" t="str">
        <f t="shared" ref="CC210:CT210" si="604">+IFERROR(CC209/CB209-1,"")</f>
        <v/>
      </c>
      <c r="CD210" s="43" t="str">
        <f t="shared" si="604"/>
        <v/>
      </c>
      <c r="CE210" s="43">
        <f t="shared" si="604"/>
        <v>7.4628571428571426</v>
      </c>
      <c r="CF210" s="43">
        <f t="shared" si="604"/>
        <v>-0.43011478730587438</v>
      </c>
      <c r="CG210" s="43">
        <f t="shared" si="604"/>
        <v>-0.20023696682464454</v>
      </c>
      <c r="CH210" s="43">
        <f t="shared" si="604"/>
        <v>8.8888888888888795E-2</v>
      </c>
      <c r="CI210" s="43">
        <f t="shared" si="604"/>
        <v>2.7210884353741527E-2</v>
      </c>
      <c r="CJ210" s="43">
        <f t="shared" si="604"/>
        <v>-0.23639072847682119</v>
      </c>
      <c r="CK210" s="43">
        <f t="shared" si="604"/>
        <v>0.39132734920428436</v>
      </c>
      <c r="CL210" s="43">
        <f t="shared" si="604"/>
        <v>0.14292357271531597</v>
      </c>
      <c r="CM210" s="43">
        <f t="shared" si="604"/>
        <v>8.2732806925114977E-2</v>
      </c>
      <c r="CN210" s="43">
        <f t="shared" si="604"/>
        <v>-0.15538335811438464</v>
      </c>
      <c r="CO210" s="43">
        <f t="shared" si="604"/>
        <v>4.6940024013145898E-2</v>
      </c>
      <c r="CP210" s="43">
        <f t="shared" si="604"/>
        <v>-0.1099650999096321</v>
      </c>
      <c r="CQ210" s="43">
        <f t="shared" si="604"/>
        <v>2.555435210308354</v>
      </c>
      <c r="CR210" s="43">
        <f t="shared" si="604"/>
        <v>-0.11793845494706667</v>
      </c>
      <c r="CS210" s="43">
        <f t="shared" si="604"/>
        <v>-0.14571428571428569</v>
      </c>
      <c r="CT210" s="43">
        <f t="shared" si="604"/>
        <v>-5.2257525083612033E-2</v>
      </c>
    </row>
    <row r="211" spans="1:98" ht="15" customHeight="1" x14ac:dyDescent="0.25">
      <c r="A211" s="48"/>
      <c r="B211" s="114"/>
      <c r="C211" s="27"/>
      <c r="D211" s="27"/>
      <c r="E211" s="27"/>
      <c r="F211" s="27"/>
      <c r="G211" s="27"/>
      <c r="H211" s="27"/>
      <c r="I211" s="27"/>
      <c r="J211" s="27"/>
      <c r="K211" s="27"/>
      <c r="L211" s="27"/>
      <c r="M211" s="27"/>
      <c r="N211" s="27"/>
      <c r="O211" s="27"/>
      <c r="P211" s="27"/>
      <c r="Q211" s="27"/>
      <c r="R211" s="27"/>
      <c r="S211" s="27"/>
      <c r="T211" s="27"/>
      <c r="U211" s="27"/>
      <c r="V211" s="27"/>
      <c r="W211" s="27"/>
      <c r="X211" s="27"/>
      <c r="Y211" s="115" t="s">
        <v>229</v>
      </c>
      <c r="Z211" s="27"/>
      <c r="AA211" s="27"/>
      <c r="AB211" s="27"/>
      <c r="AC211" s="27"/>
      <c r="AD211" s="27"/>
      <c r="AE211" s="27"/>
      <c r="AF211" s="27"/>
      <c r="AG211" s="27"/>
      <c r="AH211" s="27"/>
      <c r="AI211" s="27"/>
      <c r="AJ211" s="27"/>
      <c r="AK211" s="27"/>
      <c r="AL211" s="27"/>
      <c r="AM211" s="27"/>
      <c r="AN211" s="27"/>
      <c r="AO211" s="27"/>
      <c r="AP211" s="27"/>
      <c r="AQ211" s="27"/>
      <c r="AR211" s="27"/>
      <c r="AS211" s="27"/>
      <c r="AT211" s="27"/>
      <c r="AU211" s="27"/>
      <c r="AV211" s="27"/>
      <c r="AW211" s="27"/>
      <c r="AX211" s="29" t="s">
        <v>215</v>
      </c>
      <c r="AY211" s="27"/>
      <c r="AZ211" s="27"/>
      <c r="BA211" s="27"/>
      <c r="BB211" s="27"/>
      <c r="BC211" s="27"/>
      <c r="BD211" s="27"/>
      <c r="BE211" s="27"/>
      <c r="BF211" s="27"/>
      <c r="BG211" s="27"/>
      <c r="BH211" s="27"/>
      <c r="BI211" s="27"/>
      <c r="BJ211" s="27"/>
      <c r="BK211" s="27"/>
      <c r="BL211" s="27"/>
      <c r="BM211" s="27"/>
      <c r="BN211" s="27"/>
      <c r="BO211" s="27"/>
      <c r="BP211" s="27"/>
      <c r="BQ211" s="29" t="s">
        <v>216</v>
      </c>
      <c r="BR211" s="27"/>
      <c r="BS211" s="27"/>
      <c r="BT211" s="27"/>
      <c r="BU211" s="27"/>
      <c r="BV211" s="27"/>
      <c r="BW211" s="27"/>
      <c r="BX211" s="27"/>
      <c r="BY211" s="27"/>
      <c r="BZ211" s="27"/>
      <c r="CB211" s="27"/>
      <c r="CC211" s="27"/>
      <c r="CD211" s="27"/>
      <c r="CE211" s="27"/>
      <c r="CF211" s="27"/>
      <c r="CG211" s="27"/>
      <c r="CH211" s="27"/>
      <c r="CI211" s="27"/>
      <c r="CJ211" s="27"/>
      <c r="CK211" s="27"/>
      <c r="CL211" s="27"/>
      <c r="CM211" s="27"/>
      <c r="CN211" s="27"/>
      <c r="CO211" s="27"/>
      <c r="CP211" s="27"/>
      <c r="CQ211" s="27"/>
      <c r="CR211" s="27"/>
      <c r="CS211" s="27"/>
      <c r="CT211" s="27"/>
    </row>
    <row r="212" spans="1:98" ht="15.75" customHeight="1" x14ac:dyDescent="0.25">
      <c r="A212" s="123"/>
      <c r="B212" s="124" t="s">
        <v>175</v>
      </c>
      <c r="C212" s="125"/>
      <c r="D212" s="125"/>
      <c r="E212" s="125"/>
      <c r="F212" s="125"/>
      <c r="G212" s="125"/>
      <c r="H212" s="126">
        <v>25</v>
      </c>
      <c r="I212" s="126">
        <v>25</v>
      </c>
      <c r="J212" s="126">
        <v>25</v>
      </c>
      <c r="K212" s="126">
        <v>25</v>
      </c>
      <c r="L212" s="126">
        <v>25</v>
      </c>
      <c r="M212" s="126">
        <v>25</v>
      </c>
      <c r="N212" s="126">
        <v>25</v>
      </c>
      <c r="O212" s="126">
        <v>25</v>
      </c>
      <c r="P212" s="127">
        <f t="shared" ref="P212:T212" si="605">60*0.7</f>
        <v>42</v>
      </c>
      <c r="Q212" s="126">
        <f t="shared" si="605"/>
        <v>42</v>
      </c>
      <c r="R212" s="126">
        <f t="shared" si="605"/>
        <v>42</v>
      </c>
      <c r="S212" s="126">
        <f t="shared" si="605"/>
        <v>42</v>
      </c>
      <c r="T212" s="126">
        <f t="shared" si="605"/>
        <v>42</v>
      </c>
      <c r="U212" s="127">
        <f>50*0.7</f>
        <v>35</v>
      </c>
      <c r="V212" s="126">
        <f t="shared" ref="V212:AB212" si="606">+U212</f>
        <v>35</v>
      </c>
      <c r="W212" s="126">
        <f t="shared" si="606"/>
        <v>35</v>
      </c>
      <c r="X212" s="126">
        <f t="shared" si="606"/>
        <v>35</v>
      </c>
      <c r="Y212" s="126">
        <f t="shared" si="606"/>
        <v>35</v>
      </c>
      <c r="Z212" s="126">
        <f t="shared" si="606"/>
        <v>35</v>
      </c>
      <c r="AA212" s="126">
        <f t="shared" si="606"/>
        <v>35</v>
      </c>
      <c r="AB212" s="126">
        <f t="shared" si="606"/>
        <v>35</v>
      </c>
      <c r="AC212" s="127">
        <v>30</v>
      </c>
      <c r="AD212" s="126">
        <f t="shared" ref="AD212:AF212" si="607">+AC212</f>
        <v>30</v>
      </c>
      <c r="AE212" s="126">
        <f t="shared" si="607"/>
        <v>30</v>
      </c>
      <c r="AF212" s="126">
        <f t="shared" si="607"/>
        <v>30</v>
      </c>
      <c r="AG212" s="127">
        <v>25</v>
      </c>
      <c r="AH212" s="126">
        <f t="shared" ref="AH212:AJ212" si="608">+AG212</f>
        <v>25</v>
      </c>
      <c r="AI212" s="126">
        <f t="shared" si="608"/>
        <v>25</v>
      </c>
      <c r="AJ212" s="126">
        <f t="shared" si="608"/>
        <v>25</v>
      </c>
      <c r="AK212" s="127">
        <v>15</v>
      </c>
      <c r="AL212" s="126">
        <f t="shared" ref="AL212:BL212" si="609">+AK212</f>
        <v>15</v>
      </c>
      <c r="AM212" s="126">
        <f t="shared" si="609"/>
        <v>15</v>
      </c>
      <c r="AN212" s="126">
        <f t="shared" si="609"/>
        <v>15</v>
      </c>
      <c r="AO212" s="126">
        <f t="shared" si="609"/>
        <v>15</v>
      </c>
      <c r="AP212" s="126">
        <f t="shared" si="609"/>
        <v>15</v>
      </c>
      <c r="AQ212" s="126">
        <f t="shared" si="609"/>
        <v>15</v>
      </c>
      <c r="AR212" s="126">
        <f t="shared" si="609"/>
        <v>15</v>
      </c>
      <c r="AS212" s="126">
        <f t="shared" si="609"/>
        <v>15</v>
      </c>
      <c r="AT212" s="126">
        <f t="shared" si="609"/>
        <v>15</v>
      </c>
      <c r="AU212" s="126">
        <f t="shared" si="609"/>
        <v>15</v>
      </c>
      <c r="AV212" s="126">
        <f t="shared" si="609"/>
        <v>15</v>
      </c>
      <c r="AW212" s="126">
        <f t="shared" si="609"/>
        <v>15</v>
      </c>
      <c r="AX212" s="126">
        <f t="shared" si="609"/>
        <v>15</v>
      </c>
      <c r="AY212" s="126">
        <f t="shared" si="609"/>
        <v>15</v>
      </c>
      <c r="AZ212" s="126">
        <f t="shared" si="609"/>
        <v>15</v>
      </c>
      <c r="BA212" s="126">
        <f t="shared" si="609"/>
        <v>15</v>
      </c>
      <c r="BB212" s="126">
        <f t="shared" si="609"/>
        <v>15</v>
      </c>
      <c r="BC212" s="126">
        <f t="shared" si="609"/>
        <v>15</v>
      </c>
      <c r="BD212" s="126">
        <f t="shared" si="609"/>
        <v>15</v>
      </c>
      <c r="BE212" s="126">
        <f t="shared" si="609"/>
        <v>15</v>
      </c>
      <c r="BF212" s="126">
        <f t="shared" si="609"/>
        <v>15</v>
      </c>
      <c r="BG212" s="126">
        <f t="shared" si="609"/>
        <v>15</v>
      </c>
      <c r="BH212" s="126">
        <f t="shared" si="609"/>
        <v>15</v>
      </c>
      <c r="BI212" s="126">
        <f t="shared" si="609"/>
        <v>15</v>
      </c>
      <c r="BJ212" s="126">
        <f t="shared" si="609"/>
        <v>15</v>
      </c>
      <c r="BK212" s="126">
        <f t="shared" si="609"/>
        <v>15</v>
      </c>
      <c r="BL212" s="126">
        <f t="shared" si="609"/>
        <v>15</v>
      </c>
      <c r="BM212" s="127">
        <f>75*0.7</f>
        <v>52.5</v>
      </c>
      <c r="BN212" s="126">
        <f t="shared" ref="BN212:BP212" si="610">+BM212</f>
        <v>52.5</v>
      </c>
      <c r="BO212" s="126">
        <f t="shared" si="610"/>
        <v>52.5</v>
      </c>
      <c r="BP212" s="126">
        <f t="shared" si="610"/>
        <v>52.5</v>
      </c>
      <c r="BQ212" s="127">
        <f>70*0.7</f>
        <v>49</v>
      </c>
      <c r="BR212" s="126">
        <f t="shared" ref="BR212:BT212" si="611">+BQ212</f>
        <v>49</v>
      </c>
      <c r="BS212" s="126">
        <f t="shared" si="611"/>
        <v>49</v>
      </c>
      <c r="BT212" s="126">
        <f t="shared" si="611"/>
        <v>49</v>
      </c>
      <c r="BU212" s="127">
        <f>65*0.7</f>
        <v>45.5</v>
      </c>
      <c r="BV212" s="126">
        <f t="shared" ref="BV212:BX212" si="612">+BU212</f>
        <v>45.5</v>
      </c>
      <c r="BW212" s="126">
        <f t="shared" si="612"/>
        <v>45.5</v>
      </c>
      <c r="BX212" s="126">
        <f t="shared" si="612"/>
        <v>45.5</v>
      </c>
      <c r="BY212" s="127">
        <f>60*0.7</f>
        <v>42</v>
      </c>
      <c r="BZ212" s="126">
        <f>+BY212</f>
        <v>42</v>
      </c>
      <c r="CB212" s="125"/>
      <c r="CC212" s="125"/>
      <c r="CD212" s="125">
        <f t="shared" ref="CD212:CT212" si="613">+CD214/CD213</f>
        <v>25</v>
      </c>
      <c r="CE212" s="125">
        <f t="shared" si="613"/>
        <v>41.5</v>
      </c>
      <c r="CF212" s="125">
        <f t="shared" si="613"/>
        <v>35.736842105263158</v>
      </c>
      <c r="CG212" s="125">
        <f t="shared" si="613"/>
        <v>35</v>
      </c>
      <c r="CH212" s="125">
        <f t="shared" si="613"/>
        <v>31.666666666666668</v>
      </c>
      <c r="CI212" s="125">
        <f t="shared" si="613"/>
        <v>26.666666666666668</v>
      </c>
      <c r="CJ212" s="125">
        <f t="shared" si="613"/>
        <v>20.833333333333332</v>
      </c>
      <c r="CK212" s="125">
        <f t="shared" si="613"/>
        <v>15</v>
      </c>
      <c r="CL212" s="125">
        <f t="shared" si="613"/>
        <v>15</v>
      </c>
      <c r="CM212" s="125">
        <f t="shared" si="613"/>
        <v>15</v>
      </c>
      <c r="CN212" s="125">
        <f t="shared" si="613"/>
        <v>15</v>
      </c>
      <c r="CO212" s="125">
        <f t="shared" si="613"/>
        <v>15</v>
      </c>
      <c r="CP212" s="125">
        <f t="shared" si="613"/>
        <v>15</v>
      </c>
      <c r="CQ212" s="125">
        <f t="shared" si="613"/>
        <v>48.139534883720927</v>
      </c>
      <c r="CR212" s="125">
        <f t="shared" si="613"/>
        <v>50</v>
      </c>
      <c r="CS212" s="125">
        <f t="shared" si="613"/>
        <v>47.166666666666664</v>
      </c>
      <c r="CT212" s="125">
        <f t="shared" si="613"/>
        <v>43.473684210526315</v>
      </c>
    </row>
    <row r="213" spans="1:98" ht="15" customHeight="1" x14ac:dyDescent="0.25">
      <c r="A213" s="128"/>
      <c r="B213" s="129" t="s">
        <v>176</v>
      </c>
      <c r="C213" s="130"/>
      <c r="D213" s="130"/>
      <c r="E213" s="130"/>
      <c r="F213" s="130"/>
      <c r="G213" s="130"/>
      <c r="H213" s="130"/>
      <c r="I213" s="130">
        <f t="shared" ref="I213:O213" si="614">+I234-H234</f>
        <v>3</v>
      </c>
      <c r="J213" s="130">
        <f t="shared" si="614"/>
        <v>3</v>
      </c>
      <c r="K213" s="130">
        <f t="shared" si="614"/>
        <v>1</v>
      </c>
      <c r="L213" s="130">
        <f t="shared" si="614"/>
        <v>2</v>
      </c>
      <c r="M213" s="130">
        <f t="shared" si="614"/>
        <v>2</v>
      </c>
      <c r="N213" s="130">
        <f t="shared" si="614"/>
        <v>2</v>
      </c>
      <c r="O213" s="130">
        <f t="shared" si="614"/>
        <v>1</v>
      </c>
      <c r="P213" s="130">
        <f>+P220</f>
        <v>29</v>
      </c>
      <c r="Q213" s="130">
        <f t="shared" ref="Q213:BF213" si="615">+Q220-P220</f>
        <v>3.5</v>
      </c>
      <c r="R213" s="130">
        <f t="shared" si="615"/>
        <v>0.5</v>
      </c>
      <c r="S213" s="130">
        <f t="shared" si="615"/>
        <v>1</v>
      </c>
      <c r="T213" s="130">
        <f t="shared" si="615"/>
        <v>1</v>
      </c>
      <c r="U213" s="130">
        <f t="shared" si="615"/>
        <v>10</v>
      </c>
      <c r="V213" s="130">
        <f t="shared" si="615"/>
        <v>7</v>
      </c>
      <c r="W213" s="130">
        <f t="shared" si="615"/>
        <v>2</v>
      </c>
      <c r="X213" s="130">
        <f t="shared" si="615"/>
        <v>5</v>
      </c>
      <c r="Y213" s="130">
        <f t="shared" si="615"/>
        <v>1</v>
      </c>
      <c r="Z213" s="130">
        <f t="shared" si="615"/>
        <v>5</v>
      </c>
      <c r="AA213" s="130">
        <f t="shared" si="615"/>
        <v>2</v>
      </c>
      <c r="AB213" s="130">
        <f t="shared" si="615"/>
        <v>3</v>
      </c>
      <c r="AC213" s="130">
        <f t="shared" si="615"/>
        <v>5</v>
      </c>
      <c r="AD213" s="130">
        <f t="shared" si="615"/>
        <v>5</v>
      </c>
      <c r="AE213" s="130">
        <f t="shared" si="615"/>
        <v>2</v>
      </c>
      <c r="AF213" s="130">
        <f t="shared" si="615"/>
        <v>3</v>
      </c>
      <c r="AG213" s="130">
        <f t="shared" si="615"/>
        <v>5</v>
      </c>
      <c r="AH213" s="130">
        <f t="shared" si="615"/>
        <v>5</v>
      </c>
      <c r="AI213" s="130">
        <f t="shared" si="615"/>
        <v>5</v>
      </c>
      <c r="AJ213" s="130">
        <f t="shared" si="615"/>
        <v>2</v>
      </c>
      <c r="AK213" s="130">
        <f t="shared" si="615"/>
        <v>3</v>
      </c>
      <c r="AL213" s="130">
        <f t="shared" si="615"/>
        <v>2</v>
      </c>
      <c r="AM213" s="130">
        <f t="shared" si="615"/>
        <v>3</v>
      </c>
      <c r="AN213" s="130">
        <f t="shared" si="615"/>
        <v>5</v>
      </c>
      <c r="AO213" s="130">
        <f t="shared" si="615"/>
        <v>5</v>
      </c>
      <c r="AP213" s="130">
        <f t="shared" si="615"/>
        <v>10</v>
      </c>
      <c r="AQ213" s="130">
        <f t="shared" si="615"/>
        <v>5</v>
      </c>
      <c r="AR213" s="130">
        <f t="shared" si="615"/>
        <v>2</v>
      </c>
      <c r="AS213" s="130">
        <f t="shared" si="615"/>
        <v>3</v>
      </c>
      <c r="AT213" s="130">
        <f t="shared" si="615"/>
        <v>5</v>
      </c>
      <c r="AU213" s="130">
        <f t="shared" si="615"/>
        <v>5</v>
      </c>
      <c r="AV213" s="130">
        <f t="shared" si="615"/>
        <v>5</v>
      </c>
      <c r="AW213" s="130">
        <f t="shared" si="615"/>
        <v>5</v>
      </c>
      <c r="AX213" s="130">
        <f t="shared" si="615"/>
        <v>5</v>
      </c>
      <c r="AY213" s="130">
        <f t="shared" si="615"/>
        <v>5</v>
      </c>
      <c r="AZ213" s="130">
        <f t="shared" si="615"/>
        <v>2</v>
      </c>
      <c r="BA213" s="130">
        <f t="shared" si="615"/>
        <v>3</v>
      </c>
      <c r="BB213" s="130">
        <f t="shared" si="615"/>
        <v>5</v>
      </c>
      <c r="BC213" s="130">
        <f t="shared" si="615"/>
        <v>5</v>
      </c>
      <c r="BD213" s="130">
        <f t="shared" si="615"/>
        <v>5</v>
      </c>
      <c r="BE213" s="130">
        <f t="shared" si="615"/>
        <v>5</v>
      </c>
      <c r="BF213" s="130">
        <f t="shared" si="615"/>
        <v>5</v>
      </c>
      <c r="BG213" s="130">
        <f t="shared" ref="BG213" si="616">+BG220-BF220</f>
        <v>3</v>
      </c>
      <c r="BH213" s="130">
        <f t="shared" ref="BH213" si="617">+BH220-BG220</f>
        <v>2</v>
      </c>
      <c r="BI213" s="131">
        <f t="shared" ref="BI213:BL213" si="618">+BE213</f>
        <v>5</v>
      </c>
      <c r="BJ213" s="131">
        <f t="shared" si="618"/>
        <v>5</v>
      </c>
      <c r="BK213" s="131">
        <f t="shared" si="618"/>
        <v>3</v>
      </c>
      <c r="BL213" s="131">
        <f t="shared" si="618"/>
        <v>2</v>
      </c>
      <c r="BM213" s="131">
        <v>33</v>
      </c>
      <c r="BN213" s="131">
        <v>5</v>
      </c>
      <c r="BO213" s="131">
        <v>5</v>
      </c>
      <c r="BP213" s="131">
        <v>3</v>
      </c>
      <c r="BQ213" s="131">
        <v>15</v>
      </c>
      <c r="BR213" s="131">
        <v>5</v>
      </c>
      <c r="BS213" s="131">
        <v>5</v>
      </c>
      <c r="BT213" s="131">
        <v>5</v>
      </c>
      <c r="BU213" s="131">
        <v>7</v>
      </c>
      <c r="BV213" s="131">
        <v>4</v>
      </c>
      <c r="BW213" s="131">
        <v>4</v>
      </c>
      <c r="BX213" s="131">
        <v>4</v>
      </c>
      <c r="BY213" s="131">
        <v>6</v>
      </c>
      <c r="BZ213" s="131">
        <v>5</v>
      </c>
      <c r="CB213" s="130"/>
      <c r="CC213" s="130"/>
      <c r="CD213" s="102">
        <f t="shared" ref="CD213:CT213" si="619">+SUMIFS($C213:$BZ213,$C$5:$BZ$5,"&lt;="&amp;CD$5,$C$5:$BZ$5,"&gt;"&amp;CC$5)</f>
        <v>7</v>
      </c>
      <c r="CE213" s="102">
        <f t="shared" si="619"/>
        <v>34</v>
      </c>
      <c r="CF213" s="102">
        <f t="shared" si="619"/>
        <v>19</v>
      </c>
      <c r="CG213" s="102">
        <f t="shared" si="619"/>
        <v>13</v>
      </c>
      <c r="CH213" s="102">
        <f t="shared" si="619"/>
        <v>15</v>
      </c>
      <c r="CI213" s="102">
        <f t="shared" si="619"/>
        <v>15</v>
      </c>
      <c r="CJ213" s="102">
        <f t="shared" si="619"/>
        <v>12</v>
      </c>
      <c r="CK213" s="102">
        <f t="shared" si="619"/>
        <v>23</v>
      </c>
      <c r="CL213" s="102">
        <f t="shared" si="619"/>
        <v>15</v>
      </c>
      <c r="CM213" s="102">
        <f t="shared" si="619"/>
        <v>20</v>
      </c>
      <c r="CN213" s="102">
        <f t="shared" si="619"/>
        <v>15</v>
      </c>
      <c r="CO213" s="102">
        <f t="shared" si="619"/>
        <v>20</v>
      </c>
      <c r="CP213" s="102">
        <f t="shared" si="619"/>
        <v>15</v>
      </c>
      <c r="CQ213" s="102">
        <f t="shared" si="619"/>
        <v>43</v>
      </c>
      <c r="CR213" s="102">
        <f t="shared" si="619"/>
        <v>28</v>
      </c>
      <c r="CS213" s="102">
        <f t="shared" si="619"/>
        <v>21</v>
      </c>
      <c r="CT213" s="102">
        <f t="shared" si="619"/>
        <v>19</v>
      </c>
    </row>
    <row r="214" spans="1:98" ht="15" customHeight="1" x14ac:dyDescent="0.25">
      <c r="A214" s="48"/>
      <c r="B214" s="114" t="s">
        <v>155</v>
      </c>
      <c r="C214" s="27"/>
      <c r="D214" s="27"/>
      <c r="E214" s="27"/>
      <c r="F214" s="27"/>
      <c r="G214" s="27"/>
      <c r="H214" s="27"/>
      <c r="I214" s="52">
        <f t="shared" ref="I214:BZ214" si="620">+I213*I212</f>
        <v>75</v>
      </c>
      <c r="J214" s="52">
        <f t="shared" si="620"/>
        <v>75</v>
      </c>
      <c r="K214" s="52">
        <f t="shared" si="620"/>
        <v>25</v>
      </c>
      <c r="L214" s="52">
        <f t="shared" si="620"/>
        <v>50</v>
      </c>
      <c r="M214" s="52">
        <f t="shared" si="620"/>
        <v>50</v>
      </c>
      <c r="N214" s="52">
        <f t="shared" si="620"/>
        <v>50</v>
      </c>
      <c r="O214" s="52">
        <f t="shared" si="620"/>
        <v>25</v>
      </c>
      <c r="P214" s="52">
        <f t="shared" si="620"/>
        <v>1218</v>
      </c>
      <c r="Q214" s="52">
        <f t="shared" si="620"/>
        <v>147</v>
      </c>
      <c r="R214" s="52">
        <f t="shared" si="620"/>
        <v>21</v>
      </c>
      <c r="S214" s="52">
        <f t="shared" si="620"/>
        <v>42</v>
      </c>
      <c r="T214" s="52">
        <f t="shared" si="620"/>
        <v>42</v>
      </c>
      <c r="U214" s="52">
        <f t="shared" si="620"/>
        <v>350</v>
      </c>
      <c r="V214" s="52">
        <f t="shared" si="620"/>
        <v>245</v>
      </c>
      <c r="W214" s="52">
        <f t="shared" si="620"/>
        <v>70</v>
      </c>
      <c r="X214" s="52">
        <f t="shared" si="620"/>
        <v>175</v>
      </c>
      <c r="Y214" s="52">
        <f t="shared" si="620"/>
        <v>35</v>
      </c>
      <c r="Z214" s="52">
        <f t="shared" si="620"/>
        <v>175</v>
      </c>
      <c r="AA214" s="52">
        <f t="shared" si="620"/>
        <v>70</v>
      </c>
      <c r="AB214" s="52">
        <f t="shared" si="620"/>
        <v>105</v>
      </c>
      <c r="AC214" s="52">
        <f t="shared" si="620"/>
        <v>150</v>
      </c>
      <c r="AD214" s="52">
        <f t="shared" si="620"/>
        <v>150</v>
      </c>
      <c r="AE214" s="52">
        <f t="shared" si="620"/>
        <v>60</v>
      </c>
      <c r="AF214" s="52">
        <f t="shared" si="620"/>
        <v>90</v>
      </c>
      <c r="AG214" s="52">
        <f t="shared" si="620"/>
        <v>125</v>
      </c>
      <c r="AH214" s="52">
        <f t="shared" si="620"/>
        <v>125</v>
      </c>
      <c r="AI214" s="52">
        <f t="shared" si="620"/>
        <v>125</v>
      </c>
      <c r="AJ214" s="52">
        <f t="shared" si="620"/>
        <v>50</v>
      </c>
      <c r="AK214" s="52">
        <f t="shared" si="620"/>
        <v>45</v>
      </c>
      <c r="AL214" s="52">
        <f t="shared" si="620"/>
        <v>30</v>
      </c>
      <c r="AM214" s="52">
        <f t="shared" si="620"/>
        <v>45</v>
      </c>
      <c r="AN214" s="52">
        <f t="shared" si="620"/>
        <v>75</v>
      </c>
      <c r="AO214" s="52">
        <f t="shared" si="620"/>
        <v>75</v>
      </c>
      <c r="AP214" s="52">
        <f t="shared" si="620"/>
        <v>150</v>
      </c>
      <c r="AQ214" s="52">
        <f t="shared" si="620"/>
        <v>75</v>
      </c>
      <c r="AR214" s="52">
        <f t="shared" si="620"/>
        <v>30</v>
      </c>
      <c r="AS214" s="52">
        <f t="shared" si="620"/>
        <v>45</v>
      </c>
      <c r="AT214" s="52">
        <f t="shared" si="620"/>
        <v>75</v>
      </c>
      <c r="AU214" s="52">
        <f t="shared" si="620"/>
        <v>75</v>
      </c>
      <c r="AV214" s="52">
        <f t="shared" si="620"/>
        <v>75</v>
      </c>
      <c r="AW214" s="52">
        <f t="shared" si="620"/>
        <v>75</v>
      </c>
      <c r="AX214" s="52">
        <f t="shared" si="620"/>
        <v>75</v>
      </c>
      <c r="AY214" s="52">
        <f t="shared" si="620"/>
        <v>75</v>
      </c>
      <c r="AZ214" s="52">
        <f t="shared" si="620"/>
        <v>30</v>
      </c>
      <c r="BA214" s="52">
        <f t="shared" si="620"/>
        <v>45</v>
      </c>
      <c r="BB214" s="52">
        <f t="shared" si="620"/>
        <v>75</v>
      </c>
      <c r="BC214" s="52">
        <f t="shared" si="620"/>
        <v>75</v>
      </c>
      <c r="BD214" s="52">
        <f t="shared" si="620"/>
        <v>75</v>
      </c>
      <c r="BE214" s="52">
        <f t="shared" si="620"/>
        <v>75</v>
      </c>
      <c r="BF214" s="52">
        <f t="shared" si="620"/>
        <v>75</v>
      </c>
      <c r="BG214" s="52">
        <f t="shared" si="620"/>
        <v>45</v>
      </c>
      <c r="BH214" s="52">
        <f t="shared" si="620"/>
        <v>30</v>
      </c>
      <c r="BI214" s="52">
        <f t="shared" si="620"/>
        <v>75</v>
      </c>
      <c r="BJ214" s="52">
        <f t="shared" si="620"/>
        <v>75</v>
      </c>
      <c r="BK214" s="52">
        <f t="shared" si="620"/>
        <v>45</v>
      </c>
      <c r="BL214" s="52">
        <f t="shared" si="620"/>
        <v>30</v>
      </c>
      <c r="BM214" s="52">
        <f t="shared" si="620"/>
        <v>1732.5</v>
      </c>
      <c r="BN214" s="52">
        <f t="shared" si="620"/>
        <v>262.5</v>
      </c>
      <c r="BO214" s="52">
        <f t="shared" si="620"/>
        <v>262.5</v>
      </c>
      <c r="BP214" s="52">
        <f t="shared" si="620"/>
        <v>157.5</v>
      </c>
      <c r="BQ214" s="52">
        <f t="shared" si="620"/>
        <v>735</v>
      </c>
      <c r="BR214" s="52">
        <f t="shared" si="620"/>
        <v>245</v>
      </c>
      <c r="BS214" s="52">
        <f t="shared" si="620"/>
        <v>245</v>
      </c>
      <c r="BT214" s="52">
        <f t="shared" si="620"/>
        <v>245</v>
      </c>
      <c r="BU214" s="52">
        <f t="shared" si="620"/>
        <v>318.5</v>
      </c>
      <c r="BV214" s="52">
        <f t="shared" si="620"/>
        <v>182</v>
      </c>
      <c r="BW214" s="52">
        <f t="shared" si="620"/>
        <v>182</v>
      </c>
      <c r="BX214" s="52">
        <f t="shared" si="620"/>
        <v>182</v>
      </c>
      <c r="BY214" s="52">
        <f t="shared" si="620"/>
        <v>252</v>
      </c>
      <c r="BZ214" s="52">
        <f t="shared" si="620"/>
        <v>210</v>
      </c>
      <c r="CB214" s="27"/>
      <c r="CC214" s="27"/>
      <c r="CD214" s="30">
        <f t="shared" ref="CD214:CT214" si="621">+SUMIFS($C214:$BZ214,$C$5:$BZ$5,"&lt;="&amp;CD$5,$C$5:$BZ$5,"&gt;"&amp;CC$5)</f>
        <v>175</v>
      </c>
      <c r="CE214" s="30">
        <f t="shared" si="621"/>
        <v>1411</v>
      </c>
      <c r="CF214" s="30">
        <f t="shared" si="621"/>
        <v>679</v>
      </c>
      <c r="CG214" s="30">
        <f t="shared" si="621"/>
        <v>455</v>
      </c>
      <c r="CH214" s="30">
        <f t="shared" si="621"/>
        <v>475</v>
      </c>
      <c r="CI214" s="30">
        <f t="shared" si="621"/>
        <v>400</v>
      </c>
      <c r="CJ214" s="30">
        <f t="shared" si="621"/>
        <v>250</v>
      </c>
      <c r="CK214" s="30">
        <f t="shared" si="621"/>
        <v>345</v>
      </c>
      <c r="CL214" s="30">
        <f t="shared" si="621"/>
        <v>225</v>
      </c>
      <c r="CM214" s="30">
        <f t="shared" si="621"/>
        <v>300</v>
      </c>
      <c r="CN214" s="30">
        <f t="shared" si="621"/>
        <v>225</v>
      </c>
      <c r="CO214" s="30">
        <f t="shared" si="621"/>
        <v>300</v>
      </c>
      <c r="CP214" s="30">
        <f t="shared" si="621"/>
        <v>225</v>
      </c>
      <c r="CQ214" s="30">
        <f t="shared" si="621"/>
        <v>2070</v>
      </c>
      <c r="CR214" s="30">
        <f t="shared" si="621"/>
        <v>1400</v>
      </c>
      <c r="CS214" s="30">
        <f t="shared" si="621"/>
        <v>990.5</v>
      </c>
      <c r="CT214" s="30">
        <f t="shared" si="621"/>
        <v>826</v>
      </c>
    </row>
    <row r="215" spans="1:98" ht="15.75" customHeight="1" x14ac:dyDescent="0.25">
      <c r="A215" s="48"/>
      <c r="B215" s="114"/>
      <c r="C215" s="27"/>
      <c r="D215" s="27"/>
      <c r="E215" s="27"/>
      <c r="F215" s="27"/>
      <c r="G215" s="27"/>
      <c r="H215" s="73"/>
      <c r="I215" s="73"/>
      <c r="J215" s="73"/>
      <c r="K215" s="73"/>
      <c r="L215" s="27"/>
      <c r="M215" s="73"/>
      <c r="N215" s="73"/>
      <c r="O215" s="73"/>
      <c r="P215" s="73"/>
      <c r="Q215" s="73"/>
      <c r="R215" s="73"/>
      <c r="S215" s="73"/>
      <c r="T215" s="73"/>
      <c r="U215" s="73"/>
      <c r="V215" s="27"/>
      <c r="W215" s="73"/>
      <c r="X215" s="73"/>
      <c r="Y215" s="134" t="s">
        <v>217</v>
      </c>
      <c r="Z215" s="73"/>
      <c r="AA215" s="73"/>
      <c r="AB215" s="73"/>
      <c r="AC215" s="73"/>
      <c r="AD215" s="73"/>
      <c r="AE215" s="73"/>
      <c r="AF215" s="73"/>
      <c r="AG215" s="73"/>
      <c r="AH215" s="73"/>
      <c r="AI215" s="73"/>
      <c r="AJ215" s="73"/>
      <c r="AK215" s="73"/>
      <c r="AL215" s="73"/>
      <c r="AM215" s="73"/>
      <c r="AN215" s="134" t="s">
        <v>218</v>
      </c>
      <c r="AO215" s="73"/>
      <c r="AP215" s="73"/>
      <c r="AQ215" s="27"/>
      <c r="AR215" s="27"/>
      <c r="AS215" s="27"/>
      <c r="AT215" s="27"/>
      <c r="AU215" s="27"/>
      <c r="AV215" s="29" t="s">
        <v>219</v>
      </c>
      <c r="AW215" s="27"/>
      <c r="AX215" s="29"/>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B215" s="27"/>
      <c r="CC215" s="27"/>
      <c r="CD215" s="27"/>
      <c r="CE215" s="27"/>
      <c r="CF215" s="27"/>
      <c r="CG215" s="27"/>
      <c r="CH215" s="27"/>
      <c r="CI215" s="27"/>
      <c r="CJ215" s="27"/>
      <c r="CK215" s="27"/>
      <c r="CL215" s="27"/>
      <c r="CM215" s="27"/>
      <c r="CN215" s="27"/>
      <c r="CO215" s="27"/>
      <c r="CP215" s="27"/>
      <c r="CQ215" s="27"/>
      <c r="CR215" s="27"/>
      <c r="CS215" s="27"/>
      <c r="CT215" s="27"/>
    </row>
    <row r="216" spans="1:98" ht="15.75" customHeight="1" x14ac:dyDescent="0.25">
      <c r="A216" s="48"/>
      <c r="B216" s="114" t="s">
        <v>220</v>
      </c>
      <c r="C216" s="27"/>
      <c r="D216" s="27"/>
      <c r="E216" s="27"/>
      <c r="F216" s="27"/>
      <c r="G216" s="27"/>
      <c r="H216" s="73"/>
      <c r="I216" s="73"/>
      <c r="J216" s="73"/>
      <c r="K216" s="27"/>
      <c r="L216" s="27"/>
      <c r="M216" s="27"/>
      <c r="N216" s="27"/>
      <c r="O216" s="27"/>
      <c r="P216" s="28">
        <v>20</v>
      </c>
      <c r="Q216" s="28">
        <v>25</v>
      </c>
      <c r="R216" s="28">
        <v>25</v>
      </c>
      <c r="S216" s="28">
        <v>30</v>
      </c>
      <c r="T216" s="28">
        <v>35</v>
      </c>
      <c r="U216" s="28">
        <v>50</v>
      </c>
      <c r="V216" s="28">
        <v>50</v>
      </c>
      <c r="W216" s="28">
        <v>55</v>
      </c>
      <c r="X216" s="28">
        <v>55</v>
      </c>
      <c r="Y216" s="28">
        <v>55</v>
      </c>
      <c r="Z216" s="28">
        <v>55</v>
      </c>
      <c r="AA216" s="28">
        <v>60</v>
      </c>
      <c r="AB216" s="28">
        <v>60</v>
      </c>
      <c r="AC216" s="28">
        <v>70</v>
      </c>
      <c r="AD216" s="28">
        <v>70</v>
      </c>
      <c r="AE216" s="28">
        <v>80</v>
      </c>
      <c r="AF216" s="28">
        <v>95</v>
      </c>
      <c r="AG216" s="28">
        <v>100</v>
      </c>
      <c r="AH216" s="28">
        <v>80</v>
      </c>
      <c r="AI216" s="27">
        <f t="shared" ref="AI216:AO216" si="622">+AE216*(1+AI217)</f>
        <v>76</v>
      </c>
      <c r="AJ216" s="27">
        <f t="shared" si="622"/>
        <v>94.525000000000006</v>
      </c>
      <c r="AK216" s="27">
        <f t="shared" si="622"/>
        <v>80</v>
      </c>
      <c r="AL216" s="27">
        <f t="shared" si="622"/>
        <v>76</v>
      </c>
      <c r="AM216" s="27">
        <f t="shared" si="622"/>
        <v>79.8</v>
      </c>
      <c r="AN216" s="27">
        <f t="shared" si="622"/>
        <v>116.26575000000001</v>
      </c>
      <c r="AO216" s="27">
        <f t="shared" si="622"/>
        <v>123.2</v>
      </c>
      <c r="AP216" s="27">
        <f>+CK216-SUM(AM216:AO216)</f>
        <v>137.86924999999991</v>
      </c>
      <c r="AQ216" s="27">
        <f>+AM216*(1+AQ217)</f>
        <v>203.48999999999998</v>
      </c>
      <c r="AR216" s="28">
        <v>150</v>
      </c>
      <c r="AS216" s="27">
        <f>+AO216*(1+AS217)</f>
        <v>157.696</v>
      </c>
      <c r="AT216" s="27">
        <f>+AVERAGE(AQ216,AS216)</f>
        <v>180.59299999999999</v>
      </c>
      <c r="AU216" s="28">
        <f>+AT216</f>
        <v>180.59299999999999</v>
      </c>
      <c r="AV216" s="27">
        <f>+AR216*(1+AV217)</f>
        <v>199.5</v>
      </c>
      <c r="AW216" s="28">
        <v>150</v>
      </c>
      <c r="AX216" s="27">
        <f t="shared" ref="AX216:BL216" si="623">+AT216*(1+AX217)</f>
        <v>162.53369999999998</v>
      </c>
      <c r="AY216" s="27">
        <f t="shared" si="623"/>
        <v>162.53369999999998</v>
      </c>
      <c r="AZ216" s="27">
        <f t="shared" si="623"/>
        <v>169.57499999999999</v>
      </c>
      <c r="BA216" s="27">
        <f t="shared" si="623"/>
        <v>135</v>
      </c>
      <c r="BB216" s="27">
        <f t="shared" si="623"/>
        <v>146.28032999999999</v>
      </c>
      <c r="BC216" s="27">
        <f t="shared" si="623"/>
        <v>143.47400080635134</v>
      </c>
      <c r="BD216" s="27">
        <f t="shared" si="623"/>
        <v>160.63106014011643</v>
      </c>
      <c r="BE216" s="27">
        <f t="shared" si="623"/>
        <v>136.35</v>
      </c>
      <c r="BF216" s="27">
        <f t="shared" si="623"/>
        <v>137.28797025409031</v>
      </c>
      <c r="BG216" s="27">
        <f t="shared" si="623"/>
        <v>121.95290068539863</v>
      </c>
      <c r="BH216" s="27">
        <f t="shared" si="623"/>
        <v>160.63106014011643</v>
      </c>
      <c r="BI216" s="27">
        <f t="shared" si="623"/>
        <v>136.35</v>
      </c>
      <c r="BJ216" s="27">
        <f t="shared" si="623"/>
        <v>137.28797025409031</v>
      </c>
      <c r="BK216" s="27">
        <f t="shared" si="623"/>
        <v>121.95290068539863</v>
      </c>
      <c r="BL216" s="27">
        <f t="shared" si="623"/>
        <v>160.63106014011643</v>
      </c>
      <c r="BM216" s="28">
        <v>200</v>
      </c>
      <c r="BN216" s="28">
        <v>225</v>
      </c>
      <c r="BO216" s="28">
        <v>250</v>
      </c>
      <c r="BP216" s="28">
        <v>250</v>
      </c>
      <c r="BQ216" s="28">
        <v>300</v>
      </c>
      <c r="BR216" s="28">
        <v>250</v>
      </c>
      <c r="BS216" s="27">
        <f t="shared" ref="BS216:BZ216" si="624">+BO216*(1+BS217)</f>
        <v>262.5</v>
      </c>
      <c r="BT216" s="27">
        <f t="shared" si="624"/>
        <v>262.5</v>
      </c>
      <c r="BU216" s="27">
        <f t="shared" si="624"/>
        <v>315</v>
      </c>
      <c r="BV216" s="27">
        <f t="shared" si="624"/>
        <v>262.5</v>
      </c>
      <c r="BW216" s="27">
        <f t="shared" si="624"/>
        <v>275.625</v>
      </c>
      <c r="BX216" s="27">
        <f t="shared" si="624"/>
        <v>275.625</v>
      </c>
      <c r="BY216" s="27">
        <f t="shared" si="624"/>
        <v>330.75</v>
      </c>
      <c r="BZ216" s="27">
        <f t="shared" si="624"/>
        <v>275.625</v>
      </c>
      <c r="CB216" s="27"/>
      <c r="CC216" s="27"/>
      <c r="CD216" s="30">
        <f t="shared" ref="CD216:CJ216" si="625">+SUMIFS($C216:$BZ216,$C$5:$BZ$5,"&lt;="&amp;CD$5,$C$5:$BZ$5,"&gt;"&amp;CC$5)</f>
        <v>0</v>
      </c>
      <c r="CE216" s="30">
        <f t="shared" si="625"/>
        <v>70</v>
      </c>
      <c r="CF216" s="30">
        <f t="shared" si="625"/>
        <v>165</v>
      </c>
      <c r="CG216" s="30">
        <f t="shared" si="625"/>
        <v>220</v>
      </c>
      <c r="CH216" s="30">
        <f t="shared" si="625"/>
        <v>260</v>
      </c>
      <c r="CI216" s="30">
        <f t="shared" si="625"/>
        <v>355</v>
      </c>
      <c r="CJ216" s="30">
        <f t="shared" si="625"/>
        <v>326.52499999999998</v>
      </c>
      <c r="CK216" s="91">
        <f>+CJ216*(1+CK217)</f>
        <v>457.13499999999993</v>
      </c>
      <c r="CL216" s="30">
        <f t="shared" ref="CL216:CT216" si="626">+SUMIFS($C216:$BZ216,$C$5:$BZ$5,"&lt;="&amp;CL$5,$C$5:$BZ$5,"&gt;"&amp;CK$5)</f>
        <v>691.779</v>
      </c>
      <c r="CM216" s="30">
        <f t="shared" si="626"/>
        <v>692.62669999999991</v>
      </c>
      <c r="CN216" s="30">
        <f t="shared" si="626"/>
        <v>613.38903000000005</v>
      </c>
      <c r="CO216" s="30">
        <f t="shared" si="626"/>
        <v>577.74303120055811</v>
      </c>
      <c r="CP216" s="30">
        <f t="shared" si="626"/>
        <v>556.22193107960538</v>
      </c>
      <c r="CQ216" s="30">
        <f t="shared" si="626"/>
        <v>707.58396082551508</v>
      </c>
      <c r="CR216" s="30">
        <f t="shared" si="626"/>
        <v>1050</v>
      </c>
      <c r="CS216" s="30">
        <f t="shared" si="626"/>
        <v>1102.5</v>
      </c>
      <c r="CT216" s="30">
        <f t="shared" si="626"/>
        <v>1157.625</v>
      </c>
    </row>
    <row r="217" spans="1:98" ht="15" customHeight="1" x14ac:dyDescent="0.25">
      <c r="A217" s="105"/>
      <c r="B217" s="114" t="s">
        <v>107</v>
      </c>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119"/>
      <c r="AF217" s="119"/>
      <c r="AG217" s="119"/>
      <c r="AH217" s="119"/>
      <c r="AI217" s="118">
        <v>-0.05</v>
      </c>
      <c r="AJ217" s="119">
        <v>-5.0000000000000001E-3</v>
      </c>
      <c r="AK217" s="119">
        <v>-0.2</v>
      </c>
      <c r="AL217" s="119">
        <v>-0.05</v>
      </c>
      <c r="AM217" s="119">
        <v>0.05</v>
      </c>
      <c r="AN217" s="116">
        <v>0.23</v>
      </c>
      <c r="AO217" s="116">
        <v>0.54</v>
      </c>
      <c r="AP217" s="117">
        <f>+AP216/AL216-1</f>
        <v>0.81406907894736724</v>
      </c>
      <c r="AQ217" s="44">
        <v>1.55</v>
      </c>
      <c r="AR217" s="47">
        <f>+AR216/AN216-1</f>
        <v>0.29014778642893524</v>
      </c>
      <c r="AS217" s="44">
        <v>0.28000000000000003</v>
      </c>
      <c r="AT217" s="47">
        <f t="shared" ref="AT217:AU217" si="627">+AT216/AP216-1</f>
        <v>0.30988599705880837</v>
      </c>
      <c r="AU217" s="47">
        <f t="shared" si="627"/>
        <v>-0.1125214998280013</v>
      </c>
      <c r="AV217" s="44">
        <v>0.33</v>
      </c>
      <c r="AW217" s="47">
        <f>+AW216/AS216-1</f>
        <v>-4.8802759740259716E-2</v>
      </c>
      <c r="AX217" s="119">
        <v>-0.1</v>
      </c>
      <c r="AY217" s="118">
        <v>-0.1</v>
      </c>
      <c r="AZ217" s="118">
        <v>-0.15</v>
      </c>
      <c r="BA217" s="118">
        <v>-0.1</v>
      </c>
      <c r="BB217" s="118">
        <v>-0.1</v>
      </c>
      <c r="BC217" s="118">
        <f t="shared" ref="BC217:BD217" si="628">+BC151</f>
        <v>-0.11726613738350045</v>
      </c>
      <c r="BD217" s="118">
        <f t="shared" si="628"/>
        <v>-5.2743269113274649E-2</v>
      </c>
      <c r="BE217" s="118">
        <v>0.01</v>
      </c>
      <c r="BF217" s="118">
        <f>+BF151</f>
        <v>-6.147347183254015E-2</v>
      </c>
      <c r="BG217" s="118">
        <v>-0.15</v>
      </c>
      <c r="BH217" s="44">
        <v>0</v>
      </c>
      <c r="BI217" s="118">
        <v>0</v>
      </c>
      <c r="BJ217" s="118">
        <v>0</v>
      </c>
      <c r="BK217" s="118">
        <v>0</v>
      </c>
      <c r="BL217" s="118">
        <v>0</v>
      </c>
      <c r="BM217" s="47">
        <f t="shared" ref="BM217:BR217" si="629">+BM216/BI216-1</f>
        <v>0.4668133480014669</v>
      </c>
      <c r="BN217" s="47">
        <f t="shared" si="629"/>
        <v>0.6388908626413059</v>
      </c>
      <c r="BO217" s="47">
        <f t="shared" si="629"/>
        <v>1.0499717398680324</v>
      </c>
      <c r="BP217" s="47">
        <f t="shared" si="629"/>
        <v>0.55636151427954328</v>
      </c>
      <c r="BQ217" s="47">
        <f t="shared" si="629"/>
        <v>0.5</v>
      </c>
      <c r="BR217" s="47">
        <f t="shared" si="629"/>
        <v>0.11111111111111116</v>
      </c>
      <c r="BS217" s="118">
        <v>0.05</v>
      </c>
      <c r="BT217" s="118">
        <v>0.05</v>
      </c>
      <c r="BU217" s="118">
        <v>0.05</v>
      </c>
      <c r="BV217" s="118">
        <v>0.05</v>
      </c>
      <c r="BW217" s="118">
        <v>0.05</v>
      </c>
      <c r="BX217" s="118">
        <v>0.05</v>
      </c>
      <c r="BY217" s="118">
        <v>0.05</v>
      </c>
      <c r="BZ217" s="118">
        <v>0.05</v>
      </c>
      <c r="CB217" s="47"/>
      <c r="CC217" s="47"/>
      <c r="CD217" s="47"/>
      <c r="CE217" s="47"/>
      <c r="CF217" s="47"/>
      <c r="CG217" s="47"/>
      <c r="CH217" s="47"/>
      <c r="CI217" s="47"/>
      <c r="CJ217" s="117">
        <f>+CJ216/CI216-1</f>
        <v>-8.0211267605633907E-2</v>
      </c>
      <c r="CK217" s="44">
        <v>0.4</v>
      </c>
      <c r="CL217" s="117">
        <f t="shared" ref="CL217:CT217" si="630">+CL216/CK216-1</f>
        <v>0.51329257221608526</v>
      </c>
      <c r="CM217" s="117">
        <f t="shared" si="630"/>
        <v>1.2253913460800181E-3</v>
      </c>
      <c r="CN217" s="117">
        <f t="shared" si="630"/>
        <v>-0.11440169719128623</v>
      </c>
      <c r="CO217" s="117">
        <f t="shared" si="630"/>
        <v>-5.8113199056464948E-2</v>
      </c>
      <c r="CP217" s="117">
        <f t="shared" si="630"/>
        <v>-3.7250298071500043E-2</v>
      </c>
      <c r="CQ217" s="117">
        <f t="shared" si="630"/>
        <v>0.27212524585667053</v>
      </c>
      <c r="CR217" s="117">
        <f t="shared" si="630"/>
        <v>0.48392283902958932</v>
      </c>
      <c r="CS217" s="117">
        <f t="shared" si="630"/>
        <v>5.0000000000000044E-2</v>
      </c>
      <c r="CT217" s="117">
        <f t="shared" si="630"/>
        <v>5.0000000000000044E-2</v>
      </c>
    </row>
    <row r="218" spans="1:98" ht="15.75" customHeight="1" x14ac:dyDescent="0.25">
      <c r="A218" s="48"/>
      <c r="B218" s="114"/>
      <c r="C218" s="27"/>
      <c r="D218" s="27"/>
      <c r="E218" s="27"/>
      <c r="F218" s="27"/>
      <c r="G218" s="27"/>
      <c r="H218" s="27"/>
      <c r="I218" s="27"/>
      <c r="J218" s="27"/>
      <c r="K218" s="27"/>
      <c r="L218" s="27"/>
      <c r="M218" s="27"/>
      <c r="N218" s="27"/>
      <c r="O218" s="27"/>
      <c r="P218" s="29" t="s">
        <v>1079</v>
      </c>
      <c r="Q218" s="27"/>
      <c r="R218" s="27"/>
      <c r="S218" s="27"/>
      <c r="T218" s="27"/>
      <c r="U218" s="29" t="s">
        <v>1078</v>
      </c>
      <c r="V218" s="27"/>
      <c r="W218" s="27"/>
      <c r="X218" s="27"/>
      <c r="Y218" s="27"/>
      <c r="Z218" s="27"/>
      <c r="AA218" s="27"/>
      <c r="AB218" s="27"/>
      <c r="AC218" s="27"/>
      <c r="AD218" s="27"/>
      <c r="AE218" s="27"/>
      <c r="AF218" s="27"/>
      <c r="AG218" s="27"/>
      <c r="AH218" s="27"/>
      <c r="AI218" s="27"/>
      <c r="AJ218" s="27"/>
      <c r="AK218" s="29" t="s">
        <v>221</v>
      </c>
      <c r="AL218" s="27"/>
      <c r="AM218" s="27"/>
      <c r="AN218" s="27"/>
      <c r="AO218" s="27"/>
      <c r="AP218" s="27"/>
      <c r="AQ218" s="27"/>
      <c r="AR218" s="27"/>
      <c r="AS218" s="27"/>
      <c r="AT218" s="27"/>
      <c r="AU218" s="27"/>
      <c r="AV218" s="27"/>
      <c r="AW218" s="27"/>
      <c r="AX218" s="115" t="s">
        <v>222</v>
      </c>
      <c r="AY218" s="27"/>
      <c r="AZ218" s="27"/>
      <c r="BA218" s="27"/>
      <c r="BB218" s="27"/>
      <c r="BC218" s="27"/>
      <c r="BD218" s="27"/>
      <c r="BE218" s="27"/>
      <c r="BF218" s="27"/>
      <c r="BG218" s="94" t="s">
        <v>223</v>
      </c>
      <c r="BH218" s="94" t="s">
        <v>223</v>
      </c>
      <c r="BI218" s="94" t="s">
        <v>223</v>
      </c>
      <c r="BJ218" s="27"/>
      <c r="BK218" s="27"/>
      <c r="BL218" s="27"/>
      <c r="BM218" s="27"/>
      <c r="BN218" s="27"/>
      <c r="BO218" s="27"/>
      <c r="BP218" s="27"/>
      <c r="BQ218" s="27"/>
      <c r="BR218" s="27"/>
      <c r="BS218" s="27"/>
      <c r="BT218" s="27"/>
      <c r="BU218" s="27"/>
      <c r="BV218" s="27"/>
      <c r="BW218" s="27"/>
      <c r="BX218" s="27"/>
      <c r="BY218" s="27"/>
      <c r="BZ218" s="27"/>
      <c r="CB218" s="27"/>
      <c r="CC218" s="27"/>
      <c r="CD218" s="27"/>
      <c r="CE218" s="27"/>
      <c r="CF218" s="27"/>
      <c r="CG218" s="27"/>
      <c r="CH218" s="27"/>
      <c r="CI218" s="27"/>
      <c r="CJ218" s="27"/>
      <c r="CK218" s="27"/>
      <c r="CL218" s="27"/>
      <c r="CM218" s="27"/>
      <c r="CN218" s="27"/>
      <c r="CO218" s="27"/>
      <c r="CP218" s="122" t="s">
        <v>223</v>
      </c>
      <c r="CQ218" s="27"/>
      <c r="CR218" s="27"/>
      <c r="CS218" s="27"/>
      <c r="CT218" s="27"/>
    </row>
    <row r="219" spans="1:98" ht="15.75" customHeight="1" x14ac:dyDescent="0.25">
      <c r="A219" s="48"/>
      <c r="B219" s="27" t="s">
        <v>224</v>
      </c>
      <c r="C219" s="27"/>
      <c r="D219" s="27"/>
      <c r="E219" s="27"/>
      <c r="F219" s="27"/>
      <c r="G219" s="27"/>
      <c r="H219" s="27"/>
      <c r="I219" s="73">
        <v>23</v>
      </c>
      <c r="J219" s="73">
        <v>24</v>
      </c>
      <c r="K219" s="27"/>
      <c r="L219" s="27"/>
      <c r="M219" s="73">
        <v>25</v>
      </c>
      <c r="N219" s="73">
        <v>25</v>
      </c>
      <c r="O219" s="73">
        <v>25</v>
      </c>
      <c r="P219" s="115" t="s">
        <v>225</v>
      </c>
      <c r="Q219" s="27"/>
      <c r="R219" s="27"/>
      <c r="S219" s="27"/>
      <c r="T219" s="27"/>
      <c r="U219" s="27"/>
      <c r="W219" s="29" t="s">
        <v>1077</v>
      </c>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304"/>
      <c r="BN219" s="27"/>
      <c r="BO219" s="27"/>
      <c r="BP219" s="27"/>
      <c r="BQ219" s="27"/>
      <c r="BR219" s="27"/>
      <c r="BS219" s="27"/>
      <c r="BT219" s="27"/>
      <c r="BU219" s="27"/>
      <c r="BV219" s="27"/>
      <c r="BW219" s="27"/>
      <c r="BX219" s="27"/>
      <c r="BY219" s="27"/>
      <c r="BZ219" s="27"/>
      <c r="CB219" s="27"/>
      <c r="CC219" s="27"/>
      <c r="CD219" s="30">
        <f t="shared" ref="CD219:CT221" si="631">+SUMIF($C$5:$BZ$5,"="&amp;CD$5,$C219:$BZ219)</f>
        <v>25</v>
      </c>
      <c r="CE219" s="30">
        <f t="shared" si="631"/>
        <v>0</v>
      </c>
      <c r="CF219" s="30">
        <f t="shared" si="631"/>
        <v>0</v>
      </c>
      <c r="CG219" s="30">
        <f t="shared" si="631"/>
        <v>0</v>
      </c>
      <c r="CH219" s="30">
        <f t="shared" si="631"/>
        <v>0</v>
      </c>
      <c r="CI219" s="30">
        <f t="shared" si="631"/>
        <v>0</v>
      </c>
      <c r="CJ219" s="30">
        <f t="shared" si="631"/>
        <v>0</v>
      </c>
      <c r="CK219" s="30">
        <f t="shared" si="631"/>
        <v>0</v>
      </c>
      <c r="CL219" s="30">
        <f t="shared" si="631"/>
        <v>0</v>
      </c>
      <c r="CM219" s="30">
        <f t="shared" si="631"/>
        <v>0</v>
      </c>
      <c r="CN219" s="30">
        <f t="shared" si="631"/>
        <v>0</v>
      </c>
      <c r="CO219" s="30">
        <f t="shared" si="631"/>
        <v>0</v>
      </c>
      <c r="CP219" s="30">
        <f t="shared" si="631"/>
        <v>0</v>
      </c>
      <c r="CQ219" s="30">
        <f t="shared" si="631"/>
        <v>0</v>
      </c>
      <c r="CR219" s="30">
        <f t="shared" si="631"/>
        <v>0</v>
      </c>
      <c r="CS219" s="30">
        <f t="shared" si="631"/>
        <v>0</v>
      </c>
      <c r="CT219" s="30">
        <f t="shared" si="631"/>
        <v>0</v>
      </c>
    </row>
    <row r="220" spans="1:98" ht="15.75" customHeight="1" x14ac:dyDescent="0.25">
      <c r="A220" s="48"/>
      <c r="B220" s="27" t="s">
        <v>226</v>
      </c>
      <c r="C220" s="27"/>
      <c r="D220" s="27"/>
      <c r="E220" s="27"/>
      <c r="F220" s="27"/>
      <c r="G220" s="27"/>
      <c r="H220" s="27"/>
      <c r="I220" s="27"/>
      <c r="J220" s="27"/>
      <c r="K220" s="27"/>
      <c r="L220" s="27"/>
      <c r="M220" s="27"/>
      <c r="N220" s="27"/>
      <c r="O220" s="27"/>
      <c r="P220" s="73">
        <v>29</v>
      </c>
      <c r="Q220" s="73">
        <v>32.5</v>
      </c>
      <c r="R220" s="73">
        <v>33</v>
      </c>
      <c r="S220" s="73">
        <v>34</v>
      </c>
      <c r="T220" s="28">
        <f>+T234-S234+S220</f>
        <v>35</v>
      </c>
      <c r="U220" s="73">
        <v>45</v>
      </c>
      <c r="V220" s="73">
        <v>52</v>
      </c>
      <c r="W220" s="73">
        <v>54</v>
      </c>
      <c r="X220" s="28">
        <f>+X234-W234+W220</f>
        <v>59</v>
      </c>
      <c r="Y220" s="73">
        <v>60</v>
      </c>
      <c r="Z220" s="73">
        <v>65</v>
      </c>
      <c r="AA220" s="28">
        <f>+Z220+2</f>
        <v>67</v>
      </c>
      <c r="AB220" s="73">
        <v>70</v>
      </c>
      <c r="AC220" s="73">
        <v>75</v>
      </c>
      <c r="AD220" s="73">
        <v>80</v>
      </c>
      <c r="AE220" s="28">
        <f>+AD220+2</f>
        <v>82</v>
      </c>
      <c r="AF220" s="73">
        <v>85</v>
      </c>
      <c r="AG220" s="73">
        <v>90</v>
      </c>
      <c r="AH220" s="73">
        <v>95</v>
      </c>
      <c r="AI220" s="73">
        <v>100</v>
      </c>
      <c r="AJ220" s="28">
        <f>+AI220+2</f>
        <v>102</v>
      </c>
      <c r="AK220" s="73">
        <v>105</v>
      </c>
      <c r="AL220" s="28">
        <f>+AK220+2</f>
        <v>107</v>
      </c>
      <c r="AM220" s="73">
        <v>110</v>
      </c>
      <c r="AN220" s="73">
        <v>115</v>
      </c>
      <c r="AO220" s="73">
        <v>120</v>
      </c>
      <c r="AP220" s="73">
        <v>130</v>
      </c>
      <c r="AQ220" s="73">
        <v>135</v>
      </c>
      <c r="AR220" s="28">
        <f>+AQ220+2</f>
        <v>137</v>
      </c>
      <c r="AS220" s="73">
        <v>140</v>
      </c>
      <c r="AT220" s="73">
        <v>145</v>
      </c>
      <c r="AU220" s="73">
        <v>150</v>
      </c>
      <c r="AV220" s="73">
        <v>155</v>
      </c>
      <c r="AW220" s="73">
        <v>160</v>
      </c>
      <c r="AX220" s="73">
        <v>165</v>
      </c>
      <c r="AY220" s="73">
        <v>170</v>
      </c>
      <c r="AZ220" s="28">
        <f>+AY220+2</f>
        <v>172</v>
      </c>
      <c r="BA220" s="73">
        <v>175</v>
      </c>
      <c r="BB220" s="73">
        <v>180</v>
      </c>
      <c r="BC220" s="73">
        <v>185</v>
      </c>
      <c r="BD220" s="73">
        <v>190</v>
      </c>
      <c r="BE220" s="73">
        <v>195</v>
      </c>
      <c r="BF220" s="73">
        <v>200</v>
      </c>
      <c r="BG220" s="28">
        <v>203</v>
      </c>
      <c r="BH220" s="73">
        <v>205</v>
      </c>
      <c r="BI220" s="27">
        <f t="shared" ref="BI220:BL220" si="632">+BH220+BI213</f>
        <v>210</v>
      </c>
      <c r="BJ220" s="27">
        <f t="shared" si="632"/>
        <v>215</v>
      </c>
      <c r="BK220" s="27">
        <f t="shared" si="632"/>
        <v>218</v>
      </c>
      <c r="BL220" s="27">
        <f t="shared" si="632"/>
        <v>220</v>
      </c>
      <c r="BM220" s="28">
        <f t="shared" ref="BM220:BZ220" si="633">+BL220</f>
        <v>220</v>
      </c>
      <c r="BN220" s="28">
        <f t="shared" si="633"/>
        <v>220</v>
      </c>
      <c r="BO220" s="28">
        <f t="shared" si="633"/>
        <v>220</v>
      </c>
      <c r="BP220" s="28">
        <f t="shared" si="633"/>
        <v>220</v>
      </c>
      <c r="BQ220" s="28">
        <f t="shared" si="633"/>
        <v>220</v>
      </c>
      <c r="BR220" s="28">
        <f t="shared" si="633"/>
        <v>220</v>
      </c>
      <c r="BS220" s="28">
        <f t="shared" si="633"/>
        <v>220</v>
      </c>
      <c r="BT220" s="28">
        <f t="shared" si="633"/>
        <v>220</v>
      </c>
      <c r="BU220" s="28">
        <f t="shared" si="633"/>
        <v>220</v>
      </c>
      <c r="BV220" s="28">
        <f t="shared" si="633"/>
        <v>220</v>
      </c>
      <c r="BW220" s="28">
        <f t="shared" si="633"/>
        <v>220</v>
      </c>
      <c r="BX220" s="28">
        <f t="shared" si="633"/>
        <v>220</v>
      </c>
      <c r="BY220" s="28">
        <f t="shared" si="633"/>
        <v>220</v>
      </c>
      <c r="BZ220" s="28">
        <f t="shared" si="633"/>
        <v>220</v>
      </c>
      <c r="CB220" s="27"/>
      <c r="CC220" s="27"/>
      <c r="CD220" s="30">
        <f t="shared" si="631"/>
        <v>0</v>
      </c>
      <c r="CE220" s="30">
        <f t="shared" si="631"/>
        <v>33</v>
      </c>
      <c r="CF220" s="30">
        <f t="shared" si="631"/>
        <v>52</v>
      </c>
      <c r="CG220" s="30">
        <f t="shared" si="631"/>
        <v>65</v>
      </c>
      <c r="CH220" s="30">
        <f t="shared" si="631"/>
        <v>80</v>
      </c>
      <c r="CI220" s="30">
        <f t="shared" si="631"/>
        <v>95</v>
      </c>
      <c r="CJ220" s="30">
        <f t="shared" si="631"/>
        <v>107</v>
      </c>
      <c r="CK220" s="30">
        <f t="shared" si="631"/>
        <v>130</v>
      </c>
      <c r="CL220" s="30">
        <f t="shared" si="631"/>
        <v>145</v>
      </c>
      <c r="CM220" s="30">
        <f t="shared" si="631"/>
        <v>165</v>
      </c>
      <c r="CN220" s="30">
        <f t="shared" si="631"/>
        <v>180</v>
      </c>
      <c r="CO220" s="30">
        <f t="shared" si="631"/>
        <v>200</v>
      </c>
      <c r="CP220" s="30">
        <f t="shared" si="631"/>
        <v>215</v>
      </c>
      <c r="CQ220" s="30">
        <f t="shared" si="631"/>
        <v>220</v>
      </c>
      <c r="CR220" s="30">
        <f t="shared" si="631"/>
        <v>220</v>
      </c>
      <c r="CS220" s="30">
        <f t="shared" si="631"/>
        <v>220</v>
      </c>
      <c r="CT220" s="30">
        <f t="shared" si="631"/>
        <v>220</v>
      </c>
    </row>
    <row r="221" spans="1:98" ht="15.75" customHeight="1" x14ac:dyDescent="0.25">
      <c r="A221" s="48"/>
      <c r="B221" s="27" t="s">
        <v>1076</v>
      </c>
      <c r="C221" s="27"/>
      <c r="D221" s="27"/>
      <c r="E221" s="27"/>
      <c r="F221" s="27"/>
      <c r="G221" s="27"/>
      <c r="H221" s="27"/>
      <c r="I221" s="27"/>
      <c r="J221" s="27"/>
      <c r="K221" s="27"/>
      <c r="L221" s="27"/>
      <c r="M221" s="27"/>
      <c r="N221" s="27"/>
      <c r="O221" s="27"/>
      <c r="P221" s="73"/>
      <c r="Q221" s="73"/>
      <c r="R221" s="73"/>
      <c r="S221" s="73"/>
      <c r="T221" s="28"/>
      <c r="U221" s="73"/>
      <c r="V221" s="73"/>
      <c r="W221" s="73"/>
      <c r="X221" s="28"/>
      <c r="Y221" s="73"/>
      <c r="Z221" s="73"/>
      <c r="AA221" s="28"/>
      <c r="AB221" s="73"/>
      <c r="AC221" s="73"/>
      <c r="AD221" s="73"/>
      <c r="AE221" s="28"/>
      <c r="AF221" s="73"/>
      <c r="AG221" s="73"/>
      <c r="AH221" s="73"/>
      <c r="AI221" s="73"/>
      <c r="AJ221" s="28"/>
      <c r="AK221" s="73"/>
      <c r="AL221" s="28"/>
      <c r="AM221" s="73"/>
      <c r="AN221" s="73"/>
      <c r="AO221" s="73"/>
      <c r="AP221" s="73"/>
      <c r="AQ221" s="73"/>
      <c r="AR221" s="28"/>
      <c r="AS221" s="73"/>
      <c r="AT221" s="73"/>
      <c r="AU221" s="73"/>
      <c r="AV221" s="73"/>
      <c r="AW221" s="73"/>
      <c r="AX221" s="73"/>
      <c r="AY221" s="73"/>
      <c r="AZ221" s="28"/>
      <c r="BA221" s="73"/>
      <c r="BB221" s="73"/>
      <c r="BC221" s="73"/>
      <c r="BD221" s="73"/>
      <c r="BE221" s="73"/>
      <c r="BF221" s="73"/>
      <c r="BG221" s="27"/>
      <c r="BH221" s="27"/>
      <c r="BI221" s="27"/>
      <c r="BJ221" s="27"/>
      <c r="BK221" s="27"/>
      <c r="BL221" s="27"/>
      <c r="BM221" s="27">
        <f>+BM213</f>
        <v>33</v>
      </c>
      <c r="BN221" s="27">
        <f t="shared" ref="BN221:BZ221" si="634">+BM221+BN213</f>
        <v>38</v>
      </c>
      <c r="BO221" s="27">
        <f t="shared" si="634"/>
        <v>43</v>
      </c>
      <c r="BP221" s="27">
        <f t="shared" si="634"/>
        <v>46</v>
      </c>
      <c r="BQ221" s="27">
        <f t="shared" si="634"/>
        <v>61</v>
      </c>
      <c r="BR221" s="27">
        <f t="shared" si="634"/>
        <v>66</v>
      </c>
      <c r="BS221" s="27">
        <f t="shared" si="634"/>
        <v>71</v>
      </c>
      <c r="BT221" s="27">
        <f t="shared" si="634"/>
        <v>76</v>
      </c>
      <c r="BU221" s="27">
        <f t="shared" si="634"/>
        <v>83</v>
      </c>
      <c r="BV221" s="27">
        <f t="shared" si="634"/>
        <v>87</v>
      </c>
      <c r="BW221" s="27">
        <f t="shared" si="634"/>
        <v>91</v>
      </c>
      <c r="BX221" s="27">
        <f t="shared" si="634"/>
        <v>95</v>
      </c>
      <c r="BY221" s="27">
        <f t="shared" si="634"/>
        <v>101</v>
      </c>
      <c r="BZ221" s="27">
        <f t="shared" si="634"/>
        <v>106</v>
      </c>
      <c r="CB221" s="27"/>
      <c r="CC221" s="27"/>
      <c r="CD221" s="30">
        <f t="shared" si="631"/>
        <v>0</v>
      </c>
      <c r="CE221" s="30">
        <f t="shared" si="631"/>
        <v>0</v>
      </c>
      <c r="CF221" s="30">
        <f t="shared" si="631"/>
        <v>0</v>
      </c>
      <c r="CG221" s="30">
        <f t="shared" si="631"/>
        <v>0</v>
      </c>
      <c r="CH221" s="30">
        <f t="shared" si="631"/>
        <v>0</v>
      </c>
      <c r="CI221" s="30">
        <f t="shared" si="631"/>
        <v>0</v>
      </c>
      <c r="CJ221" s="30">
        <f t="shared" si="631"/>
        <v>0</v>
      </c>
      <c r="CK221" s="30">
        <f t="shared" si="631"/>
        <v>0</v>
      </c>
      <c r="CL221" s="30">
        <f t="shared" si="631"/>
        <v>0</v>
      </c>
      <c r="CM221" s="30">
        <f t="shared" si="631"/>
        <v>0</v>
      </c>
      <c r="CN221" s="30">
        <f t="shared" si="631"/>
        <v>0</v>
      </c>
      <c r="CO221" s="30">
        <f t="shared" si="631"/>
        <v>0</v>
      </c>
      <c r="CP221" s="30">
        <f t="shared" si="631"/>
        <v>0</v>
      </c>
      <c r="CQ221" s="30">
        <f t="shared" si="631"/>
        <v>38</v>
      </c>
      <c r="CR221" s="30">
        <f t="shared" si="631"/>
        <v>66</v>
      </c>
      <c r="CS221" s="30">
        <f t="shared" si="631"/>
        <v>87</v>
      </c>
      <c r="CT221" s="30">
        <f t="shared" si="631"/>
        <v>106</v>
      </c>
    </row>
    <row r="222" spans="1:98" ht="15.75" customHeight="1" x14ac:dyDescent="0.25">
      <c r="A222" s="48"/>
      <c r="B222" s="27"/>
      <c r="C222" s="27"/>
      <c r="D222" s="27"/>
      <c r="E222" s="27"/>
      <c r="F222" s="27"/>
      <c r="G222" s="27"/>
      <c r="H222" s="27"/>
      <c r="I222" s="27"/>
      <c r="J222" s="27"/>
      <c r="K222" s="27"/>
      <c r="L222" s="27"/>
      <c r="M222" s="27"/>
      <c r="N222" s="27"/>
      <c r="O222" s="27"/>
      <c r="P222" s="73"/>
      <c r="Q222" s="73"/>
      <c r="R222" s="73"/>
      <c r="S222" s="73"/>
      <c r="T222" s="28"/>
      <c r="U222" s="73"/>
      <c r="V222" s="73"/>
      <c r="W222" s="73"/>
      <c r="X222" s="28"/>
      <c r="Y222" s="73"/>
      <c r="Z222" s="73"/>
      <c r="AA222" s="28"/>
      <c r="AB222" s="73"/>
      <c r="AC222" s="73"/>
      <c r="AD222" s="73"/>
      <c r="AE222" s="28"/>
      <c r="AF222" s="73"/>
      <c r="AG222" s="73"/>
      <c r="AH222" s="73"/>
      <c r="AI222" s="73"/>
      <c r="AJ222" s="28"/>
      <c r="AK222" s="73"/>
      <c r="AL222" s="28"/>
      <c r="AM222" s="73"/>
      <c r="AN222" s="73"/>
      <c r="AO222" s="73"/>
      <c r="AP222" s="73"/>
      <c r="AQ222" s="73"/>
      <c r="AR222" s="28"/>
      <c r="AS222" s="73"/>
      <c r="AT222" s="73"/>
      <c r="AU222" s="73"/>
      <c r="AV222" s="73"/>
      <c r="AW222" s="73"/>
      <c r="AX222" s="73"/>
      <c r="AY222" s="73"/>
      <c r="AZ222" s="28"/>
      <c r="BA222" s="73"/>
      <c r="BB222" s="73"/>
      <c r="BC222" s="73"/>
      <c r="BD222" s="73"/>
      <c r="BE222" s="73"/>
      <c r="BF222" s="73"/>
      <c r="BG222" s="27"/>
      <c r="BH222" s="27"/>
      <c r="BI222" s="27"/>
      <c r="BJ222" s="27"/>
      <c r="BK222" s="27"/>
      <c r="BL222" s="27"/>
      <c r="BM222" s="27"/>
      <c r="BN222" s="27"/>
      <c r="BO222" s="27"/>
      <c r="BP222" s="27"/>
      <c r="BQ222" s="27"/>
      <c r="BR222" s="27"/>
      <c r="BS222" s="27"/>
      <c r="BT222" s="27"/>
      <c r="BU222" s="27"/>
      <c r="BV222" s="27"/>
      <c r="BW222" s="27"/>
      <c r="BX222" s="27"/>
      <c r="BY222" s="27"/>
      <c r="BZ222" s="27"/>
      <c r="CB222" s="27"/>
      <c r="CC222" s="27"/>
      <c r="CD222" s="30"/>
      <c r="CE222" s="30"/>
      <c r="CF222" s="30"/>
      <c r="CG222" s="30"/>
      <c r="CH222" s="30"/>
      <c r="CI222" s="30"/>
      <c r="CJ222" s="30"/>
      <c r="CK222" s="30"/>
      <c r="CL222" s="30"/>
      <c r="CM222" s="30"/>
      <c r="CN222" s="30"/>
      <c r="CO222" s="30"/>
      <c r="CP222" s="30"/>
      <c r="CQ222" s="30"/>
      <c r="CR222" s="30"/>
      <c r="CS222" s="30"/>
      <c r="CT222" s="30"/>
    </row>
    <row r="223" spans="1:98" ht="15.75" customHeight="1" x14ac:dyDescent="0.25">
      <c r="A223" s="48"/>
      <c r="B223" s="321" t="s">
        <v>1071</v>
      </c>
      <c r="C223" s="27"/>
      <c r="D223" s="27"/>
      <c r="E223" s="27"/>
      <c r="F223" s="27"/>
      <c r="G223" s="27"/>
      <c r="H223" s="27"/>
      <c r="I223" s="27"/>
      <c r="J223" s="27"/>
      <c r="K223" s="27"/>
      <c r="L223" s="27"/>
      <c r="M223" s="27"/>
      <c r="N223" s="27"/>
      <c r="O223" s="27"/>
      <c r="P223" s="73"/>
      <c r="Q223" s="73"/>
      <c r="R223" s="73"/>
      <c r="S223" s="73"/>
      <c r="T223" s="28"/>
      <c r="U223" s="73"/>
      <c r="V223" s="73"/>
      <c r="W223" s="73"/>
      <c r="X223" s="28"/>
      <c r="Y223" s="73"/>
      <c r="Z223" s="73"/>
      <c r="AA223" s="28"/>
      <c r="AB223" s="73"/>
      <c r="AC223" s="73"/>
      <c r="AD223" s="73"/>
      <c r="AE223" s="28"/>
      <c r="AF223" s="73"/>
      <c r="AG223" s="73"/>
      <c r="AH223" s="73"/>
      <c r="AI223" s="73"/>
      <c r="AJ223" s="28"/>
      <c r="AK223" s="73"/>
      <c r="AL223" s="28"/>
      <c r="AM223" s="73"/>
      <c r="AN223" s="73"/>
      <c r="AO223" s="73"/>
      <c r="AP223" s="73"/>
      <c r="AQ223" s="73"/>
      <c r="AR223" s="28"/>
      <c r="AS223" s="73"/>
      <c r="AT223" s="73"/>
      <c r="AU223" s="73"/>
      <c r="AV223" s="73"/>
      <c r="AW223" s="73"/>
      <c r="AX223" s="73"/>
      <c r="AY223" s="73"/>
      <c r="AZ223" s="28"/>
      <c r="BA223" s="73"/>
      <c r="BB223" s="73"/>
      <c r="BC223" s="73"/>
      <c r="BD223" s="73"/>
      <c r="BE223" s="73"/>
      <c r="BF223" s="73"/>
      <c r="BG223" s="27"/>
      <c r="BH223" s="27"/>
      <c r="BI223" s="27"/>
      <c r="BJ223" s="27"/>
      <c r="BK223" s="27"/>
      <c r="BL223" s="27"/>
      <c r="BM223" s="27"/>
      <c r="BN223" s="27"/>
      <c r="BO223" s="27"/>
      <c r="BP223" s="27"/>
      <c r="BQ223" s="27"/>
      <c r="BR223" s="27"/>
      <c r="BS223" s="27"/>
      <c r="BT223" s="27"/>
      <c r="BU223" s="27"/>
      <c r="BV223" s="27"/>
      <c r="BW223" s="27"/>
      <c r="BX223" s="27"/>
      <c r="BY223" s="27"/>
      <c r="BZ223" s="27"/>
      <c r="CB223" s="27"/>
      <c r="CC223" s="27"/>
      <c r="CD223" s="30"/>
      <c r="CE223" s="30"/>
      <c r="CF223" s="30"/>
      <c r="CG223" s="30"/>
      <c r="CH223" s="30"/>
      <c r="CI223" s="30"/>
      <c r="CJ223" s="30"/>
      <c r="CK223" s="30"/>
      <c r="CL223" s="30"/>
      <c r="CM223" s="30"/>
      <c r="CN223" s="30"/>
      <c r="CO223" s="30"/>
      <c r="CP223" s="30"/>
      <c r="CQ223" s="30"/>
      <c r="CR223" s="30"/>
      <c r="CS223" s="30"/>
      <c r="CT223" s="30"/>
    </row>
    <row r="224" spans="1:98" s="328" customFormat="1" ht="15.75" customHeight="1" x14ac:dyDescent="0.25">
      <c r="A224" s="322"/>
      <c r="B224" s="268" t="s">
        <v>1061</v>
      </c>
      <c r="C224" s="265"/>
      <c r="D224" s="265"/>
      <c r="E224" s="265"/>
      <c r="F224" s="265"/>
      <c r="G224" s="265"/>
      <c r="H224" s="265"/>
      <c r="I224" s="266"/>
      <c r="J224" s="265"/>
      <c r="K224" s="265"/>
      <c r="L224" s="265"/>
      <c r="M224" s="265"/>
      <c r="N224" s="265"/>
      <c r="O224" s="266"/>
      <c r="P224" s="323">
        <f>+P220/P11</f>
        <v>0.18001241464928613</v>
      </c>
      <c r="Q224" s="324">
        <f t="shared" ref="Q224:AR224" si="635">+Q220/Q11</f>
        <v>0.19566526189042743</v>
      </c>
      <c r="R224" s="324">
        <f t="shared" si="635"/>
        <v>0.19807923169267705</v>
      </c>
      <c r="S224" s="324">
        <f t="shared" si="635"/>
        <v>0.20347097546379411</v>
      </c>
      <c r="T224" s="324">
        <f t="shared" si="635"/>
        <v>0.20945541591861158</v>
      </c>
      <c r="U224" s="324">
        <f t="shared" si="635"/>
        <v>0.26611472501478411</v>
      </c>
      <c r="V224" s="324">
        <f t="shared" si="635"/>
        <v>0.30751034890597273</v>
      </c>
      <c r="W224" s="324">
        <f t="shared" si="635"/>
        <v>0.31933767001774094</v>
      </c>
      <c r="X224" s="324">
        <f t="shared" si="635"/>
        <v>0.3489059727971614</v>
      </c>
      <c r="Y224" s="324">
        <f t="shared" si="635"/>
        <v>0.35273368606701938</v>
      </c>
      <c r="Z224" s="324">
        <f t="shared" si="635"/>
        <v>0.38212815990593763</v>
      </c>
      <c r="AA224" s="324">
        <f t="shared" si="635"/>
        <v>0.39388594944150496</v>
      </c>
      <c r="AB224" s="324">
        <f t="shared" si="635"/>
        <v>0.41152263374485593</v>
      </c>
      <c r="AC224" s="324">
        <f t="shared" si="635"/>
        <v>0.43834015195791931</v>
      </c>
      <c r="AD224" s="324">
        <f t="shared" si="635"/>
        <v>0.4675628287551139</v>
      </c>
      <c r="AE224" s="324">
        <f t="shared" si="635"/>
        <v>0.47841306884480744</v>
      </c>
      <c r="AF224" s="324">
        <f t="shared" si="635"/>
        <v>0.49591598599766629</v>
      </c>
      <c r="AG224" s="324">
        <f t="shared" si="635"/>
        <v>0.5250875145857643</v>
      </c>
      <c r="AH224" s="324">
        <f t="shared" si="635"/>
        <v>0.55425904317386232</v>
      </c>
      <c r="AI224" s="324">
        <f t="shared" si="635"/>
        <v>0.58343057176196034</v>
      </c>
      <c r="AJ224" s="324">
        <f t="shared" si="635"/>
        <v>0.59509918319719957</v>
      </c>
      <c r="AK224" s="324">
        <f t="shared" si="635"/>
        <v>0.61260210035005835</v>
      </c>
      <c r="AL224" s="324">
        <f t="shared" si="635"/>
        <v>0.62427071178529758</v>
      </c>
      <c r="AM224" s="324">
        <f t="shared" si="635"/>
        <v>0.64177362893815637</v>
      </c>
      <c r="AN224" s="324">
        <f t="shared" si="635"/>
        <v>0.67094515752625439</v>
      </c>
      <c r="AO224" s="324">
        <f t="shared" si="635"/>
        <v>0.7001166861143524</v>
      </c>
      <c r="AP224" s="324">
        <f t="shared" si="635"/>
        <v>0.75845974329054844</v>
      </c>
      <c r="AQ224" s="324">
        <f t="shared" si="635"/>
        <v>0.78763127187864646</v>
      </c>
      <c r="AR224" s="324">
        <f t="shared" si="635"/>
        <v>0.79929988331388557</v>
      </c>
      <c r="AS224" s="325" t="e">
        <f t="shared" ref="AS224:BJ224" ca="1" si="636">+($AR$220-$P$220)/AS18</f>
        <v>#NAME?</v>
      </c>
      <c r="AT224" s="325" t="e">
        <f t="shared" ca="1" si="636"/>
        <v>#NAME?</v>
      </c>
      <c r="AU224" s="325" t="e">
        <f t="shared" ca="1" si="636"/>
        <v>#NAME?</v>
      </c>
      <c r="AV224" s="325" t="e">
        <f t="shared" ca="1" si="636"/>
        <v>#NAME?</v>
      </c>
      <c r="AW224" s="325" t="e">
        <f t="shared" ca="1" si="636"/>
        <v>#NAME?</v>
      </c>
      <c r="AX224" s="325" t="e">
        <f t="shared" ca="1" si="636"/>
        <v>#NAME?</v>
      </c>
      <c r="AY224" s="325" t="e">
        <f t="shared" ca="1" si="636"/>
        <v>#NAME?</v>
      </c>
      <c r="AZ224" s="325" t="e">
        <f t="shared" ca="1" si="636"/>
        <v>#NAME?</v>
      </c>
      <c r="BA224" s="325" t="e">
        <f t="shared" ca="1" si="636"/>
        <v>#NAME?</v>
      </c>
      <c r="BB224" s="325" t="e">
        <f t="shared" ca="1" si="636"/>
        <v>#NAME?</v>
      </c>
      <c r="BC224" s="325" t="e">
        <f t="shared" ca="1" si="636"/>
        <v>#NAME?</v>
      </c>
      <c r="BD224" s="325" t="e">
        <f t="shared" ca="1" si="636"/>
        <v>#NAME?</v>
      </c>
      <c r="BE224" s="325" t="e">
        <f t="shared" ca="1" si="636"/>
        <v>#NAME?</v>
      </c>
      <c r="BF224" s="325" t="e">
        <f t="shared" ca="1" si="636"/>
        <v>#NAME?</v>
      </c>
      <c r="BG224" s="325" t="e">
        <f t="shared" ca="1" si="636"/>
        <v>#NAME?</v>
      </c>
      <c r="BH224" s="325" t="e">
        <f t="shared" ca="1" si="636"/>
        <v>#NAME?</v>
      </c>
      <c r="BI224" s="325" t="e">
        <f t="shared" ca="1" si="636"/>
        <v>#NAME?</v>
      </c>
      <c r="BJ224" s="325" t="e">
        <f t="shared" ca="1" si="636"/>
        <v>#NAME?</v>
      </c>
      <c r="BK224" s="325" t="e">
        <f t="shared" ref="BK224:BL224" ca="1" si="637">+($AR$220-$P$220)/BK18</f>
        <v>#NAME?</v>
      </c>
      <c r="BL224" s="325" t="e">
        <f t="shared" ca="1" si="637"/>
        <v>#NAME?</v>
      </c>
      <c r="BM224" s="326" t="e">
        <f ca="1">+BM221/BM25</f>
        <v>#NAME?</v>
      </c>
      <c r="BN224" s="327" t="e">
        <f t="shared" ref="BN224:BZ224" ca="1" si="638">+BN221/BN25</f>
        <v>#NAME?</v>
      </c>
      <c r="BO224" s="327" t="e">
        <f t="shared" ca="1" si="638"/>
        <v>#NAME?</v>
      </c>
      <c r="BP224" s="327" t="e">
        <f t="shared" ca="1" si="638"/>
        <v>#NAME?</v>
      </c>
      <c r="BQ224" s="327" t="e">
        <f t="shared" ca="1" si="638"/>
        <v>#NAME?</v>
      </c>
      <c r="BR224" s="327" t="e">
        <f t="shared" ca="1" si="638"/>
        <v>#NAME?</v>
      </c>
      <c r="BS224" s="327" t="e">
        <f t="shared" ca="1" si="638"/>
        <v>#NAME?</v>
      </c>
      <c r="BT224" s="327" t="e">
        <f t="shared" ca="1" si="638"/>
        <v>#NAME?</v>
      </c>
      <c r="BU224" s="327" t="e">
        <f t="shared" ca="1" si="638"/>
        <v>#NAME?</v>
      </c>
      <c r="BV224" s="327" t="e">
        <f t="shared" ca="1" si="638"/>
        <v>#NAME?</v>
      </c>
      <c r="BW224" s="327" t="e">
        <f t="shared" ca="1" si="638"/>
        <v>#NAME?</v>
      </c>
      <c r="BX224" s="327" t="e">
        <f t="shared" ca="1" si="638"/>
        <v>#NAME?</v>
      </c>
      <c r="BY224" s="327" t="e">
        <f t="shared" ca="1" si="638"/>
        <v>#NAME?</v>
      </c>
      <c r="BZ224" s="327" t="e">
        <f t="shared" ca="1" si="638"/>
        <v>#NAME?</v>
      </c>
      <c r="CA224" s="266"/>
      <c r="CB224" s="266"/>
      <c r="CC224" s="266"/>
      <c r="CD224" s="302"/>
      <c r="CE224" s="303">
        <f t="shared" ref="CE224:CT224" si="639">+AVERAGEIFS($C224:$BZ224,$C$5:$BZ$5,"&lt;="&amp;CE$5,$C$5:$BZ$5,"&gt;"&amp;CD$5)</f>
        <v>0.19125230274413019</v>
      </c>
      <c r="CF224" s="303">
        <f t="shared" si="639"/>
        <v>0.24663786632579066</v>
      </c>
      <c r="CG224" s="303">
        <f t="shared" si="639"/>
        <v>0.35077637219696484</v>
      </c>
      <c r="CH224" s="303">
        <f t="shared" si="639"/>
        <v>0.42782789097484852</v>
      </c>
      <c r="CI224" s="303">
        <f t="shared" si="639"/>
        <v>0.51341890315052507</v>
      </c>
      <c r="CJ224" s="303">
        <f t="shared" si="639"/>
        <v>0.6038506417736289</v>
      </c>
      <c r="CK224" s="303">
        <f t="shared" si="639"/>
        <v>0.6928238039673279</v>
      </c>
      <c r="CL224" s="303" t="e">
        <f t="shared" ca="1" si="639"/>
        <v>#NAME?</v>
      </c>
      <c r="CM224" s="303" t="e">
        <f t="shared" ca="1" si="639"/>
        <v>#NAME?</v>
      </c>
      <c r="CN224" s="303" t="e">
        <f t="shared" ca="1" si="639"/>
        <v>#NAME?</v>
      </c>
      <c r="CO224" s="303" t="e">
        <f t="shared" ca="1" si="639"/>
        <v>#NAME?</v>
      </c>
      <c r="CP224" s="303" t="e">
        <f t="shared" ca="1" si="639"/>
        <v>#NAME?</v>
      </c>
      <c r="CQ224" s="303" t="e">
        <f t="shared" ca="1" si="639"/>
        <v>#NAME?</v>
      </c>
      <c r="CR224" s="303" t="e">
        <f t="shared" ca="1" si="639"/>
        <v>#NAME?</v>
      </c>
      <c r="CS224" s="303" t="e">
        <f t="shared" ca="1" si="639"/>
        <v>#NAME?</v>
      </c>
      <c r="CT224" s="303" t="e">
        <f t="shared" ca="1" si="639"/>
        <v>#NAME?</v>
      </c>
    </row>
    <row r="225" spans="1:98" s="328" customFormat="1" ht="15.75" customHeight="1" x14ac:dyDescent="0.25">
      <c r="A225" s="322"/>
      <c r="B225" s="268" t="s">
        <v>1062</v>
      </c>
      <c r="C225" s="265"/>
      <c r="D225" s="265"/>
      <c r="E225" s="265"/>
      <c r="F225" s="265"/>
      <c r="G225" s="265"/>
      <c r="H225" s="265"/>
      <c r="I225" s="266"/>
      <c r="J225" s="265"/>
      <c r="K225" s="265"/>
      <c r="L225" s="265"/>
      <c r="M225" s="265"/>
      <c r="N225" s="265"/>
      <c r="O225" s="266"/>
      <c r="P225" s="266"/>
      <c r="Q225" s="325">
        <f>+(Q220-$P$220)/Q18</f>
        <v>0.7</v>
      </c>
      <c r="R225" s="325">
        <f t="shared" ref="R225:AR225" si="640">+(R220-$P$220)/R18</f>
        <v>0.40404040404040403</v>
      </c>
      <c r="S225" s="325">
        <f t="shared" si="640"/>
        <v>0.35714285714285715</v>
      </c>
      <c r="T225" s="325">
        <f t="shared" si="640"/>
        <v>0.3</v>
      </c>
      <c r="U225" s="325">
        <f t="shared" si="640"/>
        <v>0.50955414012738853</v>
      </c>
      <c r="V225" s="325">
        <f t="shared" si="640"/>
        <v>0.6460674157303371</v>
      </c>
      <c r="W225" s="325">
        <f t="shared" si="640"/>
        <v>0.62972292191435764</v>
      </c>
      <c r="X225" s="325">
        <f t="shared" si="640"/>
        <v>0.65645514223194745</v>
      </c>
      <c r="Y225" s="325">
        <f t="shared" si="640"/>
        <v>0.54290718038528896</v>
      </c>
      <c r="Z225" s="325">
        <f t="shared" si="640"/>
        <v>0.58727569331158236</v>
      </c>
      <c r="AA225" s="325" t="e">
        <f t="shared" ca="1" si="640"/>
        <v>#NAME?</v>
      </c>
      <c r="AB225" s="325" t="e">
        <f t="shared" ca="1" si="640"/>
        <v>#NAME?</v>
      </c>
      <c r="AC225" s="325" t="e">
        <f t="shared" ca="1" si="640"/>
        <v>#NAME?</v>
      </c>
      <c r="AD225" s="325" t="e">
        <f t="shared" ca="1" si="640"/>
        <v>#NAME?</v>
      </c>
      <c r="AE225" s="325" t="e">
        <f t="shared" ca="1" si="640"/>
        <v>#NAME?</v>
      </c>
      <c r="AF225" s="325" t="e">
        <f t="shared" ca="1" si="640"/>
        <v>#NAME?</v>
      </c>
      <c r="AG225" s="325" t="e">
        <f t="shared" ca="1" si="640"/>
        <v>#NAME?</v>
      </c>
      <c r="AH225" s="325" t="e">
        <f t="shared" ca="1" si="640"/>
        <v>#NAME?</v>
      </c>
      <c r="AI225" s="325" t="e">
        <f t="shared" ca="1" si="640"/>
        <v>#NAME?</v>
      </c>
      <c r="AJ225" s="325" t="e">
        <f t="shared" ca="1" si="640"/>
        <v>#NAME?</v>
      </c>
      <c r="AK225" s="325" t="e">
        <f t="shared" ca="1" si="640"/>
        <v>#NAME?</v>
      </c>
      <c r="AL225" s="325" t="e">
        <f t="shared" ca="1" si="640"/>
        <v>#NAME?</v>
      </c>
      <c r="AM225" s="325" t="e">
        <f t="shared" ca="1" si="640"/>
        <v>#NAME?</v>
      </c>
      <c r="AN225" s="325" t="e">
        <f t="shared" ca="1" si="640"/>
        <v>#NAME?</v>
      </c>
      <c r="AO225" s="325" t="e">
        <f t="shared" ca="1" si="640"/>
        <v>#NAME?</v>
      </c>
      <c r="AP225" s="325" t="e">
        <f t="shared" ca="1" si="640"/>
        <v>#NAME?</v>
      </c>
      <c r="AQ225" s="325" t="e">
        <f t="shared" ca="1" si="640"/>
        <v>#NAME?</v>
      </c>
      <c r="AR225" s="325" t="e">
        <f t="shared" ca="1" si="640"/>
        <v>#NAME?</v>
      </c>
      <c r="AS225" s="327" t="e">
        <f ca="1">+(AS220-$AR$220)/AS25</f>
        <v>#NAME?</v>
      </c>
      <c r="AT225" s="327" t="e">
        <f t="shared" ref="AT225:BJ225" ca="1" si="641">+(AT220-$AR$220)/AT25</f>
        <v>#NAME?</v>
      </c>
      <c r="AU225" s="327" t="e">
        <f t="shared" ca="1" si="641"/>
        <v>#NAME?</v>
      </c>
      <c r="AV225" s="327" t="e">
        <f t="shared" ca="1" si="641"/>
        <v>#NAME?</v>
      </c>
      <c r="AW225" s="327" t="e">
        <f t="shared" ca="1" si="641"/>
        <v>#NAME?</v>
      </c>
      <c r="AX225" s="327" t="e">
        <f t="shared" ca="1" si="641"/>
        <v>#NAME?</v>
      </c>
      <c r="AY225" s="327" t="e">
        <f t="shared" ca="1" si="641"/>
        <v>#NAME?</v>
      </c>
      <c r="AZ225" s="327" t="e">
        <f t="shared" ca="1" si="641"/>
        <v>#NAME?</v>
      </c>
      <c r="BA225" s="327" t="e">
        <f t="shared" ca="1" si="641"/>
        <v>#NAME?</v>
      </c>
      <c r="BB225" s="327" t="e">
        <f t="shared" ca="1" si="641"/>
        <v>#NAME?</v>
      </c>
      <c r="BC225" s="327" t="e">
        <f t="shared" ca="1" si="641"/>
        <v>#NAME?</v>
      </c>
      <c r="BD225" s="327" t="e">
        <f t="shared" ca="1" si="641"/>
        <v>#NAME?</v>
      </c>
      <c r="BE225" s="327" t="e">
        <f t="shared" ca="1" si="641"/>
        <v>#NAME?</v>
      </c>
      <c r="BF225" s="327" t="e">
        <f t="shared" ca="1" si="641"/>
        <v>#NAME?</v>
      </c>
      <c r="BG225" s="327" t="e">
        <f t="shared" ca="1" si="641"/>
        <v>#NAME?</v>
      </c>
      <c r="BH225" s="327" t="e">
        <f t="shared" ca="1" si="641"/>
        <v>#NAME?</v>
      </c>
      <c r="BI225" s="327" t="e">
        <f t="shared" ca="1" si="641"/>
        <v>#NAME?</v>
      </c>
      <c r="BJ225" s="327" t="e">
        <f t="shared" ca="1" si="641"/>
        <v>#NAME?</v>
      </c>
      <c r="BK225" s="327" t="e">
        <f t="shared" ref="BK225:BL225" ca="1" si="642">+(BK220-$AR$220)/BK25</f>
        <v>#NAME?</v>
      </c>
      <c r="BL225" s="327" t="e">
        <f t="shared" ca="1" si="642"/>
        <v>#NAME?</v>
      </c>
      <c r="BN225" s="266"/>
      <c r="BO225" s="266"/>
      <c r="BP225" s="266"/>
      <c r="BQ225" s="266"/>
      <c r="BR225" s="266"/>
      <c r="BS225" s="266"/>
      <c r="BT225" s="266"/>
      <c r="BU225" s="266"/>
      <c r="BV225" s="266"/>
      <c r="BW225" s="266"/>
      <c r="BX225" s="266"/>
      <c r="BY225" s="266"/>
      <c r="BZ225" s="266"/>
      <c r="CA225" s="266"/>
      <c r="CB225" s="266"/>
      <c r="CC225" s="266"/>
      <c r="CD225" s="302"/>
      <c r="CE225" s="303">
        <f t="shared" ref="CE225:CQ225" si="643">+AVERAGEIFS($C225:$BZ225,$C$5:$BZ$5,"&lt;="&amp;CE$5,$C$5:$BZ$5,"&gt;"&amp;CD$5)</f>
        <v>0.55202020202020197</v>
      </c>
      <c r="CF225" s="303">
        <f t="shared" si="643"/>
        <v>0.45319110325014567</v>
      </c>
      <c r="CG225" s="303">
        <f t="shared" si="643"/>
        <v>0.60409023446079413</v>
      </c>
      <c r="CH225" s="303" t="e">
        <f t="shared" ca="1" si="643"/>
        <v>#NAME?</v>
      </c>
      <c r="CI225" s="303" t="e">
        <f t="shared" ca="1" si="643"/>
        <v>#NAME?</v>
      </c>
      <c r="CJ225" s="303" t="e">
        <f t="shared" ca="1" si="643"/>
        <v>#NAME?</v>
      </c>
      <c r="CK225" s="303" t="e">
        <f t="shared" ca="1" si="643"/>
        <v>#NAME?</v>
      </c>
      <c r="CL225" s="303" t="e">
        <f t="shared" ca="1" si="643"/>
        <v>#NAME?</v>
      </c>
      <c r="CM225" s="303" t="e">
        <f t="shared" ca="1" si="643"/>
        <v>#NAME?</v>
      </c>
      <c r="CN225" s="303" t="e">
        <f t="shared" ca="1" si="643"/>
        <v>#NAME?</v>
      </c>
      <c r="CO225" s="303" t="e">
        <f t="shared" ca="1" si="643"/>
        <v>#NAME?</v>
      </c>
      <c r="CP225" s="303" t="e">
        <f t="shared" ca="1" si="643"/>
        <v>#NAME?</v>
      </c>
      <c r="CQ225" s="303" t="e">
        <f t="shared" ca="1" si="643"/>
        <v>#NAME?</v>
      </c>
      <c r="CR225" s="303"/>
      <c r="CS225" s="303"/>
      <c r="CT225" s="303"/>
    </row>
    <row r="226" spans="1:98" ht="15.75" customHeight="1" x14ac:dyDescent="0.25">
      <c r="A226" s="138"/>
      <c r="B226" s="139" t="s">
        <v>1063</v>
      </c>
      <c r="C226" s="139"/>
      <c r="D226" s="139"/>
      <c r="E226" s="139"/>
      <c r="F226" s="139"/>
      <c r="G226" s="139"/>
      <c r="H226" s="139"/>
      <c r="I226" s="141"/>
      <c r="J226" s="139"/>
      <c r="K226" s="139"/>
      <c r="L226" s="139"/>
      <c r="M226" s="139"/>
      <c r="N226" s="139"/>
      <c r="O226" s="141"/>
      <c r="P226" s="141"/>
      <c r="Q226" s="141"/>
      <c r="R226" s="141"/>
      <c r="S226" s="141"/>
      <c r="T226" s="141"/>
      <c r="U226" s="141"/>
      <c r="V226" s="141"/>
      <c r="W226" s="141"/>
      <c r="X226" s="141"/>
      <c r="Y226" s="141"/>
      <c r="Z226" s="141"/>
      <c r="AA226" s="141"/>
      <c r="AB226" s="141"/>
      <c r="AC226" s="141"/>
      <c r="AD226" s="141"/>
      <c r="AE226" s="141"/>
      <c r="AF226" s="29"/>
      <c r="AG226" s="29"/>
      <c r="AH226" s="29"/>
      <c r="AI226" s="29"/>
      <c r="AJ226" s="29"/>
      <c r="AK226" s="140"/>
      <c r="AL226" s="140"/>
      <c r="AM226" s="140"/>
      <c r="AN226" s="140"/>
      <c r="AO226" s="140"/>
      <c r="AP226" s="140"/>
      <c r="AQ226" s="140"/>
      <c r="AR226" s="140"/>
      <c r="AS226" s="140"/>
      <c r="AT226" s="140"/>
      <c r="AU226" s="29"/>
      <c r="AV226" s="29"/>
      <c r="AW226" s="29"/>
      <c r="AX226" s="29"/>
      <c r="AY226" s="29"/>
      <c r="AZ226" s="29"/>
      <c r="BA226" s="29"/>
      <c r="BB226" s="29"/>
      <c r="BC226" s="29"/>
      <c r="BD226" s="29"/>
      <c r="BE226" s="29"/>
      <c r="BF226" s="29"/>
      <c r="BG226" s="29"/>
      <c r="BH226" s="29"/>
      <c r="BI226" s="29"/>
      <c r="BJ226" s="29"/>
      <c r="BK226" s="29"/>
      <c r="BL226" s="29"/>
      <c r="BM226" s="141"/>
      <c r="BN226" s="141"/>
      <c r="BO226" s="141"/>
      <c r="BP226" s="141"/>
      <c r="BQ226" s="141"/>
      <c r="BR226" s="141"/>
      <c r="BS226" s="141"/>
      <c r="BT226" s="141"/>
      <c r="BU226" s="141"/>
      <c r="BV226" s="141"/>
      <c r="BW226" s="141"/>
      <c r="BX226" s="141"/>
      <c r="BY226" s="141"/>
      <c r="BZ226" s="141"/>
      <c r="CA226" s="141"/>
      <c r="CB226" s="29"/>
      <c r="CC226" s="29"/>
      <c r="CD226" s="29"/>
      <c r="CE226" s="29"/>
      <c r="CF226" s="14"/>
      <c r="CG226" s="14"/>
      <c r="CH226" s="14"/>
      <c r="CI226" s="14"/>
      <c r="CJ226" s="14"/>
      <c r="CK226" s="14"/>
      <c r="CL226" s="14"/>
      <c r="CM226" s="142"/>
      <c r="CN226" s="142"/>
      <c r="CO226" s="142"/>
      <c r="CP226" s="142"/>
      <c r="CQ226" s="142"/>
      <c r="CR226" s="142"/>
      <c r="CS226" s="142"/>
      <c r="CT226" s="142"/>
    </row>
    <row r="227" spans="1:98" ht="15.75" customHeight="1" x14ac:dyDescent="0.25">
      <c r="A227" s="48"/>
      <c r="B227" s="27"/>
      <c r="C227" s="27"/>
      <c r="D227" s="27"/>
      <c r="E227" s="27"/>
      <c r="F227" s="27"/>
      <c r="G227" s="27"/>
      <c r="H227" s="27"/>
      <c r="I227" s="27"/>
      <c r="J227" s="27"/>
      <c r="K227" s="27"/>
      <c r="L227" s="27"/>
      <c r="M227" s="27"/>
      <c r="N227" s="27"/>
      <c r="O227" s="27"/>
      <c r="P227" s="73"/>
      <c r="Q227" s="73"/>
      <c r="R227" s="73"/>
      <c r="S227" s="73"/>
      <c r="T227" s="28"/>
      <c r="U227" s="73"/>
      <c r="V227" s="73"/>
      <c r="W227" s="73"/>
      <c r="X227" s="28"/>
      <c r="Y227" s="73"/>
      <c r="Z227" s="73"/>
      <c r="AA227" s="28"/>
      <c r="AB227" s="73"/>
      <c r="AC227" s="73"/>
      <c r="AD227" s="73"/>
      <c r="AE227" s="28"/>
      <c r="AF227" s="73"/>
      <c r="AG227" s="73"/>
      <c r="AH227" s="73"/>
      <c r="AI227" s="73"/>
      <c r="AJ227" s="28"/>
      <c r="AK227" s="73"/>
      <c r="AL227" s="28"/>
      <c r="AM227" s="73"/>
      <c r="AN227" s="73"/>
      <c r="AO227" s="73"/>
      <c r="AP227" s="73"/>
      <c r="AQ227" s="73"/>
      <c r="AR227" s="28"/>
      <c r="AS227" s="73"/>
      <c r="AT227" s="73"/>
      <c r="AU227" s="73"/>
      <c r="AV227" s="73"/>
      <c r="AW227" s="73"/>
      <c r="AX227" s="73"/>
      <c r="AY227" s="73"/>
      <c r="AZ227" s="28"/>
      <c r="BA227" s="73"/>
      <c r="BB227" s="73"/>
      <c r="BC227" s="73"/>
      <c r="BD227" s="73"/>
      <c r="BE227" s="73"/>
      <c r="BF227" s="73"/>
      <c r="BG227" s="27"/>
      <c r="BH227" s="27"/>
      <c r="BI227" s="27"/>
      <c r="BJ227" s="27"/>
      <c r="BK227" s="27"/>
      <c r="BL227" s="27"/>
      <c r="BM227" s="27"/>
      <c r="BN227" s="27"/>
      <c r="BO227" s="27"/>
      <c r="BP227" s="27"/>
      <c r="BQ227" s="27"/>
      <c r="BR227" s="27"/>
      <c r="BS227" s="27"/>
      <c r="BT227" s="27"/>
      <c r="BU227" s="27"/>
      <c r="BV227" s="27"/>
      <c r="BW227" s="27"/>
      <c r="BX227" s="27"/>
      <c r="BY227" s="27"/>
      <c r="BZ227" s="27"/>
      <c r="CB227" s="27"/>
      <c r="CC227" s="27"/>
      <c r="CD227" s="27"/>
      <c r="CE227" s="27"/>
      <c r="CF227" s="27"/>
      <c r="CG227" s="27"/>
      <c r="CH227" s="27"/>
      <c r="CI227" s="27"/>
      <c r="CJ227" s="27"/>
      <c r="CK227" s="27"/>
      <c r="CL227" s="27"/>
      <c r="CM227" s="27"/>
      <c r="CN227" s="27"/>
      <c r="CO227" s="27"/>
      <c r="CP227" s="27"/>
      <c r="CQ227" s="27"/>
      <c r="CR227" s="27"/>
      <c r="CS227" s="27"/>
      <c r="CT227" s="27"/>
    </row>
    <row r="228" spans="1:98" ht="15.75" customHeight="1" x14ac:dyDescent="0.25">
      <c r="A228" s="48"/>
      <c r="B228" s="321" t="s">
        <v>1070</v>
      </c>
      <c r="C228" s="27"/>
      <c r="D228" s="27"/>
      <c r="E228" s="27"/>
      <c r="F228" s="27"/>
      <c r="G228" s="27"/>
      <c r="H228" s="27"/>
      <c r="I228" s="27"/>
      <c r="J228" s="27"/>
      <c r="K228" s="27"/>
      <c r="L228" s="27"/>
      <c r="M228" s="27"/>
      <c r="N228" s="27"/>
      <c r="O228" s="27"/>
      <c r="P228" s="73"/>
      <c r="Q228" s="73"/>
      <c r="R228" s="73"/>
      <c r="S228" s="73"/>
      <c r="T228" s="28"/>
      <c r="U228" s="73"/>
      <c r="V228" s="73"/>
      <c r="W228" s="73"/>
      <c r="X228" s="28"/>
      <c r="Y228" s="73"/>
      <c r="Z228" s="73"/>
      <c r="AA228" s="28"/>
      <c r="AB228" s="73"/>
      <c r="AC228" s="73"/>
      <c r="AD228" s="73"/>
      <c r="AE228" s="28"/>
      <c r="AF228" s="73"/>
      <c r="AG228" s="73"/>
      <c r="AH228" s="73"/>
      <c r="AI228" s="73"/>
      <c r="AJ228" s="28"/>
      <c r="AK228" s="73"/>
      <c r="AL228" s="28"/>
      <c r="AM228" s="73"/>
      <c r="AN228" s="73"/>
      <c r="AO228" s="73"/>
      <c r="AP228" s="73"/>
      <c r="AQ228" s="73"/>
      <c r="AR228" s="28"/>
      <c r="AS228" s="73"/>
      <c r="AT228" s="73"/>
      <c r="AU228" s="73"/>
      <c r="AV228" s="73"/>
      <c r="AW228" s="73"/>
      <c r="AX228" s="73"/>
      <c r="AY228" s="73"/>
      <c r="AZ228" s="28"/>
      <c r="BA228" s="73"/>
      <c r="BB228" s="73"/>
      <c r="BC228" s="73"/>
      <c r="BD228" s="73"/>
      <c r="BE228" s="73"/>
      <c r="BF228" s="73"/>
      <c r="BG228" s="27"/>
      <c r="BH228" s="27"/>
      <c r="BI228" s="27"/>
      <c r="BJ228" s="27"/>
      <c r="BK228" s="27"/>
      <c r="BL228" s="27"/>
      <c r="BM228" s="27"/>
      <c r="BN228" s="27"/>
      <c r="BO228" s="27"/>
      <c r="BP228" s="27"/>
      <c r="BQ228" s="27"/>
      <c r="BR228" s="27"/>
      <c r="BS228" s="27"/>
      <c r="BT228" s="27"/>
      <c r="BU228" s="27"/>
      <c r="BV228" s="27"/>
      <c r="BW228" s="27"/>
      <c r="BX228" s="27"/>
      <c r="BY228" s="27"/>
      <c r="BZ228" s="27"/>
      <c r="CB228" s="27"/>
      <c r="CC228" s="27"/>
      <c r="CD228" s="30"/>
      <c r="CE228" s="30"/>
      <c r="CF228" s="30"/>
      <c r="CG228" s="30"/>
      <c r="CH228" s="30"/>
      <c r="CI228" s="30"/>
      <c r="CJ228" s="30"/>
      <c r="CK228" s="30"/>
      <c r="CL228" s="30"/>
      <c r="CM228" s="30"/>
      <c r="CN228" s="30"/>
      <c r="CO228" s="30"/>
      <c r="CP228" s="30"/>
      <c r="CQ228" s="30"/>
      <c r="CR228" s="30"/>
      <c r="CS228" s="30"/>
      <c r="CT228" s="30"/>
    </row>
    <row r="229" spans="1:98" s="330" customFormat="1" ht="15.75" customHeight="1" x14ac:dyDescent="0.25">
      <c r="A229" s="54"/>
      <c r="B229" s="329" t="s">
        <v>1072</v>
      </c>
      <c r="C229" s="55"/>
      <c r="D229" s="55"/>
      <c r="E229" s="55"/>
      <c r="F229" s="55"/>
      <c r="G229" s="55">
        <f>+G12+G19+G26</f>
        <v>3</v>
      </c>
      <c r="H229" s="55">
        <f t="shared" ref="H229:BL229" si="644">+H12+H19+H26</f>
        <v>3</v>
      </c>
      <c r="I229" s="55">
        <f t="shared" si="644"/>
        <v>8</v>
      </c>
      <c r="J229" s="55">
        <f t="shared" si="644"/>
        <v>8</v>
      </c>
      <c r="K229" s="55">
        <f t="shared" si="644"/>
        <v>2.5</v>
      </c>
      <c r="L229" s="55">
        <f t="shared" si="644"/>
        <v>2.5</v>
      </c>
      <c r="M229" s="55">
        <f t="shared" si="644"/>
        <v>6.5</v>
      </c>
      <c r="N229" s="55">
        <f t="shared" si="644"/>
        <v>2.5</v>
      </c>
      <c r="O229" s="55">
        <f t="shared" si="644"/>
        <v>2</v>
      </c>
      <c r="P229" s="55">
        <f t="shared" si="644"/>
        <v>2</v>
      </c>
      <c r="Q229" s="55">
        <f t="shared" si="644"/>
        <v>10</v>
      </c>
      <c r="R229" s="55">
        <f t="shared" si="644"/>
        <v>5.4</v>
      </c>
      <c r="S229" s="55">
        <f t="shared" si="644"/>
        <v>4.5999999999999996</v>
      </c>
      <c r="T229" s="55">
        <f t="shared" si="644"/>
        <v>6</v>
      </c>
      <c r="U229" s="55">
        <f t="shared" si="644"/>
        <v>13.399999999999999</v>
      </c>
      <c r="V229" s="55">
        <f t="shared" si="644"/>
        <v>4.2000000000000028</v>
      </c>
      <c r="W229" s="55">
        <f t="shared" si="644"/>
        <v>4.1000000000000014</v>
      </c>
      <c r="X229" s="55">
        <f t="shared" si="644"/>
        <v>6</v>
      </c>
      <c r="Y229" s="55">
        <f t="shared" si="644"/>
        <v>12.399999999999999</v>
      </c>
      <c r="Z229" s="55">
        <f t="shared" si="644"/>
        <v>4.1999999999999957</v>
      </c>
      <c r="AA229" s="55" t="e">
        <f t="shared" ca="1" si="644"/>
        <v>#NAME?</v>
      </c>
      <c r="AB229" s="55" t="e">
        <f t="shared" ca="1" si="644"/>
        <v>#NAME?</v>
      </c>
      <c r="AC229" s="55" t="e">
        <f t="shared" ca="1" si="644"/>
        <v>#NAME?</v>
      </c>
      <c r="AD229" s="55" t="e">
        <f t="shared" ca="1" si="644"/>
        <v>#NAME?</v>
      </c>
      <c r="AE229" s="55" t="e">
        <f t="shared" ca="1" si="644"/>
        <v>#NAME?</v>
      </c>
      <c r="AF229" s="55" t="e">
        <f t="shared" ca="1" si="644"/>
        <v>#NAME?</v>
      </c>
      <c r="AG229" s="55" t="e">
        <f t="shared" ca="1" si="644"/>
        <v>#NAME?</v>
      </c>
      <c r="AH229" s="55" t="e">
        <f t="shared" ca="1" si="644"/>
        <v>#NAME?</v>
      </c>
      <c r="AI229" s="55" t="e">
        <f t="shared" ca="1" si="644"/>
        <v>#NAME?</v>
      </c>
      <c r="AJ229" s="55" t="e">
        <f t="shared" ca="1" si="644"/>
        <v>#NAME?</v>
      </c>
      <c r="AK229" s="55" t="e">
        <f t="shared" ca="1" si="644"/>
        <v>#NAME?</v>
      </c>
      <c r="AL229" s="55" t="e">
        <f t="shared" ca="1" si="644"/>
        <v>#NAME?</v>
      </c>
      <c r="AM229" s="55" t="e">
        <f t="shared" ca="1" si="644"/>
        <v>#NAME?</v>
      </c>
      <c r="AN229" s="55" t="e">
        <f t="shared" ca="1" si="644"/>
        <v>#NAME?</v>
      </c>
      <c r="AO229" s="55" t="e">
        <f t="shared" ca="1" si="644"/>
        <v>#NAME?</v>
      </c>
      <c r="AP229" s="55" t="e">
        <f t="shared" ca="1" si="644"/>
        <v>#NAME?</v>
      </c>
      <c r="AQ229" s="55" t="e">
        <f t="shared" ca="1" si="644"/>
        <v>#NAME?</v>
      </c>
      <c r="AR229" s="55" t="e">
        <f t="shared" ca="1" si="644"/>
        <v>#NAME?</v>
      </c>
      <c r="AS229" s="55" t="e">
        <f t="shared" ca="1" si="644"/>
        <v>#NAME?</v>
      </c>
      <c r="AT229" s="55" t="e">
        <f t="shared" ca="1" si="644"/>
        <v>#NAME?</v>
      </c>
      <c r="AU229" s="55" t="e">
        <f t="shared" ca="1" si="644"/>
        <v>#NAME?</v>
      </c>
      <c r="AV229" s="55" t="e">
        <f t="shared" ca="1" si="644"/>
        <v>#NAME?</v>
      </c>
      <c r="AW229" s="55" t="e">
        <f t="shared" ca="1" si="644"/>
        <v>#NAME?</v>
      </c>
      <c r="AX229" s="55" t="e">
        <f t="shared" ca="1" si="644"/>
        <v>#NAME?</v>
      </c>
      <c r="AY229" s="55" t="e">
        <f t="shared" ca="1" si="644"/>
        <v>#NAME?</v>
      </c>
      <c r="AZ229" s="55" t="e">
        <f t="shared" ca="1" si="644"/>
        <v>#NAME?</v>
      </c>
      <c r="BA229" s="55" t="e">
        <f t="shared" ca="1" si="644"/>
        <v>#NAME?</v>
      </c>
      <c r="BB229" s="55" t="e">
        <f t="shared" ca="1" si="644"/>
        <v>#NAME?</v>
      </c>
      <c r="BC229" s="55" t="e">
        <f t="shared" ca="1" si="644"/>
        <v>#NAME?</v>
      </c>
      <c r="BD229" s="55" t="e">
        <f t="shared" ca="1" si="644"/>
        <v>#NAME?</v>
      </c>
      <c r="BE229" s="55" t="e">
        <f t="shared" ca="1" si="644"/>
        <v>#NAME?</v>
      </c>
      <c r="BF229" s="55" t="e">
        <f t="shared" ca="1" si="644"/>
        <v>#NAME?</v>
      </c>
      <c r="BG229" s="55" t="e">
        <f t="shared" ca="1" si="644"/>
        <v>#NAME?</v>
      </c>
      <c r="BH229" s="55" t="e">
        <f t="shared" ca="1" si="644"/>
        <v>#NAME?</v>
      </c>
      <c r="BI229" s="55" t="e">
        <f t="shared" ca="1" si="644"/>
        <v>#NAME?</v>
      </c>
      <c r="BJ229" s="55" t="e">
        <f t="shared" ca="1" si="644"/>
        <v>#NAME?</v>
      </c>
      <c r="BK229" s="55" t="e">
        <f t="shared" ca="1" si="644"/>
        <v>#NAME?</v>
      </c>
      <c r="BL229" s="55" t="e">
        <f t="shared" ca="1" si="644"/>
        <v>#NAME?</v>
      </c>
      <c r="BM229" s="55" t="e">
        <f t="shared" ref="BM229:BZ229" ca="1" si="645">+BM12+BM19+BM26</f>
        <v>#NAME?</v>
      </c>
      <c r="BN229" s="55" t="e">
        <f t="shared" ca="1" si="645"/>
        <v>#NAME?</v>
      </c>
      <c r="BO229" s="55" t="e">
        <f t="shared" ca="1" si="645"/>
        <v>#NAME?</v>
      </c>
      <c r="BP229" s="55" t="e">
        <f t="shared" ca="1" si="645"/>
        <v>#NAME?</v>
      </c>
      <c r="BQ229" s="55" t="e">
        <f t="shared" ca="1" si="645"/>
        <v>#NAME?</v>
      </c>
      <c r="BR229" s="55" t="e">
        <f t="shared" ca="1" si="645"/>
        <v>#NAME?</v>
      </c>
      <c r="BS229" s="55" t="e">
        <f t="shared" ca="1" si="645"/>
        <v>#NAME?</v>
      </c>
      <c r="BT229" s="55" t="e">
        <f t="shared" ca="1" si="645"/>
        <v>#NAME?</v>
      </c>
      <c r="BU229" s="55" t="e">
        <f t="shared" ca="1" si="645"/>
        <v>#NAME?</v>
      </c>
      <c r="BV229" s="55" t="e">
        <f t="shared" ca="1" si="645"/>
        <v>#NAME?</v>
      </c>
      <c r="BW229" s="55" t="e">
        <f t="shared" ca="1" si="645"/>
        <v>#NAME?</v>
      </c>
      <c r="BX229" s="55" t="e">
        <f t="shared" ca="1" si="645"/>
        <v>#NAME?</v>
      </c>
      <c r="BY229" s="55" t="e">
        <f t="shared" ca="1" si="645"/>
        <v>#NAME?</v>
      </c>
      <c r="BZ229" s="55" t="e">
        <f t="shared" ca="1" si="645"/>
        <v>#NAME?</v>
      </c>
      <c r="CB229" s="57"/>
      <c r="CC229" s="57">
        <f t="shared" ref="CC229:CC230" si="646">+SUMIFS($C229:$BZ229,$C$5:$BZ$5,"&lt;="&amp;CC$5,$C$5:$BZ$5,"&gt;"&amp;CB$5)</f>
        <v>22</v>
      </c>
      <c r="CD229" s="57">
        <f t="shared" ref="CD229:CD230" si="647">+SUMIFS($C229:$BZ229,$C$5:$BZ$5,"&lt;="&amp;CD$5,$C$5:$BZ$5,"&gt;"&amp;CC$5)</f>
        <v>14</v>
      </c>
      <c r="CE229" s="57">
        <f t="shared" ref="CE229" si="648">+SUMIFS($C229:$BZ229,$C$5:$BZ$5,"&lt;="&amp;CE$5,$C$5:$BZ$5,"&gt;"&amp;CD$5)</f>
        <v>19.399999999999999</v>
      </c>
      <c r="CF229" s="57">
        <f t="shared" ref="CF229" si="649">+SUMIFS($C229:$BZ229,$C$5:$BZ$5,"&lt;="&amp;CF$5,$C$5:$BZ$5,"&gt;"&amp;CE$5)</f>
        <v>28.200000000000003</v>
      </c>
      <c r="CG229" s="57">
        <f t="shared" ref="CG229" si="650">+SUMIFS($C229:$BZ229,$C$5:$BZ$5,"&lt;="&amp;CG$5,$C$5:$BZ$5,"&gt;"&amp;CF$5)</f>
        <v>26.699999999999996</v>
      </c>
      <c r="CH229" s="57" t="e">
        <f t="shared" ref="CH229" ca="1" si="651">+SUMIFS($C229:$BZ229,$C$5:$BZ$5,"&lt;="&amp;CH$5,$C$5:$BZ$5,"&gt;"&amp;CG$5)</f>
        <v>#NAME?</v>
      </c>
      <c r="CI229" s="57" t="e">
        <f t="shared" ref="CI229" ca="1" si="652">+SUMIFS($C229:$BZ229,$C$5:$BZ$5,"&lt;="&amp;CI$5,$C$5:$BZ$5,"&gt;"&amp;CH$5)</f>
        <v>#NAME?</v>
      </c>
      <c r="CJ229" s="57" t="e">
        <f t="shared" ref="CJ229" ca="1" si="653">+SUMIFS($C229:$BZ229,$C$5:$BZ$5,"&lt;="&amp;CJ$5,$C$5:$BZ$5,"&gt;"&amp;CI$5)</f>
        <v>#NAME?</v>
      </c>
      <c r="CK229" s="57" t="e">
        <f t="shared" ref="CK229" ca="1" si="654">+SUMIFS($C229:$BZ229,$C$5:$BZ$5,"&lt;="&amp;CK$5,$C$5:$BZ$5,"&gt;"&amp;CJ$5)</f>
        <v>#NAME?</v>
      </c>
      <c r="CL229" s="57" t="e">
        <f t="shared" ref="CL229" ca="1" si="655">+SUMIFS($C229:$BZ229,$C$5:$BZ$5,"&lt;="&amp;CL$5,$C$5:$BZ$5,"&gt;"&amp;CK$5)</f>
        <v>#NAME?</v>
      </c>
      <c r="CM229" s="57" t="e">
        <f t="shared" ref="CM229" ca="1" si="656">+SUMIFS($C229:$BZ229,$C$5:$BZ$5,"&lt;="&amp;CM$5,$C$5:$BZ$5,"&gt;"&amp;CL$5)</f>
        <v>#NAME?</v>
      </c>
      <c r="CN229" s="57" t="e">
        <f t="shared" ref="CN229" ca="1" si="657">+SUMIFS($C229:$BZ229,$C$5:$BZ$5,"&lt;="&amp;CN$5,$C$5:$BZ$5,"&gt;"&amp;CM$5)</f>
        <v>#NAME?</v>
      </c>
      <c r="CO229" s="57" t="e">
        <f t="shared" ref="CO229" ca="1" si="658">+SUMIFS($C229:$BZ229,$C$5:$BZ$5,"&lt;="&amp;CO$5,$C$5:$BZ$5,"&gt;"&amp;CN$5)</f>
        <v>#NAME?</v>
      </c>
      <c r="CP229" s="57" t="e">
        <f t="shared" ref="CP229" ca="1" si="659">+SUMIFS($C229:$BZ229,$C$5:$BZ$5,"&lt;="&amp;CP$5,$C$5:$BZ$5,"&gt;"&amp;CO$5)</f>
        <v>#NAME?</v>
      </c>
      <c r="CQ229" s="57" t="e">
        <f t="shared" ref="CQ229" ca="1" si="660">+SUMIFS($C229:$BZ229,$C$5:$BZ$5,"&lt;="&amp;CQ$5,$C$5:$BZ$5,"&gt;"&amp;CP$5)</f>
        <v>#NAME?</v>
      </c>
      <c r="CR229" s="57" t="e">
        <f t="shared" ref="CR229" ca="1" si="661">+SUMIFS($C229:$BZ229,$C$5:$BZ$5,"&lt;="&amp;CR$5,$C$5:$BZ$5,"&gt;"&amp;CQ$5)</f>
        <v>#NAME?</v>
      </c>
      <c r="CS229" s="57" t="e">
        <f t="shared" ref="CS229" ca="1" si="662">+SUMIFS($C229:$BZ229,$C$5:$BZ$5,"&lt;="&amp;CS$5,$C$5:$BZ$5,"&gt;"&amp;CR$5)</f>
        <v>#NAME?</v>
      </c>
      <c r="CT229" s="57" t="e">
        <f t="shared" ref="CT229" ca="1" si="663">+SUMIFS($C229:$BZ229,$C$5:$BZ$5,"&lt;="&amp;CT$5,$C$5:$BZ$5,"&gt;"&amp;CS$5)</f>
        <v>#NAME?</v>
      </c>
    </row>
    <row r="230" spans="1:98" s="330" customFormat="1" ht="15.75" customHeight="1" x14ac:dyDescent="0.25">
      <c r="A230" s="54"/>
      <c r="B230" s="329" t="s">
        <v>1073</v>
      </c>
      <c r="C230" s="55"/>
      <c r="D230" s="55"/>
      <c r="E230" s="55"/>
      <c r="F230" s="55"/>
      <c r="G230" s="55">
        <f t="shared" ref="G230:AL230" si="664">+G213</f>
        <v>0</v>
      </c>
      <c r="H230" s="55">
        <f t="shared" si="664"/>
        <v>0</v>
      </c>
      <c r="I230" s="55">
        <f t="shared" si="664"/>
        <v>3</v>
      </c>
      <c r="J230" s="55">
        <f t="shared" si="664"/>
        <v>3</v>
      </c>
      <c r="K230" s="55">
        <f t="shared" si="664"/>
        <v>1</v>
      </c>
      <c r="L230" s="55">
        <f t="shared" si="664"/>
        <v>2</v>
      </c>
      <c r="M230" s="55">
        <f t="shared" si="664"/>
        <v>2</v>
      </c>
      <c r="N230" s="55">
        <f t="shared" si="664"/>
        <v>2</v>
      </c>
      <c r="O230" s="55">
        <f t="shared" si="664"/>
        <v>1</v>
      </c>
      <c r="P230" s="55">
        <f t="shared" si="664"/>
        <v>29</v>
      </c>
      <c r="Q230" s="55">
        <f t="shared" si="664"/>
        <v>3.5</v>
      </c>
      <c r="R230" s="55">
        <f t="shared" si="664"/>
        <v>0.5</v>
      </c>
      <c r="S230" s="55">
        <f t="shared" si="664"/>
        <v>1</v>
      </c>
      <c r="T230" s="55">
        <f t="shared" si="664"/>
        <v>1</v>
      </c>
      <c r="U230" s="55">
        <f t="shared" si="664"/>
        <v>10</v>
      </c>
      <c r="V230" s="55">
        <f t="shared" si="664"/>
        <v>7</v>
      </c>
      <c r="W230" s="55">
        <f t="shared" si="664"/>
        <v>2</v>
      </c>
      <c r="X230" s="55">
        <f t="shared" si="664"/>
        <v>5</v>
      </c>
      <c r="Y230" s="55">
        <f t="shared" si="664"/>
        <v>1</v>
      </c>
      <c r="Z230" s="55">
        <f t="shared" si="664"/>
        <v>5</v>
      </c>
      <c r="AA230" s="55">
        <f t="shared" si="664"/>
        <v>2</v>
      </c>
      <c r="AB230" s="55">
        <f t="shared" si="664"/>
        <v>3</v>
      </c>
      <c r="AC230" s="55">
        <f t="shared" si="664"/>
        <v>5</v>
      </c>
      <c r="AD230" s="55">
        <f t="shared" si="664"/>
        <v>5</v>
      </c>
      <c r="AE230" s="55">
        <f t="shared" si="664"/>
        <v>2</v>
      </c>
      <c r="AF230" s="55">
        <f t="shared" si="664"/>
        <v>3</v>
      </c>
      <c r="AG230" s="55">
        <f t="shared" si="664"/>
        <v>5</v>
      </c>
      <c r="AH230" s="55">
        <f t="shared" si="664"/>
        <v>5</v>
      </c>
      <c r="AI230" s="55">
        <f t="shared" si="664"/>
        <v>5</v>
      </c>
      <c r="AJ230" s="55">
        <f t="shared" si="664"/>
        <v>2</v>
      </c>
      <c r="AK230" s="55">
        <f t="shared" si="664"/>
        <v>3</v>
      </c>
      <c r="AL230" s="55">
        <f t="shared" si="664"/>
        <v>2</v>
      </c>
      <c r="AM230" s="55">
        <f t="shared" ref="AM230:BR230" si="665">+AM213</f>
        <v>3</v>
      </c>
      <c r="AN230" s="55">
        <f t="shared" si="665"/>
        <v>5</v>
      </c>
      <c r="AO230" s="55">
        <f t="shared" si="665"/>
        <v>5</v>
      </c>
      <c r="AP230" s="55">
        <f t="shared" si="665"/>
        <v>10</v>
      </c>
      <c r="AQ230" s="55">
        <f t="shared" si="665"/>
        <v>5</v>
      </c>
      <c r="AR230" s="55">
        <f t="shared" si="665"/>
        <v>2</v>
      </c>
      <c r="AS230" s="55">
        <f t="shared" si="665"/>
        <v>3</v>
      </c>
      <c r="AT230" s="55">
        <f t="shared" si="665"/>
        <v>5</v>
      </c>
      <c r="AU230" s="55">
        <f t="shared" si="665"/>
        <v>5</v>
      </c>
      <c r="AV230" s="55">
        <f t="shared" si="665"/>
        <v>5</v>
      </c>
      <c r="AW230" s="55">
        <f t="shared" si="665"/>
        <v>5</v>
      </c>
      <c r="AX230" s="55">
        <f t="shared" si="665"/>
        <v>5</v>
      </c>
      <c r="AY230" s="55">
        <f t="shared" si="665"/>
        <v>5</v>
      </c>
      <c r="AZ230" s="55">
        <f t="shared" si="665"/>
        <v>2</v>
      </c>
      <c r="BA230" s="55">
        <f t="shared" si="665"/>
        <v>3</v>
      </c>
      <c r="BB230" s="55">
        <f t="shared" si="665"/>
        <v>5</v>
      </c>
      <c r="BC230" s="55">
        <f t="shared" si="665"/>
        <v>5</v>
      </c>
      <c r="BD230" s="55">
        <f t="shared" si="665"/>
        <v>5</v>
      </c>
      <c r="BE230" s="55">
        <f t="shared" si="665"/>
        <v>5</v>
      </c>
      <c r="BF230" s="55">
        <f t="shared" si="665"/>
        <v>5</v>
      </c>
      <c r="BG230" s="55">
        <f t="shared" si="665"/>
        <v>3</v>
      </c>
      <c r="BH230" s="55">
        <f t="shared" si="665"/>
        <v>2</v>
      </c>
      <c r="BI230" s="55">
        <f t="shared" si="665"/>
        <v>5</v>
      </c>
      <c r="BJ230" s="55">
        <f t="shared" si="665"/>
        <v>5</v>
      </c>
      <c r="BK230" s="55">
        <f t="shared" si="665"/>
        <v>3</v>
      </c>
      <c r="BL230" s="55">
        <f t="shared" si="665"/>
        <v>2</v>
      </c>
      <c r="BM230" s="55">
        <f t="shared" si="665"/>
        <v>33</v>
      </c>
      <c r="BN230" s="55">
        <f t="shared" si="665"/>
        <v>5</v>
      </c>
      <c r="BO230" s="55">
        <f t="shared" si="665"/>
        <v>5</v>
      </c>
      <c r="BP230" s="55">
        <f t="shared" si="665"/>
        <v>3</v>
      </c>
      <c r="BQ230" s="55">
        <f t="shared" si="665"/>
        <v>15</v>
      </c>
      <c r="BR230" s="55">
        <f t="shared" si="665"/>
        <v>5</v>
      </c>
      <c r="BS230" s="55">
        <f t="shared" ref="BS230:BZ230" si="666">+BS213</f>
        <v>5</v>
      </c>
      <c r="BT230" s="55">
        <f t="shared" si="666"/>
        <v>5</v>
      </c>
      <c r="BU230" s="55">
        <f t="shared" si="666"/>
        <v>7</v>
      </c>
      <c r="BV230" s="55">
        <f t="shared" si="666"/>
        <v>4</v>
      </c>
      <c r="BW230" s="55">
        <f t="shared" si="666"/>
        <v>4</v>
      </c>
      <c r="BX230" s="55">
        <f t="shared" si="666"/>
        <v>4</v>
      </c>
      <c r="BY230" s="55">
        <f t="shared" si="666"/>
        <v>6</v>
      </c>
      <c r="BZ230" s="55">
        <f t="shared" si="666"/>
        <v>5</v>
      </c>
      <c r="CB230" s="57"/>
      <c r="CC230" s="57">
        <f t="shared" si="646"/>
        <v>6</v>
      </c>
      <c r="CD230" s="57">
        <f t="shared" si="647"/>
        <v>7</v>
      </c>
      <c r="CE230" s="57">
        <f t="shared" ref="CE230" si="667">+SUMIFS($C230:$BZ230,$C$5:$BZ$5,"&lt;="&amp;CE$5,$C$5:$BZ$5,"&gt;"&amp;CD$5)</f>
        <v>34</v>
      </c>
      <c r="CF230" s="57">
        <f t="shared" ref="CF230" si="668">+SUMIFS($C230:$BZ230,$C$5:$BZ$5,"&lt;="&amp;CF$5,$C$5:$BZ$5,"&gt;"&amp;CE$5)</f>
        <v>19</v>
      </c>
      <c r="CG230" s="57">
        <f t="shared" ref="CG230" si="669">+SUMIFS($C230:$BZ230,$C$5:$BZ$5,"&lt;="&amp;CG$5,$C$5:$BZ$5,"&gt;"&amp;CF$5)</f>
        <v>13</v>
      </c>
      <c r="CH230" s="57">
        <f t="shared" ref="CH230" si="670">+SUMIFS($C230:$BZ230,$C$5:$BZ$5,"&lt;="&amp;CH$5,$C$5:$BZ$5,"&gt;"&amp;CG$5)</f>
        <v>15</v>
      </c>
      <c r="CI230" s="57">
        <f t="shared" ref="CI230" si="671">+SUMIFS($C230:$BZ230,$C$5:$BZ$5,"&lt;="&amp;CI$5,$C$5:$BZ$5,"&gt;"&amp;CH$5)</f>
        <v>15</v>
      </c>
      <c r="CJ230" s="57">
        <f t="shared" ref="CJ230" si="672">+SUMIFS($C230:$BZ230,$C$5:$BZ$5,"&lt;="&amp;CJ$5,$C$5:$BZ$5,"&gt;"&amp;CI$5)</f>
        <v>12</v>
      </c>
      <c r="CK230" s="57">
        <f t="shared" ref="CK230" si="673">+SUMIFS($C230:$BZ230,$C$5:$BZ$5,"&lt;="&amp;CK$5,$C$5:$BZ$5,"&gt;"&amp;CJ$5)</f>
        <v>23</v>
      </c>
      <c r="CL230" s="57">
        <f t="shared" ref="CL230" si="674">+SUMIFS($C230:$BZ230,$C$5:$BZ$5,"&lt;="&amp;CL$5,$C$5:$BZ$5,"&gt;"&amp;CK$5)</f>
        <v>15</v>
      </c>
      <c r="CM230" s="57">
        <f t="shared" ref="CM230" si="675">+SUMIFS($C230:$BZ230,$C$5:$BZ$5,"&lt;="&amp;CM$5,$C$5:$BZ$5,"&gt;"&amp;CL$5)</f>
        <v>20</v>
      </c>
      <c r="CN230" s="57">
        <f t="shared" ref="CN230" si="676">+SUMIFS($C230:$BZ230,$C$5:$BZ$5,"&lt;="&amp;CN$5,$C$5:$BZ$5,"&gt;"&amp;CM$5)</f>
        <v>15</v>
      </c>
      <c r="CO230" s="57">
        <f t="shared" ref="CO230" si="677">+SUMIFS($C230:$BZ230,$C$5:$BZ$5,"&lt;="&amp;CO$5,$C$5:$BZ$5,"&gt;"&amp;CN$5)</f>
        <v>20</v>
      </c>
      <c r="CP230" s="57">
        <f t="shared" ref="CP230" si="678">+SUMIFS($C230:$BZ230,$C$5:$BZ$5,"&lt;="&amp;CP$5,$C$5:$BZ$5,"&gt;"&amp;CO$5)</f>
        <v>15</v>
      </c>
      <c r="CQ230" s="57">
        <f t="shared" ref="CQ230" si="679">+SUMIFS($C230:$BZ230,$C$5:$BZ$5,"&lt;="&amp;CQ$5,$C$5:$BZ$5,"&gt;"&amp;CP$5)</f>
        <v>43</v>
      </c>
      <c r="CR230" s="57">
        <f t="shared" ref="CR230" si="680">+SUMIFS($C230:$BZ230,$C$5:$BZ$5,"&lt;="&amp;CR$5,$C$5:$BZ$5,"&gt;"&amp;CQ$5)</f>
        <v>28</v>
      </c>
      <c r="CS230" s="57">
        <f t="shared" ref="CS230" si="681">+SUMIFS($C230:$BZ230,$C$5:$BZ$5,"&lt;="&amp;CS$5,$C$5:$BZ$5,"&gt;"&amp;CR$5)</f>
        <v>21</v>
      </c>
      <c r="CT230" s="57">
        <f t="shared" ref="CT230" si="682">+SUMIFS($C230:$BZ230,$C$5:$BZ$5,"&lt;="&amp;CT$5,$C$5:$BZ$5,"&gt;"&amp;CS$5)</f>
        <v>19</v>
      </c>
    </row>
    <row r="231" spans="1:98" ht="15.75" customHeight="1" x14ac:dyDescent="0.25">
      <c r="A231" s="48"/>
      <c r="B231" s="265" t="s">
        <v>1074</v>
      </c>
      <c r="C231" s="27"/>
      <c r="D231" s="27"/>
      <c r="E231" s="27"/>
      <c r="F231" s="27"/>
      <c r="G231" s="47">
        <f>+G230/G229</f>
        <v>0</v>
      </c>
      <c r="H231" s="47">
        <f t="shared" ref="H231:BS231" si="683">+H230/H229</f>
        <v>0</v>
      </c>
      <c r="I231" s="47">
        <f t="shared" si="683"/>
        <v>0.375</v>
      </c>
      <c r="J231" s="47">
        <f t="shared" si="683"/>
        <v>0.375</v>
      </c>
      <c r="K231" s="47">
        <f t="shared" si="683"/>
        <v>0.4</v>
      </c>
      <c r="L231" s="47">
        <f t="shared" si="683"/>
        <v>0.8</v>
      </c>
      <c r="M231" s="47">
        <f t="shared" si="683"/>
        <v>0.30769230769230771</v>
      </c>
      <c r="N231" s="47">
        <f t="shared" si="683"/>
        <v>0.8</v>
      </c>
      <c r="O231" s="47">
        <f t="shared" si="683"/>
        <v>0.5</v>
      </c>
      <c r="P231" s="47">
        <f t="shared" si="683"/>
        <v>14.5</v>
      </c>
      <c r="Q231" s="47">
        <f t="shared" si="683"/>
        <v>0.35</v>
      </c>
      <c r="R231" s="47">
        <f t="shared" si="683"/>
        <v>9.2592592592592587E-2</v>
      </c>
      <c r="S231" s="47">
        <f t="shared" si="683"/>
        <v>0.21739130434782611</v>
      </c>
      <c r="T231" s="47">
        <f t="shared" si="683"/>
        <v>0.16666666666666666</v>
      </c>
      <c r="U231" s="47">
        <f t="shared" si="683"/>
        <v>0.74626865671641796</v>
      </c>
      <c r="V231" s="47">
        <f t="shared" si="683"/>
        <v>1.6666666666666656</v>
      </c>
      <c r="W231" s="47">
        <f t="shared" si="683"/>
        <v>0.48780487804878031</v>
      </c>
      <c r="X231" s="47">
        <f t="shared" si="683"/>
        <v>0.83333333333333337</v>
      </c>
      <c r="Y231" s="47">
        <f t="shared" si="683"/>
        <v>8.0645161290322592E-2</v>
      </c>
      <c r="Z231" s="47">
        <f t="shared" si="683"/>
        <v>1.1904761904761916</v>
      </c>
      <c r="AA231" s="47" t="e">
        <f t="shared" ca="1" si="683"/>
        <v>#NAME?</v>
      </c>
      <c r="AB231" s="47" t="e">
        <f t="shared" ca="1" si="683"/>
        <v>#NAME?</v>
      </c>
      <c r="AC231" s="47" t="e">
        <f t="shared" ca="1" si="683"/>
        <v>#NAME?</v>
      </c>
      <c r="AD231" s="47" t="e">
        <f t="shared" ca="1" si="683"/>
        <v>#NAME?</v>
      </c>
      <c r="AE231" s="47" t="e">
        <f t="shared" ca="1" si="683"/>
        <v>#NAME?</v>
      </c>
      <c r="AF231" s="47" t="e">
        <f t="shared" ca="1" si="683"/>
        <v>#NAME?</v>
      </c>
      <c r="AG231" s="47" t="e">
        <f t="shared" ca="1" si="683"/>
        <v>#NAME?</v>
      </c>
      <c r="AH231" s="47" t="e">
        <f t="shared" ca="1" si="683"/>
        <v>#NAME?</v>
      </c>
      <c r="AI231" s="47" t="e">
        <f t="shared" ca="1" si="683"/>
        <v>#NAME?</v>
      </c>
      <c r="AJ231" s="47" t="e">
        <f t="shared" ca="1" si="683"/>
        <v>#NAME?</v>
      </c>
      <c r="AK231" s="47" t="e">
        <f t="shared" ca="1" si="683"/>
        <v>#NAME?</v>
      </c>
      <c r="AL231" s="47" t="e">
        <f t="shared" ca="1" si="683"/>
        <v>#NAME?</v>
      </c>
      <c r="AM231" s="47" t="e">
        <f t="shared" ca="1" si="683"/>
        <v>#NAME?</v>
      </c>
      <c r="AN231" s="47" t="e">
        <f t="shared" ca="1" si="683"/>
        <v>#NAME?</v>
      </c>
      <c r="AO231" s="47" t="e">
        <f t="shared" ca="1" si="683"/>
        <v>#NAME?</v>
      </c>
      <c r="AP231" s="47" t="e">
        <f t="shared" ca="1" si="683"/>
        <v>#NAME?</v>
      </c>
      <c r="AQ231" s="47" t="e">
        <f t="shared" ca="1" si="683"/>
        <v>#NAME?</v>
      </c>
      <c r="AR231" s="47" t="e">
        <f t="shared" ca="1" si="683"/>
        <v>#NAME?</v>
      </c>
      <c r="AS231" s="47" t="e">
        <f t="shared" ca="1" si="683"/>
        <v>#NAME?</v>
      </c>
      <c r="AT231" s="47" t="e">
        <f t="shared" ca="1" si="683"/>
        <v>#NAME?</v>
      </c>
      <c r="AU231" s="47" t="e">
        <f t="shared" ca="1" si="683"/>
        <v>#NAME?</v>
      </c>
      <c r="AV231" s="47" t="e">
        <f t="shared" ca="1" si="683"/>
        <v>#NAME?</v>
      </c>
      <c r="AW231" s="47" t="e">
        <f t="shared" ca="1" si="683"/>
        <v>#NAME?</v>
      </c>
      <c r="AX231" s="47" t="e">
        <f t="shared" ca="1" si="683"/>
        <v>#NAME?</v>
      </c>
      <c r="AY231" s="47" t="e">
        <f t="shared" ca="1" si="683"/>
        <v>#NAME?</v>
      </c>
      <c r="AZ231" s="47" t="e">
        <f t="shared" ca="1" si="683"/>
        <v>#NAME?</v>
      </c>
      <c r="BA231" s="47" t="e">
        <f t="shared" ca="1" si="683"/>
        <v>#NAME?</v>
      </c>
      <c r="BB231" s="47" t="e">
        <f t="shared" ca="1" si="683"/>
        <v>#NAME?</v>
      </c>
      <c r="BC231" s="47" t="e">
        <f t="shared" ca="1" si="683"/>
        <v>#NAME?</v>
      </c>
      <c r="BD231" s="47" t="e">
        <f t="shared" ca="1" si="683"/>
        <v>#NAME?</v>
      </c>
      <c r="BE231" s="47" t="e">
        <f t="shared" ca="1" si="683"/>
        <v>#NAME?</v>
      </c>
      <c r="BF231" s="47" t="e">
        <f t="shared" ca="1" si="683"/>
        <v>#NAME?</v>
      </c>
      <c r="BG231" s="47" t="e">
        <f t="shared" ca="1" si="683"/>
        <v>#NAME?</v>
      </c>
      <c r="BH231" s="47" t="e">
        <f t="shared" ca="1" si="683"/>
        <v>#NAME?</v>
      </c>
      <c r="BI231" s="47" t="e">
        <f t="shared" ca="1" si="683"/>
        <v>#NAME?</v>
      </c>
      <c r="BJ231" s="47" t="e">
        <f t="shared" ca="1" si="683"/>
        <v>#NAME?</v>
      </c>
      <c r="BK231" s="47" t="e">
        <f t="shared" ca="1" si="683"/>
        <v>#NAME?</v>
      </c>
      <c r="BL231" s="47" t="e">
        <f t="shared" ca="1" si="683"/>
        <v>#NAME?</v>
      </c>
      <c r="BM231" s="47" t="e">
        <f t="shared" ca="1" si="683"/>
        <v>#NAME?</v>
      </c>
      <c r="BN231" s="47" t="e">
        <f t="shared" ca="1" si="683"/>
        <v>#NAME?</v>
      </c>
      <c r="BO231" s="47" t="e">
        <f t="shared" ca="1" si="683"/>
        <v>#NAME?</v>
      </c>
      <c r="BP231" s="47" t="e">
        <f t="shared" ca="1" si="683"/>
        <v>#NAME?</v>
      </c>
      <c r="BQ231" s="47" t="e">
        <f t="shared" ca="1" si="683"/>
        <v>#NAME?</v>
      </c>
      <c r="BR231" s="47" t="e">
        <f t="shared" ca="1" si="683"/>
        <v>#NAME?</v>
      </c>
      <c r="BS231" s="47" t="e">
        <f t="shared" ca="1" si="683"/>
        <v>#NAME?</v>
      </c>
      <c r="BT231" s="47" t="e">
        <f t="shared" ref="BT231:BZ231" ca="1" si="684">+BT230/BT229</f>
        <v>#NAME?</v>
      </c>
      <c r="BU231" s="47" t="e">
        <f t="shared" ca="1" si="684"/>
        <v>#NAME?</v>
      </c>
      <c r="BV231" s="47" t="e">
        <f t="shared" ca="1" si="684"/>
        <v>#NAME?</v>
      </c>
      <c r="BW231" s="47" t="e">
        <f t="shared" ca="1" si="684"/>
        <v>#NAME?</v>
      </c>
      <c r="BX231" s="47" t="e">
        <f t="shared" ca="1" si="684"/>
        <v>#NAME?</v>
      </c>
      <c r="BY231" s="47" t="e">
        <f t="shared" ca="1" si="684"/>
        <v>#NAME?</v>
      </c>
      <c r="BZ231" s="47" t="e">
        <f t="shared" ca="1" si="684"/>
        <v>#NAME?</v>
      </c>
      <c r="CB231" s="47"/>
      <c r="CC231" s="47">
        <f t="shared" ref="CC231" si="685">+CC230/CC229</f>
        <v>0.27272727272727271</v>
      </c>
      <c r="CD231" s="47">
        <f t="shared" ref="CD231" si="686">+CD230/CD229</f>
        <v>0.5</v>
      </c>
      <c r="CE231" s="47">
        <f t="shared" ref="CE231" si="687">+CE230/CE229</f>
        <v>1.7525773195876291</v>
      </c>
      <c r="CF231" s="47">
        <f t="shared" ref="CF231" si="688">+CF230/CF229</f>
        <v>0.67375886524822692</v>
      </c>
      <c r="CG231" s="47">
        <f t="shared" ref="CG231" si="689">+CG230/CG229</f>
        <v>0.48689138576779034</v>
      </c>
      <c r="CH231" s="47" t="e">
        <f t="shared" ref="CH231" ca="1" si="690">+CH230/CH229</f>
        <v>#NAME?</v>
      </c>
      <c r="CI231" s="47" t="e">
        <f t="shared" ref="CI231" ca="1" si="691">+CI230/CI229</f>
        <v>#NAME?</v>
      </c>
      <c r="CJ231" s="47" t="e">
        <f t="shared" ref="CJ231" ca="1" si="692">+CJ230/CJ229</f>
        <v>#NAME?</v>
      </c>
      <c r="CK231" s="47" t="e">
        <f t="shared" ref="CK231" ca="1" si="693">+CK230/CK229</f>
        <v>#NAME?</v>
      </c>
      <c r="CL231" s="47" t="e">
        <f t="shared" ref="CL231" ca="1" si="694">+CL230/CL229</f>
        <v>#NAME?</v>
      </c>
      <c r="CM231" s="47" t="e">
        <f t="shared" ref="CM231" ca="1" si="695">+CM230/CM229</f>
        <v>#NAME?</v>
      </c>
      <c r="CN231" s="47" t="e">
        <f t="shared" ref="CN231" ca="1" si="696">+CN230/CN229</f>
        <v>#NAME?</v>
      </c>
      <c r="CO231" s="47" t="e">
        <f t="shared" ref="CO231" ca="1" si="697">+CO230/CO229</f>
        <v>#NAME?</v>
      </c>
      <c r="CP231" s="47" t="e">
        <f t="shared" ref="CP231" ca="1" si="698">+CP230/CP229</f>
        <v>#NAME?</v>
      </c>
      <c r="CQ231" s="47" t="e">
        <f t="shared" ref="CQ231" ca="1" si="699">+CQ230/CQ229</f>
        <v>#NAME?</v>
      </c>
      <c r="CR231" s="47" t="e">
        <f t="shared" ref="CR231" ca="1" si="700">+CR230/CR229</f>
        <v>#NAME?</v>
      </c>
      <c r="CS231" s="47" t="e">
        <f t="shared" ref="CS231" ca="1" si="701">+CS230/CS229</f>
        <v>#NAME?</v>
      </c>
      <c r="CT231" s="47" t="e">
        <f t="shared" ref="CT231" ca="1" si="702">+CT230/CT229</f>
        <v>#NAME?</v>
      </c>
    </row>
    <row r="232" spans="1:98" ht="15.75" customHeight="1" x14ac:dyDescent="0.25">
      <c r="A232" s="48"/>
      <c r="B232" s="265" t="s">
        <v>1075</v>
      </c>
      <c r="C232" s="27"/>
      <c r="D232" s="27"/>
      <c r="E232" s="27"/>
      <c r="F232" s="27"/>
      <c r="G232" s="47"/>
      <c r="H232" s="47"/>
      <c r="I232" s="47"/>
      <c r="J232" s="47">
        <f>+SUM(G230:J230)/SUM(G229:J229)</f>
        <v>0.27272727272727271</v>
      </c>
      <c r="K232" s="47">
        <f t="shared" ref="K232:BV232" si="703">+SUM(H230:K230)/SUM(H229:K229)</f>
        <v>0.32558139534883723</v>
      </c>
      <c r="L232" s="47">
        <f t="shared" si="703"/>
        <v>0.42857142857142855</v>
      </c>
      <c r="M232" s="47">
        <f t="shared" si="703"/>
        <v>0.41025641025641024</v>
      </c>
      <c r="N232" s="47">
        <f t="shared" si="703"/>
        <v>0.5</v>
      </c>
      <c r="O232" s="47">
        <f t="shared" si="703"/>
        <v>0.51851851851851849</v>
      </c>
      <c r="P232" s="47">
        <f t="shared" si="703"/>
        <v>2.6153846153846154</v>
      </c>
      <c r="Q232" s="47">
        <f t="shared" si="703"/>
        <v>2.1515151515151514</v>
      </c>
      <c r="R232" s="47">
        <f t="shared" si="703"/>
        <v>1.7525773195876291</v>
      </c>
      <c r="S232" s="47">
        <f t="shared" si="703"/>
        <v>1.5454545454545454</v>
      </c>
      <c r="T232" s="47">
        <f t="shared" si="703"/>
        <v>0.23076923076923078</v>
      </c>
      <c r="U232" s="47">
        <f t="shared" si="703"/>
        <v>0.42517006802721091</v>
      </c>
      <c r="V232" s="47">
        <f t="shared" si="703"/>
        <v>0.67375886524822692</v>
      </c>
      <c r="W232" s="47">
        <f t="shared" si="703"/>
        <v>0.72202166064981943</v>
      </c>
      <c r="X232" s="47">
        <f t="shared" si="703"/>
        <v>0.86642599277978327</v>
      </c>
      <c r="Y232" s="47">
        <f t="shared" si="703"/>
        <v>0.56179775280898869</v>
      </c>
      <c r="Z232" s="47">
        <f t="shared" si="703"/>
        <v>0.48689138576779034</v>
      </c>
      <c r="AA232" s="47" t="e">
        <f t="shared" ca="1" si="703"/>
        <v>#NAME?</v>
      </c>
      <c r="AB232" s="47" t="e">
        <f t="shared" ca="1" si="703"/>
        <v>#NAME?</v>
      </c>
      <c r="AC232" s="47" t="e">
        <f t="shared" ca="1" si="703"/>
        <v>#NAME?</v>
      </c>
      <c r="AD232" s="47" t="e">
        <f t="shared" ca="1" si="703"/>
        <v>#NAME?</v>
      </c>
      <c r="AE232" s="47" t="e">
        <f t="shared" ca="1" si="703"/>
        <v>#NAME?</v>
      </c>
      <c r="AF232" s="47" t="e">
        <f t="shared" ca="1" si="703"/>
        <v>#NAME?</v>
      </c>
      <c r="AG232" s="47" t="e">
        <f t="shared" ca="1" si="703"/>
        <v>#NAME?</v>
      </c>
      <c r="AH232" s="47" t="e">
        <f t="shared" ca="1" si="703"/>
        <v>#NAME?</v>
      </c>
      <c r="AI232" s="47" t="e">
        <f t="shared" ca="1" si="703"/>
        <v>#NAME?</v>
      </c>
      <c r="AJ232" s="47" t="e">
        <f t="shared" ca="1" si="703"/>
        <v>#NAME?</v>
      </c>
      <c r="AK232" s="47" t="e">
        <f t="shared" ca="1" si="703"/>
        <v>#NAME?</v>
      </c>
      <c r="AL232" s="47" t="e">
        <f t="shared" ca="1" si="703"/>
        <v>#NAME?</v>
      </c>
      <c r="AM232" s="47" t="e">
        <f t="shared" ca="1" si="703"/>
        <v>#NAME?</v>
      </c>
      <c r="AN232" s="47" t="e">
        <f t="shared" ca="1" si="703"/>
        <v>#NAME?</v>
      </c>
      <c r="AO232" s="47" t="e">
        <f t="shared" ca="1" si="703"/>
        <v>#NAME?</v>
      </c>
      <c r="AP232" s="47" t="e">
        <f t="shared" ca="1" si="703"/>
        <v>#NAME?</v>
      </c>
      <c r="AQ232" s="47" t="e">
        <f t="shared" ca="1" si="703"/>
        <v>#NAME?</v>
      </c>
      <c r="AR232" s="47" t="e">
        <f t="shared" ca="1" si="703"/>
        <v>#NAME?</v>
      </c>
      <c r="AS232" s="47" t="e">
        <f t="shared" ca="1" si="703"/>
        <v>#NAME?</v>
      </c>
      <c r="AT232" s="47" t="e">
        <f t="shared" ca="1" si="703"/>
        <v>#NAME?</v>
      </c>
      <c r="AU232" s="47" t="e">
        <f t="shared" ca="1" si="703"/>
        <v>#NAME?</v>
      </c>
      <c r="AV232" s="47" t="e">
        <f t="shared" ca="1" si="703"/>
        <v>#NAME?</v>
      </c>
      <c r="AW232" s="47" t="e">
        <f t="shared" ca="1" si="703"/>
        <v>#NAME?</v>
      </c>
      <c r="AX232" s="47" t="e">
        <f t="shared" ca="1" si="703"/>
        <v>#NAME?</v>
      </c>
      <c r="AY232" s="47" t="e">
        <f t="shared" ca="1" si="703"/>
        <v>#NAME?</v>
      </c>
      <c r="AZ232" s="47" t="e">
        <f t="shared" ca="1" si="703"/>
        <v>#NAME?</v>
      </c>
      <c r="BA232" s="47" t="e">
        <f t="shared" ca="1" si="703"/>
        <v>#NAME?</v>
      </c>
      <c r="BB232" s="47" t="e">
        <f t="shared" ca="1" si="703"/>
        <v>#NAME?</v>
      </c>
      <c r="BC232" s="47" t="e">
        <f t="shared" ca="1" si="703"/>
        <v>#NAME?</v>
      </c>
      <c r="BD232" s="47" t="e">
        <f t="shared" ca="1" si="703"/>
        <v>#NAME?</v>
      </c>
      <c r="BE232" s="47" t="e">
        <f t="shared" ca="1" si="703"/>
        <v>#NAME?</v>
      </c>
      <c r="BF232" s="47" t="e">
        <f t="shared" ca="1" si="703"/>
        <v>#NAME?</v>
      </c>
      <c r="BG232" s="47" t="e">
        <f t="shared" ca="1" si="703"/>
        <v>#NAME?</v>
      </c>
      <c r="BH232" s="47" t="e">
        <f t="shared" ca="1" si="703"/>
        <v>#NAME?</v>
      </c>
      <c r="BI232" s="47" t="e">
        <f t="shared" ca="1" si="703"/>
        <v>#NAME?</v>
      </c>
      <c r="BJ232" s="47" t="e">
        <f t="shared" ca="1" si="703"/>
        <v>#NAME?</v>
      </c>
      <c r="BK232" s="47" t="e">
        <f t="shared" ca="1" si="703"/>
        <v>#NAME?</v>
      </c>
      <c r="BL232" s="47" t="e">
        <f t="shared" ca="1" si="703"/>
        <v>#NAME?</v>
      </c>
      <c r="BM232" s="47" t="e">
        <f t="shared" ca="1" si="703"/>
        <v>#NAME?</v>
      </c>
      <c r="BN232" s="47" t="e">
        <f t="shared" ca="1" si="703"/>
        <v>#NAME?</v>
      </c>
      <c r="BO232" s="47" t="e">
        <f t="shared" ca="1" si="703"/>
        <v>#NAME?</v>
      </c>
      <c r="BP232" s="47" t="e">
        <f t="shared" ca="1" si="703"/>
        <v>#NAME?</v>
      </c>
      <c r="BQ232" s="47" t="e">
        <f t="shared" ca="1" si="703"/>
        <v>#NAME?</v>
      </c>
      <c r="BR232" s="47" t="e">
        <f t="shared" ca="1" si="703"/>
        <v>#NAME?</v>
      </c>
      <c r="BS232" s="47" t="e">
        <f t="shared" ca="1" si="703"/>
        <v>#NAME?</v>
      </c>
      <c r="BT232" s="47" t="e">
        <f t="shared" ca="1" si="703"/>
        <v>#NAME?</v>
      </c>
      <c r="BU232" s="47" t="e">
        <f t="shared" ca="1" si="703"/>
        <v>#NAME?</v>
      </c>
      <c r="BV232" s="47" t="e">
        <f t="shared" ca="1" si="703"/>
        <v>#NAME?</v>
      </c>
      <c r="BW232" s="47" t="e">
        <f t="shared" ref="BW232:BZ232" ca="1" si="704">+SUM(BT230:BW230)/SUM(BT229:BW229)</f>
        <v>#NAME?</v>
      </c>
      <c r="BX232" s="47" t="e">
        <f t="shared" ca="1" si="704"/>
        <v>#NAME?</v>
      </c>
      <c r="BY232" s="47" t="e">
        <f t="shared" ca="1" si="704"/>
        <v>#NAME?</v>
      </c>
      <c r="BZ232" s="47" t="e">
        <f t="shared" ca="1" si="704"/>
        <v>#NAME?</v>
      </c>
      <c r="CB232" s="47"/>
      <c r="CC232" s="47"/>
      <c r="CD232" s="47"/>
      <c r="CE232" s="47"/>
      <c r="CF232" s="47"/>
      <c r="CG232" s="47"/>
      <c r="CH232" s="47"/>
      <c r="CI232" s="47"/>
      <c r="CJ232" s="47"/>
      <c r="CK232" s="47"/>
      <c r="CL232" s="47"/>
      <c r="CM232" s="47"/>
      <c r="CN232" s="47"/>
      <c r="CO232" s="47"/>
      <c r="CP232" s="47"/>
      <c r="CQ232" s="47"/>
      <c r="CR232" s="47"/>
      <c r="CS232" s="47"/>
      <c r="CT232" s="47"/>
    </row>
    <row r="233" spans="1:98" ht="15.75" customHeight="1" x14ac:dyDescent="0.25">
      <c r="A233" s="48"/>
      <c r="B233" s="321"/>
      <c r="C233" s="27"/>
      <c r="D233" s="27"/>
      <c r="E233" s="27"/>
      <c r="F233" s="27"/>
      <c r="G233" s="27"/>
      <c r="H233" s="27"/>
      <c r="I233" s="27"/>
      <c r="J233" s="27"/>
      <c r="K233" s="27"/>
      <c r="L233" s="27"/>
      <c r="M233" s="27"/>
      <c r="N233" s="27"/>
      <c r="O233" s="27"/>
      <c r="P233" s="73"/>
      <c r="Q233" s="73"/>
      <c r="R233" s="73"/>
      <c r="S233" s="73"/>
      <c r="T233" s="28"/>
      <c r="U233" s="73"/>
      <c r="V233" s="73"/>
      <c r="W233" s="73"/>
      <c r="X233" s="28"/>
      <c r="Y233" s="73"/>
      <c r="Z233" s="73"/>
      <c r="AA233" s="28"/>
      <c r="AB233" s="73"/>
      <c r="AC233" s="73"/>
      <c r="AD233" s="73"/>
      <c r="AE233" s="28"/>
      <c r="AF233" s="73"/>
      <c r="AG233" s="73"/>
      <c r="AH233" s="73"/>
      <c r="AI233" s="73"/>
      <c r="AJ233" s="28"/>
      <c r="AK233" s="73"/>
      <c r="AL233" s="28"/>
      <c r="AM233" s="73"/>
      <c r="AN233" s="73"/>
      <c r="AO233" s="73"/>
      <c r="AP233" s="73"/>
      <c r="AQ233" s="73"/>
      <c r="AR233" s="28"/>
      <c r="AS233" s="73"/>
      <c r="AT233" s="73"/>
      <c r="AU233" s="73"/>
      <c r="AV233" s="73"/>
      <c r="AW233" s="73"/>
      <c r="AX233" s="73"/>
      <c r="AY233" s="73"/>
      <c r="AZ233" s="28"/>
      <c r="BA233" s="73"/>
      <c r="BB233" s="73"/>
      <c r="BC233" s="73"/>
      <c r="BD233" s="73"/>
      <c r="BE233" s="73"/>
      <c r="BF233" s="73"/>
      <c r="BG233" s="27"/>
      <c r="BH233" s="27"/>
      <c r="BI233" s="27"/>
      <c r="BJ233" s="27"/>
      <c r="BK233" s="27"/>
      <c r="BL233" s="27"/>
      <c r="BM233" s="27"/>
      <c r="BN233" s="27"/>
      <c r="BO233" s="27"/>
      <c r="BP233" s="27"/>
      <c r="BQ233" s="27"/>
      <c r="BR233" s="27"/>
      <c r="BS233" s="27"/>
      <c r="BT233" s="27"/>
      <c r="BU233" s="27"/>
      <c r="BV233" s="27"/>
      <c r="BW233" s="27"/>
      <c r="BX233" s="27"/>
      <c r="BY233" s="27"/>
      <c r="BZ233" s="27"/>
      <c r="CB233" s="27"/>
      <c r="CC233" s="27"/>
      <c r="CD233" s="30"/>
      <c r="CE233" s="30"/>
      <c r="CF233" s="30"/>
      <c r="CG233" s="30"/>
      <c r="CH233" s="30"/>
      <c r="CI233" s="30"/>
      <c r="CJ233" s="30"/>
      <c r="CK233" s="30"/>
      <c r="CL233" s="30"/>
      <c r="CM233" s="30"/>
      <c r="CN233" s="30"/>
      <c r="CO233" s="30"/>
      <c r="CP233" s="30"/>
      <c r="CQ233" s="30"/>
      <c r="CR233" s="30"/>
      <c r="CS233" s="30"/>
      <c r="CT233" s="30"/>
    </row>
    <row r="234" spans="1:98" ht="15.75" customHeight="1" x14ac:dyDescent="0.25">
      <c r="A234" s="51"/>
      <c r="B234" s="71" t="s">
        <v>227</v>
      </c>
      <c r="C234" s="52"/>
      <c r="D234" s="52"/>
      <c r="E234" s="52"/>
      <c r="F234" s="52"/>
      <c r="G234" s="52"/>
      <c r="H234" s="53">
        <v>114</v>
      </c>
      <c r="I234" s="53">
        <v>117</v>
      </c>
      <c r="J234" s="53">
        <v>120</v>
      </c>
      <c r="K234" s="53">
        <v>121</v>
      </c>
      <c r="L234" s="88">
        <f>+AVERAGE(K234,M234)</f>
        <v>123</v>
      </c>
      <c r="M234" s="53">
        <v>125</v>
      </c>
      <c r="N234" s="53">
        <v>127</v>
      </c>
      <c r="O234" s="53">
        <v>128</v>
      </c>
      <c r="P234" s="53">
        <v>150</v>
      </c>
      <c r="Q234" s="53">
        <v>180</v>
      </c>
      <c r="R234" s="53">
        <v>185</v>
      </c>
      <c r="S234" s="53">
        <v>188</v>
      </c>
      <c r="T234" s="53">
        <v>189</v>
      </c>
      <c r="U234" s="53">
        <v>205</v>
      </c>
      <c r="V234" s="53">
        <v>210</v>
      </c>
      <c r="W234" s="53">
        <v>220</v>
      </c>
      <c r="X234" s="53">
        <v>225</v>
      </c>
      <c r="Y234" s="53">
        <v>235</v>
      </c>
      <c r="Z234" s="53">
        <v>240</v>
      </c>
      <c r="AA234" s="53">
        <v>245</v>
      </c>
      <c r="AB234" s="53">
        <v>245</v>
      </c>
      <c r="AC234" s="53">
        <v>250</v>
      </c>
      <c r="AD234" s="53">
        <v>260</v>
      </c>
      <c r="AE234" s="88">
        <v>265</v>
      </c>
      <c r="AF234" s="53">
        <v>270</v>
      </c>
      <c r="AG234" s="53">
        <v>275</v>
      </c>
      <c r="AH234" s="53">
        <v>280</v>
      </c>
      <c r="AI234" s="53">
        <v>285</v>
      </c>
      <c r="AJ234" s="53">
        <v>290</v>
      </c>
      <c r="AK234" s="88">
        <f>+AJ234+5</f>
        <v>295</v>
      </c>
      <c r="AL234" s="88">
        <f>+AK234+2</f>
        <v>297</v>
      </c>
      <c r="AM234" s="53">
        <v>300</v>
      </c>
      <c r="AN234" s="53">
        <v>305</v>
      </c>
      <c r="AO234" s="53">
        <v>310</v>
      </c>
      <c r="AP234" s="53">
        <v>320</v>
      </c>
      <c r="AQ234" s="53">
        <v>325</v>
      </c>
      <c r="AR234" s="53">
        <v>330</v>
      </c>
      <c r="AS234" s="53">
        <v>335</v>
      </c>
      <c r="AT234" s="53">
        <v>345</v>
      </c>
      <c r="AU234" s="53">
        <v>350</v>
      </c>
      <c r="AV234" s="53">
        <v>355</v>
      </c>
      <c r="AW234" s="53">
        <v>365</v>
      </c>
      <c r="AX234" s="53">
        <v>375</v>
      </c>
      <c r="AY234" s="53">
        <v>380</v>
      </c>
      <c r="AZ234" s="53">
        <v>385</v>
      </c>
      <c r="BA234" s="53">
        <v>395</v>
      </c>
      <c r="BB234" s="53">
        <v>400</v>
      </c>
      <c r="BC234" s="53">
        <v>405</v>
      </c>
      <c r="BD234" s="53">
        <v>410</v>
      </c>
      <c r="BE234" s="53">
        <v>420</v>
      </c>
      <c r="BF234" s="53">
        <v>420</v>
      </c>
      <c r="BG234" s="53">
        <v>430</v>
      </c>
      <c r="BH234" s="53">
        <v>435</v>
      </c>
      <c r="BI234" s="52">
        <f t="shared" ref="BI234:BZ234" si="705">+BH234+BI213</f>
        <v>440</v>
      </c>
      <c r="BJ234" s="52">
        <f t="shared" si="705"/>
        <v>445</v>
      </c>
      <c r="BK234" s="52">
        <f t="shared" si="705"/>
        <v>448</v>
      </c>
      <c r="BL234" s="52">
        <f t="shared" si="705"/>
        <v>450</v>
      </c>
      <c r="BM234" s="52">
        <f t="shared" si="705"/>
        <v>483</v>
      </c>
      <c r="BN234" s="52">
        <f t="shared" si="705"/>
        <v>488</v>
      </c>
      <c r="BO234" s="52">
        <f t="shared" si="705"/>
        <v>493</v>
      </c>
      <c r="BP234" s="52">
        <f t="shared" si="705"/>
        <v>496</v>
      </c>
      <c r="BQ234" s="52">
        <f t="shared" si="705"/>
        <v>511</v>
      </c>
      <c r="BR234" s="52">
        <f t="shared" si="705"/>
        <v>516</v>
      </c>
      <c r="BS234" s="52">
        <f t="shared" si="705"/>
        <v>521</v>
      </c>
      <c r="BT234" s="52">
        <f t="shared" si="705"/>
        <v>526</v>
      </c>
      <c r="BU234" s="52">
        <f t="shared" si="705"/>
        <v>533</v>
      </c>
      <c r="BV234" s="52">
        <f t="shared" si="705"/>
        <v>537</v>
      </c>
      <c r="BW234" s="52">
        <f t="shared" si="705"/>
        <v>541</v>
      </c>
      <c r="BX234" s="52">
        <f t="shared" si="705"/>
        <v>545</v>
      </c>
      <c r="BY234" s="52">
        <f t="shared" si="705"/>
        <v>551</v>
      </c>
      <c r="BZ234" s="52">
        <f t="shared" si="705"/>
        <v>556</v>
      </c>
      <c r="CB234" s="30">
        <f t="shared" ref="CB234:CT234" si="706">+SUMIF($C$5:$BZ$5,"="&amp;CB$5,$C234:$BZ234)</f>
        <v>0</v>
      </c>
      <c r="CC234" s="30">
        <f t="shared" si="706"/>
        <v>120</v>
      </c>
      <c r="CD234" s="30">
        <f t="shared" si="706"/>
        <v>127</v>
      </c>
      <c r="CE234" s="30">
        <f t="shared" si="706"/>
        <v>185</v>
      </c>
      <c r="CF234" s="30">
        <f t="shared" si="706"/>
        <v>210</v>
      </c>
      <c r="CG234" s="30">
        <f t="shared" si="706"/>
        <v>240</v>
      </c>
      <c r="CH234" s="30">
        <f t="shared" si="706"/>
        <v>260</v>
      </c>
      <c r="CI234" s="30">
        <f t="shared" si="706"/>
        <v>280</v>
      </c>
      <c r="CJ234" s="30">
        <f t="shared" si="706"/>
        <v>297</v>
      </c>
      <c r="CK234" s="30">
        <f t="shared" si="706"/>
        <v>320</v>
      </c>
      <c r="CL234" s="30">
        <f t="shared" si="706"/>
        <v>345</v>
      </c>
      <c r="CM234" s="30">
        <f t="shared" si="706"/>
        <v>375</v>
      </c>
      <c r="CN234" s="30">
        <f t="shared" si="706"/>
        <v>400</v>
      </c>
      <c r="CO234" s="30">
        <f t="shared" si="706"/>
        <v>420</v>
      </c>
      <c r="CP234" s="30">
        <f t="shared" si="706"/>
        <v>445</v>
      </c>
      <c r="CQ234" s="30">
        <f t="shared" si="706"/>
        <v>488</v>
      </c>
      <c r="CR234" s="30">
        <f t="shared" si="706"/>
        <v>516</v>
      </c>
      <c r="CS234" s="30">
        <f t="shared" si="706"/>
        <v>537</v>
      </c>
      <c r="CT234" s="30">
        <f t="shared" si="706"/>
        <v>556</v>
      </c>
    </row>
    <row r="235" spans="1:98" ht="15.75" customHeight="1" x14ac:dyDescent="0.25">
      <c r="A235" s="51"/>
      <c r="B235" s="71" t="s">
        <v>107</v>
      </c>
      <c r="C235" s="52"/>
      <c r="D235" s="52"/>
      <c r="E235" s="52"/>
      <c r="F235" s="52"/>
      <c r="G235" s="52"/>
      <c r="H235" s="53"/>
      <c r="I235" s="53"/>
      <c r="J235" s="53"/>
      <c r="K235" s="53"/>
      <c r="L235" s="47">
        <f t="shared" ref="L235:BZ235" si="707">+L234/H234-1</f>
        <v>7.8947368421052655E-2</v>
      </c>
      <c r="M235" s="47">
        <f t="shared" si="707"/>
        <v>6.8376068376068355E-2</v>
      </c>
      <c r="N235" s="47">
        <f t="shared" si="707"/>
        <v>5.8333333333333348E-2</v>
      </c>
      <c r="O235" s="47">
        <f t="shared" si="707"/>
        <v>5.7851239669421517E-2</v>
      </c>
      <c r="P235" s="47">
        <f t="shared" si="707"/>
        <v>0.21951219512195119</v>
      </c>
      <c r="Q235" s="47">
        <f t="shared" si="707"/>
        <v>0.43999999999999995</v>
      </c>
      <c r="R235" s="47">
        <f t="shared" si="707"/>
        <v>0.45669291338582685</v>
      </c>
      <c r="S235" s="47">
        <f t="shared" si="707"/>
        <v>0.46875</v>
      </c>
      <c r="T235" s="47">
        <f t="shared" si="707"/>
        <v>0.26</v>
      </c>
      <c r="U235" s="47">
        <f t="shared" si="707"/>
        <v>0.13888888888888884</v>
      </c>
      <c r="V235" s="47">
        <f t="shared" si="707"/>
        <v>0.13513513513513509</v>
      </c>
      <c r="W235" s="47">
        <f t="shared" si="707"/>
        <v>0.17021276595744683</v>
      </c>
      <c r="X235" s="47">
        <f t="shared" si="707"/>
        <v>0.19047619047619047</v>
      </c>
      <c r="Y235" s="47">
        <f t="shared" si="707"/>
        <v>0.14634146341463405</v>
      </c>
      <c r="Z235" s="47">
        <f t="shared" si="707"/>
        <v>0.14285714285714279</v>
      </c>
      <c r="AA235" s="47">
        <f t="shared" si="707"/>
        <v>0.11363636363636354</v>
      </c>
      <c r="AB235" s="47">
        <f t="shared" si="707"/>
        <v>8.8888888888888795E-2</v>
      </c>
      <c r="AC235" s="47">
        <f t="shared" si="707"/>
        <v>6.3829787234042534E-2</v>
      </c>
      <c r="AD235" s="47">
        <f t="shared" si="707"/>
        <v>8.3333333333333259E-2</v>
      </c>
      <c r="AE235" s="47">
        <f t="shared" si="707"/>
        <v>8.163265306122458E-2</v>
      </c>
      <c r="AF235" s="47">
        <f t="shared" si="707"/>
        <v>0.1020408163265305</v>
      </c>
      <c r="AG235" s="47">
        <f t="shared" si="707"/>
        <v>0.10000000000000009</v>
      </c>
      <c r="AH235" s="47">
        <f t="shared" si="707"/>
        <v>7.6923076923076872E-2</v>
      </c>
      <c r="AI235" s="47">
        <f t="shared" si="707"/>
        <v>7.547169811320753E-2</v>
      </c>
      <c r="AJ235" s="47">
        <f t="shared" si="707"/>
        <v>7.4074074074074181E-2</v>
      </c>
      <c r="AK235" s="47">
        <f t="shared" si="707"/>
        <v>7.2727272727272751E-2</v>
      </c>
      <c r="AL235" s="47">
        <f t="shared" si="707"/>
        <v>6.0714285714285721E-2</v>
      </c>
      <c r="AM235" s="47">
        <f t="shared" si="707"/>
        <v>5.2631578947368363E-2</v>
      </c>
      <c r="AN235" s="47">
        <f t="shared" si="707"/>
        <v>5.1724137931034475E-2</v>
      </c>
      <c r="AO235" s="47">
        <f t="shared" si="707"/>
        <v>5.0847457627118731E-2</v>
      </c>
      <c r="AP235" s="47">
        <f t="shared" si="707"/>
        <v>7.7441077441077422E-2</v>
      </c>
      <c r="AQ235" s="47">
        <f t="shared" si="707"/>
        <v>8.3333333333333259E-2</v>
      </c>
      <c r="AR235" s="47">
        <f t="shared" si="707"/>
        <v>8.1967213114754189E-2</v>
      </c>
      <c r="AS235" s="47">
        <f t="shared" si="707"/>
        <v>8.0645161290322509E-2</v>
      </c>
      <c r="AT235" s="47">
        <f t="shared" si="707"/>
        <v>7.8125E-2</v>
      </c>
      <c r="AU235" s="47">
        <f t="shared" si="707"/>
        <v>7.6923076923076872E-2</v>
      </c>
      <c r="AV235" s="47">
        <f t="shared" si="707"/>
        <v>7.575757575757569E-2</v>
      </c>
      <c r="AW235" s="47">
        <f t="shared" si="707"/>
        <v>8.9552238805970186E-2</v>
      </c>
      <c r="AX235" s="47">
        <f t="shared" si="707"/>
        <v>8.6956521739130377E-2</v>
      </c>
      <c r="AY235" s="47">
        <f t="shared" si="707"/>
        <v>8.5714285714285632E-2</v>
      </c>
      <c r="AZ235" s="47">
        <f t="shared" si="707"/>
        <v>8.4507042253521236E-2</v>
      </c>
      <c r="BA235" s="47">
        <f t="shared" si="707"/>
        <v>8.2191780821917915E-2</v>
      </c>
      <c r="BB235" s="47">
        <f t="shared" si="707"/>
        <v>6.6666666666666652E-2</v>
      </c>
      <c r="BC235" s="47">
        <f t="shared" si="707"/>
        <v>6.578947368421062E-2</v>
      </c>
      <c r="BD235" s="47">
        <f t="shared" si="707"/>
        <v>6.4935064935064846E-2</v>
      </c>
      <c r="BE235" s="47">
        <f t="shared" si="707"/>
        <v>6.3291139240506222E-2</v>
      </c>
      <c r="BF235" s="47">
        <f t="shared" si="707"/>
        <v>5.0000000000000044E-2</v>
      </c>
      <c r="BG235" s="47">
        <f t="shared" si="707"/>
        <v>6.1728395061728447E-2</v>
      </c>
      <c r="BH235" s="47">
        <f t="shared" si="707"/>
        <v>6.0975609756097615E-2</v>
      </c>
      <c r="BI235" s="47">
        <f t="shared" si="707"/>
        <v>4.7619047619047672E-2</v>
      </c>
      <c r="BJ235" s="47">
        <f t="shared" si="707"/>
        <v>5.9523809523809534E-2</v>
      </c>
      <c r="BK235" s="47">
        <f t="shared" si="707"/>
        <v>4.1860465116279055E-2</v>
      </c>
      <c r="BL235" s="47">
        <f t="shared" si="707"/>
        <v>3.4482758620689724E-2</v>
      </c>
      <c r="BM235" s="47">
        <f t="shared" si="707"/>
        <v>9.7727272727272663E-2</v>
      </c>
      <c r="BN235" s="47">
        <f t="shared" si="707"/>
        <v>9.6629213483146126E-2</v>
      </c>
      <c r="BO235" s="47">
        <f t="shared" si="707"/>
        <v>0.1004464285714286</v>
      </c>
      <c r="BP235" s="47">
        <f t="shared" si="707"/>
        <v>0.10222222222222221</v>
      </c>
      <c r="BQ235" s="47">
        <f t="shared" si="707"/>
        <v>5.7971014492753659E-2</v>
      </c>
      <c r="BR235" s="47">
        <f t="shared" si="707"/>
        <v>5.7377049180327822E-2</v>
      </c>
      <c r="BS235" s="47">
        <f t="shared" si="707"/>
        <v>5.6795131845841729E-2</v>
      </c>
      <c r="BT235" s="47">
        <f t="shared" si="707"/>
        <v>6.0483870967741993E-2</v>
      </c>
      <c r="BU235" s="47">
        <f t="shared" si="707"/>
        <v>4.3052837573385627E-2</v>
      </c>
      <c r="BV235" s="47">
        <f t="shared" si="707"/>
        <v>4.0697674418604723E-2</v>
      </c>
      <c r="BW235" s="47">
        <f t="shared" si="707"/>
        <v>3.8387715930902067E-2</v>
      </c>
      <c r="BX235" s="47">
        <f t="shared" si="707"/>
        <v>3.6121673003802313E-2</v>
      </c>
      <c r="BY235" s="47">
        <f t="shared" si="707"/>
        <v>3.3771106941838713E-2</v>
      </c>
      <c r="BZ235" s="47">
        <f t="shared" si="707"/>
        <v>3.5381750465549366E-2</v>
      </c>
      <c r="CB235" s="117"/>
      <c r="CC235" s="117"/>
      <c r="CD235" s="117">
        <f t="shared" ref="CD235:CT235" si="708">+CD234/CC234-1</f>
        <v>5.8333333333333348E-2</v>
      </c>
      <c r="CE235" s="117">
        <f t="shared" si="708"/>
        <v>0.45669291338582685</v>
      </c>
      <c r="CF235" s="117">
        <f t="shared" si="708"/>
        <v>0.13513513513513509</v>
      </c>
      <c r="CG235" s="117">
        <f t="shared" si="708"/>
        <v>0.14285714285714279</v>
      </c>
      <c r="CH235" s="117">
        <f t="shared" si="708"/>
        <v>8.3333333333333259E-2</v>
      </c>
      <c r="CI235" s="117">
        <f t="shared" si="708"/>
        <v>7.6923076923076872E-2</v>
      </c>
      <c r="CJ235" s="117">
        <f t="shared" si="708"/>
        <v>6.0714285714285721E-2</v>
      </c>
      <c r="CK235" s="117">
        <f t="shared" si="708"/>
        <v>7.7441077441077422E-2</v>
      </c>
      <c r="CL235" s="117">
        <f t="shared" si="708"/>
        <v>7.8125E-2</v>
      </c>
      <c r="CM235" s="117">
        <f t="shared" si="708"/>
        <v>8.6956521739130377E-2</v>
      </c>
      <c r="CN235" s="117">
        <f t="shared" si="708"/>
        <v>6.6666666666666652E-2</v>
      </c>
      <c r="CO235" s="117">
        <f t="shared" si="708"/>
        <v>5.0000000000000044E-2</v>
      </c>
      <c r="CP235" s="117">
        <f t="shared" si="708"/>
        <v>5.9523809523809534E-2</v>
      </c>
      <c r="CQ235" s="117">
        <f t="shared" si="708"/>
        <v>9.6629213483146126E-2</v>
      </c>
      <c r="CR235" s="117">
        <f t="shared" si="708"/>
        <v>5.7377049180327822E-2</v>
      </c>
      <c r="CS235" s="117">
        <f t="shared" si="708"/>
        <v>4.0697674418604723E-2</v>
      </c>
      <c r="CT235" s="117">
        <f t="shared" si="708"/>
        <v>3.5381750465549366E-2</v>
      </c>
    </row>
    <row r="236" spans="1:98" ht="15.75" customHeight="1" x14ac:dyDescent="0.25">
      <c r="A236" s="48"/>
      <c r="B236" s="27"/>
      <c r="C236" s="27"/>
      <c r="D236" s="27"/>
      <c r="E236" s="27"/>
      <c r="F236" s="27"/>
      <c r="G236" s="27"/>
      <c r="H236" s="27"/>
      <c r="I236" s="27"/>
      <c r="J236" s="27"/>
      <c r="K236" s="27"/>
      <c r="L236" s="27"/>
      <c r="M236" s="27"/>
      <c r="N236" s="27"/>
      <c r="O236" s="27"/>
      <c r="P236" s="29" t="s">
        <v>228</v>
      </c>
      <c r="Q236" s="27"/>
      <c r="R236" s="27"/>
      <c r="S236" s="27"/>
      <c r="T236" s="27"/>
      <c r="U236" s="27"/>
      <c r="V236" s="27"/>
      <c r="W236" s="27"/>
      <c r="X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115" t="s">
        <v>230</v>
      </c>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B236" s="27"/>
      <c r="CC236" s="27"/>
      <c r="CD236" s="27"/>
      <c r="CE236" s="27"/>
      <c r="CF236" s="27"/>
      <c r="CG236" s="27"/>
      <c r="CH236" s="27"/>
      <c r="CI236" s="27"/>
      <c r="CJ236" s="27"/>
      <c r="CK236" s="27"/>
      <c r="CL236" s="27"/>
      <c r="CM236" s="27"/>
      <c r="CN236" s="27"/>
      <c r="CO236" s="27"/>
      <c r="CP236" s="27"/>
      <c r="CQ236" s="27"/>
      <c r="CR236" s="27"/>
      <c r="CS236" s="27"/>
      <c r="CT236" s="27"/>
    </row>
    <row r="237" spans="1:98" ht="15.75" customHeight="1" x14ac:dyDescent="0.25">
      <c r="A237" s="143"/>
      <c r="B237" s="86" t="s">
        <v>231</v>
      </c>
      <c r="C237" s="46"/>
      <c r="D237" s="46"/>
      <c r="E237" s="46"/>
      <c r="F237" s="46"/>
      <c r="G237" s="46"/>
      <c r="H237" s="46"/>
      <c r="I237" s="46"/>
      <c r="J237" s="46">
        <v>0.13800000000000001</v>
      </c>
      <c r="K237" s="46">
        <v>0.114</v>
      </c>
      <c r="L237" s="46">
        <v>0.111</v>
      </c>
      <c r="M237" s="46">
        <v>0.109</v>
      </c>
      <c r="N237" s="46">
        <v>0.113</v>
      </c>
      <c r="O237" s="46">
        <v>0.19700000000000001</v>
      </c>
      <c r="P237" s="46">
        <v>0.22</v>
      </c>
      <c r="Q237" s="46">
        <v>0.72199999999999998</v>
      </c>
      <c r="R237" s="46">
        <v>0.68899999999999995</v>
      </c>
      <c r="S237" s="46">
        <v>0.34599999999999997</v>
      </c>
      <c r="T237" s="46">
        <v>0.4</v>
      </c>
      <c r="U237" s="46">
        <v>0.23</v>
      </c>
      <c r="V237" s="46">
        <v>0.28000000000000003</v>
      </c>
      <c r="W237" s="46">
        <v>0.62</v>
      </c>
      <c r="X237" s="46">
        <v>0.63900000000000001</v>
      </c>
      <c r="Y237" s="46">
        <v>0.56399999999999995</v>
      </c>
      <c r="Z237" s="46">
        <v>0.54500000000000004</v>
      </c>
      <c r="AA237" s="46">
        <v>0.41499999999999998</v>
      </c>
      <c r="AB237" s="46">
        <v>0.38900000000000001</v>
      </c>
      <c r="AC237" s="46">
        <v>0.38700000000000001</v>
      </c>
      <c r="AD237" s="46">
        <v>0.38200000000000001</v>
      </c>
      <c r="AE237" s="46">
        <v>0.4</v>
      </c>
      <c r="AF237" s="46">
        <v>0.374</v>
      </c>
      <c r="AG237" s="46">
        <v>0.38100000000000001</v>
      </c>
      <c r="AH237" s="46">
        <v>0.39700000000000002</v>
      </c>
      <c r="AI237" s="46">
        <v>0.47</v>
      </c>
      <c r="AJ237" s="46">
        <v>0.41799999999999998</v>
      </c>
      <c r="AK237" s="46">
        <v>0.251</v>
      </c>
      <c r="AL237" s="46">
        <v>0.25700000000000001</v>
      </c>
      <c r="AM237" s="46">
        <v>0.28000000000000003</v>
      </c>
      <c r="AN237" s="46">
        <v>0.23</v>
      </c>
      <c r="AO237" s="46">
        <v>0.215</v>
      </c>
      <c r="AP237" s="46">
        <v>0.23</v>
      </c>
      <c r="AQ237" s="46">
        <v>0.316</v>
      </c>
      <c r="AR237" s="46">
        <v>0.29599999999999999</v>
      </c>
      <c r="AS237" s="46">
        <v>0.28899999999999998</v>
      </c>
      <c r="AT237" s="46">
        <v>0.29199999999999998</v>
      </c>
      <c r="AU237" s="46">
        <v>0.33700000000000002</v>
      </c>
      <c r="AV237" s="46">
        <v>0.312</v>
      </c>
      <c r="AW237" s="46">
        <v>0.32300000000000001</v>
      </c>
      <c r="AX237" s="46">
        <v>0.309</v>
      </c>
      <c r="AY237" s="46">
        <v>0.183</v>
      </c>
      <c r="AZ237" s="46">
        <v>0.158</v>
      </c>
      <c r="BA237" s="46">
        <v>0.15</v>
      </c>
      <c r="BB237" s="46">
        <v>0.14599999999999999</v>
      </c>
      <c r="BC237" s="46">
        <v>0.13600000000000001</v>
      </c>
      <c r="BD237" s="46">
        <v>0.14399999999999999</v>
      </c>
      <c r="BE237" s="46">
        <v>0.152</v>
      </c>
      <c r="BF237" s="46">
        <v>0.14699999999999999</v>
      </c>
      <c r="BG237" s="46"/>
      <c r="BH237" s="46"/>
      <c r="BI237" s="46"/>
      <c r="BJ237" s="46"/>
      <c r="BK237" s="46"/>
      <c r="BL237" s="46"/>
      <c r="BM237" s="46"/>
      <c r="BN237" s="46"/>
      <c r="BO237" s="46"/>
      <c r="BP237" s="46"/>
      <c r="BQ237" s="46"/>
      <c r="BR237" s="46"/>
      <c r="BS237" s="46"/>
      <c r="BT237" s="46"/>
      <c r="BU237" s="46"/>
      <c r="BV237" s="46"/>
      <c r="BW237" s="46"/>
      <c r="BX237" s="46"/>
      <c r="BY237" s="46"/>
      <c r="BZ237" s="46"/>
      <c r="CB237" s="46"/>
      <c r="CC237" s="46"/>
      <c r="CD237" s="46"/>
      <c r="CE237" s="46"/>
      <c r="CF237" s="46"/>
      <c r="CG237" s="46"/>
      <c r="CH237" s="46"/>
      <c r="CI237" s="46"/>
      <c r="CJ237" s="46"/>
      <c r="CK237" s="46"/>
      <c r="CL237" s="46"/>
      <c r="CM237" s="46"/>
      <c r="CN237" s="46"/>
      <c r="CO237" s="46"/>
      <c r="CP237" s="46"/>
      <c r="CQ237" s="46"/>
      <c r="CR237" s="46"/>
      <c r="CS237" s="46"/>
      <c r="CT237" s="46"/>
    </row>
    <row r="238" spans="1:98" ht="15.75" customHeight="1" x14ac:dyDescent="0.25">
      <c r="A238" s="51"/>
      <c r="B238" s="71" t="s">
        <v>232</v>
      </c>
      <c r="C238" s="52"/>
      <c r="D238" s="52"/>
      <c r="E238" s="52"/>
      <c r="F238" s="52"/>
      <c r="G238" s="52"/>
      <c r="H238" s="52"/>
      <c r="I238" s="52"/>
      <c r="J238" s="52"/>
      <c r="K238" s="52">
        <f t="shared" ref="K238:BF238" si="709">+K237*K242</f>
        <v>25.779846000000003</v>
      </c>
      <c r="L238" s="52">
        <f t="shared" si="709"/>
        <v>57.073092000000003</v>
      </c>
      <c r="M238" s="52">
        <f t="shared" si="709"/>
        <v>100.19051100000001</v>
      </c>
      <c r="N238" s="52">
        <f t="shared" si="709"/>
        <v>138.12069099999999</v>
      </c>
      <c r="O238" s="52">
        <f t="shared" si="709"/>
        <v>28.427690999999999</v>
      </c>
      <c r="P238" s="52">
        <f t="shared" si="709"/>
        <v>310.83998000000003</v>
      </c>
      <c r="Q238" s="52">
        <f t="shared" si="709"/>
        <v>1574.3679299999999</v>
      </c>
      <c r="R238" s="52">
        <f t="shared" si="709"/>
        <v>1663.0530800000001</v>
      </c>
      <c r="S238" s="52">
        <f t="shared" si="709"/>
        <v>52.457405999999992</v>
      </c>
      <c r="T238" s="52">
        <f t="shared" si="709"/>
        <v>114.8212</v>
      </c>
      <c r="U238" s="52">
        <f t="shared" si="709"/>
        <v>285.43666999999999</v>
      </c>
      <c r="V238" s="52">
        <f t="shared" si="709"/>
        <v>467.25420000000003</v>
      </c>
      <c r="W238" s="52">
        <f t="shared" si="709"/>
        <v>227.16304</v>
      </c>
      <c r="X238" s="52">
        <f t="shared" si="709"/>
        <v>467.31475799999998</v>
      </c>
      <c r="Y238" s="52">
        <f t="shared" si="709"/>
        <v>687.01573199999996</v>
      </c>
      <c r="Z238" s="52">
        <f t="shared" si="709"/>
        <v>850.54062500000009</v>
      </c>
      <c r="AA238" s="52">
        <f t="shared" si="709"/>
        <v>113.11073999999999</v>
      </c>
      <c r="AB238" s="52">
        <f t="shared" si="709"/>
        <v>292.52683300000001</v>
      </c>
      <c r="AC238" s="52">
        <f t="shared" si="709"/>
        <v>579.26933999999994</v>
      </c>
      <c r="AD238" s="52">
        <f t="shared" si="709"/>
        <v>727.30775399999993</v>
      </c>
      <c r="AE238" s="52">
        <f t="shared" si="709"/>
        <v>139.322</v>
      </c>
      <c r="AF238" s="52">
        <f t="shared" si="709"/>
        <v>346.05995600000006</v>
      </c>
      <c r="AG238" s="52">
        <f t="shared" si="709"/>
        <v>601.68777300000011</v>
      </c>
      <c r="AH238" s="52">
        <f t="shared" si="709"/>
        <v>790.26899400000013</v>
      </c>
      <c r="AI238" s="52">
        <f t="shared" si="709"/>
        <v>135.51274999999998</v>
      </c>
      <c r="AJ238" s="52">
        <f t="shared" si="709"/>
        <v>364.38982800000002</v>
      </c>
      <c r="AK238" s="52">
        <f t="shared" si="709"/>
        <v>612.51856299999997</v>
      </c>
      <c r="AL238" s="52">
        <f t="shared" si="709"/>
        <v>752.68206800000007</v>
      </c>
      <c r="AM238" s="52">
        <f t="shared" si="709"/>
        <v>118.22720000000001</v>
      </c>
      <c r="AN238" s="52">
        <f t="shared" si="709"/>
        <v>315.73388</v>
      </c>
      <c r="AO238" s="52">
        <f t="shared" si="709"/>
        <v>486.10102499999999</v>
      </c>
      <c r="AP238" s="52">
        <f t="shared" si="709"/>
        <v>687.78210999999999</v>
      </c>
      <c r="AQ238" s="52">
        <f t="shared" si="709"/>
        <v>314.814684</v>
      </c>
      <c r="AR238" s="52">
        <f t="shared" si="709"/>
        <v>578.320064</v>
      </c>
      <c r="AS238" s="52">
        <f t="shared" si="709"/>
        <v>799.97107400000004</v>
      </c>
      <c r="AT238" s="52">
        <f t="shared" si="709"/>
        <v>1037.358616</v>
      </c>
      <c r="AU238" s="52">
        <f t="shared" si="709"/>
        <v>239.75191000000001</v>
      </c>
      <c r="AV238" s="52">
        <f t="shared" si="709"/>
        <v>529.23998399999994</v>
      </c>
      <c r="AW238" s="52">
        <f t="shared" si="709"/>
        <v>827.65681499999994</v>
      </c>
      <c r="AX238" s="52">
        <f t="shared" si="709"/>
        <v>1053.1288559999998</v>
      </c>
      <c r="AY238" s="52">
        <f t="shared" si="709"/>
        <v>183.45749999999998</v>
      </c>
      <c r="AZ238" s="52">
        <f t="shared" si="709"/>
        <v>396.15340000000003</v>
      </c>
      <c r="BA238" s="52">
        <f t="shared" si="709"/>
        <v>583.51499999999999</v>
      </c>
      <c r="BB238" s="52">
        <f t="shared" si="709"/>
        <v>771.40560000000005</v>
      </c>
      <c r="BC238" s="52">
        <f t="shared" si="709"/>
        <v>163.40400000000002</v>
      </c>
      <c r="BD238" s="52">
        <f t="shared" si="709"/>
        <v>381.08159999999998</v>
      </c>
      <c r="BE238" s="52">
        <f t="shared" si="709"/>
        <v>605.59839999999997</v>
      </c>
      <c r="BF238" s="52">
        <f t="shared" si="709"/>
        <v>783.93629999999985</v>
      </c>
      <c r="BG238" s="52"/>
      <c r="BH238" s="52"/>
      <c r="BI238" s="52"/>
      <c r="BJ238" s="52"/>
      <c r="BK238" s="52"/>
      <c r="BL238" s="52"/>
      <c r="BM238" s="52"/>
      <c r="BN238" s="52"/>
      <c r="BO238" s="52"/>
      <c r="BP238" s="52"/>
      <c r="BQ238" s="52"/>
      <c r="BR238" s="52"/>
      <c r="BS238" s="52"/>
      <c r="BT238" s="52"/>
      <c r="BU238" s="52"/>
      <c r="BV238" s="52"/>
      <c r="BW238" s="52"/>
      <c r="BX238" s="52"/>
      <c r="BY238" s="52"/>
      <c r="BZ238" s="52"/>
      <c r="CB238" s="52"/>
      <c r="CC238" s="52"/>
      <c r="CD238" s="52"/>
      <c r="CE238" s="52"/>
      <c r="CF238" s="52"/>
      <c r="CG238" s="52"/>
      <c r="CH238" s="52"/>
      <c r="CI238" s="52"/>
      <c r="CJ238" s="52"/>
      <c r="CK238" s="52"/>
      <c r="CL238" s="52"/>
      <c r="CM238" s="52"/>
      <c r="CN238" s="52"/>
      <c r="CO238" s="52"/>
      <c r="CP238" s="52"/>
      <c r="CQ238" s="52"/>
      <c r="CR238" s="52"/>
      <c r="CS238" s="52"/>
      <c r="CT238" s="52"/>
    </row>
    <row r="239" spans="1:98" ht="15.75" customHeight="1" x14ac:dyDescent="0.25">
      <c r="A239" s="51"/>
      <c r="B239" s="71" t="s">
        <v>233</v>
      </c>
      <c r="C239" s="52"/>
      <c r="D239" s="52"/>
      <c r="E239" s="52"/>
      <c r="F239" s="52"/>
      <c r="G239" s="52"/>
      <c r="H239" s="52"/>
      <c r="I239" s="52"/>
      <c r="J239" s="52"/>
      <c r="K239" s="90">
        <f>+K238</f>
        <v>25.779846000000003</v>
      </c>
      <c r="L239" s="52">
        <f t="shared" ref="L239:N239" si="710">+L238-K238</f>
        <v>31.293246</v>
      </c>
      <c r="M239" s="52">
        <f t="shared" si="710"/>
        <v>43.117419000000012</v>
      </c>
      <c r="N239" s="52">
        <f t="shared" si="710"/>
        <v>37.930179999999979</v>
      </c>
      <c r="O239" s="90">
        <f>+O238</f>
        <v>28.427690999999999</v>
      </c>
      <c r="P239" s="52">
        <f t="shared" ref="P239:R239" si="711">+P238-O238</f>
        <v>282.41228900000004</v>
      </c>
      <c r="Q239" s="52">
        <f t="shared" si="711"/>
        <v>1263.5279499999999</v>
      </c>
      <c r="R239" s="52">
        <f t="shared" si="711"/>
        <v>88.685150000000249</v>
      </c>
      <c r="S239" s="90">
        <f>+S238</f>
        <v>52.457405999999992</v>
      </c>
      <c r="T239" s="52">
        <f t="shared" ref="T239:V239" si="712">+T238-S238</f>
        <v>62.363794000000013</v>
      </c>
      <c r="U239" s="52">
        <f t="shared" si="712"/>
        <v>170.61546999999999</v>
      </c>
      <c r="V239" s="52">
        <f t="shared" si="712"/>
        <v>181.81753000000003</v>
      </c>
      <c r="W239" s="90">
        <f>+W238</f>
        <v>227.16304</v>
      </c>
      <c r="X239" s="52">
        <f t="shared" ref="X239:Z239" si="713">+X238-W238</f>
        <v>240.15171799999999</v>
      </c>
      <c r="Y239" s="52">
        <f t="shared" si="713"/>
        <v>219.70097399999997</v>
      </c>
      <c r="Z239" s="52">
        <f t="shared" si="713"/>
        <v>163.52489300000013</v>
      </c>
      <c r="AA239" s="90">
        <f>+AA238</f>
        <v>113.11073999999999</v>
      </c>
      <c r="AB239" s="52">
        <f t="shared" ref="AB239:AD239" si="714">+AB238-AA238</f>
        <v>179.41609300000002</v>
      </c>
      <c r="AC239" s="52">
        <f t="shared" si="714"/>
        <v>286.74250699999993</v>
      </c>
      <c r="AD239" s="52">
        <f t="shared" si="714"/>
        <v>148.03841399999999</v>
      </c>
      <c r="AE239" s="90">
        <f>+AE238</f>
        <v>139.322</v>
      </c>
      <c r="AF239" s="52">
        <f t="shared" ref="AF239:AH239" si="715">+AF238-AE238</f>
        <v>206.73795600000005</v>
      </c>
      <c r="AG239" s="52">
        <f t="shared" si="715"/>
        <v>255.62781700000005</v>
      </c>
      <c r="AH239" s="52">
        <f t="shared" si="715"/>
        <v>188.58122100000003</v>
      </c>
      <c r="AI239" s="90">
        <f>+AI238</f>
        <v>135.51274999999998</v>
      </c>
      <c r="AJ239" s="52">
        <f t="shared" ref="AJ239:AL239" si="716">+AJ238-AI238</f>
        <v>228.87707800000004</v>
      </c>
      <c r="AK239" s="52">
        <f t="shared" si="716"/>
        <v>248.12873499999995</v>
      </c>
      <c r="AL239" s="52">
        <f t="shared" si="716"/>
        <v>140.1635050000001</v>
      </c>
      <c r="AM239" s="90">
        <f>+AM238</f>
        <v>118.22720000000001</v>
      </c>
      <c r="AN239" s="52">
        <f t="shared" ref="AN239:AP239" si="717">+AN238-AM238</f>
        <v>197.50667999999999</v>
      </c>
      <c r="AO239" s="52">
        <f t="shared" si="717"/>
        <v>170.36714499999999</v>
      </c>
      <c r="AP239" s="52">
        <f t="shared" si="717"/>
        <v>201.681085</v>
      </c>
      <c r="AQ239" s="90">
        <f>+AQ238</f>
        <v>314.814684</v>
      </c>
      <c r="AR239" s="52">
        <f t="shared" ref="AR239:AT239" si="718">+AR238-AQ238</f>
        <v>263.50538</v>
      </c>
      <c r="AS239" s="52">
        <f t="shared" si="718"/>
        <v>221.65101000000004</v>
      </c>
      <c r="AT239" s="52">
        <f t="shared" si="718"/>
        <v>237.38754199999994</v>
      </c>
      <c r="AU239" s="90">
        <f>+AU238</f>
        <v>239.75191000000001</v>
      </c>
      <c r="AV239" s="52">
        <f t="shared" ref="AV239:AX239" si="719">+AV238-AU238</f>
        <v>289.48807399999993</v>
      </c>
      <c r="AW239" s="52">
        <f t="shared" si="719"/>
        <v>298.416831</v>
      </c>
      <c r="AX239" s="52">
        <f t="shared" si="719"/>
        <v>225.47204099999988</v>
      </c>
      <c r="AY239" s="90">
        <f>+AY238</f>
        <v>183.45749999999998</v>
      </c>
      <c r="AZ239" s="52">
        <f t="shared" ref="AZ239:BB239" si="720">+AZ238-AY238</f>
        <v>212.69590000000005</v>
      </c>
      <c r="BA239" s="52">
        <f t="shared" si="720"/>
        <v>187.36159999999995</v>
      </c>
      <c r="BB239" s="52">
        <f t="shared" si="720"/>
        <v>187.89060000000006</v>
      </c>
      <c r="BC239" s="90">
        <f>+BC238</f>
        <v>163.40400000000002</v>
      </c>
      <c r="BD239" s="52">
        <f t="shared" ref="BD239:BF239" si="721">+BD238-BC238</f>
        <v>217.67759999999996</v>
      </c>
      <c r="BE239" s="52">
        <f t="shared" si="721"/>
        <v>224.51679999999999</v>
      </c>
      <c r="BF239" s="52">
        <f t="shared" si="721"/>
        <v>178.33789999999988</v>
      </c>
      <c r="BG239" s="52"/>
      <c r="BH239" s="52"/>
      <c r="BI239" s="52"/>
      <c r="BJ239" s="52"/>
      <c r="BK239" s="52"/>
      <c r="BL239" s="52"/>
      <c r="BM239" s="52"/>
      <c r="BN239" s="52"/>
      <c r="BO239" s="52"/>
      <c r="BP239" s="52"/>
      <c r="BQ239" s="52"/>
      <c r="BR239" s="52"/>
      <c r="BS239" s="52"/>
      <c r="BT239" s="52"/>
      <c r="BU239" s="52"/>
      <c r="BV239" s="52"/>
      <c r="BW239" s="52"/>
      <c r="BX239" s="52"/>
      <c r="BY239" s="52"/>
      <c r="BZ239" s="52"/>
      <c r="CB239" s="52"/>
      <c r="CC239" s="52"/>
      <c r="CD239" s="52"/>
      <c r="CE239" s="52"/>
      <c r="CF239" s="52"/>
      <c r="CG239" s="52"/>
      <c r="CH239" s="52"/>
      <c r="CI239" s="52"/>
      <c r="CJ239" s="52"/>
      <c r="CK239" s="52"/>
      <c r="CL239" s="52"/>
      <c r="CM239" s="52"/>
      <c r="CN239" s="52"/>
      <c r="CO239" s="52"/>
      <c r="CP239" s="52"/>
      <c r="CQ239" s="52"/>
      <c r="CR239" s="52"/>
      <c r="CS239" s="52"/>
      <c r="CT239" s="52"/>
    </row>
    <row r="240" spans="1:98" ht="15.75" customHeight="1" x14ac:dyDescent="0.25">
      <c r="A240" s="51"/>
      <c r="B240" s="52"/>
      <c r="C240" s="52"/>
      <c r="D240" s="52"/>
      <c r="E240" s="52"/>
      <c r="F240" s="52"/>
      <c r="G240" s="52"/>
      <c r="H240" s="52"/>
      <c r="I240" s="52"/>
      <c r="J240" s="52"/>
      <c r="K240" s="90"/>
      <c r="L240" s="52"/>
      <c r="M240" s="52"/>
      <c r="N240" s="52"/>
      <c r="O240" s="90"/>
      <c r="P240" s="52"/>
      <c r="Q240" s="52"/>
      <c r="R240" s="52"/>
      <c r="S240" s="90"/>
      <c r="T240" s="52"/>
      <c r="U240" s="52"/>
      <c r="V240" s="52"/>
      <c r="W240" s="90"/>
      <c r="X240" s="52"/>
      <c r="Y240" s="52"/>
      <c r="Z240" s="52"/>
      <c r="AA240" s="90"/>
      <c r="AB240" s="52"/>
      <c r="AC240" s="52"/>
      <c r="AD240" s="52"/>
      <c r="AE240" s="90"/>
      <c r="AF240" s="52"/>
      <c r="AG240" s="52"/>
      <c r="AH240" s="52"/>
      <c r="AI240" s="90"/>
      <c r="AJ240" s="52"/>
      <c r="AK240" s="52"/>
      <c r="AL240" s="52"/>
      <c r="AM240" s="90"/>
      <c r="AN240" s="52"/>
      <c r="AO240" s="52"/>
      <c r="AP240" s="52"/>
      <c r="AQ240" s="90"/>
      <c r="AR240" s="52"/>
      <c r="AS240" s="52"/>
      <c r="AT240" s="52"/>
      <c r="AU240" s="90"/>
      <c r="AV240" s="52"/>
      <c r="AW240" s="52"/>
      <c r="AX240" s="52"/>
      <c r="AY240" s="90"/>
      <c r="AZ240" s="52"/>
      <c r="BA240" s="52"/>
      <c r="BB240" s="52"/>
      <c r="BC240" s="90"/>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B240" s="52"/>
      <c r="CC240" s="52"/>
      <c r="CD240" s="52"/>
      <c r="CE240" s="52"/>
      <c r="CF240" s="52"/>
      <c r="CG240" s="52"/>
      <c r="CH240" s="52"/>
      <c r="CI240" s="52"/>
      <c r="CJ240" s="52"/>
      <c r="CK240" s="52"/>
      <c r="CL240" s="52"/>
      <c r="CM240" s="52"/>
      <c r="CN240" s="52"/>
      <c r="CO240" s="52"/>
      <c r="CP240" s="52"/>
      <c r="CQ240" s="52"/>
      <c r="CR240" s="52"/>
      <c r="CS240" s="52"/>
      <c r="CT240" s="52"/>
    </row>
    <row r="241" spans="1:98" ht="15.75" customHeight="1" x14ac:dyDescent="0.25">
      <c r="A241" s="51"/>
      <c r="B241" s="144" t="s">
        <v>234</v>
      </c>
      <c r="C241" s="52"/>
      <c r="D241" s="52"/>
      <c r="E241" s="52"/>
      <c r="F241" s="52"/>
      <c r="G241" s="52"/>
      <c r="H241" s="52"/>
      <c r="I241" s="52"/>
      <c r="J241" s="52"/>
      <c r="K241" s="90"/>
      <c r="L241" s="52"/>
      <c r="M241" s="52"/>
      <c r="N241" s="52"/>
      <c r="O241" s="90"/>
      <c r="P241" s="52"/>
      <c r="Q241" s="52"/>
      <c r="R241" s="52"/>
      <c r="S241" s="90"/>
      <c r="T241" s="52"/>
      <c r="U241" s="52"/>
      <c r="V241" s="52"/>
      <c r="W241" s="90"/>
      <c r="X241" s="52"/>
      <c r="Y241" s="52"/>
      <c r="Z241" s="52"/>
      <c r="AA241" s="90"/>
      <c r="AB241" s="52"/>
      <c r="AC241" s="52"/>
      <c r="AD241" s="52"/>
      <c r="AE241" s="90"/>
      <c r="AF241" s="52"/>
      <c r="AG241" s="52"/>
      <c r="AH241" s="52"/>
      <c r="AI241" s="90"/>
      <c r="AJ241" s="52"/>
      <c r="AK241" s="52"/>
      <c r="AL241" s="52"/>
      <c r="AM241" s="90"/>
      <c r="AN241" s="52"/>
      <c r="AO241" s="52"/>
      <c r="AP241" s="52"/>
      <c r="AQ241" s="90"/>
      <c r="AR241" s="52"/>
      <c r="AS241" s="52"/>
      <c r="AT241" s="52"/>
      <c r="AU241" s="90"/>
      <c r="AV241" s="52"/>
      <c r="AW241" s="52"/>
      <c r="AX241" s="52"/>
      <c r="AY241" s="90"/>
      <c r="AZ241" s="52"/>
      <c r="BA241" s="52"/>
      <c r="BB241" s="52"/>
      <c r="BC241" s="90"/>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B241" s="52"/>
      <c r="CC241" s="52"/>
      <c r="CD241" s="52"/>
      <c r="CE241" s="52"/>
      <c r="CF241" s="52"/>
      <c r="CG241" s="52"/>
      <c r="CH241" s="52"/>
      <c r="CI241" s="52"/>
      <c r="CJ241" s="52"/>
      <c r="CK241" s="52"/>
      <c r="CL241" s="52"/>
      <c r="CM241" s="52"/>
      <c r="CN241" s="52"/>
      <c r="CO241" s="52"/>
      <c r="CP241" s="52"/>
      <c r="CQ241" s="52"/>
      <c r="CR241" s="52"/>
      <c r="CS241" s="52"/>
      <c r="CT241" s="52"/>
    </row>
    <row r="242" spans="1:98" ht="15.75" customHeight="1" x14ac:dyDescent="0.25">
      <c r="A242" s="132"/>
      <c r="B242" s="133" t="s">
        <v>235</v>
      </c>
      <c r="C242" s="29"/>
      <c r="D242" s="29"/>
      <c r="E242" s="29"/>
      <c r="F242" s="29"/>
      <c r="G242" s="29"/>
      <c r="H242" s="29"/>
      <c r="I242" s="29"/>
      <c r="J242" s="29"/>
      <c r="K242" s="145">
        <f>+K$308</f>
        <v>226.13900000000001</v>
      </c>
      <c r="L242" s="146">
        <f t="shared" ref="L242:N242" si="722">+L$308+K242</f>
        <v>514.17200000000003</v>
      </c>
      <c r="M242" s="146">
        <f t="shared" si="722"/>
        <v>919.17900000000009</v>
      </c>
      <c r="N242" s="146">
        <f t="shared" si="722"/>
        <v>1222.307</v>
      </c>
      <c r="O242" s="145">
        <f>+O$308</f>
        <v>144.303</v>
      </c>
      <c r="P242" s="146">
        <f t="shared" ref="P242:R242" si="723">+P$308+O242</f>
        <v>1412.9090000000001</v>
      </c>
      <c r="Q242" s="146">
        <f t="shared" si="723"/>
        <v>2180.5650000000001</v>
      </c>
      <c r="R242" s="146">
        <f t="shared" si="723"/>
        <v>2413.7200000000003</v>
      </c>
      <c r="S242" s="145">
        <f>+S$308</f>
        <v>151.61099999999999</v>
      </c>
      <c r="T242" s="146">
        <f t="shared" ref="T242:V242" si="724">+T$308+S242</f>
        <v>287.053</v>
      </c>
      <c r="U242" s="146">
        <f t="shared" si="724"/>
        <v>1241.029</v>
      </c>
      <c r="V242" s="146">
        <f t="shared" si="724"/>
        <v>1668.7649999999999</v>
      </c>
      <c r="W242" s="145">
        <f>+W$308</f>
        <v>366.392</v>
      </c>
      <c r="X242" s="146">
        <f t="shared" ref="X242:Z242" si="725">+X$308+W242</f>
        <v>731.322</v>
      </c>
      <c r="Y242" s="146">
        <f t="shared" si="725"/>
        <v>1218.1130000000001</v>
      </c>
      <c r="Z242" s="146">
        <f t="shared" si="725"/>
        <v>1560.625</v>
      </c>
      <c r="AA242" s="145">
        <f>+AA$308</f>
        <v>272.55599999999998</v>
      </c>
      <c r="AB242" s="146">
        <f t="shared" ref="AB242:AD242" si="726">+AB$308+AA242</f>
        <v>751.99699999999996</v>
      </c>
      <c r="AC242" s="146">
        <f t="shared" si="726"/>
        <v>1496.82</v>
      </c>
      <c r="AD242" s="146">
        <f t="shared" si="726"/>
        <v>1903.9469999999999</v>
      </c>
      <c r="AE242" s="145">
        <f>+AE$308</f>
        <v>348.30500000000001</v>
      </c>
      <c r="AF242" s="146">
        <f t="shared" ref="AF242:AH242" si="727">+AF$308+AE242</f>
        <v>925.2940000000001</v>
      </c>
      <c r="AG242" s="146">
        <f t="shared" si="727"/>
        <v>1579.2330000000002</v>
      </c>
      <c r="AH242" s="146">
        <f t="shared" si="727"/>
        <v>1990.6020000000003</v>
      </c>
      <c r="AI242" s="145">
        <f>+AI$308</f>
        <v>288.32499999999999</v>
      </c>
      <c r="AJ242" s="146">
        <f t="shared" ref="AJ242:AL242" si="728">+AJ$308+AI242</f>
        <v>871.74600000000009</v>
      </c>
      <c r="AK242" s="146">
        <f t="shared" si="728"/>
        <v>2440.3130000000001</v>
      </c>
      <c r="AL242" s="146">
        <f t="shared" si="728"/>
        <v>2928.7240000000002</v>
      </c>
      <c r="AM242" s="145">
        <f>+AM$308</f>
        <v>422.24</v>
      </c>
      <c r="AN242" s="146">
        <f t="shared" ref="AN242:AP242" si="729">+AN$308+AM242</f>
        <v>1372.7559999999999</v>
      </c>
      <c r="AO242" s="146">
        <f t="shared" si="729"/>
        <v>2260.9349999999999</v>
      </c>
      <c r="AP242" s="146">
        <f t="shared" si="729"/>
        <v>2990.357</v>
      </c>
      <c r="AQ242" s="145">
        <f>+AQ$308</f>
        <v>996.24900000000002</v>
      </c>
      <c r="AR242" s="146">
        <f t="shared" ref="AR242:AT242" si="730">+AR$308+AQ242</f>
        <v>1953.7840000000001</v>
      </c>
      <c r="AS242" s="146">
        <f t="shared" si="730"/>
        <v>2768.0660000000003</v>
      </c>
      <c r="AT242" s="146">
        <f t="shared" si="730"/>
        <v>3552.5980000000004</v>
      </c>
      <c r="AU242" s="145">
        <f>+AU$308</f>
        <v>711.43</v>
      </c>
      <c r="AV242" s="146">
        <f t="shared" ref="AV242:AX242" si="731">+AV$308+AU242</f>
        <v>1696.2819999999999</v>
      </c>
      <c r="AW242" s="146">
        <f t="shared" si="731"/>
        <v>2562.4049999999997</v>
      </c>
      <c r="AX242" s="146">
        <f t="shared" si="731"/>
        <v>3408.1839999999997</v>
      </c>
      <c r="AY242" s="145">
        <f>+AY$308</f>
        <v>1002.5</v>
      </c>
      <c r="AZ242" s="146">
        <f t="shared" ref="AZ242:BB242" si="732">+AZ$308+AY242</f>
        <v>2507.3000000000002</v>
      </c>
      <c r="BA242" s="146">
        <f t="shared" si="732"/>
        <v>3890.1000000000004</v>
      </c>
      <c r="BB242" s="146">
        <f t="shared" si="732"/>
        <v>5283.6</v>
      </c>
      <c r="BC242" s="145">
        <f>+BC$308</f>
        <v>1201.5</v>
      </c>
      <c r="BD242" s="146">
        <f t="shared" ref="BD242:BF242" si="733">+BD$308+BC242</f>
        <v>2646.4</v>
      </c>
      <c r="BE242" s="146">
        <f t="shared" si="733"/>
        <v>3984.2</v>
      </c>
      <c r="BF242" s="146">
        <f t="shared" si="733"/>
        <v>5332.9</v>
      </c>
      <c r="BG242" s="29"/>
      <c r="BH242" s="29"/>
      <c r="BI242" s="29"/>
      <c r="BJ242" s="29"/>
      <c r="BK242" s="29"/>
      <c r="BL242" s="29"/>
      <c r="BM242" s="29"/>
      <c r="BN242" s="29"/>
      <c r="BO242" s="29"/>
      <c r="BP242" s="29"/>
      <c r="BQ242" s="29"/>
      <c r="BR242" s="29"/>
      <c r="BS242" s="29"/>
      <c r="BT242" s="29"/>
      <c r="BU242" s="29"/>
      <c r="BV242" s="29"/>
      <c r="BW242" s="29"/>
      <c r="BX242" s="29"/>
      <c r="BY242" s="29"/>
      <c r="BZ242" s="29"/>
      <c r="CB242" s="29"/>
      <c r="CC242" s="29"/>
      <c r="CD242" s="29"/>
      <c r="CE242" s="29"/>
      <c r="CF242" s="29"/>
      <c r="CG242" s="29"/>
      <c r="CH242" s="29"/>
      <c r="CI242" s="29"/>
      <c r="CJ242" s="29"/>
      <c r="CK242" s="29"/>
      <c r="CL242" s="29"/>
      <c r="CM242" s="29"/>
      <c r="CN242" s="29"/>
      <c r="CO242" s="29"/>
      <c r="CP242" s="29"/>
      <c r="CQ242" s="29"/>
      <c r="CR242" s="29"/>
      <c r="CS242" s="29"/>
      <c r="CT242" s="29"/>
    </row>
    <row r="243" spans="1:98" ht="15.75" customHeight="1" x14ac:dyDescent="0.25">
      <c r="A243" s="147"/>
      <c r="B243" s="148" t="s">
        <v>11</v>
      </c>
      <c r="C243" s="146"/>
      <c r="D243" s="146"/>
      <c r="E243" s="146"/>
      <c r="F243" s="146"/>
      <c r="G243" s="146"/>
      <c r="H243" s="146"/>
      <c r="I243" s="146"/>
      <c r="J243" s="146"/>
      <c r="K243" s="146">
        <f>+K242</f>
        <v>226.13900000000001</v>
      </c>
      <c r="L243" s="146">
        <f t="shared" ref="L243:N243" si="734">+L242-K242</f>
        <v>288.03300000000002</v>
      </c>
      <c r="M243" s="146">
        <f t="shared" si="734"/>
        <v>405.00700000000006</v>
      </c>
      <c r="N243" s="146">
        <f t="shared" si="734"/>
        <v>303.12799999999993</v>
      </c>
      <c r="O243" s="146">
        <f>+O242</f>
        <v>144.303</v>
      </c>
      <c r="P243" s="146">
        <f t="shared" ref="P243:R243" si="735">+P242-O242</f>
        <v>1268.6060000000002</v>
      </c>
      <c r="Q243" s="146">
        <f t="shared" si="735"/>
        <v>767.65599999999995</v>
      </c>
      <c r="R243" s="146">
        <f t="shared" si="735"/>
        <v>233.1550000000002</v>
      </c>
      <c r="S243" s="146">
        <f>+S242</f>
        <v>151.61099999999999</v>
      </c>
      <c r="T243" s="146">
        <f t="shared" ref="T243:V243" si="736">+T242-S242</f>
        <v>135.44200000000001</v>
      </c>
      <c r="U243" s="146">
        <f t="shared" si="736"/>
        <v>953.976</v>
      </c>
      <c r="V243" s="146">
        <f t="shared" si="736"/>
        <v>427.73599999999988</v>
      </c>
      <c r="W243" s="146">
        <f>+W242</f>
        <v>366.392</v>
      </c>
      <c r="X243" s="146">
        <f t="shared" ref="X243:Z243" si="737">+X242-W242</f>
        <v>364.93</v>
      </c>
      <c r="Y243" s="146">
        <f t="shared" si="737"/>
        <v>486.79100000000005</v>
      </c>
      <c r="Z243" s="146">
        <f t="shared" si="737"/>
        <v>342.51199999999994</v>
      </c>
      <c r="AA243" s="146">
        <f>+AA242</f>
        <v>272.55599999999998</v>
      </c>
      <c r="AB243" s="146">
        <f t="shared" ref="AB243:AD243" si="738">+AB242-AA242</f>
        <v>479.44099999999997</v>
      </c>
      <c r="AC243" s="146">
        <f t="shared" si="738"/>
        <v>744.82299999999998</v>
      </c>
      <c r="AD243" s="146">
        <f t="shared" si="738"/>
        <v>407.12699999999995</v>
      </c>
      <c r="AE243" s="146">
        <f>+AE242</f>
        <v>348.30500000000001</v>
      </c>
      <c r="AF243" s="146">
        <f t="shared" ref="AF243:AH243" si="739">+AF242-AE242</f>
        <v>576.98900000000003</v>
      </c>
      <c r="AG243" s="146">
        <f t="shared" si="739"/>
        <v>653.93900000000008</v>
      </c>
      <c r="AH243" s="146">
        <f t="shared" si="739"/>
        <v>411.36900000000014</v>
      </c>
      <c r="AI243" s="146">
        <f>+AI242</f>
        <v>288.32499999999999</v>
      </c>
      <c r="AJ243" s="146">
        <f t="shared" ref="AJ243:AL243" si="740">+AJ242-AI242</f>
        <v>583.42100000000005</v>
      </c>
      <c r="AK243" s="146">
        <f t="shared" si="740"/>
        <v>1568.567</v>
      </c>
      <c r="AL243" s="146">
        <f t="shared" si="740"/>
        <v>488.41100000000006</v>
      </c>
      <c r="AM243" s="146">
        <f>+AM242</f>
        <v>422.24</v>
      </c>
      <c r="AN243" s="146">
        <f t="shared" ref="AN243:AP243" si="741">+AN242-AM242</f>
        <v>950.51599999999985</v>
      </c>
      <c r="AO243" s="146">
        <f t="shared" si="741"/>
        <v>888.17900000000009</v>
      </c>
      <c r="AP243" s="146">
        <f t="shared" si="741"/>
        <v>729.42200000000003</v>
      </c>
      <c r="AQ243" s="146">
        <f>+AQ242</f>
        <v>996.24900000000002</v>
      </c>
      <c r="AR243" s="146">
        <f t="shared" ref="AR243:AT243" si="742">+AR242-AQ242</f>
        <v>957.53500000000008</v>
      </c>
      <c r="AS243" s="146">
        <f t="shared" si="742"/>
        <v>814.28200000000015</v>
      </c>
      <c r="AT243" s="146">
        <f t="shared" si="742"/>
        <v>784.53200000000015</v>
      </c>
      <c r="AU243" s="146">
        <f>+AU242</f>
        <v>711.43</v>
      </c>
      <c r="AV243" s="146">
        <f t="shared" ref="AV243:AX243" si="743">+AV242-AU242</f>
        <v>984.85199999999998</v>
      </c>
      <c r="AW243" s="146">
        <f t="shared" si="743"/>
        <v>866.12299999999982</v>
      </c>
      <c r="AX243" s="146">
        <f t="shared" si="743"/>
        <v>845.779</v>
      </c>
      <c r="AY243" s="146">
        <f>+AY242</f>
        <v>1002.5</v>
      </c>
      <c r="AZ243" s="146">
        <f t="shared" ref="AZ243:BB243" si="744">+AZ242-AY242</f>
        <v>1504.8000000000002</v>
      </c>
      <c r="BA243" s="146">
        <f t="shared" si="744"/>
        <v>1382.8000000000002</v>
      </c>
      <c r="BB243" s="146">
        <f t="shared" si="744"/>
        <v>1393.5</v>
      </c>
      <c r="BC243" s="146">
        <f>+BC242</f>
        <v>1201.5</v>
      </c>
      <c r="BD243" s="146">
        <f t="shared" ref="BD243:BF243" si="745">+BD242-BC242</f>
        <v>1444.9</v>
      </c>
      <c r="BE243" s="146">
        <f t="shared" si="745"/>
        <v>1337.7999999999997</v>
      </c>
      <c r="BF243" s="146">
        <f t="shared" si="745"/>
        <v>1348.6999999999998</v>
      </c>
      <c r="BG243" s="146"/>
      <c r="BH243" s="146"/>
      <c r="BI243" s="146"/>
      <c r="BJ243" s="146"/>
      <c r="BK243" s="146"/>
      <c r="BL243" s="146"/>
      <c r="BM243" s="146"/>
      <c r="BN243" s="146"/>
      <c r="BO243" s="146"/>
      <c r="BP243" s="146"/>
      <c r="BQ243" s="146"/>
      <c r="BR243" s="146"/>
      <c r="BS243" s="146"/>
      <c r="BT243" s="146"/>
      <c r="BU243" s="146"/>
      <c r="BV243" s="146"/>
      <c r="BW243" s="146"/>
      <c r="BX243" s="146"/>
      <c r="BY243" s="146"/>
      <c r="BZ243" s="146"/>
      <c r="CB243" s="146"/>
      <c r="CC243" s="146"/>
      <c r="CD243" s="146"/>
      <c r="CE243" s="146"/>
      <c r="CF243" s="146"/>
      <c r="CG243" s="146"/>
      <c r="CH243" s="146"/>
      <c r="CI243" s="146"/>
      <c r="CJ243" s="146"/>
      <c r="CK243" s="146"/>
      <c r="CL243" s="146"/>
      <c r="CM243" s="146"/>
      <c r="CN243" s="146"/>
      <c r="CO243" s="146"/>
      <c r="CP243" s="146"/>
      <c r="CQ243" s="146"/>
      <c r="CR243" s="146"/>
      <c r="CS243" s="146"/>
      <c r="CT243" s="146"/>
    </row>
    <row r="244" spans="1:98" ht="15.75" customHeight="1" x14ac:dyDescent="0.25">
      <c r="A244" s="48"/>
      <c r="B244" s="27"/>
      <c r="C244" s="27"/>
      <c r="D244" s="27"/>
      <c r="E244" s="27"/>
      <c r="F244" s="27"/>
      <c r="G244" s="27"/>
      <c r="H244" s="27"/>
      <c r="I244" s="27"/>
      <c r="J244" s="27"/>
      <c r="K244" s="27"/>
      <c r="L244" s="27"/>
      <c r="M244" s="27"/>
      <c r="N244" s="27"/>
      <c r="O244" s="27"/>
      <c r="P244" s="29"/>
      <c r="Q244" s="27"/>
      <c r="R244" s="27"/>
      <c r="S244" s="27"/>
      <c r="T244" s="27"/>
      <c r="U244" s="27"/>
      <c r="V244" s="27"/>
      <c r="W244" s="27"/>
      <c r="X244" s="27"/>
      <c r="Y244" s="29"/>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115"/>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B244" s="27"/>
      <c r="CC244" s="27"/>
      <c r="CD244" s="27"/>
      <c r="CE244" s="27"/>
      <c r="CF244" s="27"/>
      <c r="CG244" s="27"/>
      <c r="CH244" s="27"/>
      <c r="CI244" s="27"/>
      <c r="CJ244" s="27"/>
      <c r="CK244" s="27"/>
      <c r="CL244" s="27"/>
      <c r="CM244" s="27"/>
      <c r="CN244" s="27"/>
      <c r="CO244" s="27"/>
      <c r="CP244" s="27"/>
      <c r="CQ244" s="27"/>
      <c r="CR244" s="27"/>
      <c r="CS244" s="27"/>
      <c r="CT244" s="27"/>
    </row>
    <row r="245" spans="1:98" ht="15" customHeight="1" x14ac:dyDescent="0.25">
      <c r="A245" s="1" t="s">
        <v>34</v>
      </c>
      <c r="B245" s="112" t="s">
        <v>236</v>
      </c>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149" t="s">
        <v>237</v>
      </c>
      <c r="AL245" s="8"/>
      <c r="AM245" s="8"/>
      <c r="AN245" s="8"/>
      <c r="AO245" s="8"/>
      <c r="AP245" s="8"/>
      <c r="AQ245" s="8"/>
      <c r="AR245" s="8"/>
      <c r="AS245" s="136" t="s">
        <v>238</v>
      </c>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B245" s="8"/>
      <c r="CC245" s="8"/>
      <c r="CD245" s="8"/>
      <c r="CE245" s="8"/>
      <c r="CF245" s="8"/>
      <c r="CG245" s="8"/>
      <c r="CH245" s="8"/>
      <c r="CI245" s="8"/>
      <c r="CJ245" s="8"/>
      <c r="CK245" s="8"/>
      <c r="CL245" s="8"/>
      <c r="CM245" s="8"/>
      <c r="CN245" s="8"/>
      <c r="CO245" s="8"/>
      <c r="CP245" s="8"/>
      <c r="CQ245" s="8"/>
      <c r="CR245" s="8"/>
      <c r="CS245" s="8"/>
      <c r="CT245" s="8"/>
    </row>
    <row r="246" spans="1:98" ht="15" customHeight="1" x14ac:dyDescent="0.25">
      <c r="A246" s="51"/>
      <c r="B246" s="71" t="s">
        <v>11</v>
      </c>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f t="shared" ref="AK246:BZ246" si="746">+AK247*AK248</f>
        <v>980</v>
      </c>
      <c r="AL246" s="52">
        <f t="shared" si="746"/>
        <v>70</v>
      </c>
      <c r="AM246" s="52">
        <f t="shared" si="746"/>
        <v>35</v>
      </c>
      <c r="AN246" s="52">
        <f t="shared" si="746"/>
        <v>52.5</v>
      </c>
      <c r="AO246" s="52">
        <f t="shared" si="746"/>
        <v>62.5</v>
      </c>
      <c r="AP246" s="52">
        <f t="shared" si="746"/>
        <v>50</v>
      </c>
      <c r="AQ246" s="52">
        <f t="shared" si="746"/>
        <v>25</v>
      </c>
      <c r="AR246" s="52">
        <f t="shared" si="746"/>
        <v>50</v>
      </c>
      <c r="AS246" s="52">
        <f t="shared" si="746"/>
        <v>45</v>
      </c>
      <c r="AT246" s="52">
        <f t="shared" si="746"/>
        <v>15</v>
      </c>
      <c r="AU246" s="52">
        <f t="shared" si="746"/>
        <v>15</v>
      </c>
      <c r="AV246" s="52">
        <f t="shared" si="746"/>
        <v>15</v>
      </c>
      <c r="AW246" s="52">
        <f t="shared" si="746"/>
        <v>60</v>
      </c>
      <c r="AX246" s="52">
        <f t="shared" si="746"/>
        <v>15</v>
      </c>
      <c r="AY246" s="52">
        <f t="shared" si="746"/>
        <v>15</v>
      </c>
      <c r="AZ246" s="52">
        <f t="shared" si="746"/>
        <v>30</v>
      </c>
      <c r="BA246" s="52">
        <f t="shared" si="746"/>
        <v>75</v>
      </c>
      <c r="BB246" s="52">
        <f t="shared" si="746"/>
        <v>45</v>
      </c>
      <c r="BC246" s="52">
        <f t="shared" si="746"/>
        <v>15</v>
      </c>
      <c r="BD246" s="52">
        <f t="shared" si="746"/>
        <v>30</v>
      </c>
      <c r="BE246" s="52">
        <f t="shared" si="746"/>
        <v>75</v>
      </c>
      <c r="BF246" s="52">
        <f t="shared" si="746"/>
        <v>45</v>
      </c>
      <c r="BG246" s="52">
        <f t="shared" si="746"/>
        <v>30</v>
      </c>
      <c r="BH246" s="52">
        <f t="shared" si="746"/>
        <v>15</v>
      </c>
      <c r="BI246" s="52">
        <f t="shared" si="746"/>
        <v>75</v>
      </c>
      <c r="BJ246" s="52">
        <f t="shared" si="746"/>
        <v>45</v>
      </c>
      <c r="BK246" s="52">
        <f t="shared" si="746"/>
        <v>30</v>
      </c>
      <c r="BL246" s="52">
        <f t="shared" si="746"/>
        <v>15</v>
      </c>
      <c r="BM246" s="52">
        <f t="shared" si="746"/>
        <v>75</v>
      </c>
      <c r="BN246" s="52">
        <f t="shared" si="746"/>
        <v>45</v>
      </c>
      <c r="BO246" s="52">
        <f t="shared" si="746"/>
        <v>30</v>
      </c>
      <c r="BP246" s="52">
        <f t="shared" si="746"/>
        <v>15</v>
      </c>
      <c r="BQ246" s="52">
        <f t="shared" si="746"/>
        <v>75</v>
      </c>
      <c r="BR246" s="52">
        <f t="shared" si="746"/>
        <v>45</v>
      </c>
      <c r="BS246" s="52">
        <f t="shared" si="746"/>
        <v>30</v>
      </c>
      <c r="BT246" s="52">
        <f t="shared" si="746"/>
        <v>15</v>
      </c>
      <c r="BU246" s="52">
        <f t="shared" si="746"/>
        <v>75</v>
      </c>
      <c r="BV246" s="52">
        <f t="shared" si="746"/>
        <v>45</v>
      </c>
      <c r="BW246" s="52">
        <f t="shared" si="746"/>
        <v>30</v>
      </c>
      <c r="BX246" s="52">
        <f t="shared" si="746"/>
        <v>15</v>
      </c>
      <c r="BY246" s="52">
        <f t="shared" si="746"/>
        <v>75</v>
      </c>
      <c r="BZ246" s="52">
        <f t="shared" si="746"/>
        <v>45</v>
      </c>
      <c r="CB246" s="30"/>
      <c r="CC246" s="30"/>
      <c r="CD246" s="30"/>
      <c r="CE246" s="30"/>
      <c r="CF246" s="30"/>
      <c r="CG246" s="30"/>
      <c r="CH246" s="30"/>
      <c r="CI246" s="30"/>
      <c r="CJ246" s="30">
        <f t="shared" ref="CJ246:CT246" si="747">+SUMIFS($C246:$BZ246,$C$5:$BZ$5,"&lt;="&amp;CJ$5,$C$5:$BZ$5,"&gt;"&amp;CI$5)</f>
        <v>1050</v>
      </c>
      <c r="CK246" s="30">
        <f t="shared" si="747"/>
        <v>200</v>
      </c>
      <c r="CL246" s="30">
        <f t="shared" si="747"/>
        <v>135</v>
      </c>
      <c r="CM246" s="30">
        <f t="shared" si="747"/>
        <v>105</v>
      </c>
      <c r="CN246" s="30">
        <f t="shared" si="747"/>
        <v>165</v>
      </c>
      <c r="CO246" s="30">
        <f t="shared" si="747"/>
        <v>165</v>
      </c>
      <c r="CP246" s="30">
        <f t="shared" si="747"/>
        <v>165</v>
      </c>
      <c r="CQ246" s="30">
        <f t="shared" si="747"/>
        <v>165</v>
      </c>
      <c r="CR246" s="30">
        <f t="shared" si="747"/>
        <v>165</v>
      </c>
      <c r="CS246" s="30">
        <f t="shared" si="747"/>
        <v>165</v>
      </c>
      <c r="CT246" s="30">
        <f t="shared" si="747"/>
        <v>165</v>
      </c>
    </row>
    <row r="247" spans="1:98" ht="15" customHeight="1" x14ac:dyDescent="0.25">
      <c r="A247" s="51"/>
      <c r="B247" s="71" t="s">
        <v>175</v>
      </c>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150">
        <f t="shared" ref="AK247:AN247" si="748">50*0.7</f>
        <v>35</v>
      </c>
      <c r="AL247" s="150">
        <f t="shared" si="748"/>
        <v>35</v>
      </c>
      <c r="AM247" s="150">
        <f t="shared" si="748"/>
        <v>35</v>
      </c>
      <c r="AN247" s="150">
        <f t="shared" si="748"/>
        <v>35</v>
      </c>
      <c r="AO247" s="151">
        <v>25</v>
      </c>
      <c r="AP247" s="150">
        <f t="shared" ref="AP247:AR247" si="749">+AO247</f>
        <v>25</v>
      </c>
      <c r="AQ247" s="150">
        <f t="shared" si="749"/>
        <v>25</v>
      </c>
      <c r="AR247" s="150">
        <f t="shared" si="749"/>
        <v>25</v>
      </c>
      <c r="AS247" s="151">
        <v>15</v>
      </c>
      <c r="AT247" s="150">
        <f t="shared" ref="AT247:BZ247" si="750">+AS247</f>
        <v>15</v>
      </c>
      <c r="AU247" s="150">
        <f t="shared" si="750"/>
        <v>15</v>
      </c>
      <c r="AV247" s="150">
        <f t="shared" si="750"/>
        <v>15</v>
      </c>
      <c r="AW247" s="150">
        <f t="shared" si="750"/>
        <v>15</v>
      </c>
      <c r="AX247" s="150">
        <f t="shared" si="750"/>
        <v>15</v>
      </c>
      <c r="AY247" s="150">
        <f t="shared" si="750"/>
        <v>15</v>
      </c>
      <c r="AZ247" s="150">
        <f t="shared" si="750"/>
        <v>15</v>
      </c>
      <c r="BA247" s="150">
        <f t="shared" si="750"/>
        <v>15</v>
      </c>
      <c r="BB247" s="150">
        <f t="shared" si="750"/>
        <v>15</v>
      </c>
      <c r="BC247" s="150">
        <f t="shared" si="750"/>
        <v>15</v>
      </c>
      <c r="BD247" s="150">
        <f t="shared" si="750"/>
        <v>15</v>
      </c>
      <c r="BE247" s="150">
        <f t="shared" si="750"/>
        <v>15</v>
      </c>
      <c r="BF247" s="150">
        <f t="shared" si="750"/>
        <v>15</v>
      </c>
      <c r="BG247" s="150">
        <f t="shared" si="750"/>
        <v>15</v>
      </c>
      <c r="BH247" s="150">
        <f t="shared" si="750"/>
        <v>15</v>
      </c>
      <c r="BI247" s="150">
        <f t="shared" si="750"/>
        <v>15</v>
      </c>
      <c r="BJ247" s="150">
        <f t="shared" si="750"/>
        <v>15</v>
      </c>
      <c r="BK247" s="150">
        <f t="shared" si="750"/>
        <v>15</v>
      </c>
      <c r="BL247" s="150">
        <f t="shared" si="750"/>
        <v>15</v>
      </c>
      <c r="BM247" s="150">
        <f t="shared" si="750"/>
        <v>15</v>
      </c>
      <c r="BN247" s="150">
        <f t="shared" si="750"/>
        <v>15</v>
      </c>
      <c r="BO247" s="150">
        <f t="shared" si="750"/>
        <v>15</v>
      </c>
      <c r="BP247" s="150">
        <f t="shared" si="750"/>
        <v>15</v>
      </c>
      <c r="BQ247" s="150">
        <f t="shared" si="750"/>
        <v>15</v>
      </c>
      <c r="BR247" s="150">
        <f t="shared" si="750"/>
        <v>15</v>
      </c>
      <c r="BS247" s="150">
        <f t="shared" si="750"/>
        <v>15</v>
      </c>
      <c r="BT247" s="150">
        <f t="shared" si="750"/>
        <v>15</v>
      </c>
      <c r="BU247" s="150">
        <f t="shared" si="750"/>
        <v>15</v>
      </c>
      <c r="BV247" s="150">
        <f t="shared" si="750"/>
        <v>15</v>
      </c>
      <c r="BW247" s="150">
        <f t="shared" si="750"/>
        <v>15</v>
      </c>
      <c r="BX247" s="150">
        <f t="shared" si="750"/>
        <v>15</v>
      </c>
      <c r="BY247" s="150">
        <f t="shared" si="750"/>
        <v>15</v>
      </c>
      <c r="BZ247" s="150">
        <f t="shared" si="750"/>
        <v>15</v>
      </c>
      <c r="CB247" s="52"/>
      <c r="CC247" s="52"/>
      <c r="CD247" s="52"/>
      <c r="CE247" s="52"/>
      <c r="CF247" s="52"/>
      <c r="CG247" s="52"/>
      <c r="CH247" s="52"/>
      <c r="CI247" s="52"/>
      <c r="CJ247" s="125">
        <f t="shared" ref="CJ247:CT247" si="751">+CJ246/CJ248</f>
        <v>33.87096774193548</v>
      </c>
      <c r="CK247" s="125">
        <f t="shared" si="751"/>
        <v>28.571428571428573</v>
      </c>
      <c r="CL247" s="125">
        <f t="shared" si="751"/>
        <v>19.285714285714285</v>
      </c>
      <c r="CM247" s="125">
        <f t="shared" si="751"/>
        <v>15</v>
      </c>
      <c r="CN247" s="125">
        <f t="shared" si="751"/>
        <v>15</v>
      </c>
      <c r="CO247" s="125">
        <f t="shared" si="751"/>
        <v>15</v>
      </c>
      <c r="CP247" s="125">
        <f t="shared" si="751"/>
        <v>15</v>
      </c>
      <c r="CQ247" s="125">
        <f t="shared" si="751"/>
        <v>15</v>
      </c>
      <c r="CR247" s="125">
        <f t="shared" si="751"/>
        <v>15</v>
      </c>
      <c r="CS247" s="125">
        <f t="shared" si="751"/>
        <v>15</v>
      </c>
      <c r="CT247" s="125">
        <f t="shared" si="751"/>
        <v>15</v>
      </c>
    </row>
    <row r="248" spans="1:98" ht="15" customHeight="1" x14ac:dyDescent="0.25">
      <c r="A248" s="51"/>
      <c r="B248" s="71" t="s">
        <v>176</v>
      </c>
      <c r="C248" s="52"/>
      <c r="D248" s="52"/>
      <c r="E248" s="52"/>
      <c r="F248" s="52"/>
      <c r="G248" s="52"/>
      <c r="H248" s="52">
        <f t="shared" ref="H248:AJ248" si="752">+H259-G259</f>
        <v>0.5</v>
      </c>
      <c r="I248" s="52">
        <f t="shared" si="752"/>
        <v>0</v>
      </c>
      <c r="J248" s="52">
        <f t="shared" si="752"/>
        <v>0</v>
      </c>
      <c r="K248" s="52">
        <f t="shared" si="752"/>
        <v>0</v>
      </c>
      <c r="L248" s="52">
        <f t="shared" si="752"/>
        <v>0</v>
      </c>
      <c r="M248" s="52">
        <f t="shared" si="752"/>
        <v>0</v>
      </c>
      <c r="N248" s="52">
        <f t="shared" si="752"/>
        <v>0</v>
      </c>
      <c r="O248" s="52">
        <f t="shared" si="752"/>
        <v>0</v>
      </c>
      <c r="P248" s="52">
        <f t="shared" si="752"/>
        <v>0</v>
      </c>
      <c r="Q248" s="52">
        <f t="shared" si="752"/>
        <v>0</v>
      </c>
      <c r="R248" s="52">
        <f t="shared" si="752"/>
        <v>0</v>
      </c>
      <c r="S248" s="52">
        <f t="shared" si="752"/>
        <v>0</v>
      </c>
      <c r="T248" s="52">
        <f t="shared" si="752"/>
        <v>0</v>
      </c>
      <c r="U248" s="52">
        <f t="shared" si="752"/>
        <v>1</v>
      </c>
      <c r="V248" s="52">
        <f t="shared" si="752"/>
        <v>0</v>
      </c>
      <c r="W248" s="52">
        <f t="shared" si="752"/>
        <v>0</v>
      </c>
      <c r="X248" s="52">
        <f t="shared" si="752"/>
        <v>0</v>
      </c>
      <c r="Y248" s="52">
        <f t="shared" si="752"/>
        <v>0</v>
      </c>
      <c r="Z248" s="52">
        <f t="shared" si="752"/>
        <v>0</v>
      </c>
      <c r="AA248" s="52">
        <f t="shared" si="752"/>
        <v>0</v>
      </c>
      <c r="AB248" s="52">
        <f t="shared" si="752"/>
        <v>0</v>
      </c>
      <c r="AC248" s="52">
        <f t="shared" si="752"/>
        <v>1</v>
      </c>
      <c r="AD248" s="52">
        <f t="shared" si="752"/>
        <v>0</v>
      </c>
      <c r="AE248" s="52">
        <f t="shared" si="752"/>
        <v>0</v>
      </c>
      <c r="AF248" s="52">
        <f t="shared" si="752"/>
        <v>0</v>
      </c>
      <c r="AG248" s="52">
        <f t="shared" si="752"/>
        <v>0</v>
      </c>
      <c r="AH248" s="52">
        <f t="shared" si="752"/>
        <v>0</v>
      </c>
      <c r="AI248" s="52">
        <f t="shared" si="752"/>
        <v>1</v>
      </c>
      <c r="AJ248" s="52">
        <f t="shared" si="752"/>
        <v>0</v>
      </c>
      <c r="AK248" s="52">
        <f t="shared" ref="AK248:BH248" si="753">+AK256-AJ256+AK252-AJ252</f>
        <v>28</v>
      </c>
      <c r="AL248" s="52">
        <f t="shared" si="753"/>
        <v>2</v>
      </c>
      <c r="AM248" s="52">
        <f t="shared" si="753"/>
        <v>1</v>
      </c>
      <c r="AN248" s="52">
        <f t="shared" si="753"/>
        <v>1.5</v>
      </c>
      <c r="AO248" s="52">
        <f t="shared" si="753"/>
        <v>2.5</v>
      </c>
      <c r="AP248" s="52">
        <f t="shared" si="753"/>
        <v>2</v>
      </c>
      <c r="AQ248" s="52">
        <f t="shared" si="753"/>
        <v>1</v>
      </c>
      <c r="AR248" s="52">
        <f t="shared" si="753"/>
        <v>2</v>
      </c>
      <c r="AS248" s="52">
        <f t="shared" si="753"/>
        <v>3</v>
      </c>
      <c r="AT248" s="52">
        <f t="shared" si="753"/>
        <v>1</v>
      </c>
      <c r="AU248" s="52">
        <f t="shared" si="753"/>
        <v>1</v>
      </c>
      <c r="AV248" s="52">
        <f t="shared" si="753"/>
        <v>1</v>
      </c>
      <c r="AW248" s="52">
        <f t="shared" si="753"/>
        <v>4</v>
      </c>
      <c r="AX248" s="52">
        <f t="shared" si="753"/>
        <v>1</v>
      </c>
      <c r="AY248" s="52">
        <f t="shared" si="753"/>
        <v>1</v>
      </c>
      <c r="AZ248" s="52">
        <f t="shared" si="753"/>
        <v>2</v>
      </c>
      <c r="BA248" s="52">
        <f t="shared" si="753"/>
        <v>5</v>
      </c>
      <c r="BB248" s="52">
        <f t="shared" si="753"/>
        <v>3</v>
      </c>
      <c r="BC248" s="52">
        <f t="shared" si="753"/>
        <v>1</v>
      </c>
      <c r="BD248" s="52">
        <f t="shared" si="753"/>
        <v>2</v>
      </c>
      <c r="BE248" s="52">
        <f t="shared" si="753"/>
        <v>5</v>
      </c>
      <c r="BF248" s="52">
        <f t="shared" si="753"/>
        <v>3</v>
      </c>
      <c r="BG248" s="52">
        <f t="shared" si="753"/>
        <v>2</v>
      </c>
      <c r="BH248" s="52">
        <f t="shared" si="753"/>
        <v>1</v>
      </c>
      <c r="BI248" s="52">
        <f t="shared" ref="BI248:BZ248" si="754">++BE248</f>
        <v>5</v>
      </c>
      <c r="BJ248" s="52">
        <f t="shared" si="754"/>
        <v>3</v>
      </c>
      <c r="BK248" s="52">
        <f t="shared" si="754"/>
        <v>2</v>
      </c>
      <c r="BL248" s="52">
        <f t="shared" si="754"/>
        <v>1</v>
      </c>
      <c r="BM248" s="52">
        <f t="shared" si="754"/>
        <v>5</v>
      </c>
      <c r="BN248" s="52">
        <f t="shared" si="754"/>
        <v>3</v>
      </c>
      <c r="BO248" s="52">
        <f t="shared" si="754"/>
        <v>2</v>
      </c>
      <c r="BP248" s="52">
        <f t="shared" si="754"/>
        <v>1</v>
      </c>
      <c r="BQ248" s="52">
        <f t="shared" si="754"/>
        <v>5</v>
      </c>
      <c r="BR248" s="52">
        <f t="shared" si="754"/>
        <v>3</v>
      </c>
      <c r="BS248" s="52">
        <f t="shared" si="754"/>
        <v>2</v>
      </c>
      <c r="BT248" s="52">
        <f t="shared" si="754"/>
        <v>1</v>
      </c>
      <c r="BU248" s="52">
        <f t="shared" si="754"/>
        <v>5</v>
      </c>
      <c r="BV248" s="52">
        <f t="shared" si="754"/>
        <v>3</v>
      </c>
      <c r="BW248" s="52">
        <f t="shared" si="754"/>
        <v>2</v>
      </c>
      <c r="BX248" s="52">
        <f t="shared" si="754"/>
        <v>1</v>
      </c>
      <c r="BY248" s="52">
        <f t="shared" si="754"/>
        <v>5</v>
      </c>
      <c r="BZ248" s="52">
        <f t="shared" si="754"/>
        <v>3</v>
      </c>
      <c r="CB248" s="30"/>
      <c r="CC248" s="30"/>
      <c r="CD248" s="30"/>
      <c r="CE248" s="30"/>
      <c r="CF248" s="30"/>
      <c r="CG248" s="30"/>
      <c r="CH248" s="30"/>
      <c r="CI248" s="30"/>
      <c r="CJ248" s="30">
        <f t="shared" ref="CJ248:CT248" si="755">+SUMIFS($C248:$BZ248,$C$5:$BZ$5,"&lt;="&amp;CJ$5,$C$5:$BZ$5,"&gt;"&amp;CI$5)</f>
        <v>31</v>
      </c>
      <c r="CK248" s="30">
        <f t="shared" si="755"/>
        <v>7</v>
      </c>
      <c r="CL248" s="30">
        <f t="shared" si="755"/>
        <v>7</v>
      </c>
      <c r="CM248" s="30">
        <f t="shared" si="755"/>
        <v>7</v>
      </c>
      <c r="CN248" s="30">
        <f t="shared" si="755"/>
        <v>11</v>
      </c>
      <c r="CO248" s="30">
        <f t="shared" si="755"/>
        <v>11</v>
      </c>
      <c r="CP248" s="30">
        <f t="shared" si="755"/>
        <v>11</v>
      </c>
      <c r="CQ248" s="30">
        <f t="shared" si="755"/>
        <v>11</v>
      </c>
      <c r="CR248" s="30">
        <f t="shared" si="755"/>
        <v>11</v>
      </c>
      <c r="CS248" s="30">
        <f t="shared" si="755"/>
        <v>11</v>
      </c>
      <c r="CT248" s="30">
        <f t="shared" si="755"/>
        <v>11</v>
      </c>
    </row>
    <row r="249" spans="1:98" ht="15.75" customHeight="1" x14ac:dyDescent="0.25">
      <c r="A249" s="51"/>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B249" s="52"/>
      <c r="CC249" s="52"/>
      <c r="CD249" s="52"/>
      <c r="CE249" s="52"/>
      <c r="CF249" s="52"/>
      <c r="CG249" s="52"/>
      <c r="CH249" s="52"/>
      <c r="CI249" s="52"/>
      <c r="CJ249" s="52"/>
      <c r="CK249" s="52"/>
      <c r="CL249" s="52"/>
      <c r="CM249" s="52"/>
      <c r="CN249" s="52"/>
      <c r="CO249" s="52"/>
      <c r="CP249" s="52"/>
      <c r="CQ249" s="52"/>
      <c r="CR249" s="52"/>
      <c r="CS249" s="52"/>
      <c r="CT249" s="52"/>
    </row>
    <row r="250" spans="1:98" ht="15" customHeight="1" x14ac:dyDescent="0.25">
      <c r="A250" s="51"/>
      <c r="B250" s="71" t="s">
        <v>239</v>
      </c>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2"/>
      <c r="CB250" s="52"/>
      <c r="CC250" s="52"/>
      <c r="CD250" s="52"/>
      <c r="CE250" s="52"/>
      <c r="CF250" s="52"/>
      <c r="CG250" s="52"/>
      <c r="CH250" s="52"/>
      <c r="CI250" s="52"/>
      <c r="CJ250" s="52"/>
      <c r="CK250" s="52"/>
      <c r="CL250" s="52"/>
      <c r="CM250" s="52"/>
      <c r="CN250" s="52"/>
      <c r="CO250" s="52"/>
      <c r="CP250" s="52"/>
      <c r="CQ250" s="52"/>
      <c r="CR250" s="52"/>
      <c r="CS250" s="52"/>
      <c r="CT250" s="52"/>
    </row>
    <row r="251" spans="1:98" ht="15" customHeight="1" x14ac:dyDescent="0.25">
      <c r="A251" s="51"/>
      <c r="B251" s="71" t="s">
        <v>176</v>
      </c>
      <c r="C251" s="52"/>
      <c r="D251" s="52"/>
      <c r="E251" s="52"/>
      <c r="F251" s="52"/>
      <c r="G251" s="53">
        <v>2</v>
      </c>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B251" s="30"/>
      <c r="CC251" s="30"/>
      <c r="CD251" s="30"/>
      <c r="CE251" s="30"/>
      <c r="CF251" s="30"/>
      <c r="CG251" s="30"/>
      <c r="CH251" s="30"/>
      <c r="CI251" s="30"/>
      <c r="CJ251" s="30"/>
      <c r="CK251" s="30"/>
      <c r="CL251" s="30"/>
      <c r="CM251" s="30"/>
      <c r="CN251" s="30"/>
      <c r="CO251" s="30"/>
      <c r="CP251" s="30"/>
      <c r="CQ251" s="30"/>
      <c r="CR251" s="30"/>
      <c r="CS251" s="30"/>
      <c r="CT251" s="30"/>
    </row>
    <row r="252" spans="1:98" ht="15.75" customHeight="1" x14ac:dyDescent="0.25">
      <c r="A252" s="51"/>
      <c r="B252" s="71" t="s">
        <v>179</v>
      </c>
      <c r="C252" s="52"/>
      <c r="D252" s="52"/>
      <c r="E252" s="52"/>
      <c r="F252" s="52"/>
      <c r="G252" s="53">
        <v>11</v>
      </c>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3">
        <v>13</v>
      </c>
      <c r="AF252" s="88">
        <f t="shared" ref="AF252:AJ252" si="756">+AF259-AE259+AE252</f>
        <v>13</v>
      </c>
      <c r="AG252" s="88">
        <f t="shared" si="756"/>
        <v>13</v>
      </c>
      <c r="AH252" s="88">
        <f t="shared" si="756"/>
        <v>13</v>
      </c>
      <c r="AI252" s="88">
        <f t="shared" si="756"/>
        <v>14</v>
      </c>
      <c r="AJ252" s="88">
        <f t="shared" si="756"/>
        <v>14</v>
      </c>
      <c r="AK252" s="88">
        <f>+AJ252+5</f>
        <v>19</v>
      </c>
      <c r="AL252" s="88">
        <f>+AK252+1</f>
        <v>20</v>
      </c>
      <c r="AM252" s="88">
        <f t="shared" ref="AM252:AR252" si="757">+AL252</f>
        <v>20</v>
      </c>
      <c r="AN252" s="88">
        <f t="shared" si="757"/>
        <v>20</v>
      </c>
      <c r="AO252" s="88">
        <f t="shared" si="757"/>
        <v>20</v>
      </c>
      <c r="AP252" s="88">
        <f t="shared" si="757"/>
        <v>20</v>
      </c>
      <c r="AQ252" s="88">
        <f t="shared" si="757"/>
        <v>20</v>
      </c>
      <c r="AR252" s="88">
        <f t="shared" si="757"/>
        <v>20</v>
      </c>
      <c r="AS252" s="88">
        <f>+AR252+1</f>
        <v>21</v>
      </c>
      <c r="AT252" s="52">
        <f>+AT259-AT256-2</f>
        <v>21</v>
      </c>
      <c r="AU252" s="88">
        <f>+AT252</f>
        <v>21</v>
      </c>
      <c r="AV252" s="52">
        <f>+AV259-AV256-2</f>
        <v>21</v>
      </c>
      <c r="AW252" s="88">
        <f t="shared" ref="AW252:AY252" si="758">+AV252</f>
        <v>21</v>
      </c>
      <c r="AX252" s="88">
        <f t="shared" si="758"/>
        <v>21</v>
      </c>
      <c r="AY252" s="88">
        <f t="shared" si="758"/>
        <v>21</v>
      </c>
      <c r="AZ252" s="52">
        <f t="shared" ref="AZ252:BH252" si="759">+AZ259-AZ256-2</f>
        <v>22</v>
      </c>
      <c r="BA252" s="52">
        <f t="shared" si="759"/>
        <v>23</v>
      </c>
      <c r="BB252" s="52">
        <f t="shared" si="759"/>
        <v>23</v>
      </c>
      <c r="BC252" s="52">
        <f t="shared" si="759"/>
        <v>22</v>
      </c>
      <c r="BD252" s="52">
        <f t="shared" si="759"/>
        <v>22</v>
      </c>
      <c r="BE252" s="52">
        <f t="shared" si="759"/>
        <v>23</v>
      </c>
      <c r="BF252" s="52">
        <f t="shared" si="759"/>
        <v>23</v>
      </c>
      <c r="BG252" s="52">
        <f t="shared" si="759"/>
        <v>24</v>
      </c>
      <c r="BH252" s="52">
        <f t="shared" si="759"/>
        <v>23</v>
      </c>
      <c r="BI252" s="88">
        <f t="shared" ref="BI252:BZ252" si="760">+BH252</f>
        <v>23</v>
      </c>
      <c r="BJ252" s="88">
        <f t="shared" si="760"/>
        <v>23</v>
      </c>
      <c r="BK252" s="88">
        <f t="shared" si="760"/>
        <v>23</v>
      </c>
      <c r="BL252" s="88">
        <f t="shared" si="760"/>
        <v>23</v>
      </c>
      <c r="BM252" s="88">
        <f t="shared" si="760"/>
        <v>23</v>
      </c>
      <c r="BN252" s="88">
        <f t="shared" si="760"/>
        <v>23</v>
      </c>
      <c r="BO252" s="88">
        <f t="shared" si="760"/>
        <v>23</v>
      </c>
      <c r="BP252" s="88">
        <f t="shared" si="760"/>
        <v>23</v>
      </c>
      <c r="BQ252" s="88">
        <f t="shared" si="760"/>
        <v>23</v>
      </c>
      <c r="BR252" s="88">
        <f t="shared" si="760"/>
        <v>23</v>
      </c>
      <c r="BS252" s="88">
        <f t="shared" si="760"/>
        <v>23</v>
      </c>
      <c r="BT252" s="88">
        <f t="shared" si="760"/>
        <v>23</v>
      </c>
      <c r="BU252" s="88">
        <f t="shared" si="760"/>
        <v>23</v>
      </c>
      <c r="BV252" s="88">
        <f t="shared" si="760"/>
        <v>23</v>
      </c>
      <c r="BW252" s="88">
        <f t="shared" si="760"/>
        <v>23</v>
      </c>
      <c r="BX252" s="88">
        <f t="shared" si="760"/>
        <v>23</v>
      </c>
      <c r="BY252" s="88">
        <f t="shared" si="760"/>
        <v>23</v>
      </c>
      <c r="BZ252" s="88">
        <f t="shared" si="760"/>
        <v>23</v>
      </c>
      <c r="CB252" s="30">
        <f t="shared" ref="CB252:CT252" si="761">+SUMIF($C$5:$BZ$5,"="&amp;CB$5,$C252:$BZ252)</f>
        <v>0</v>
      </c>
      <c r="CC252" s="30">
        <f t="shared" si="761"/>
        <v>0</v>
      </c>
      <c r="CD252" s="30">
        <f t="shared" si="761"/>
        <v>0</v>
      </c>
      <c r="CE252" s="30">
        <f t="shared" si="761"/>
        <v>0</v>
      </c>
      <c r="CF252" s="30">
        <f t="shared" si="761"/>
        <v>0</v>
      </c>
      <c r="CG252" s="30">
        <f t="shared" si="761"/>
        <v>0</v>
      </c>
      <c r="CH252" s="30">
        <f t="shared" si="761"/>
        <v>0</v>
      </c>
      <c r="CI252" s="30">
        <f t="shared" si="761"/>
        <v>13</v>
      </c>
      <c r="CJ252" s="30">
        <f t="shared" si="761"/>
        <v>20</v>
      </c>
      <c r="CK252" s="30">
        <f t="shared" si="761"/>
        <v>20</v>
      </c>
      <c r="CL252" s="30">
        <f t="shared" si="761"/>
        <v>21</v>
      </c>
      <c r="CM252" s="30">
        <f t="shared" si="761"/>
        <v>21</v>
      </c>
      <c r="CN252" s="30">
        <f t="shared" si="761"/>
        <v>23</v>
      </c>
      <c r="CO252" s="30">
        <f t="shared" si="761"/>
        <v>23</v>
      </c>
      <c r="CP252" s="30">
        <f t="shared" si="761"/>
        <v>23</v>
      </c>
      <c r="CQ252" s="30">
        <f t="shared" si="761"/>
        <v>23</v>
      </c>
      <c r="CR252" s="30">
        <f t="shared" si="761"/>
        <v>23</v>
      </c>
      <c r="CS252" s="30">
        <f t="shared" si="761"/>
        <v>23</v>
      </c>
      <c r="CT252" s="30">
        <f t="shared" si="761"/>
        <v>23</v>
      </c>
    </row>
    <row r="253" spans="1:98" ht="15.75" customHeight="1" x14ac:dyDescent="0.25">
      <c r="A253" s="51"/>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B253" s="52"/>
      <c r="CC253" s="52"/>
      <c r="CD253" s="52"/>
      <c r="CE253" s="52"/>
      <c r="CF253" s="52"/>
      <c r="CG253" s="52"/>
      <c r="CH253" s="52"/>
      <c r="CI253" s="52"/>
      <c r="CJ253" s="52"/>
      <c r="CK253" s="52"/>
      <c r="CL253" s="52"/>
      <c r="CM253" s="52"/>
      <c r="CN253" s="52"/>
      <c r="CO253" s="52"/>
      <c r="CP253" s="52"/>
      <c r="CQ253" s="52"/>
      <c r="CR253" s="52"/>
      <c r="CS253" s="52"/>
      <c r="CT253" s="52"/>
    </row>
    <row r="254" spans="1:98" ht="15.75" customHeight="1" x14ac:dyDescent="0.25">
      <c r="A254" s="51"/>
      <c r="B254" s="71" t="s">
        <v>240</v>
      </c>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B254" s="52"/>
      <c r="CC254" s="52"/>
      <c r="CD254" s="52"/>
      <c r="CE254" s="52"/>
      <c r="CF254" s="52"/>
      <c r="CG254" s="52"/>
      <c r="CH254" s="52"/>
      <c r="CI254" s="52"/>
      <c r="CJ254" s="52"/>
      <c r="CK254" s="52"/>
      <c r="CL254" s="52"/>
      <c r="CM254" s="52"/>
      <c r="CN254" s="52"/>
      <c r="CO254" s="52"/>
      <c r="CP254" s="52"/>
      <c r="CQ254" s="52"/>
      <c r="CR254" s="52"/>
      <c r="CS254" s="52"/>
      <c r="CT254" s="52"/>
    </row>
    <row r="255" spans="1:98" ht="15.75" customHeight="1" x14ac:dyDescent="0.25">
      <c r="A255" s="48"/>
      <c r="B255" s="114" t="s">
        <v>176</v>
      </c>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7"/>
      <c r="AH255" s="27"/>
      <c r="AI255" s="27"/>
      <c r="AJ255" s="27"/>
      <c r="AK255" s="73">
        <v>23</v>
      </c>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7"/>
      <c r="BR255" s="27"/>
      <c r="BS255" s="27"/>
      <c r="BT255" s="27"/>
      <c r="BU255" s="27"/>
      <c r="BV255" s="27"/>
      <c r="BW255" s="27"/>
      <c r="BX255" s="27"/>
      <c r="BY255" s="27"/>
      <c r="BZ255" s="27"/>
      <c r="CB255" s="27"/>
      <c r="CC255" s="27"/>
      <c r="CD255" s="27"/>
      <c r="CE255" s="27"/>
      <c r="CF255" s="27"/>
      <c r="CG255" s="27"/>
      <c r="CH255" s="27"/>
      <c r="CI255" s="27"/>
      <c r="CJ255" s="27"/>
      <c r="CK255" s="27"/>
      <c r="CL255" s="27"/>
      <c r="CM255" s="27"/>
      <c r="CN255" s="27"/>
      <c r="CO255" s="27"/>
      <c r="CP255" s="27"/>
      <c r="CQ255" s="27"/>
      <c r="CR255" s="27"/>
      <c r="CS255" s="27"/>
      <c r="CT255" s="27"/>
    </row>
    <row r="256" spans="1:98" ht="15.75" customHeight="1" x14ac:dyDescent="0.25">
      <c r="A256" s="48"/>
      <c r="B256" s="114" t="s">
        <v>179</v>
      </c>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7"/>
      <c r="AH256" s="27"/>
      <c r="AI256" s="27"/>
      <c r="AJ256" s="27"/>
      <c r="AK256" s="73">
        <v>23</v>
      </c>
      <c r="AL256" s="73">
        <v>24</v>
      </c>
      <c r="AM256" s="73">
        <v>25</v>
      </c>
      <c r="AN256" s="73">
        <v>26.5</v>
      </c>
      <c r="AO256" s="73">
        <v>29</v>
      </c>
      <c r="AP256" s="73">
        <v>31</v>
      </c>
      <c r="AQ256" s="73">
        <v>32</v>
      </c>
      <c r="AR256" s="73">
        <v>34</v>
      </c>
      <c r="AS256" s="73">
        <v>36</v>
      </c>
      <c r="AT256" s="73">
        <v>37</v>
      </c>
      <c r="AU256" s="73">
        <v>38</v>
      </c>
      <c r="AV256" s="73">
        <v>39</v>
      </c>
      <c r="AW256" s="73">
        <v>43</v>
      </c>
      <c r="AX256" s="73">
        <v>44</v>
      </c>
      <c r="AY256" s="73">
        <v>45</v>
      </c>
      <c r="AZ256" s="73">
        <v>46</v>
      </c>
      <c r="BA256" s="73">
        <v>50</v>
      </c>
      <c r="BB256" s="73">
        <v>53</v>
      </c>
      <c r="BC256" s="73">
        <v>55</v>
      </c>
      <c r="BD256" s="73">
        <v>57</v>
      </c>
      <c r="BE256" s="73">
        <v>61</v>
      </c>
      <c r="BF256" s="73">
        <v>64</v>
      </c>
      <c r="BG256" s="73">
        <v>65</v>
      </c>
      <c r="BH256" s="73">
        <v>67</v>
      </c>
      <c r="BI256" s="27">
        <f t="shared" ref="BI256:BZ256" si="762">+BH256+BI248</f>
        <v>72</v>
      </c>
      <c r="BJ256" s="27">
        <f t="shared" si="762"/>
        <v>75</v>
      </c>
      <c r="BK256" s="27">
        <f t="shared" si="762"/>
        <v>77</v>
      </c>
      <c r="BL256" s="27">
        <f t="shared" si="762"/>
        <v>78</v>
      </c>
      <c r="BM256" s="27">
        <f t="shared" si="762"/>
        <v>83</v>
      </c>
      <c r="BN256" s="27">
        <f t="shared" si="762"/>
        <v>86</v>
      </c>
      <c r="BO256" s="27">
        <f t="shared" si="762"/>
        <v>88</v>
      </c>
      <c r="BP256" s="27">
        <f t="shared" si="762"/>
        <v>89</v>
      </c>
      <c r="BQ256" s="27">
        <f t="shared" si="762"/>
        <v>94</v>
      </c>
      <c r="BR256" s="27">
        <f t="shared" si="762"/>
        <v>97</v>
      </c>
      <c r="BS256" s="27">
        <f t="shared" si="762"/>
        <v>99</v>
      </c>
      <c r="BT256" s="27">
        <f t="shared" si="762"/>
        <v>100</v>
      </c>
      <c r="BU256" s="27">
        <f t="shared" si="762"/>
        <v>105</v>
      </c>
      <c r="BV256" s="27">
        <f t="shared" si="762"/>
        <v>108</v>
      </c>
      <c r="BW256" s="27">
        <f t="shared" si="762"/>
        <v>110</v>
      </c>
      <c r="BX256" s="27">
        <f t="shared" si="762"/>
        <v>111</v>
      </c>
      <c r="BY256" s="27">
        <f t="shared" si="762"/>
        <v>116</v>
      </c>
      <c r="BZ256" s="27">
        <f t="shared" si="762"/>
        <v>119</v>
      </c>
      <c r="CB256" s="30">
        <f t="shared" ref="CB256:CT256" si="763">+SUMIF($C$5:$BZ$5,"="&amp;CB$5,$C256:$BZ256)</f>
        <v>0</v>
      </c>
      <c r="CC256" s="30">
        <f t="shared" si="763"/>
        <v>0</v>
      </c>
      <c r="CD256" s="30">
        <f t="shared" si="763"/>
        <v>0</v>
      </c>
      <c r="CE256" s="30">
        <f t="shared" si="763"/>
        <v>0</v>
      </c>
      <c r="CF256" s="30">
        <f t="shared" si="763"/>
        <v>0</v>
      </c>
      <c r="CG256" s="30">
        <f t="shared" si="763"/>
        <v>0</v>
      </c>
      <c r="CH256" s="30">
        <f t="shared" si="763"/>
        <v>0</v>
      </c>
      <c r="CI256" s="30">
        <f t="shared" si="763"/>
        <v>0</v>
      </c>
      <c r="CJ256" s="30">
        <f t="shared" si="763"/>
        <v>24</v>
      </c>
      <c r="CK256" s="30">
        <f t="shared" si="763"/>
        <v>31</v>
      </c>
      <c r="CL256" s="30">
        <f t="shared" si="763"/>
        <v>37</v>
      </c>
      <c r="CM256" s="30">
        <f t="shared" si="763"/>
        <v>44</v>
      </c>
      <c r="CN256" s="30">
        <f t="shared" si="763"/>
        <v>53</v>
      </c>
      <c r="CO256" s="30">
        <f t="shared" si="763"/>
        <v>64</v>
      </c>
      <c r="CP256" s="30">
        <f t="shared" si="763"/>
        <v>75</v>
      </c>
      <c r="CQ256" s="30">
        <f t="shared" si="763"/>
        <v>86</v>
      </c>
      <c r="CR256" s="30">
        <f t="shared" si="763"/>
        <v>97</v>
      </c>
      <c r="CS256" s="30">
        <f t="shared" si="763"/>
        <v>108</v>
      </c>
      <c r="CT256" s="30">
        <f t="shared" si="763"/>
        <v>119</v>
      </c>
    </row>
    <row r="257" spans="1:98" ht="15.75" customHeight="1" x14ac:dyDescent="0.25">
      <c r="A257" s="138"/>
      <c r="B257" s="139" t="s">
        <v>241</v>
      </c>
      <c r="C257" s="139"/>
      <c r="D257" s="139"/>
      <c r="E257" s="139"/>
      <c r="F257" s="139"/>
      <c r="G257" s="139"/>
      <c r="H257" s="139"/>
      <c r="I257" s="139"/>
      <c r="J257" s="139"/>
      <c r="K257" s="139"/>
      <c r="L257" s="139"/>
      <c r="M257" s="139"/>
      <c r="N257" s="139"/>
      <c r="O257" s="139"/>
      <c r="P257" s="139"/>
      <c r="Q257" s="139"/>
      <c r="R257" s="139"/>
      <c r="S257" s="14"/>
      <c r="T257" s="14"/>
      <c r="U257" s="14"/>
      <c r="V257" s="14"/>
      <c r="W257" s="29"/>
      <c r="X257" s="29"/>
      <c r="Y257" s="29"/>
      <c r="Z257" s="29"/>
      <c r="AA257" s="29"/>
      <c r="AB257" s="29"/>
      <c r="AC257" s="29"/>
      <c r="AD257" s="29"/>
      <c r="AE257" s="29"/>
      <c r="AF257" s="29"/>
      <c r="AG257" s="29"/>
      <c r="AH257" s="29"/>
      <c r="AI257" s="29"/>
      <c r="AJ257" s="29"/>
      <c r="AK257" s="140" t="e">
        <f t="shared" ref="AK257:AT257" ca="1" si="764">+AK256/AK18</f>
        <v>#NAME?</v>
      </c>
      <c r="AL257" s="140" t="e">
        <f t="shared" ca="1" si="764"/>
        <v>#NAME?</v>
      </c>
      <c r="AM257" s="140" t="e">
        <f t="shared" ca="1" si="764"/>
        <v>#NAME?</v>
      </c>
      <c r="AN257" s="140" t="e">
        <f t="shared" ca="1" si="764"/>
        <v>#NAME?</v>
      </c>
      <c r="AO257" s="140" t="e">
        <f t="shared" ca="1" si="764"/>
        <v>#NAME?</v>
      </c>
      <c r="AP257" s="140" t="e">
        <f t="shared" ca="1" si="764"/>
        <v>#NAME?</v>
      </c>
      <c r="AQ257" s="140" t="e">
        <f t="shared" ca="1" si="764"/>
        <v>#NAME?</v>
      </c>
      <c r="AR257" s="140" t="e">
        <f t="shared" ca="1" si="764"/>
        <v>#NAME?</v>
      </c>
      <c r="AS257" s="140" t="e">
        <f t="shared" ca="1" si="764"/>
        <v>#NAME?</v>
      </c>
      <c r="AT257" s="140" t="e">
        <f t="shared" ca="1" si="764"/>
        <v>#NAME?</v>
      </c>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12"/>
      <c r="CB257" s="29"/>
      <c r="CC257" s="29"/>
      <c r="CD257" s="29"/>
      <c r="CE257" s="29"/>
      <c r="CF257" s="14"/>
      <c r="CG257" s="14"/>
      <c r="CH257" s="14"/>
      <c r="CI257" s="14"/>
      <c r="CJ257" s="14"/>
      <c r="CK257" s="14"/>
      <c r="CL257" s="14"/>
      <c r="CM257" s="142"/>
      <c r="CN257" s="142"/>
      <c r="CO257" s="142"/>
      <c r="CP257" s="142"/>
      <c r="CQ257" s="142"/>
      <c r="CR257" s="142"/>
      <c r="CS257" s="142"/>
      <c r="CT257" s="142"/>
    </row>
    <row r="258" spans="1:98" ht="15.75" customHeight="1" x14ac:dyDescent="0.25">
      <c r="A258" s="48"/>
      <c r="B258" s="114"/>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7"/>
      <c r="AH258" s="27"/>
      <c r="AI258" s="27"/>
      <c r="AJ258" s="27"/>
      <c r="AK258" s="73"/>
      <c r="AL258" s="73"/>
      <c r="AM258" s="73"/>
      <c r="AN258" s="73"/>
      <c r="AO258" s="73"/>
      <c r="AP258" s="73"/>
      <c r="AQ258" s="73"/>
      <c r="AR258" s="73"/>
      <c r="AS258" s="73"/>
      <c r="AT258" s="73"/>
      <c r="AU258" s="73"/>
      <c r="AV258" s="73"/>
      <c r="AW258" s="73"/>
      <c r="AX258" s="73"/>
      <c r="AY258" s="73"/>
      <c r="AZ258" s="73"/>
      <c r="BA258" s="73"/>
      <c r="BB258" s="73"/>
      <c r="BC258" s="73"/>
      <c r="BD258" s="73"/>
      <c r="BE258" s="73"/>
      <c r="BF258" s="73"/>
      <c r="BG258" s="27"/>
      <c r="BH258" s="27"/>
      <c r="BI258" s="27"/>
      <c r="BJ258" s="27"/>
      <c r="BK258" s="27"/>
      <c r="BL258" s="27"/>
      <c r="BM258" s="27"/>
      <c r="BN258" s="27"/>
      <c r="BO258" s="27"/>
      <c r="BP258" s="27"/>
      <c r="BQ258" s="27"/>
      <c r="BR258" s="27"/>
      <c r="BS258" s="27"/>
      <c r="BT258" s="27"/>
      <c r="BU258" s="27"/>
      <c r="BV258" s="27"/>
      <c r="BW258" s="27"/>
      <c r="BX258" s="27"/>
      <c r="BY258" s="27"/>
      <c r="BZ258" s="27"/>
      <c r="CB258" s="27"/>
      <c r="CC258" s="27"/>
      <c r="CD258" s="27"/>
      <c r="CE258" s="27"/>
      <c r="CF258" s="27"/>
      <c r="CG258" s="27"/>
      <c r="CH258" s="27"/>
      <c r="CI258" s="27"/>
      <c r="CJ258" s="27"/>
      <c r="CK258" s="27"/>
      <c r="CL258" s="27"/>
      <c r="CM258" s="27"/>
      <c r="CN258" s="27"/>
      <c r="CO258" s="27"/>
      <c r="CP258" s="27"/>
      <c r="CQ258" s="27"/>
      <c r="CR258" s="27"/>
      <c r="CS258" s="27"/>
      <c r="CT258" s="27"/>
    </row>
    <row r="259" spans="1:98" ht="15.75" customHeight="1" x14ac:dyDescent="0.25">
      <c r="A259" s="51"/>
      <c r="B259" s="71" t="s">
        <v>227</v>
      </c>
      <c r="C259" s="52"/>
      <c r="D259" s="52"/>
      <c r="E259" s="52"/>
      <c r="F259" s="52"/>
      <c r="G259" s="53">
        <v>12.5</v>
      </c>
      <c r="H259" s="53">
        <v>13</v>
      </c>
      <c r="I259" s="53">
        <v>13</v>
      </c>
      <c r="J259" s="88">
        <f t="shared" ref="J259:Q259" si="765">+I259</f>
        <v>13</v>
      </c>
      <c r="K259" s="88">
        <f t="shared" si="765"/>
        <v>13</v>
      </c>
      <c r="L259" s="88">
        <f t="shared" si="765"/>
        <v>13</v>
      </c>
      <c r="M259" s="88">
        <f t="shared" si="765"/>
        <v>13</v>
      </c>
      <c r="N259" s="88">
        <f t="shared" si="765"/>
        <v>13</v>
      </c>
      <c r="O259" s="88">
        <f t="shared" si="765"/>
        <v>13</v>
      </c>
      <c r="P259" s="88">
        <f t="shared" si="765"/>
        <v>13</v>
      </c>
      <c r="Q259" s="88">
        <f t="shared" si="765"/>
        <v>13</v>
      </c>
      <c r="R259" s="53">
        <v>13</v>
      </c>
      <c r="S259" s="88">
        <f t="shared" ref="S259:T259" si="766">+R259</f>
        <v>13</v>
      </c>
      <c r="T259" s="88">
        <f t="shared" si="766"/>
        <v>13</v>
      </c>
      <c r="U259" s="88">
        <v>14</v>
      </c>
      <c r="V259" s="88">
        <f>+U259</f>
        <v>14</v>
      </c>
      <c r="W259" s="53">
        <v>14</v>
      </c>
      <c r="X259" s="88">
        <f t="shared" ref="X259:Z259" si="767">+W259</f>
        <v>14</v>
      </c>
      <c r="Y259" s="88">
        <f t="shared" si="767"/>
        <v>14</v>
      </c>
      <c r="Z259" s="88">
        <f t="shared" si="767"/>
        <v>14</v>
      </c>
      <c r="AA259" s="53">
        <v>14</v>
      </c>
      <c r="AB259" s="88">
        <f>+AA259</f>
        <v>14</v>
      </c>
      <c r="AC259" s="53">
        <v>15</v>
      </c>
      <c r="AD259" s="88">
        <f>+AC259</f>
        <v>15</v>
      </c>
      <c r="AE259" s="53">
        <v>15</v>
      </c>
      <c r="AF259" s="88">
        <f t="shared" ref="AF259:AH259" si="768">+AE259</f>
        <v>15</v>
      </c>
      <c r="AG259" s="88">
        <f t="shared" si="768"/>
        <v>15</v>
      </c>
      <c r="AH259" s="88">
        <f t="shared" si="768"/>
        <v>15</v>
      </c>
      <c r="AI259" s="53">
        <v>16</v>
      </c>
      <c r="AJ259" s="88">
        <f>+AI259</f>
        <v>16</v>
      </c>
      <c r="AK259" s="52">
        <f t="shared" ref="AK259:AS259" si="769">+AJ259+AK248</f>
        <v>44</v>
      </c>
      <c r="AL259" s="52">
        <f t="shared" si="769"/>
        <v>46</v>
      </c>
      <c r="AM259" s="52">
        <f t="shared" si="769"/>
        <v>47</v>
      </c>
      <c r="AN259" s="52">
        <f t="shared" si="769"/>
        <v>48.5</v>
      </c>
      <c r="AO259" s="52">
        <f t="shared" si="769"/>
        <v>51</v>
      </c>
      <c r="AP259" s="52">
        <f t="shared" si="769"/>
        <v>53</v>
      </c>
      <c r="AQ259" s="52">
        <f t="shared" si="769"/>
        <v>54</v>
      </c>
      <c r="AR259" s="52">
        <f t="shared" si="769"/>
        <v>56</v>
      </c>
      <c r="AS259" s="52">
        <f t="shared" si="769"/>
        <v>59</v>
      </c>
      <c r="AT259" s="53">
        <v>60</v>
      </c>
      <c r="AU259" s="52">
        <f>+AT259+AU248</f>
        <v>61</v>
      </c>
      <c r="AV259" s="53">
        <v>62</v>
      </c>
      <c r="AW259" s="52">
        <f t="shared" ref="AW259:AY259" si="770">+AV259+AW248</f>
        <v>66</v>
      </c>
      <c r="AX259" s="52">
        <f t="shared" si="770"/>
        <v>67</v>
      </c>
      <c r="AY259" s="52">
        <f t="shared" si="770"/>
        <v>68</v>
      </c>
      <c r="AZ259" s="53">
        <v>70</v>
      </c>
      <c r="BA259" s="53">
        <v>75</v>
      </c>
      <c r="BB259" s="53">
        <v>78</v>
      </c>
      <c r="BC259" s="53">
        <v>79</v>
      </c>
      <c r="BD259" s="53">
        <v>81</v>
      </c>
      <c r="BE259" s="53">
        <v>86</v>
      </c>
      <c r="BF259" s="53">
        <v>89</v>
      </c>
      <c r="BG259" s="53">
        <v>91</v>
      </c>
      <c r="BH259" s="53">
        <v>92</v>
      </c>
      <c r="BI259" s="52">
        <f t="shared" ref="BI259:BZ259" si="771">+BH259+BI248</f>
        <v>97</v>
      </c>
      <c r="BJ259" s="52">
        <f t="shared" si="771"/>
        <v>100</v>
      </c>
      <c r="BK259" s="52">
        <f t="shared" si="771"/>
        <v>102</v>
      </c>
      <c r="BL259" s="52">
        <f t="shared" si="771"/>
        <v>103</v>
      </c>
      <c r="BM259" s="52">
        <f t="shared" si="771"/>
        <v>108</v>
      </c>
      <c r="BN259" s="52">
        <f t="shared" si="771"/>
        <v>111</v>
      </c>
      <c r="BO259" s="52">
        <f t="shared" si="771"/>
        <v>113</v>
      </c>
      <c r="BP259" s="52">
        <f t="shared" si="771"/>
        <v>114</v>
      </c>
      <c r="BQ259" s="52">
        <f t="shared" si="771"/>
        <v>119</v>
      </c>
      <c r="BR259" s="52">
        <f t="shared" si="771"/>
        <v>122</v>
      </c>
      <c r="BS259" s="52">
        <f t="shared" si="771"/>
        <v>124</v>
      </c>
      <c r="BT259" s="52">
        <f t="shared" si="771"/>
        <v>125</v>
      </c>
      <c r="BU259" s="52">
        <f t="shared" si="771"/>
        <v>130</v>
      </c>
      <c r="BV259" s="52">
        <f t="shared" si="771"/>
        <v>133</v>
      </c>
      <c r="BW259" s="52">
        <f t="shared" si="771"/>
        <v>135</v>
      </c>
      <c r="BX259" s="52">
        <f t="shared" si="771"/>
        <v>136</v>
      </c>
      <c r="BY259" s="52">
        <f t="shared" si="771"/>
        <v>141</v>
      </c>
      <c r="BZ259" s="52">
        <f t="shared" si="771"/>
        <v>144</v>
      </c>
      <c r="CB259" s="30">
        <f t="shared" ref="CB259:CT259" si="772">+SUMIF($C$5:$BZ$5,"="&amp;CB$5,$C259:$BZ259)</f>
        <v>0</v>
      </c>
      <c r="CC259" s="30">
        <f t="shared" si="772"/>
        <v>13</v>
      </c>
      <c r="CD259" s="30">
        <f t="shared" si="772"/>
        <v>13</v>
      </c>
      <c r="CE259" s="30">
        <f t="shared" si="772"/>
        <v>13</v>
      </c>
      <c r="CF259" s="30">
        <f t="shared" si="772"/>
        <v>14</v>
      </c>
      <c r="CG259" s="30">
        <f t="shared" si="772"/>
        <v>14</v>
      </c>
      <c r="CH259" s="30">
        <f t="shared" si="772"/>
        <v>15</v>
      </c>
      <c r="CI259" s="30">
        <f t="shared" si="772"/>
        <v>15</v>
      </c>
      <c r="CJ259" s="30">
        <f t="shared" si="772"/>
        <v>46</v>
      </c>
      <c r="CK259" s="30">
        <f t="shared" si="772"/>
        <v>53</v>
      </c>
      <c r="CL259" s="30">
        <f t="shared" si="772"/>
        <v>60</v>
      </c>
      <c r="CM259" s="30">
        <f t="shared" si="772"/>
        <v>67</v>
      </c>
      <c r="CN259" s="30">
        <f t="shared" si="772"/>
        <v>78</v>
      </c>
      <c r="CO259" s="30">
        <f t="shared" si="772"/>
        <v>89</v>
      </c>
      <c r="CP259" s="30">
        <f t="shared" si="772"/>
        <v>100</v>
      </c>
      <c r="CQ259" s="30">
        <f t="shared" si="772"/>
        <v>111</v>
      </c>
      <c r="CR259" s="30">
        <f t="shared" si="772"/>
        <v>122</v>
      </c>
      <c r="CS259" s="30">
        <f t="shared" si="772"/>
        <v>133</v>
      </c>
      <c r="CT259" s="30">
        <f t="shared" si="772"/>
        <v>144</v>
      </c>
    </row>
    <row r="260" spans="1:98" ht="15.75" customHeight="1" x14ac:dyDescent="0.25">
      <c r="A260" s="143"/>
      <c r="B260" s="86" t="s">
        <v>242</v>
      </c>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c r="AG260" s="46"/>
      <c r="AH260" s="46"/>
      <c r="AI260" s="46"/>
      <c r="AJ260" s="46"/>
      <c r="AK260" s="46">
        <v>0.35</v>
      </c>
      <c r="AL260" s="46">
        <v>0.32100000000000001</v>
      </c>
      <c r="AM260" s="46">
        <v>0.16</v>
      </c>
      <c r="AN260" s="46">
        <v>0.13</v>
      </c>
      <c r="AO260" s="46">
        <v>0.215</v>
      </c>
      <c r="AP260" s="46"/>
      <c r="AQ260" s="46"/>
      <c r="AR260" s="46"/>
      <c r="AS260" s="46"/>
      <c r="AT260" s="46"/>
      <c r="AU260" s="46"/>
      <c r="AV260" s="46"/>
      <c r="AW260" s="46"/>
      <c r="AX260" s="46"/>
      <c r="AY260" s="46"/>
      <c r="AZ260" s="46"/>
      <c r="BA260" s="46"/>
      <c r="BB260" s="46"/>
      <c r="BC260" s="46"/>
      <c r="BD260" s="46"/>
      <c r="BE260" s="46"/>
      <c r="BF260" s="46"/>
      <c r="BG260" s="46"/>
      <c r="BH260" s="46"/>
      <c r="BI260" s="46"/>
      <c r="BJ260" s="46"/>
      <c r="BK260" s="46"/>
      <c r="BL260" s="46"/>
      <c r="BM260" s="46"/>
      <c r="BN260" s="46"/>
      <c r="BO260" s="46"/>
      <c r="BP260" s="46"/>
      <c r="BQ260" s="46"/>
      <c r="BR260" s="46"/>
      <c r="BS260" s="46"/>
      <c r="BT260" s="46"/>
      <c r="BU260" s="46"/>
      <c r="BV260" s="46"/>
      <c r="BW260" s="46"/>
      <c r="BX260" s="46"/>
      <c r="BY260" s="46"/>
      <c r="BZ260" s="46"/>
      <c r="CB260" s="30"/>
      <c r="CC260" s="30"/>
      <c r="CD260" s="30"/>
      <c r="CE260" s="30"/>
      <c r="CF260" s="30"/>
      <c r="CG260" s="30"/>
      <c r="CH260" s="30"/>
      <c r="CI260" s="30"/>
      <c r="CJ260" s="30"/>
      <c r="CK260" s="30"/>
      <c r="CL260" s="30"/>
      <c r="CM260" s="30"/>
      <c r="CN260" s="30"/>
      <c r="CO260" s="30"/>
      <c r="CP260" s="30"/>
      <c r="CQ260" s="30"/>
      <c r="CR260" s="30"/>
      <c r="CS260" s="30"/>
      <c r="CT260" s="30"/>
    </row>
    <row r="261" spans="1:98" ht="15.75" customHeight="1" x14ac:dyDescent="0.25">
      <c r="A261" s="143"/>
      <c r="B261" s="8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c r="BA261" s="46"/>
      <c r="BB261" s="46"/>
      <c r="BC261" s="46"/>
      <c r="BD261" s="46"/>
      <c r="BE261" s="46"/>
      <c r="BF261" s="46"/>
      <c r="BG261" s="46"/>
      <c r="BH261" s="46"/>
      <c r="BI261" s="46"/>
      <c r="BJ261" s="46"/>
      <c r="BK261" s="46"/>
      <c r="BL261" s="46"/>
      <c r="BM261" s="46"/>
      <c r="BN261" s="46"/>
      <c r="BO261" s="46"/>
      <c r="BP261" s="46"/>
      <c r="BQ261" s="46"/>
      <c r="BR261" s="46"/>
      <c r="BS261" s="46"/>
      <c r="BT261" s="46"/>
      <c r="BU261" s="46"/>
      <c r="BV261" s="46"/>
      <c r="BW261" s="46"/>
      <c r="BX261" s="46"/>
      <c r="BY261" s="46"/>
      <c r="BZ261" s="46"/>
      <c r="CB261" s="46"/>
      <c r="CC261" s="46"/>
      <c r="CD261" s="46"/>
      <c r="CE261" s="46"/>
      <c r="CF261" s="46"/>
      <c r="CG261" s="46"/>
      <c r="CH261" s="46"/>
      <c r="CI261" s="46"/>
      <c r="CJ261" s="46"/>
      <c r="CK261" s="46"/>
      <c r="CL261" s="46"/>
      <c r="CM261" s="46"/>
      <c r="CN261" s="46"/>
      <c r="CO261" s="46"/>
      <c r="CP261" s="46"/>
      <c r="CQ261" s="46"/>
      <c r="CR261" s="46"/>
      <c r="CS261" s="46"/>
      <c r="CT261" s="46"/>
    </row>
    <row r="262" spans="1:98" ht="15" customHeight="1" x14ac:dyDescent="0.25">
      <c r="A262" s="48" t="s">
        <v>34</v>
      </c>
      <c r="B262" s="49" t="s">
        <v>243</v>
      </c>
      <c r="C262" s="50"/>
      <c r="D262" s="50"/>
      <c r="E262" s="50"/>
      <c r="F262" s="50"/>
      <c r="G262" s="50"/>
      <c r="H262" s="50"/>
      <c r="I262" s="50"/>
      <c r="J262" s="50"/>
      <c r="K262" s="50"/>
      <c r="L262" s="50"/>
      <c r="M262" s="50"/>
      <c r="N262" s="50"/>
      <c r="O262" s="50"/>
      <c r="P262" s="50"/>
      <c r="Q262" s="50"/>
      <c r="R262" s="50"/>
      <c r="S262" s="50"/>
      <c r="T262" s="50"/>
      <c r="U262" s="50"/>
      <c r="V262" s="50"/>
      <c r="W262" s="50"/>
      <c r="X262" s="50"/>
      <c r="Y262" s="50"/>
      <c r="Z262" s="50"/>
      <c r="AA262" s="50"/>
      <c r="AB262" s="50"/>
      <c r="AC262" s="50"/>
      <c r="AD262" s="50"/>
      <c r="AE262" s="50"/>
      <c r="AF262" s="50"/>
      <c r="AG262" s="50"/>
      <c r="AH262" s="50"/>
      <c r="AI262" s="50"/>
      <c r="AJ262" s="50"/>
      <c r="AK262" s="50"/>
      <c r="AL262" s="50"/>
      <c r="AM262" s="50"/>
      <c r="AN262" s="50"/>
      <c r="AO262" s="50"/>
      <c r="AP262" s="50"/>
      <c r="AQ262" s="50"/>
      <c r="AR262" s="50"/>
      <c r="AS262" s="50"/>
      <c r="AT262" s="50"/>
      <c r="AU262" s="50"/>
      <c r="AV262" s="50"/>
      <c r="AW262" s="50"/>
      <c r="AX262" s="50"/>
      <c r="AY262" s="50"/>
      <c r="AZ262" s="50"/>
      <c r="BA262" s="50"/>
      <c r="BB262" s="50"/>
      <c r="BC262" s="50"/>
      <c r="BD262" s="50"/>
      <c r="BE262" s="50"/>
      <c r="BF262" s="50"/>
      <c r="BG262" s="50"/>
      <c r="BH262" s="50"/>
      <c r="BI262" s="50"/>
      <c r="BJ262" s="50"/>
      <c r="BK262" s="50"/>
      <c r="BL262" s="50"/>
      <c r="BM262" s="50"/>
      <c r="BN262" s="50"/>
      <c r="BO262" s="50"/>
      <c r="BP262" s="50"/>
      <c r="BQ262" s="50"/>
      <c r="BR262" s="50"/>
      <c r="BS262" s="50"/>
      <c r="BT262" s="50"/>
      <c r="BU262" s="50"/>
      <c r="BV262" s="50"/>
      <c r="BW262" s="50"/>
      <c r="BX262" s="50"/>
      <c r="BY262" s="50"/>
      <c r="BZ262" s="50"/>
      <c r="CB262" s="50"/>
      <c r="CC262" s="50"/>
      <c r="CD262" s="50"/>
      <c r="CE262" s="50"/>
      <c r="CF262" s="50"/>
      <c r="CG262" s="50"/>
      <c r="CH262" s="50"/>
      <c r="CI262" s="50"/>
      <c r="CJ262" s="50"/>
      <c r="CK262" s="50"/>
      <c r="CL262" s="50"/>
      <c r="CM262" s="50"/>
      <c r="CN262" s="50"/>
      <c r="CO262" s="50"/>
      <c r="CP262" s="50"/>
      <c r="CQ262" s="50"/>
      <c r="CR262" s="50"/>
      <c r="CS262" s="50"/>
      <c r="CT262" s="50"/>
    </row>
    <row r="263" spans="1:98" ht="15.75" customHeight="1" x14ac:dyDescent="0.25">
      <c r="A263" s="48"/>
      <c r="B263" s="130" t="s">
        <v>244</v>
      </c>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c r="AA263" s="27"/>
      <c r="AB263" s="27"/>
      <c r="AC263" s="27"/>
      <c r="AD263" s="27"/>
      <c r="AE263" s="27"/>
      <c r="AF263" s="27"/>
      <c r="AG263" s="27"/>
      <c r="AH263" s="27"/>
      <c r="AI263" s="27"/>
      <c r="AJ263" s="27"/>
      <c r="AK263" s="27"/>
      <c r="AL263" s="27"/>
      <c r="AM263" s="27"/>
      <c r="AN263" s="29" t="s">
        <v>245</v>
      </c>
      <c r="AO263" s="27"/>
      <c r="AP263" s="27"/>
      <c r="AQ263" s="27"/>
      <c r="AR263" s="27"/>
      <c r="AS263" s="27"/>
      <c r="AT263" s="27"/>
      <c r="AU263" s="27"/>
      <c r="AV263" s="27"/>
      <c r="AW263" s="27"/>
      <c r="AX263" s="27"/>
      <c r="AY263" s="27"/>
      <c r="AZ263" s="27"/>
      <c r="BA263" s="27"/>
      <c r="BB263" s="27"/>
      <c r="BC263" s="27"/>
      <c r="BD263" s="27"/>
      <c r="BE263" s="27"/>
      <c r="BF263" s="27"/>
      <c r="BG263" s="27"/>
      <c r="BH263" s="27"/>
      <c r="BI263" s="27"/>
      <c r="BJ263" s="27"/>
      <c r="BK263" s="27"/>
      <c r="BL263" s="27"/>
      <c r="BM263" s="27"/>
      <c r="BN263" s="27"/>
      <c r="BO263" s="27"/>
      <c r="BP263" s="27"/>
      <c r="BQ263" s="27"/>
      <c r="BR263" s="27"/>
      <c r="BS263" s="27"/>
      <c r="BT263" s="27"/>
      <c r="BU263" s="27"/>
      <c r="BV263" s="27"/>
      <c r="BW263" s="27"/>
      <c r="BX263" s="27"/>
      <c r="BY263" s="27"/>
      <c r="BZ263" s="27"/>
      <c r="CB263" s="27"/>
      <c r="CC263" s="27"/>
      <c r="CD263" s="27"/>
      <c r="CE263" s="27"/>
      <c r="CF263" s="27"/>
      <c r="CG263" s="27"/>
      <c r="CH263" s="27"/>
      <c r="CI263" s="27"/>
      <c r="CJ263" s="27"/>
      <c r="CK263" s="27"/>
      <c r="CL263" s="27"/>
      <c r="CM263" s="27"/>
      <c r="CN263" s="27"/>
      <c r="CO263" s="27"/>
      <c r="CP263" s="27"/>
      <c r="CQ263" s="27"/>
      <c r="CR263" s="27"/>
      <c r="CS263" s="27"/>
      <c r="CT263" s="27"/>
    </row>
    <row r="264" spans="1:98" ht="15.75" customHeight="1" x14ac:dyDescent="0.25">
      <c r="A264" s="48"/>
      <c r="B264" s="114" t="s">
        <v>246</v>
      </c>
      <c r="C264" s="27"/>
      <c r="D264" s="27"/>
      <c r="E264" s="27"/>
      <c r="F264" s="27"/>
      <c r="G264" s="27"/>
      <c r="H264" s="27"/>
      <c r="I264" s="27"/>
      <c r="J264" s="27"/>
      <c r="K264" s="115" t="s">
        <v>247</v>
      </c>
      <c r="L264" s="73">
        <v>5</v>
      </c>
      <c r="M264" s="27">
        <f>+M265-L264</f>
        <v>1</v>
      </c>
      <c r="N264" s="27">
        <f t="shared" ref="N264:P264" si="773">+N265-M265</f>
        <v>0</v>
      </c>
      <c r="O264" s="27">
        <f t="shared" si="773"/>
        <v>1</v>
      </c>
      <c r="P264" s="27">
        <f t="shared" si="773"/>
        <v>0.5</v>
      </c>
      <c r="Q264" s="27"/>
      <c r="R264" s="27"/>
      <c r="S264" s="27"/>
      <c r="T264" s="27"/>
      <c r="U264" s="27"/>
      <c r="V264" s="27"/>
      <c r="W264" s="27"/>
      <c r="X264" s="27"/>
      <c r="Y264" s="27"/>
      <c r="Z264" s="27"/>
      <c r="AA264" s="27"/>
      <c r="AB264" s="27"/>
      <c r="AC264" s="27"/>
      <c r="AD264" s="27"/>
      <c r="AE264" s="27"/>
      <c r="AF264" s="27"/>
      <c r="AG264" s="27"/>
      <c r="AH264" s="27"/>
      <c r="AI264" s="27"/>
      <c r="AJ264" s="27"/>
      <c r="AK264" s="29" t="s">
        <v>248</v>
      </c>
      <c r="AL264" s="27"/>
      <c r="AM264" s="29" t="s">
        <v>249</v>
      </c>
      <c r="AN264" s="73">
        <v>7</v>
      </c>
      <c r="AO264" s="73"/>
      <c r="AP264" s="27"/>
      <c r="AQ264" s="27"/>
      <c r="AR264" s="27"/>
      <c r="AS264" s="27"/>
      <c r="AT264" s="27"/>
      <c r="AU264" s="27"/>
      <c r="AV264" s="27"/>
      <c r="AW264" s="27"/>
      <c r="AX264" s="27"/>
      <c r="AY264" s="27"/>
      <c r="AZ264" s="27"/>
      <c r="BA264" s="27"/>
      <c r="BB264" s="27"/>
      <c r="BC264" s="27"/>
      <c r="BD264" s="27"/>
      <c r="BE264" s="27"/>
      <c r="BF264" s="27"/>
      <c r="BG264" s="27"/>
      <c r="BH264" s="27"/>
      <c r="BI264" s="27"/>
      <c r="BJ264" s="27"/>
      <c r="BK264" s="27"/>
      <c r="BL264" s="27"/>
      <c r="BM264" s="27"/>
      <c r="BN264" s="27"/>
      <c r="BO264" s="27"/>
      <c r="BP264" s="27"/>
      <c r="BQ264" s="27"/>
      <c r="BR264" s="27"/>
      <c r="BS264" s="27"/>
      <c r="BT264" s="27"/>
      <c r="BU264" s="27"/>
      <c r="BV264" s="27"/>
      <c r="BW264" s="27"/>
      <c r="BX264" s="27"/>
      <c r="BY264" s="27"/>
      <c r="BZ264" s="27"/>
      <c r="CB264" s="27"/>
      <c r="CC264" s="27"/>
      <c r="CD264" s="27"/>
      <c r="CE264" s="27"/>
      <c r="CF264" s="27"/>
      <c r="CG264" s="27"/>
      <c r="CH264" s="27"/>
      <c r="CI264" s="27"/>
      <c r="CJ264" s="27"/>
      <c r="CK264" s="27"/>
      <c r="CL264" s="27"/>
      <c r="CM264" s="27"/>
      <c r="CN264" s="27"/>
      <c r="CO264" s="27"/>
      <c r="CP264" s="27"/>
      <c r="CQ264" s="27"/>
      <c r="CR264" s="27"/>
      <c r="CS264" s="27"/>
      <c r="CT264" s="27"/>
    </row>
    <row r="265" spans="1:98" ht="15.75" customHeight="1" x14ac:dyDescent="0.25">
      <c r="A265" s="48"/>
      <c r="B265" s="114" t="s">
        <v>250</v>
      </c>
      <c r="C265" s="27"/>
      <c r="D265" s="27"/>
      <c r="E265" s="27"/>
      <c r="F265" s="27"/>
      <c r="G265" s="27"/>
      <c r="H265" s="27"/>
      <c r="I265" s="27"/>
      <c r="J265" s="27"/>
      <c r="K265" s="27"/>
      <c r="L265" s="27">
        <f>+L264</f>
        <v>5</v>
      </c>
      <c r="M265" s="73">
        <v>6</v>
      </c>
      <c r="N265" s="73">
        <v>6</v>
      </c>
      <c r="O265" s="73">
        <v>7</v>
      </c>
      <c r="P265" s="73">
        <v>7.5</v>
      </c>
      <c r="Q265" s="73">
        <v>8.5</v>
      </c>
      <c r="R265" s="73">
        <v>9</v>
      </c>
      <c r="S265" s="73">
        <v>10</v>
      </c>
      <c r="T265" s="73">
        <v>11</v>
      </c>
      <c r="U265" s="28">
        <f>+T265+1.5</f>
        <v>12.5</v>
      </c>
      <c r="V265" s="28">
        <f>+U265+0.5</f>
        <v>13</v>
      </c>
      <c r="W265" s="73">
        <v>13</v>
      </c>
      <c r="X265" s="28">
        <f>+W265+0.3</f>
        <v>13.3</v>
      </c>
      <c r="Y265" s="28">
        <v>14</v>
      </c>
      <c r="Z265" s="28">
        <f t="shared" ref="Z265:AB265" si="774">+Y265+0.3</f>
        <v>14.3</v>
      </c>
      <c r="AA265" s="28">
        <f t="shared" si="774"/>
        <v>14.600000000000001</v>
      </c>
      <c r="AB265" s="28">
        <f t="shared" si="774"/>
        <v>14.900000000000002</v>
      </c>
      <c r="AC265" s="28">
        <v>15.5</v>
      </c>
      <c r="AD265" s="28">
        <f>+AC265+0.3</f>
        <v>15.8</v>
      </c>
      <c r="AE265" s="73">
        <v>16</v>
      </c>
      <c r="AF265" s="28">
        <f>+AE265+0.2</f>
        <v>16.2</v>
      </c>
      <c r="AG265" s="28">
        <f>+AF265+1</f>
        <v>17.2</v>
      </c>
      <c r="AH265" s="28">
        <f>+AG265+0.2</f>
        <v>17.399999999999999</v>
      </c>
      <c r="AI265" s="73">
        <v>18</v>
      </c>
      <c r="AJ265" s="28">
        <f>+AI265+0.2</f>
        <v>18.2</v>
      </c>
      <c r="AK265" s="28">
        <f>+AJ265+1</f>
        <v>19.2</v>
      </c>
      <c r="AL265" s="73">
        <v>20</v>
      </c>
      <c r="AM265" s="73">
        <v>22</v>
      </c>
      <c r="AN265" s="73"/>
      <c r="AO265" s="73">
        <v>8</v>
      </c>
      <c r="AP265" s="73">
        <v>10</v>
      </c>
      <c r="AQ265" s="73">
        <v>10.5</v>
      </c>
      <c r="AR265" s="28">
        <f>+AQ265+0.5</f>
        <v>11</v>
      </c>
      <c r="AS265" s="73">
        <v>12</v>
      </c>
      <c r="AT265" s="73">
        <v>13</v>
      </c>
      <c r="AU265" s="28">
        <f t="shared" ref="AU265:AY265" si="775">+AT265+0.5</f>
        <v>13.5</v>
      </c>
      <c r="AV265" s="28">
        <f t="shared" si="775"/>
        <v>14</v>
      </c>
      <c r="AW265" s="28">
        <f t="shared" si="775"/>
        <v>14.5</v>
      </c>
      <c r="AX265" s="28">
        <f t="shared" si="775"/>
        <v>15</v>
      </c>
      <c r="AY265" s="28">
        <f t="shared" si="775"/>
        <v>15.5</v>
      </c>
      <c r="AZ265" s="73">
        <v>16</v>
      </c>
      <c r="BA265" s="73">
        <v>16</v>
      </c>
      <c r="BB265" s="73">
        <v>17</v>
      </c>
      <c r="BC265" s="73">
        <v>18</v>
      </c>
      <c r="BD265" s="73">
        <v>18</v>
      </c>
      <c r="BE265" s="73">
        <v>19</v>
      </c>
      <c r="BF265" s="73">
        <v>20</v>
      </c>
      <c r="BG265" s="27"/>
      <c r="BH265" s="27"/>
      <c r="BI265" s="27"/>
      <c r="BJ265" s="27"/>
      <c r="BK265" s="27"/>
      <c r="BL265" s="27"/>
      <c r="BM265" s="27"/>
      <c r="BN265" s="27"/>
      <c r="BO265" s="27"/>
      <c r="BP265" s="27"/>
      <c r="BQ265" s="27"/>
      <c r="BR265" s="27"/>
      <c r="BS265" s="27"/>
      <c r="BT265" s="27"/>
      <c r="BU265" s="27"/>
      <c r="BV265" s="27"/>
      <c r="BW265" s="27"/>
      <c r="BX265" s="27"/>
      <c r="BY265" s="27"/>
      <c r="BZ265" s="27"/>
      <c r="CB265" s="27"/>
      <c r="CC265" s="27"/>
      <c r="CD265" s="27"/>
      <c r="CE265" s="27"/>
      <c r="CF265" s="27"/>
      <c r="CG265" s="27"/>
      <c r="CH265" s="27"/>
      <c r="CI265" s="30"/>
      <c r="CJ265" s="30"/>
      <c r="CK265" s="30"/>
      <c r="CL265" s="30"/>
      <c r="CM265" s="30"/>
      <c r="CN265" s="30"/>
      <c r="CO265" s="30"/>
      <c r="CP265" s="30"/>
      <c r="CQ265" s="30"/>
      <c r="CR265" s="30"/>
      <c r="CS265" s="30"/>
      <c r="CT265" s="30"/>
    </row>
    <row r="266" spans="1:98" ht="15.75" customHeight="1" x14ac:dyDescent="0.25">
      <c r="A266" s="74"/>
      <c r="B266" s="152" t="s">
        <v>227</v>
      </c>
      <c r="C266" s="75"/>
      <c r="D266" s="75"/>
      <c r="E266" s="75"/>
      <c r="F266" s="75"/>
      <c r="G266" s="76">
        <v>4.5</v>
      </c>
      <c r="H266" s="76">
        <v>5</v>
      </c>
      <c r="I266" s="76">
        <v>5</v>
      </c>
      <c r="J266" s="76">
        <v>6</v>
      </c>
      <c r="K266" s="75">
        <f>+J266</f>
        <v>6</v>
      </c>
      <c r="L266" s="75">
        <f t="shared" ref="L266:O266" si="776">+K266+L264</f>
        <v>11</v>
      </c>
      <c r="M266" s="75">
        <f t="shared" si="776"/>
        <v>12</v>
      </c>
      <c r="N266" s="75">
        <f t="shared" si="776"/>
        <v>12</v>
      </c>
      <c r="O266" s="75">
        <f t="shared" si="776"/>
        <v>13</v>
      </c>
      <c r="P266" s="76">
        <v>15</v>
      </c>
      <c r="Q266" s="153">
        <f>+P266+1.5</f>
        <v>16.5</v>
      </c>
      <c r="R266" s="75">
        <f>+V266-8</f>
        <v>17</v>
      </c>
      <c r="S266" s="153">
        <f>+R266+0.5</f>
        <v>17.5</v>
      </c>
      <c r="T266" s="76">
        <v>18</v>
      </c>
      <c r="U266" s="76">
        <v>23</v>
      </c>
      <c r="V266" s="76">
        <v>25</v>
      </c>
      <c r="W266" s="76">
        <v>25</v>
      </c>
      <c r="X266" s="153">
        <f>+W266+0.5</f>
        <v>25.5</v>
      </c>
      <c r="Y266" s="153">
        <v>27.5</v>
      </c>
      <c r="Z266" s="76">
        <v>28</v>
      </c>
      <c r="AA266" s="153">
        <f>+Z266+0.5</f>
        <v>28.5</v>
      </c>
      <c r="AB266" s="153">
        <f>+AA266+1</f>
        <v>29.5</v>
      </c>
      <c r="AC266" s="153">
        <f>+AB266+3</f>
        <v>32.5</v>
      </c>
      <c r="AD266" s="153">
        <f>+AC266+1</f>
        <v>33.5</v>
      </c>
      <c r="AE266" s="76">
        <v>35</v>
      </c>
      <c r="AF266" s="153">
        <f>+AE266+0.5</f>
        <v>35.5</v>
      </c>
      <c r="AG266" s="153">
        <v>38</v>
      </c>
      <c r="AH266" s="153">
        <v>38.5</v>
      </c>
      <c r="AI266" s="76">
        <v>39</v>
      </c>
      <c r="AJ266" s="153">
        <f>+AI266+0.5</f>
        <v>39.5</v>
      </c>
      <c r="AK266" s="76">
        <v>41</v>
      </c>
      <c r="AL266" s="76">
        <v>43</v>
      </c>
      <c r="AM266" s="153">
        <f>+AL266+1</f>
        <v>44</v>
      </c>
      <c r="AN266" s="76">
        <v>48</v>
      </c>
      <c r="AO266" s="153">
        <f>+AN266+3</f>
        <v>51</v>
      </c>
      <c r="AP266" s="153">
        <f>+AP265-AO265+AO266</f>
        <v>53</v>
      </c>
      <c r="AQ266" s="153">
        <f>+AQ265-AP265+AP266+4</f>
        <v>57.5</v>
      </c>
      <c r="AR266" s="153">
        <f>+AR265-AQ265+AQ266+1</f>
        <v>59</v>
      </c>
      <c r="AS266" s="153">
        <f>+AS265-AR265+AR266+2</f>
        <v>62</v>
      </c>
      <c r="AT266" s="76">
        <v>70</v>
      </c>
      <c r="AU266" s="153">
        <f>+AT266+1</f>
        <v>71</v>
      </c>
      <c r="AV266" s="76">
        <v>72</v>
      </c>
      <c r="AW266" s="153">
        <f>+AV266+3</f>
        <v>75</v>
      </c>
      <c r="AX266" s="76">
        <v>75</v>
      </c>
      <c r="AY266" s="76">
        <v>75</v>
      </c>
      <c r="AZ266" s="76">
        <v>77</v>
      </c>
      <c r="BA266" s="76">
        <v>78</v>
      </c>
      <c r="BB266" s="76">
        <v>80</v>
      </c>
      <c r="BC266" s="76">
        <v>81</v>
      </c>
      <c r="BD266" s="76">
        <v>81</v>
      </c>
      <c r="BE266" s="76">
        <v>83</v>
      </c>
      <c r="BF266" s="76">
        <v>86</v>
      </c>
      <c r="BG266" s="76">
        <v>87</v>
      </c>
      <c r="BH266" s="76">
        <v>89</v>
      </c>
      <c r="BI266" s="75">
        <f t="shared" ref="BI266:BZ266" si="777">+BH266+BI272</f>
        <v>90</v>
      </c>
      <c r="BJ266" s="75">
        <f t="shared" si="777"/>
        <v>90.5</v>
      </c>
      <c r="BK266" s="75">
        <f t="shared" si="777"/>
        <v>91.5</v>
      </c>
      <c r="BL266" s="75">
        <f t="shared" si="777"/>
        <v>92</v>
      </c>
      <c r="BM266" s="75">
        <f t="shared" si="777"/>
        <v>99</v>
      </c>
      <c r="BN266" s="75">
        <f t="shared" si="777"/>
        <v>101</v>
      </c>
      <c r="BO266" s="75">
        <f t="shared" si="777"/>
        <v>102</v>
      </c>
      <c r="BP266" s="75">
        <f t="shared" si="777"/>
        <v>104</v>
      </c>
      <c r="BQ266" s="75">
        <f t="shared" si="777"/>
        <v>108</v>
      </c>
      <c r="BR266" s="75">
        <f t="shared" si="777"/>
        <v>109</v>
      </c>
      <c r="BS266" s="75">
        <f t="shared" si="777"/>
        <v>110</v>
      </c>
      <c r="BT266" s="75">
        <f t="shared" si="777"/>
        <v>111</v>
      </c>
      <c r="BU266" s="75">
        <f t="shared" si="777"/>
        <v>112</v>
      </c>
      <c r="BV266" s="75">
        <f t="shared" si="777"/>
        <v>113</v>
      </c>
      <c r="BW266" s="75">
        <f t="shared" si="777"/>
        <v>114</v>
      </c>
      <c r="BX266" s="75">
        <f t="shared" si="777"/>
        <v>114.25</v>
      </c>
      <c r="BY266" s="75">
        <f t="shared" si="777"/>
        <v>116.25</v>
      </c>
      <c r="BZ266" s="75">
        <f t="shared" si="777"/>
        <v>116.5</v>
      </c>
      <c r="CB266" s="75"/>
      <c r="CC266" s="75"/>
      <c r="CD266" s="75"/>
      <c r="CE266" s="75"/>
      <c r="CF266" s="75"/>
      <c r="CG266" s="75"/>
      <c r="CH266" s="75"/>
      <c r="CI266" s="41">
        <f t="shared" ref="CI266:CT266" si="778">+SUMIF($C$5:$BZ$5,"="&amp;CI$5,$C266:$BZ266)</f>
        <v>38.5</v>
      </c>
      <c r="CJ266" s="41">
        <f t="shared" si="778"/>
        <v>43</v>
      </c>
      <c r="CK266" s="41">
        <f t="shared" si="778"/>
        <v>53</v>
      </c>
      <c r="CL266" s="41">
        <f t="shared" si="778"/>
        <v>70</v>
      </c>
      <c r="CM266" s="41">
        <f t="shared" si="778"/>
        <v>75</v>
      </c>
      <c r="CN266" s="41">
        <f t="shared" si="778"/>
        <v>80</v>
      </c>
      <c r="CO266" s="41">
        <f t="shared" si="778"/>
        <v>86</v>
      </c>
      <c r="CP266" s="41">
        <f t="shared" si="778"/>
        <v>90.5</v>
      </c>
      <c r="CQ266" s="41">
        <f t="shared" si="778"/>
        <v>101</v>
      </c>
      <c r="CR266" s="41">
        <f t="shared" si="778"/>
        <v>109</v>
      </c>
      <c r="CS266" s="41">
        <f t="shared" si="778"/>
        <v>113</v>
      </c>
      <c r="CT266" s="41">
        <f t="shared" si="778"/>
        <v>116.5</v>
      </c>
    </row>
    <row r="267" spans="1:98" ht="15.75" customHeight="1" x14ac:dyDescent="0.25">
      <c r="A267" s="48"/>
      <c r="B267" s="281" t="s">
        <v>251</v>
      </c>
      <c r="C267" s="27"/>
      <c r="D267" s="27"/>
      <c r="E267" s="27"/>
      <c r="F267" s="27"/>
      <c r="G267" s="27">
        <f t="shared" ref="G267:K267" si="779">+G266</f>
        <v>4.5</v>
      </c>
      <c r="H267" s="27">
        <f t="shared" si="779"/>
        <v>5</v>
      </c>
      <c r="I267" s="27">
        <f t="shared" si="779"/>
        <v>5</v>
      </c>
      <c r="J267" s="27">
        <f t="shared" si="779"/>
        <v>6</v>
      </c>
      <c r="K267" s="27">
        <f t="shared" si="779"/>
        <v>6</v>
      </c>
      <c r="L267" s="27">
        <f>+K267</f>
        <v>6</v>
      </c>
      <c r="M267" s="27">
        <f t="shared" ref="M267:AM267" si="780">+M266-M265</f>
        <v>6</v>
      </c>
      <c r="N267" s="27">
        <f t="shared" si="780"/>
        <v>6</v>
      </c>
      <c r="O267" s="27">
        <f t="shared" si="780"/>
        <v>6</v>
      </c>
      <c r="P267" s="27">
        <f t="shared" si="780"/>
        <v>7.5</v>
      </c>
      <c r="Q267" s="27">
        <f t="shared" si="780"/>
        <v>8</v>
      </c>
      <c r="R267" s="27">
        <f t="shared" si="780"/>
        <v>8</v>
      </c>
      <c r="S267" s="27">
        <f t="shared" si="780"/>
        <v>7.5</v>
      </c>
      <c r="T267" s="27">
        <f t="shared" si="780"/>
        <v>7</v>
      </c>
      <c r="U267" s="27">
        <f t="shared" si="780"/>
        <v>10.5</v>
      </c>
      <c r="V267" s="27">
        <f t="shared" si="780"/>
        <v>12</v>
      </c>
      <c r="W267" s="27">
        <f t="shared" si="780"/>
        <v>12</v>
      </c>
      <c r="X267" s="27">
        <f t="shared" si="780"/>
        <v>12.2</v>
      </c>
      <c r="Y267" s="27">
        <f t="shared" si="780"/>
        <v>13.5</v>
      </c>
      <c r="Z267" s="27">
        <f t="shared" si="780"/>
        <v>13.7</v>
      </c>
      <c r="AA267" s="27">
        <f t="shared" si="780"/>
        <v>13.899999999999999</v>
      </c>
      <c r="AB267" s="27">
        <f t="shared" si="780"/>
        <v>14.599999999999998</v>
      </c>
      <c r="AC267" s="27">
        <f t="shared" si="780"/>
        <v>17</v>
      </c>
      <c r="AD267" s="27">
        <f t="shared" si="780"/>
        <v>17.7</v>
      </c>
      <c r="AE267" s="27">
        <f t="shared" si="780"/>
        <v>19</v>
      </c>
      <c r="AF267" s="27">
        <f t="shared" si="780"/>
        <v>19.3</v>
      </c>
      <c r="AG267" s="27">
        <f t="shared" si="780"/>
        <v>20.8</v>
      </c>
      <c r="AH267" s="27">
        <f t="shared" si="780"/>
        <v>21.1</v>
      </c>
      <c r="AI267" s="27">
        <f t="shared" si="780"/>
        <v>21</v>
      </c>
      <c r="AJ267" s="27">
        <f t="shared" si="780"/>
        <v>21.3</v>
      </c>
      <c r="AK267" s="27">
        <f t="shared" si="780"/>
        <v>21.8</v>
      </c>
      <c r="AL267" s="27">
        <f t="shared" si="780"/>
        <v>23</v>
      </c>
      <c r="AM267" s="27">
        <f t="shared" si="780"/>
        <v>22</v>
      </c>
      <c r="AN267" s="28">
        <f t="shared" ref="AN267:AX267" si="781">+AM267+1</f>
        <v>23</v>
      </c>
      <c r="AO267" s="28">
        <f t="shared" si="781"/>
        <v>24</v>
      </c>
      <c r="AP267" s="28">
        <f t="shared" si="781"/>
        <v>25</v>
      </c>
      <c r="AQ267" s="28">
        <f t="shared" si="781"/>
        <v>26</v>
      </c>
      <c r="AR267" s="28">
        <f t="shared" si="781"/>
        <v>27</v>
      </c>
      <c r="AS267" s="28">
        <f t="shared" si="781"/>
        <v>28</v>
      </c>
      <c r="AT267" s="28">
        <f t="shared" si="781"/>
        <v>29</v>
      </c>
      <c r="AU267" s="28">
        <f t="shared" si="781"/>
        <v>30</v>
      </c>
      <c r="AV267" s="28">
        <f t="shared" si="781"/>
        <v>31</v>
      </c>
      <c r="AW267" s="28">
        <f t="shared" si="781"/>
        <v>32</v>
      </c>
      <c r="AX267" s="28">
        <f t="shared" si="781"/>
        <v>33</v>
      </c>
      <c r="AY267" s="28">
        <f t="shared" ref="AY267:BA267" si="782">+AX267</f>
        <v>33</v>
      </c>
      <c r="AZ267" s="28">
        <f t="shared" si="782"/>
        <v>33</v>
      </c>
      <c r="BA267" s="28">
        <f t="shared" si="782"/>
        <v>33</v>
      </c>
      <c r="BB267" s="28">
        <f>+BA267+1</f>
        <v>34</v>
      </c>
      <c r="BC267" s="28">
        <f t="shared" ref="BC267:BD267" si="783">+BB267</f>
        <v>34</v>
      </c>
      <c r="BD267" s="28">
        <f t="shared" si="783"/>
        <v>34</v>
      </c>
      <c r="BE267" s="28">
        <f>+BD267+1</f>
        <v>35</v>
      </c>
      <c r="BF267" s="28">
        <f>+BE267+2</f>
        <v>37</v>
      </c>
      <c r="BG267" s="28">
        <f t="shared" ref="BG267:BZ267" si="784">+BF267</f>
        <v>37</v>
      </c>
      <c r="BH267" s="28">
        <f t="shared" si="784"/>
        <v>37</v>
      </c>
      <c r="BI267" s="28">
        <f t="shared" si="784"/>
        <v>37</v>
      </c>
      <c r="BJ267" s="28">
        <f t="shared" si="784"/>
        <v>37</v>
      </c>
      <c r="BK267" s="28">
        <f t="shared" si="784"/>
        <v>37</v>
      </c>
      <c r="BL267" s="28">
        <f t="shared" si="784"/>
        <v>37</v>
      </c>
      <c r="BM267" s="28">
        <f t="shared" si="784"/>
        <v>37</v>
      </c>
      <c r="BN267" s="28">
        <f t="shared" si="784"/>
        <v>37</v>
      </c>
      <c r="BO267" s="28">
        <f t="shared" si="784"/>
        <v>37</v>
      </c>
      <c r="BP267" s="28">
        <f t="shared" si="784"/>
        <v>37</v>
      </c>
      <c r="BQ267" s="28">
        <f t="shared" si="784"/>
        <v>37</v>
      </c>
      <c r="BR267" s="28">
        <f t="shared" si="784"/>
        <v>37</v>
      </c>
      <c r="BS267" s="28">
        <f t="shared" si="784"/>
        <v>37</v>
      </c>
      <c r="BT267" s="28">
        <f t="shared" si="784"/>
        <v>37</v>
      </c>
      <c r="BU267" s="28">
        <f t="shared" si="784"/>
        <v>37</v>
      </c>
      <c r="BV267" s="28">
        <f t="shared" si="784"/>
        <v>37</v>
      </c>
      <c r="BW267" s="28">
        <f t="shared" si="784"/>
        <v>37</v>
      </c>
      <c r="BX267" s="28">
        <f t="shared" si="784"/>
        <v>37</v>
      </c>
      <c r="BY267" s="28">
        <f t="shared" si="784"/>
        <v>37</v>
      </c>
      <c r="BZ267" s="28">
        <f t="shared" si="784"/>
        <v>37</v>
      </c>
      <c r="CB267" s="30">
        <f t="shared" ref="CB267:CT267" si="785">+SUMIF($C$5:$BZ$5,"="&amp;CB$5,$C267:$BZ267)</f>
        <v>0</v>
      </c>
      <c r="CC267" s="30">
        <f t="shared" si="785"/>
        <v>6</v>
      </c>
      <c r="CD267" s="30">
        <f t="shared" si="785"/>
        <v>6</v>
      </c>
      <c r="CE267" s="30">
        <f t="shared" si="785"/>
        <v>8</v>
      </c>
      <c r="CF267" s="30">
        <f t="shared" si="785"/>
        <v>12</v>
      </c>
      <c r="CG267" s="30">
        <f t="shared" si="785"/>
        <v>13.7</v>
      </c>
      <c r="CH267" s="30">
        <f t="shared" si="785"/>
        <v>17.7</v>
      </c>
      <c r="CI267" s="30">
        <f t="shared" si="785"/>
        <v>21.1</v>
      </c>
      <c r="CJ267" s="30">
        <f t="shared" si="785"/>
        <v>23</v>
      </c>
      <c r="CK267" s="30">
        <f t="shared" si="785"/>
        <v>25</v>
      </c>
      <c r="CL267" s="30">
        <f t="shared" si="785"/>
        <v>29</v>
      </c>
      <c r="CM267" s="30">
        <f t="shared" si="785"/>
        <v>33</v>
      </c>
      <c r="CN267" s="30">
        <f t="shared" si="785"/>
        <v>34</v>
      </c>
      <c r="CO267" s="30">
        <f t="shared" si="785"/>
        <v>37</v>
      </c>
      <c r="CP267" s="30">
        <f t="shared" si="785"/>
        <v>37</v>
      </c>
      <c r="CQ267" s="30">
        <f t="shared" si="785"/>
        <v>37</v>
      </c>
      <c r="CR267" s="30">
        <f t="shared" si="785"/>
        <v>37</v>
      </c>
      <c r="CS267" s="30">
        <f t="shared" si="785"/>
        <v>37</v>
      </c>
      <c r="CT267" s="30">
        <f t="shared" si="785"/>
        <v>37</v>
      </c>
    </row>
    <row r="268" spans="1:98" ht="15.75" customHeight="1" x14ac:dyDescent="0.25">
      <c r="A268" s="48"/>
      <c r="B268" s="281" t="s">
        <v>252</v>
      </c>
      <c r="C268" s="27"/>
      <c r="D268" s="27"/>
      <c r="E268" s="27"/>
      <c r="F268" s="27"/>
      <c r="G268" s="27"/>
      <c r="H268" s="27"/>
      <c r="I268" s="27"/>
      <c r="J268" s="27"/>
      <c r="K268" s="27"/>
      <c r="L268" s="27">
        <f t="shared" ref="L268:T268" si="786">+L265</f>
        <v>5</v>
      </c>
      <c r="M268" s="27">
        <f t="shared" si="786"/>
        <v>6</v>
      </c>
      <c r="N268" s="27">
        <f t="shared" si="786"/>
        <v>6</v>
      </c>
      <c r="O268" s="27">
        <f t="shared" si="786"/>
        <v>7</v>
      </c>
      <c r="P268" s="27">
        <f t="shared" si="786"/>
        <v>7.5</v>
      </c>
      <c r="Q268" s="27">
        <f t="shared" si="786"/>
        <v>8.5</v>
      </c>
      <c r="R268" s="27">
        <f t="shared" si="786"/>
        <v>9</v>
      </c>
      <c r="S268" s="27">
        <f t="shared" si="786"/>
        <v>10</v>
      </c>
      <c r="T268" s="27">
        <f t="shared" si="786"/>
        <v>11</v>
      </c>
      <c r="U268" s="27">
        <f>+U266-U267</f>
        <v>12.5</v>
      </c>
      <c r="V268" s="27">
        <f t="shared" ref="V268:AM268" si="787">+V265</f>
        <v>13</v>
      </c>
      <c r="W268" s="27">
        <f t="shared" si="787"/>
        <v>13</v>
      </c>
      <c r="X268" s="27">
        <f t="shared" si="787"/>
        <v>13.3</v>
      </c>
      <c r="Y268" s="27">
        <f t="shared" si="787"/>
        <v>14</v>
      </c>
      <c r="Z268" s="27">
        <f t="shared" si="787"/>
        <v>14.3</v>
      </c>
      <c r="AA268" s="27">
        <f t="shared" si="787"/>
        <v>14.600000000000001</v>
      </c>
      <c r="AB268" s="27">
        <f t="shared" si="787"/>
        <v>14.900000000000002</v>
      </c>
      <c r="AC268" s="27">
        <f t="shared" si="787"/>
        <v>15.5</v>
      </c>
      <c r="AD268" s="27">
        <f t="shared" si="787"/>
        <v>15.8</v>
      </c>
      <c r="AE268" s="27">
        <f t="shared" si="787"/>
        <v>16</v>
      </c>
      <c r="AF268" s="27">
        <f t="shared" si="787"/>
        <v>16.2</v>
      </c>
      <c r="AG268" s="27">
        <f t="shared" si="787"/>
        <v>17.2</v>
      </c>
      <c r="AH268" s="27">
        <f t="shared" si="787"/>
        <v>17.399999999999999</v>
      </c>
      <c r="AI268" s="27">
        <f t="shared" si="787"/>
        <v>18</v>
      </c>
      <c r="AJ268" s="27">
        <f t="shared" si="787"/>
        <v>18.2</v>
      </c>
      <c r="AK268" s="27">
        <f t="shared" si="787"/>
        <v>19.2</v>
      </c>
      <c r="AL268" s="27">
        <f t="shared" si="787"/>
        <v>20</v>
      </c>
      <c r="AM268" s="27">
        <f t="shared" si="787"/>
        <v>22</v>
      </c>
      <c r="AN268" s="28">
        <f t="shared" ref="AN268:BF268" si="788">+AN266-AN267-AN269</f>
        <v>18</v>
      </c>
      <c r="AO268" s="28">
        <f t="shared" si="788"/>
        <v>19</v>
      </c>
      <c r="AP268" s="28">
        <f t="shared" si="788"/>
        <v>18</v>
      </c>
      <c r="AQ268" s="28">
        <f t="shared" si="788"/>
        <v>21</v>
      </c>
      <c r="AR268" s="28">
        <f t="shared" si="788"/>
        <v>21</v>
      </c>
      <c r="AS268" s="28">
        <f t="shared" si="788"/>
        <v>22</v>
      </c>
      <c r="AT268" s="28">
        <f t="shared" si="788"/>
        <v>28</v>
      </c>
      <c r="AU268" s="28">
        <f t="shared" si="788"/>
        <v>27.5</v>
      </c>
      <c r="AV268" s="28">
        <f t="shared" si="788"/>
        <v>27</v>
      </c>
      <c r="AW268" s="28">
        <f t="shared" si="788"/>
        <v>28.5</v>
      </c>
      <c r="AX268" s="28">
        <f t="shared" si="788"/>
        <v>27</v>
      </c>
      <c r="AY268" s="28">
        <f t="shared" si="788"/>
        <v>26.5</v>
      </c>
      <c r="AZ268" s="28">
        <f t="shared" si="788"/>
        <v>28</v>
      </c>
      <c r="BA268" s="28">
        <f t="shared" si="788"/>
        <v>29</v>
      </c>
      <c r="BB268" s="28">
        <f t="shared" si="788"/>
        <v>29</v>
      </c>
      <c r="BC268" s="28">
        <f t="shared" si="788"/>
        <v>29</v>
      </c>
      <c r="BD268" s="28">
        <f t="shared" si="788"/>
        <v>29</v>
      </c>
      <c r="BE268" s="28">
        <f t="shared" si="788"/>
        <v>29</v>
      </c>
      <c r="BF268" s="28">
        <f t="shared" si="788"/>
        <v>29</v>
      </c>
      <c r="BG268" s="73">
        <v>29</v>
      </c>
      <c r="BH268" s="28">
        <f t="shared" ref="BH268:BZ268" si="789">+BH266-BH267-BH269-BH270</f>
        <v>30.5</v>
      </c>
      <c r="BI268" s="28">
        <f t="shared" si="789"/>
        <v>30.5</v>
      </c>
      <c r="BJ268" s="28">
        <f t="shared" si="789"/>
        <v>30.5</v>
      </c>
      <c r="BK268" s="28">
        <f t="shared" si="789"/>
        <v>30.5</v>
      </c>
      <c r="BL268" s="28">
        <f t="shared" si="789"/>
        <v>30.5</v>
      </c>
      <c r="BM268" s="28">
        <f t="shared" si="789"/>
        <v>30.5</v>
      </c>
      <c r="BN268" s="28">
        <f t="shared" si="789"/>
        <v>30.5</v>
      </c>
      <c r="BO268" s="28">
        <f t="shared" si="789"/>
        <v>30.5</v>
      </c>
      <c r="BP268" s="28">
        <f t="shared" si="789"/>
        <v>30.5</v>
      </c>
      <c r="BQ268" s="28">
        <f t="shared" si="789"/>
        <v>30.5</v>
      </c>
      <c r="BR268" s="28">
        <f t="shared" si="789"/>
        <v>30.5</v>
      </c>
      <c r="BS268" s="28">
        <f t="shared" si="789"/>
        <v>30.5</v>
      </c>
      <c r="BT268" s="28">
        <f t="shared" si="789"/>
        <v>30.5</v>
      </c>
      <c r="BU268" s="28">
        <f t="shared" si="789"/>
        <v>30.5</v>
      </c>
      <c r="BV268" s="28">
        <f t="shared" si="789"/>
        <v>30.5</v>
      </c>
      <c r="BW268" s="28">
        <f t="shared" si="789"/>
        <v>30.5</v>
      </c>
      <c r="BX268" s="28">
        <f t="shared" si="789"/>
        <v>30.5</v>
      </c>
      <c r="BY268" s="28">
        <f t="shared" si="789"/>
        <v>30.5</v>
      </c>
      <c r="BZ268" s="28">
        <f t="shared" si="789"/>
        <v>30.5</v>
      </c>
      <c r="CB268" s="30">
        <f t="shared" ref="CB268:CT268" si="790">+SUMIF($C$5:$BZ$5,"="&amp;CB$5,$C268:$BZ268)</f>
        <v>0</v>
      </c>
      <c r="CC268" s="30">
        <f t="shared" si="790"/>
        <v>0</v>
      </c>
      <c r="CD268" s="30">
        <f t="shared" si="790"/>
        <v>6</v>
      </c>
      <c r="CE268" s="30">
        <f t="shared" si="790"/>
        <v>9</v>
      </c>
      <c r="CF268" s="30">
        <f t="shared" si="790"/>
        <v>13</v>
      </c>
      <c r="CG268" s="30">
        <f t="shared" si="790"/>
        <v>14.3</v>
      </c>
      <c r="CH268" s="30">
        <f t="shared" si="790"/>
        <v>15.8</v>
      </c>
      <c r="CI268" s="30">
        <f t="shared" si="790"/>
        <v>17.399999999999999</v>
      </c>
      <c r="CJ268" s="30">
        <f t="shared" si="790"/>
        <v>20</v>
      </c>
      <c r="CK268" s="30">
        <f t="shared" si="790"/>
        <v>18</v>
      </c>
      <c r="CL268" s="30">
        <f t="shared" si="790"/>
        <v>28</v>
      </c>
      <c r="CM268" s="30">
        <f t="shared" si="790"/>
        <v>27</v>
      </c>
      <c r="CN268" s="30">
        <f t="shared" si="790"/>
        <v>29</v>
      </c>
      <c r="CO268" s="30">
        <f t="shared" si="790"/>
        <v>29</v>
      </c>
      <c r="CP268" s="30">
        <f t="shared" si="790"/>
        <v>30.5</v>
      </c>
      <c r="CQ268" s="30">
        <f t="shared" si="790"/>
        <v>30.5</v>
      </c>
      <c r="CR268" s="30">
        <f t="shared" si="790"/>
        <v>30.5</v>
      </c>
      <c r="CS268" s="30">
        <f t="shared" si="790"/>
        <v>30.5</v>
      </c>
      <c r="CT268" s="30">
        <f t="shared" si="790"/>
        <v>30.5</v>
      </c>
    </row>
    <row r="269" spans="1:98" ht="15.75" customHeight="1" x14ac:dyDescent="0.25">
      <c r="A269" s="48"/>
      <c r="B269" s="281" t="s">
        <v>253</v>
      </c>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c r="AA269" s="27"/>
      <c r="AB269" s="27"/>
      <c r="AC269" s="27"/>
      <c r="AD269" s="27"/>
      <c r="AE269" s="27"/>
      <c r="AF269" s="27"/>
      <c r="AG269" s="27"/>
      <c r="AH269" s="27"/>
      <c r="AI269" s="27"/>
      <c r="AJ269" s="27"/>
      <c r="AK269" s="27"/>
      <c r="AL269" s="27"/>
      <c r="AM269" s="27"/>
      <c r="AN269" s="27">
        <f>+AN264</f>
        <v>7</v>
      </c>
      <c r="AO269" s="27">
        <f t="shared" ref="AO269:BF269" si="791">+AO265</f>
        <v>8</v>
      </c>
      <c r="AP269" s="27">
        <f t="shared" si="791"/>
        <v>10</v>
      </c>
      <c r="AQ269" s="27">
        <f t="shared" si="791"/>
        <v>10.5</v>
      </c>
      <c r="AR269" s="27">
        <f t="shared" si="791"/>
        <v>11</v>
      </c>
      <c r="AS269" s="27">
        <f t="shared" si="791"/>
        <v>12</v>
      </c>
      <c r="AT269" s="27">
        <f t="shared" si="791"/>
        <v>13</v>
      </c>
      <c r="AU269" s="27">
        <f t="shared" si="791"/>
        <v>13.5</v>
      </c>
      <c r="AV269" s="27">
        <f t="shared" si="791"/>
        <v>14</v>
      </c>
      <c r="AW269" s="27">
        <f t="shared" si="791"/>
        <v>14.5</v>
      </c>
      <c r="AX269" s="27">
        <f t="shared" si="791"/>
        <v>15</v>
      </c>
      <c r="AY269" s="27">
        <f t="shared" si="791"/>
        <v>15.5</v>
      </c>
      <c r="AZ269" s="27">
        <f t="shared" si="791"/>
        <v>16</v>
      </c>
      <c r="BA269" s="27">
        <f t="shared" si="791"/>
        <v>16</v>
      </c>
      <c r="BB269" s="27">
        <f t="shared" si="791"/>
        <v>17</v>
      </c>
      <c r="BC269" s="27">
        <f t="shared" si="791"/>
        <v>18</v>
      </c>
      <c r="BD269" s="27">
        <f t="shared" si="791"/>
        <v>18</v>
      </c>
      <c r="BE269" s="27">
        <f t="shared" si="791"/>
        <v>19</v>
      </c>
      <c r="BF269" s="27">
        <f t="shared" si="791"/>
        <v>20</v>
      </c>
      <c r="BG269" s="27">
        <f t="shared" ref="BG269:BL269" si="792">+BF269+BG272</f>
        <v>21</v>
      </c>
      <c r="BH269" s="73">
        <f t="shared" si="792"/>
        <v>21.5</v>
      </c>
      <c r="BI269" s="27">
        <f t="shared" si="792"/>
        <v>22.5</v>
      </c>
      <c r="BJ269" s="27">
        <f t="shared" si="792"/>
        <v>23</v>
      </c>
      <c r="BK269" s="27">
        <f t="shared" si="792"/>
        <v>24</v>
      </c>
      <c r="BL269" s="27">
        <f t="shared" si="792"/>
        <v>24.5</v>
      </c>
      <c r="BM269" s="28">
        <f t="shared" ref="BM269:BZ269" si="793">+BL269</f>
        <v>24.5</v>
      </c>
      <c r="BN269" s="28">
        <f t="shared" si="793"/>
        <v>24.5</v>
      </c>
      <c r="BO269" s="28">
        <f t="shared" si="793"/>
        <v>24.5</v>
      </c>
      <c r="BP269" s="28">
        <f t="shared" si="793"/>
        <v>24.5</v>
      </c>
      <c r="BQ269" s="28">
        <f t="shared" si="793"/>
        <v>24.5</v>
      </c>
      <c r="BR269" s="28">
        <f t="shared" si="793"/>
        <v>24.5</v>
      </c>
      <c r="BS269" s="28">
        <f t="shared" si="793"/>
        <v>24.5</v>
      </c>
      <c r="BT269" s="28">
        <f t="shared" si="793"/>
        <v>24.5</v>
      </c>
      <c r="BU269" s="28">
        <f t="shared" si="793"/>
        <v>24.5</v>
      </c>
      <c r="BV269" s="28">
        <f t="shared" si="793"/>
        <v>24.5</v>
      </c>
      <c r="BW269" s="28">
        <f t="shared" si="793"/>
        <v>24.5</v>
      </c>
      <c r="BX269" s="28">
        <f t="shared" si="793"/>
        <v>24.5</v>
      </c>
      <c r="BY269" s="28">
        <f t="shared" si="793"/>
        <v>24.5</v>
      </c>
      <c r="BZ269" s="28">
        <f t="shared" si="793"/>
        <v>24.5</v>
      </c>
      <c r="CB269" s="30">
        <f t="shared" ref="CB269:CT269" si="794">+SUMIF($C$5:$BZ$5,"="&amp;CB$5,$C269:$BZ269)</f>
        <v>0</v>
      </c>
      <c r="CC269" s="30">
        <f t="shared" si="794"/>
        <v>0</v>
      </c>
      <c r="CD269" s="30">
        <f t="shared" si="794"/>
        <v>0</v>
      </c>
      <c r="CE269" s="30">
        <f t="shared" si="794"/>
        <v>0</v>
      </c>
      <c r="CF269" s="30">
        <f t="shared" si="794"/>
        <v>0</v>
      </c>
      <c r="CG269" s="30">
        <f t="shared" si="794"/>
        <v>0</v>
      </c>
      <c r="CH269" s="30">
        <f t="shared" si="794"/>
        <v>0</v>
      </c>
      <c r="CI269" s="30">
        <f t="shared" si="794"/>
        <v>0</v>
      </c>
      <c r="CJ269" s="30">
        <f t="shared" si="794"/>
        <v>0</v>
      </c>
      <c r="CK269" s="30">
        <f t="shared" si="794"/>
        <v>10</v>
      </c>
      <c r="CL269" s="30">
        <f t="shared" si="794"/>
        <v>13</v>
      </c>
      <c r="CM269" s="30">
        <f t="shared" si="794"/>
        <v>15</v>
      </c>
      <c r="CN269" s="30">
        <f t="shared" si="794"/>
        <v>17</v>
      </c>
      <c r="CO269" s="30">
        <f t="shared" si="794"/>
        <v>20</v>
      </c>
      <c r="CP269" s="30">
        <f t="shared" si="794"/>
        <v>23</v>
      </c>
      <c r="CQ269" s="30">
        <f t="shared" si="794"/>
        <v>24.5</v>
      </c>
      <c r="CR269" s="30">
        <f t="shared" si="794"/>
        <v>24.5</v>
      </c>
      <c r="CS269" s="30">
        <f t="shared" si="794"/>
        <v>24.5</v>
      </c>
      <c r="CT269" s="30">
        <f t="shared" si="794"/>
        <v>24.5</v>
      </c>
    </row>
    <row r="270" spans="1:98" ht="15.75" customHeight="1" x14ac:dyDescent="0.25">
      <c r="A270" s="48"/>
      <c r="B270" s="281" t="s">
        <v>1035</v>
      </c>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c r="AA270" s="27"/>
      <c r="AB270" s="27"/>
      <c r="AC270" s="27"/>
      <c r="AD270" s="27"/>
      <c r="AE270" s="27"/>
      <c r="AF270" s="27"/>
      <c r="AG270" s="27"/>
      <c r="AH270" s="27"/>
      <c r="AI270" s="27"/>
      <c r="AJ270" s="27"/>
      <c r="AK270" s="27"/>
      <c r="AL270" s="27"/>
      <c r="AM270" s="27"/>
      <c r="AN270" s="27"/>
      <c r="AO270" s="27"/>
      <c r="AP270" s="27"/>
      <c r="AQ270" s="27"/>
      <c r="AR270" s="27"/>
      <c r="AS270" s="27"/>
      <c r="AT270" s="27"/>
      <c r="AU270" s="27"/>
      <c r="AV270" s="27"/>
      <c r="AW270" s="27"/>
      <c r="AX270" s="27"/>
      <c r="AY270" s="27"/>
      <c r="AZ270" s="27"/>
      <c r="BA270" s="27"/>
      <c r="BB270" s="27"/>
      <c r="BC270" s="27"/>
      <c r="BD270" s="27"/>
      <c r="BE270" s="27"/>
      <c r="BF270" s="27"/>
      <c r="BG270" s="27"/>
      <c r="BH270" s="27"/>
      <c r="BI270" s="27"/>
      <c r="BJ270" s="27"/>
      <c r="BK270" s="27"/>
      <c r="BL270" s="27"/>
      <c r="BM270" s="27">
        <f>+BM272</f>
        <v>7</v>
      </c>
      <c r="BN270" s="27">
        <f t="shared" ref="BN270:BZ270" si="795">+BM270+BN272</f>
        <v>9</v>
      </c>
      <c r="BO270" s="27">
        <f t="shared" si="795"/>
        <v>10</v>
      </c>
      <c r="BP270" s="27">
        <f t="shared" si="795"/>
        <v>12</v>
      </c>
      <c r="BQ270" s="27">
        <f t="shared" si="795"/>
        <v>16</v>
      </c>
      <c r="BR270" s="27">
        <f t="shared" si="795"/>
        <v>17</v>
      </c>
      <c r="BS270" s="27">
        <f t="shared" si="795"/>
        <v>18</v>
      </c>
      <c r="BT270" s="27">
        <f t="shared" si="795"/>
        <v>19</v>
      </c>
      <c r="BU270" s="27">
        <f t="shared" si="795"/>
        <v>20</v>
      </c>
      <c r="BV270" s="27">
        <f t="shared" si="795"/>
        <v>21</v>
      </c>
      <c r="BW270" s="27">
        <f t="shared" si="795"/>
        <v>22</v>
      </c>
      <c r="BX270" s="27">
        <f t="shared" si="795"/>
        <v>22.25</v>
      </c>
      <c r="BY270" s="27">
        <f t="shared" si="795"/>
        <v>24.25</v>
      </c>
      <c r="BZ270" s="27">
        <f t="shared" si="795"/>
        <v>24.5</v>
      </c>
      <c r="CB270" s="30"/>
      <c r="CC270" s="30"/>
      <c r="CD270" s="30"/>
      <c r="CE270" s="30"/>
      <c r="CF270" s="30"/>
      <c r="CG270" s="30"/>
      <c r="CH270" s="30"/>
      <c r="CI270" s="30">
        <f t="shared" ref="CI270:CT270" si="796">+SUMIF($C$5:$BZ$5,"="&amp;CI$5,$C270:$BZ270)</f>
        <v>0</v>
      </c>
      <c r="CJ270" s="30">
        <f t="shared" si="796"/>
        <v>0</v>
      </c>
      <c r="CK270" s="30">
        <f t="shared" si="796"/>
        <v>0</v>
      </c>
      <c r="CL270" s="30">
        <f t="shared" si="796"/>
        <v>0</v>
      </c>
      <c r="CM270" s="30">
        <f t="shared" si="796"/>
        <v>0</v>
      </c>
      <c r="CN270" s="30">
        <f t="shared" si="796"/>
        <v>0</v>
      </c>
      <c r="CO270" s="30">
        <f t="shared" si="796"/>
        <v>0</v>
      </c>
      <c r="CP270" s="30">
        <f t="shared" si="796"/>
        <v>0</v>
      </c>
      <c r="CQ270" s="30">
        <f t="shared" si="796"/>
        <v>9</v>
      </c>
      <c r="CR270" s="30">
        <f t="shared" si="796"/>
        <v>17</v>
      </c>
      <c r="CS270" s="30">
        <f t="shared" si="796"/>
        <v>21</v>
      </c>
      <c r="CT270" s="30">
        <f t="shared" si="796"/>
        <v>24.5</v>
      </c>
    </row>
    <row r="271" spans="1:98" ht="15.75" customHeight="1" x14ac:dyDescent="0.25">
      <c r="A271" s="48"/>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c r="AA271" s="27"/>
      <c r="AB271" s="27"/>
      <c r="AC271" s="27"/>
      <c r="AD271" s="27"/>
      <c r="AE271" s="27"/>
      <c r="AF271" s="27"/>
      <c r="AG271" s="27"/>
      <c r="AH271" s="27"/>
      <c r="AI271" s="27"/>
      <c r="AJ271" s="27"/>
      <c r="AK271" s="27"/>
      <c r="AL271" s="27"/>
      <c r="AM271" s="27"/>
      <c r="AN271" s="29" t="s">
        <v>255</v>
      </c>
      <c r="AO271" s="27"/>
      <c r="AP271" s="27"/>
      <c r="AQ271" s="27"/>
      <c r="AR271" s="27"/>
      <c r="AS271" s="27"/>
      <c r="AT271" s="27"/>
      <c r="AU271" s="27"/>
      <c r="AV271" s="27"/>
      <c r="AW271" s="27"/>
      <c r="AX271" s="27"/>
      <c r="AY271" s="27"/>
      <c r="AZ271" s="27"/>
      <c r="BA271" s="27"/>
      <c r="BB271" s="27"/>
      <c r="BC271" s="27"/>
      <c r="BD271" s="27"/>
      <c r="BE271" s="27"/>
      <c r="BF271" s="27"/>
      <c r="BG271" s="27"/>
      <c r="BH271" s="27"/>
      <c r="BI271" s="27"/>
      <c r="BJ271" s="27"/>
      <c r="BK271" s="27"/>
      <c r="BL271" s="27"/>
      <c r="BM271" s="13" t="s">
        <v>30</v>
      </c>
      <c r="BN271" s="27"/>
      <c r="BO271" s="27"/>
      <c r="BP271" s="27"/>
      <c r="BQ271" s="27"/>
      <c r="BR271" s="27"/>
      <c r="BS271" s="27"/>
      <c r="BT271" s="27"/>
      <c r="BU271" s="27"/>
      <c r="BV271" s="27"/>
      <c r="BW271" s="27"/>
      <c r="BX271" s="27"/>
      <c r="BY271" s="27"/>
      <c r="BZ271" s="27"/>
      <c r="CB271" s="27"/>
      <c r="CC271" s="27"/>
      <c r="CD271" s="27"/>
      <c r="CE271" s="27"/>
      <c r="CF271" s="27"/>
      <c r="CG271" s="27"/>
      <c r="CH271" s="27"/>
      <c r="CI271" s="27"/>
      <c r="CJ271" s="27"/>
      <c r="CK271" s="27"/>
      <c r="CL271" s="27"/>
      <c r="CM271" s="27"/>
      <c r="CN271" s="27"/>
      <c r="CO271" s="27"/>
      <c r="CP271" s="27"/>
      <c r="CQ271" s="27"/>
      <c r="CR271" s="27"/>
      <c r="CS271" s="27"/>
      <c r="CT271" s="27"/>
    </row>
    <row r="272" spans="1:98" ht="15.75" customHeight="1" x14ac:dyDescent="0.25">
      <c r="A272" s="48"/>
      <c r="B272" s="114" t="s">
        <v>176</v>
      </c>
      <c r="C272" s="27"/>
      <c r="D272" s="27"/>
      <c r="E272" s="27"/>
      <c r="F272" s="27"/>
      <c r="G272" s="27"/>
      <c r="H272" s="27">
        <f t="shared" ref="H272:BF272" si="797">+H266-G266</f>
        <v>0.5</v>
      </c>
      <c r="I272" s="27">
        <f t="shared" si="797"/>
        <v>0</v>
      </c>
      <c r="J272" s="27">
        <f t="shared" si="797"/>
        <v>1</v>
      </c>
      <c r="K272" s="27">
        <f t="shared" si="797"/>
        <v>0</v>
      </c>
      <c r="L272" s="27">
        <f t="shared" si="797"/>
        <v>5</v>
      </c>
      <c r="M272" s="27">
        <f t="shared" si="797"/>
        <v>1</v>
      </c>
      <c r="N272" s="27">
        <f t="shared" si="797"/>
        <v>0</v>
      </c>
      <c r="O272" s="27">
        <f t="shared" si="797"/>
        <v>1</v>
      </c>
      <c r="P272" s="27">
        <f t="shared" si="797"/>
        <v>2</v>
      </c>
      <c r="Q272" s="27">
        <f t="shared" si="797"/>
        <v>1.5</v>
      </c>
      <c r="R272" s="27">
        <f t="shared" si="797"/>
        <v>0.5</v>
      </c>
      <c r="S272" s="27">
        <f t="shared" si="797"/>
        <v>0.5</v>
      </c>
      <c r="T272" s="27">
        <f t="shared" si="797"/>
        <v>0.5</v>
      </c>
      <c r="U272" s="27">
        <f t="shared" si="797"/>
        <v>5</v>
      </c>
      <c r="V272" s="27">
        <f t="shared" si="797"/>
        <v>2</v>
      </c>
      <c r="W272" s="27">
        <f t="shared" si="797"/>
        <v>0</v>
      </c>
      <c r="X272" s="27">
        <f t="shared" si="797"/>
        <v>0.5</v>
      </c>
      <c r="Y272" s="27">
        <f t="shared" si="797"/>
        <v>2</v>
      </c>
      <c r="Z272" s="27">
        <f t="shared" si="797"/>
        <v>0.5</v>
      </c>
      <c r="AA272" s="27">
        <f t="shared" si="797"/>
        <v>0.5</v>
      </c>
      <c r="AB272" s="27">
        <f t="shared" si="797"/>
        <v>1</v>
      </c>
      <c r="AC272" s="27">
        <f t="shared" si="797"/>
        <v>3</v>
      </c>
      <c r="AD272" s="27">
        <f t="shared" si="797"/>
        <v>1</v>
      </c>
      <c r="AE272" s="27">
        <f t="shared" si="797"/>
        <v>1.5</v>
      </c>
      <c r="AF272" s="27">
        <f t="shared" si="797"/>
        <v>0.5</v>
      </c>
      <c r="AG272" s="27">
        <f t="shared" si="797"/>
        <v>2.5</v>
      </c>
      <c r="AH272" s="27">
        <f t="shared" si="797"/>
        <v>0.5</v>
      </c>
      <c r="AI272" s="27">
        <f t="shared" si="797"/>
        <v>0.5</v>
      </c>
      <c r="AJ272" s="27">
        <f t="shared" si="797"/>
        <v>0.5</v>
      </c>
      <c r="AK272" s="27">
        <f t="shared" si="797"/>
        <v>1.5</v>
      </c>
      <c r="AL272" s="27">
        <f t="shared" si="797"/>
        <v>2</v>
      </c>
      <c r="AM272" s="27">
        <f t="shared" si="797"/>
        <v>1</v>
      </c>
      <c r="AN272" s="27">
        <f t="shared" si="797"/>
        <v>4</v>
      </c>
      <c r="AO272" s="27">
        <f t="shared" si="797"/>
        <v>3</v>
      </c>
      <c r="AP272" s="27">
        <f t="shared" si="797"/>
        <v>2</v>
      </c>
      <c r="AQ272" s="27">
        <f t="shared" si="797"/>
        <v>4.5</v>
      </c>
      <c r="AR272" s="27">
        <f t="shared" si="797"/>
        <v>1.5</v>
      </c>
      <c r="AS272" s="27">
        <f t="shared" si="797"/>
        <v>3</v>
      </c>
      <c r="AT272" s="27">
        <f t="shared" si="797"/>
        <v>8</v>
      </c>
      <c r="AU272" s="27">
        <f t="shared" si="797"/>
        <v>1</v>
      </c>
      <c r="AV272" s="27">
        <f t="shared" si="797"/>
        <v>1</v>
      </c>
      <c r="AW272" s="27">
        <f t="shared" si="797"/>
        <v>3</v>
      </c>
      <c r="AX272" s="27">
        <f t="shared" si="797"/>
        <v>0</v>
      </c>
      <c r="AY272" s="27">
        <f t="shared" si="797"/>
        <v>0</v>
      </c>
      <c r="AZ272" s="27">
        <f t="shared" si="797"/>
        <v>2</v>
      </c>
      <c r="BA272" s="27">
        <f t="shared" si="797"/>
        <v>1</v>
      </c>
      <c r="BB272" s="27">
        <f t="shared" si="797"/>
        <v>2</v>
      </c>
      <c r="BC272" s="27">
        <f t="shared" si="797"/>
        <v>1</v>
      </c>
      <c r="BD272" s="27">
        <f t="shared" si="797"/>
        <v>0</v>
      </c>
      <c r="BE272" s="27">
        <f t="shared" si="797"/>
        <v>2</v>
      </c>
      <c r="BF272" s="27">
        <f t="shared" si="797"/>
        <v>3</v>
      </c>
      <c r="BG272" s="28">
        <v>1</v>
      </c>
      <c r="BH272" s="28">
        <v>0.5</v>
      </c>
      <c r="BI272" s="28">
        <v>1</v>
      </c>
      <c r="BJ272" s="28">
        <v>0.5</v>
      </c>
      <c r="BK272" s="28">
        <f t="shared" ref="BK272:BL272" si="798">+BG272</f>
        <v>1</v>
      </c>
      <c r="BL272" s="28">
        <f t="shared" si="798"/>
        <v>0.5</v>
      </c>
      <c r="BM272" s="154">
        <v>7</v>
      </c>
      <c r="BN272" s="28">
        <v>2</v>
      </c>
      <c r="BO272" s="28">
        <v>1</v>
      </c>
      <c r="BP272" s="28">
        <v>2</v>
      </c>
      <c r="BQ272" s="28">
        <v>4</v>
      </c>
      <c r="BR272" s="28">
        <v>1</v>
      </c>
      <c r="BS272" s="28">
        <v>1</v>
      </c>
      <c r="BT272" s="28">
        <v>1</v>
      </c>
      <c r="BU272" s="28">
        <v>1</v>
      </c>
      <c r="BV272" s="28">
        <v>1</v>
      </c>
      <c r="BW272" s="28">
        <v>1</v>
      </c>
      <c r="BX272" s="28">
        <v>0.25</v>
      </c>
      <c r="BY272" s="28">
        <v>2</v>
      </c>
      <c r="BZ272" s="28">
        <v>0.25</v>
      </c>
      <c r="CB272" s="27"/>
      <c r="CC272" s="27"/>
      <c r="CD272" s="27"/>
      <c r="CE272" s="27"/>
      <c r="CF272" s="27"/>
      <c r="CG272" s="27"/>
      <c r="CH272" s="27"/>
      <c r="CI272" s="30">
        <f t="shared" ref="CI272:CT272" si="799">+SUMIFS($C272:$BZ272,$C$5:$BZ$5,"&lt;="&amp;CI$5,$C$5:$BZ$5,"&gt;"&amp;CH$5)</f>
        <v>5</v>
      </c>
      <c r="CJ272" s="30">
        <f t="shared" si="799"/>
        <v>4.5</v>
      </c>
      <c r="CK272" s="30">
        <f t="shared" si="799"/>
        <v>10</v>
      </c>
      <c r="CL272" s="30">
        <f t="shared" si="799"/>
        <v>17</v>
      </c>
      <c r="CM272" s="30">
        <f t="shared" si="799"/>
        <v>5</v>
      </c>
      <c r="CN272" s="30">
        <f t="shared" si="799"/>
        <v>5</v>
      </c>
      <c r="CO272" s="30">
        <f t="shared" si="799"/>
        <v>6</v>
      </c>
      <c r="CP272" s="30">
        <f t="shared" si="799"/>
        <v>3</v>
      </c>
      <c r="CQ272" s="30">
        <f t="shared" si="799"/>
        <v>10.5</v>
      </c>
      <c r="CR272" s="30">
        <f t="shared" si="799"/>
        <v>8</v>
      </c>
      <c r="CS272" s="30">
        <f t="shared" si="799"/>
        <v>4</v>
      </c>
      <c r="CT272" s="30">
        <f t="shared" si="799"/>
        <v>3.5</v>
      </c>
    </row>
    <row r="273" spans="1:98" ht="15.75" customHeight="1" x14ac:dyDescent="0.25">
      <c r="A273" s="128"/>
      <c r="B273" s="129" t="s">
        <v>175</v>
      </c>
      <c r="C273" s="130"/>
      <c r="D273" s="130"/>
      <c r="E273" s="130"/>
      <c r="F273" s="130"/>
      <c r="G273" s="130"/>
      <c r="H273" s="155">
        <v>15</v>
      </c>
      <c r="I273" s="155">
        <v>15</v>
      </c>
      <c r="J273" s="155">
        <v>15</v>
      </c>
      <c r="K273" s="155">
        <v>15</v>
      </c>
      <c r="L273" s="156">
        <f>50*0.7</f>
        <v>35</v>
      </c>
      <c r="M273" s="155">
        <f t="shared" ref="M273:P273" si="800">+L273</f>
        <v>35</v>
      </c>
      <c r="N273" s="155">
        <f t="shared" si="800"/>
        <v>35</v>
      </c>
      <c r="O273" s="155">
        <f t="shared" si="800"/>
        <v>35</v>
      </c>
      <c r="P273" s="155">
        <f t="shared" si="800"/>
        <v>35</v>
      </c>
      <c r="Q273" s="156">
        <f>40*0.7</f>
        <v>28</v>
      </c>
      <c r="R273" s="155">
        <f t="shared" ref="R273:T273" si="801">+Q273</f>
        <v>28</v>
      </c>
      <c r="S273" s="155">
        <f t="shared" si="801"/>
        <v>28</v>
      </c>
      <c r="T273" s="155">
        <f t="shared" si="801"/>
        <v>28</v>
      </c>
      <c r="U273" s="156">
        <f>30*0.7</f>
        <v>21</v>
      </c>
      <c r="V273" s="155">
        <f t="shared" ref="V273:AJ273" si="802">+U273</f>
        <v>21</v>
      </c>
      <c r="W273" s="155">
        <f t="shared" si="802"/>
        <v>21</v>
      </c>
      <c r="X273" s="155">
        <f t="shared" si="802"/>
        <v>21</v>
      </c>
      <c r="Y273" s="155">
        <f t="shared" si="802"/>
        <v>21</v>
      </c>
      <c r="Z273" s="155">
        <f t="shared" si="802"/>
        <v>21</v>
      </c>
      <c r="AA273" s="155">
        <f t="shared" si="802"/>
        <v>21</v>
      </c>
      <c r="AB273" s="155">
        <f t="shared" si="802"/>
        <v>21</v>
      </c>
      <c r="AC273" s="155">
        <f t="shared" si="802"/>
        <v>21</v>
      </c>
      <c r="AD273" s="155">
        <f t="shared" si="802"/>
        <v>21</v>
      </c>
      <c r="AE273" s="155">
        <f t="shared" si="802"/>
        <v>21</v>
      </c>
      <c r="AF273" s="155">
        <f t="shared" si="802"/>
        <v>21</v>
      </c>
      <c r="AG273" s="155">
        <f t="shared" si="802"/>
        <v>21</v>
      </c>
      <c r="AH273" s="155">
        <f t="shared" si="802"/>
        <v>21</v>
      </c>
      <c r="AI273" s="155">
        <f t="shared" si="802"/>
        <v>21</v>
      </c>
      <c r="AJ273" s="155">
        <f t="shared" si="802"/>
        <v>21</v>
      </c>
      <c r="AK273" s="156">
        <f>20*0.7</f>
        <v>14</v>
      </c>
      <c r="AL273" s="155">
        <f t="shared" ref="AL273:AM273" si="803">+AK273</f>
        <v>14</v>
      </c>
      <c r="AM273" s="155">
        <f t="shared" si="803"/>
        <v>14</v>
      </c>
      <c r="AN273" s="156">
        <f>40*0.7</f>
        <v>28</v>
      </c>
      <c r="AO273" s="155">
        <f t="shared" ref="AO273:AR273" si="804">+AN273</f>
        <v>28</v>
      </c>
      <c r="AP273" s="155">
        <f t="shared" si="804"/>
        <v>28</v>
      </c>
      <c r="AQ273" s="155">
        <f t="shared" si="804"/>
        <v>28</v>
      </c>
      <c r="AR273" s="155">
        <f t="shared" si="804"/>
        <v>28</v>
      </c>
      <c r="AS273" s="156">
        <f>30*0.7</f>
        <v>21</v>
      </c>
      <c r="AT273" s="155">
        <f t="shared" ref="AT273:AV273" si="805">+AS273</f>
        <v>21</v>
      </c>
      <c r="AU273" s="155">
        <f t="shared" si="805"/>
        <v>21</v>
      </c>
      <c r="AV273" s="155">
        <f t="shared" si="805"/>
        <v>21</v>
      </c>
      <c r="AW273" s="156">
        <f>30*0.7</f>
        <v>21</v>
      </c>
      <c r="AX273" s="155">
        <f t="shared" ref="AX273:AZ273" si="806">+AW273</f>
        <v>21</v>
      </c>
      <c r="AY273" s="155">
        <f t="shared" si="806"/>
        <v>21</v>
      </c>
      <c r="AZ273" s="155">
        <f t="shared" si="806"/>
        <v>21</v>
      </c>
      <c r="BA273" s="156">
        <f>20*0.7</f>
        <v>14</v>
      </c>
      <c r="BB273" s="155">
        <f t="shared" ref="BB273:BL273" si="807">+BA273</f>
        <v>14</v>
      </c>
      <c r="BC273" s="155">
        <f t="shared" si="807"/>
        <v>14</v>
      </c>
      <c r="BD273" s="155">
        <f t="shared" si="807"/>
        <v>14</v>
      </c>
      <c r="BE273" s="155">
        <f t="shared" si="807"/>
        <v>14</v>
      </c>
      <c r="BF273" s="155">
        <f t="shared" si="807"/>
        <v>14</v>
      </c>
      <c r="BG273" s="155">
        <f t="shared" si="807"/>
        <v>14</v>
      </c>
      <c r="BH273" s="155">
        <f t="shared" si="807"/>
        <v>14</v>
      </c>
      <c r="BI273" s="155">
        <f t="shared" si="807"/>
        <v>14</v>
      </c>
      <c r="BJ273" s="155">
        <f t="shared" si="807"/>
        <v>14</v>
      </c>
      <c r="BK273" s="155">
        <f t="shared" si="807"/>
        <v>14</v>
      </c>
      <c r="BL273" s="155">
        <f t="shared" si="807"/>
        <v>14</v>
      </c>
      <c r="BM273" s="156">
        <f>70*0.7</f>
        <v>49</v>
      </c>
      <c r="BN273" s="155">
        <f t="shared" ref="BN273:BP273" si="808">+BM273</f>
        <v>49</v>
      </c>
      <c r="BO273" s="155">
        <f t="shared" si="808"/>
        <v>49</v>
      </c>
      <c r="BP273" s="155">
        <f t="shared" si="808"/>
        <v>49</v>
      </c>
      <c r="BQ273" s="155">
        <f>+BM273</f>
        <v>49</v>
      </c>
      <c r="BR273" s="155">
        <f t="shared" ref="BR273:BT273" si="809">+BQ273</f>
        <v>49</v>
      </c>
      <c r="BS273" s="155">
        <f t="shared" si="809"/>
        <v>49</v>
      </c>
      <c r="BT273" s="155">
        <f t="shared" si="809"/>
        <v>49</v>
      </c>
      <c r="BU273" s="156">
        <f>60*0.7</f>
        <v>42</v>
      </c>
      <c r="BV273" s="155">
        <f t="shared" ref="BV273:BX273" si="810">+BU273</f>
        <v>42</v>
      </c>
      <c r="BW273" s="155">
        <f t="shared" si="810"/>
        <v>42</v>
      </c>
      <c r="BX273" s="155">
        <f t="shared" si="810"/>
        <v>42</v>
      </c>
      <c r="BY273" s="156">
        <f>50*0.7</f>
        <v>35</v>
      </c>
      <c r="BZ273" s="155">
        <f>+BY273</f>
        <v>35</v>
      </c>
      <c r="CB273" s="130"/>
      <c r="CC273" s="130"/>
      <c r="CD273" s="130"/>
      <c r="CE273" s="130"/>
      <c r="CF273" s="130"/>
      <c r="CG273" s="130"/>
      <c r="CH273" s="130"/>
      <c r="CI273" s="157">
        <f t="shared" ref="CI273:CT273" si="811">+CI274/CI272</f>
        <v>21</v>
      </c>
      <c r="CJ273" s="157">
        <f t="shared" si="811"/>
        <v>15.555555555555555</v>
      </c>
      <c r="CK273" s="157">
        <f t="shared" si="811"/>
        <v>26.6</v>
      </c>
      <c r="CL273" s="157">
        <f t="shared" si="811"/>
        <v>23.470588235294116</v>
      </c>
      <c r="CM273" s="157">
        <f t="shared" si="811"/>
        <v>21</v>
      </c>
      <c r="CN273" s="157">
        <f t="shared" si="811"/>
        <v>16.8</v>
      </c>
      <c r="CO273" s="157">
        <f t="shared" si="811"/>
        <v>14</v>
      </c>
      <c r="CP273" s="157">
        <f t="shared" si="811"/>
        <v>14</v>
      </c>
      <c r="CQ273" s="157">
        <f t="shared" si="811"/>
        <v>44</v>
      </c>
      <c r="CR273" s="157">
        <f t="shared" si="811"/>
        <v>49</v>
      </c>
      <c r="CS273" s="157">
        <f t="shared" si="811"/>
        <v>45.5</v>
      </c>
      <c r="CT273" s="157">
        <f t="shared" si="811"/>
        <v>37.5</v>
      </c>
    </row>
    <row r="274" spans="1:98" ht="15.75" customHeight="1" x14ac:dyDescent="0.25">
      <c r="A274" s="74"/>
      <c r="B274" s="75" t="s">
        <v>256</v>
      </c>
      <c r="C274" s="75"/>
      <c r="D274" s="75"/>
      <c r="E274" s="75"/>
      <c r="F274" s="75"/>
      <c r="G274" s="75"/>
      <c r="H274" s="75">
        <f t="shared" ref="H274:BZ274" si="812">+H273*H272</f>
        <v>7.5</v>
      </c>
      <c r="I274" s="75">
        <f t="shared" si="812"/>
        <v>0</v>
      </c>
      <c r="J274" s="75">
        <f t="shared" si="812"/>
        <v>15</v>
      </c>
      <c r="K274" s="75">
        <f t="shared" si="812"/>
        <v>0</v>
      </c>
      <c r="L274" s="75">
        <f t="shared" si="812"/>
        <v>175</v>
      </c>
      <c r="M274" s="75">
        <f t="shared" si="812"/>
        <v>35</v>
      </c>
      <c r="N274" s="75">
        <f t="shared" si="812"/>
        <v>0</v>
      </c>
      <c r="O274" s="75">
        <f t="shared" si="812"/>
        <v>35</v>
      </c>
      <c r="P274" s="75">
        <f t="shared" si="812"/>
        <v>70</v>
      </c>
      <c r="Q274" s="75">
        <f t="shared" si="812"/>
        <v>42</v>
      </c>
      <c r="R274" s="75">
        <f t="shared" si="812"/>
        <v>14</v>
      </c>
      <c r="S274" s="75">
        <f t="shared" si="812"/>
        <v>14</v>
      </c>
      <c r="T274" s="75">
        <f t="shared" si="812"/>
        <v>14</v>
      </c>
      <c r="U274" s="75">
        <f t="shared" si="812"/>
        <v>105</v>
      </c>
      <c r="V274" s="75">
        <f t="shared" si="812"/>
        <v>42</v>
      </c>
      <c r="W274" s="75">
        <f t="shared" si="812"/>
        <v>0</v>
      </c>
      <c r="X274" s="75">
        <f t="shared" si="812"/>
        <v>10.5</v>
      </c>
      <c r="Y274" s="75">
        <f t="shared" si="812"/>
        <v>42</v>
      </c>
      <c r="Z274" s="75">
        <f t="shared" si="812"/>
        <v>10.5</v>
      </c>
      <c r="AA274" s="75">
        <f t="shared" si="812"/>
        <v>10.5</v>
      </c>
      <c r="AB274" s="75">
        <f t="shared" si="812"/>
        <v>21</v>
      </c>
      <c r="AC274" s="75">
        <f t="shared" si="812"/>
        <v>63</v>
      </c>
      <c r="AD274" s="75">
        <f t="shared" si="812"/>
        <v>21</v>
      </c>
      <c r="AE274" s="75">
        <f t="shared" si="812"/>
        <v>31.5</v>
      </c>
      <c r="AF274" s="75">
        <f t="shared" si="812"/>
        <v>10.5</v>
      </c>
      <c r="AG274" s="75">
        <f t="shared" si="812"/>
        <v>52.5</v>
      </c>
      <c r="AH274" s="75">
        <f t="shared" si="812"/>
        <v>10.5</v>
      </c>
      <c r="AI274" s="75">
        <f t="shared" si="812"/>
        <v>10.5</v>
      </c>
      <c r="AJ274" s="75">
        <f t="shared" si="812"/>
        <v>10.5</v>
      </c>
      <c r="AK274" s="75">
        <f t="shared" si="812"/>
        <v>21</v>
      </c>
      <c r="AL274" s="75">
        <f t="shared" si="812"/>
        <v>28</v>
      </c>
      <c r="AM274" s="75">
        <f t="shared" si="812"/>
        <v>14</v>
      </c>
      <c r="AN274" s="75">
        <f t="shared" si="812"/>
        <v>112</v>
      </c>
      <c r="AO274" s="75">
        <f t="shared" si="812"/>
        <v>84</v>
      </c>
      <c r="AP274" s="75">
        <f t="shared" si="812"/>
        <v>56</v>
      </c>
      <c r="AQ274" s="75">
        <f t="shared" si="812"/>
        <v>126</v>
      </c>
      <c r="AR274" s="75">
        <f t="shared" si="812"/>
        <v>42</v>
      </c>
      <c r="AS274" s="75">
        <f t="shared" si="812"/>
        <v>63</v>
      </c>
      <c r="AT274" s="75">
        <f t="shared" si="812"/>
        <v>168</v>
      </c>
      <c r="AU274" s="75">
        <f t="shared" si="812"/>
        <v>21</v>
      </c>
      <c r="AV274" s="75">
        <f t="shared" si="812"/>
        <v>21</v>
      </c>
      <c r="AW274" s="75">
        <f t="shared" si="812"/>
        <v>63</v>
      </c>
      <c r="AX274" s="75">
        <f t="shared" si="812"/>
        <v>0</v>
      </c>
      <c r="AY274" s="75">
        <f t="shared" si="812"/>
        <v>0</v>
      </c>
      <c r="AZ274" s="75">
        <f t="shared" si="812"/>
        <v>42</v>
      </c>
      <c r="BA274" s="75">
        <f t="shared" si="812"/>
        <v>14</v>
      </c>
      <c r="BB274" s="75">
        <f t="shared" si="812"/>
        <v>28</v>
      </c>
      <c r="BC274" s="75">
        <f t="shared" si="812"/>
        <v>14</v>
      </c>
      <c r="BD274" s="75">
        <f t="shared" si="812"/>
        <v>0</v>
      </c>
      <c r="BE274" s="75">
        <f t="shared" si="812"/>
        <v>28</v>
      </c>
      <c r="BF274" s="75">
        <f t="shared" si="812"/>
        <v>42</v>
      </c>
      <c r="BG274" s="75">
        <f t="shared" si="812"/>
        <v>14</v>
      </c>
      <c r="BH274" s="75">
        <f t="shared" si="812"/>
        <v>7</v>
      </c>
      <c r="BI274" s="75">
        <f t="shared" si="812"/>
        <v>14</v>
      </c>
      <c r="BJ274" s="75">
        <f t="shared" si="812"/>
        <v>7</v>
      </c>
      <c r="BK274" s="75">
        <f t="shared" si="812"/>
        <v>14</v>
      </c>
      <c r="BL274" s="75">
        <f t="shared" si="812"/>
        <v>7</v>
      </c>
      <c r="BM274" s="75">
        <f t="shared" si="812"/>
        <v>343</v>
      </c>
      <c r="BN274" s="75">
        <f t="shared" si="812"/>
        <v>98</v>
      </c>
      <c r="BO274" s="75">
        <f t="shared" si="812"/>
        <v>49</v>
      </c>
      <c r="BP274" s="75">
        <f t="shared" si="812"/>
        <v>98</v>
      </c>
      <c r="BQ274" s="75">
        <f t="shared" si="812"/>
        <v>196</v>
      </c>
      <c r="BR274" s="75">
        <f t="shared" si="812"/>
        <v>49</v>
      </c>
      <c r="BS274" s="75">
        <f t="shared" si="812"/>
        <v>49</v>
      </c>
      <c r="BT274" s="75">
        <f t="shared" si="812"/>
        <v>49</v>
      </c>
      <c r="BU274" s="75">
        <f t="shared" si="812"/>
        <v>42</v>
      </c>
      <c r="BV274" s="75">
        <f t="shared" si="812"/>
        <v>42</v>
      </c>
      <c r="BW274" s="75">
        <f t="shared" si="812"/>
        <v>42</v>
      </c>
      <c r="BX274" s="75">
        <f t="shared" si="812"/>
        <v>10.5</v>
      </c>
      <c r="BY274" s="75">
        <f t="shared" si="812"/>
        <v>70</v>
      </c>
      <c r="BZ274" s="75">
        <f t="shared" si="812"/>
        <v>8.75</v>
      </c>
      <c r="CB274" s="75"/>
      <c r="CC274" s="75"/>
      <c r="CD274" s="75"/>
      <c r="CE274" s="75"/>
      <c r="CF274" s="75"/>
      <c r="CG274" s="75"/>
      <c r="CH274" s="75"/>
      <c r="CI274" s="30">
        <f t="shared" ref="CI274:CT274" si="813">+SUMIFS($C274:$BZ274,$C$5:$BZ$5,"&lt;="&amp;CI$5,$C$5:$BZ$5,"&gt;"&amp;CH$5)</f>
        <v>105</v>
      </c>
      <c r="CJ274" s="30">
        <f t="shared" si="813"/>
        <v>70</v>
      </c>
      <c r="CK274" s="30">
        <f t="shared" si="813"/>
        <v>266</v>
      </c>
      <c r="CL274" s="30">
        <f t="shared" si="813"/>
        <v>399</v>
      </c>
      <c r="CM274" s="30">
        <f t="shared" si="813"/>
        <v>105</v>
      </c>
      <c r="CN274" s="30">
        <f t="shared" si="813"/>
        <v>84</v>
      </c>
      <c r="CO274" s="30">
        <f t="shared" si="813"/>
        <v>84</v>
      </c>
      <c r="CP274" s="30">
        <f t="shared" si="813"/>
        <v>42</v>
      </c>
      <c r="CQ274" s="30">
        <f t="shared" si="813"/>
        <v>462</v>
      </c>
      <c r="CR274" s="30">
        <f t="shared" si="813"/>
        <v>392</v>
      </c>
      <c r="CS274" s="30">
        <f t="shared" si="813"/>
        <v>182</v>
      </c>
      <c r="CT274" s="30">
        <f t="shared" si="813"/>
        <v>131.25</v>
      </c>
    </row>
    <row r="275" spans="1:98" ht="15.75" customHeight="1" x14ac:dyDescent="0.25">
      <c r="A275" s="74"/>
      <c r="B275" s="75"/>
      <c r="C275" s="75"/>
      <c r="D275" s="75"/>
      <c r="E275" s="75"/>
      <c r="F275" s="75"/>
      <c r="G275" s="75"/>
      <c r="H275" s="75"/>
      <c r="I275" s="75"/>
      <c r="J275" s="75"/>
      <c r="K275" s="75"/>
      <c r="L275" s="75"/>
      <c r="M275" s="75"/>
      <c r="N275" s="75"/>
      <c r="O275" s="75"/>
      <c r="P275" s="75"/>
      <c r="Q275" s="75"/>
      <c r="R275" s="75"/>
      <c r="S275" s="75"/>
      <c r="T275" s="75"/>
      <c r="U275" s="75"/>
      <c r="V275" s="75"/>
      <c r="W275" s="75"/>
      <c r="X275" s="75"/>
      <c r="Y275" s="75"/>
      <c r="Z275" s="75"/>
      <c r="AA275" s="75"/>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c r="BH275" s="75"/>
      <c r="BI275" s="75"/>
      <c r="BJ275" s="75"/>
      <c r="BK275" s="75"/>
      <c r="BL275" s="75"/>
      <c r="BM275" s="75"/>
      <c r="BN275" s="75"/>
      <c r="BO275" s="75"/>
      <c r="BP275" s="75"/>
      <c r="BQ275" s="75"/>
      <c r="BR275" s="75"/>
      <c r="BS275" s="75"/>
      <c r="BT275" s="75"/>
      <c r="BU275" s="75"/>
      <c r="BV275" s="75"/>
      <c r="BW275" s="75"/>
      <c r="BX275" s="75"/>
      <c r="BY275" s="75"/>
      <c r="BZ275" s="75"/>
      <c r="CB275" s="75"/>
      <c r="CC275" s="75"/>
      <c r="CD275" s="75"/>
      <c r="CE275" s="75"/>
      <c r="CF275" s="75"/>
      <c r="CG275" s="75"/>
      <c r="CH275" s="75"/>
      <c r="CI275" s="30"/>
      <c r="CJ275" s="30"/>
      <c r="CK275" s="30"/>
      <c r="CL275" s="30"/>
      <c r="CM275" s="30"/>
      <c r="CN275" s="30"/>
      <c r="CO275" s="30"/>
      <c r="CP275" s="30"/>
      <c r="CQ275" s="30"/>
      <c r="CR275" s="30"/>
      <c r="CS275" s="30"/>
      <c r="CT275" s="30"/>
    </row>
    <row r="276" spans="1:98" ht="15" customHeight="1" outlineLevel="1" x14ac:dyDescent="0.25">
      <c r="A276" s="48" t="s">
        <v>34</v>
      </c>
      <c r="B276" s="49" t="s">
        <v>137</v>
      </c>
      <c r="C276" s="50"/>
      <c r="D276" s="50"/>
      <c r="E276" s="50"/>
      <c r="F276" s="50"/>
      <c r="G276" s="50"/>
      <c r="H276" s="50"/>
      <c r="I276" s="50"/>
      <c r="J276" s="50"/>
      <c r="K276" s="50"/>
      <c r="L276" s="50"/>
      <c r="M276" s="50"/>
      <c r="N276" s="50"/>
      <c r="O276" s="50"/>
      <c r="P276" s="50"/>
      <c r="Q276" s="50"/>
      <c r="R276" s="50"/>
      <c r="S276" s="50"/>
      <c r="T276" s="50"/>
      <c r="U276" s="50"/>
      <c r="V276" s="50"/>
      <c r="W276" s="50"/>
      <c r="X276" s="50"/>
      <c r="Y276" s="50"/>
      <c r="Z276" s="50"/>
      <c r="AA276" s="50"/>
      <c r="AB276" s="50"/>
      <c r="AC276" s="50"/>
      <c r="AD276" s="50"/>
      <c r="AE276" s="50"/>
      <c r="AF276" s="50"/>
      <c r="AG276" s="50"/>
      <c r="AH276" s="50"/>
      <c r="AI276" s="50"/>
      <c r="AJ276" s="50"/>
      <c r="AK276" s="50"/>
      <c r="AL276" s="50"/>
      <c r="AM276" s="50"/>
      <c r="AN276" s="50"/>
      <c r="AO276" s="50"/>
      <c r="AP276" s="50"/>
      <c r="AQ276" s="50"/>
      <c r="AR276" s="50"/>
      <c r="AS276" s="50"/>
      <c r="AT276" s="50"/>
      <c r="AU276" s="50"/>
      <c r="AV276" s="50"/>
      <c r="AW276" s="50"/>
      <c r="AX276" s="50"/>
      <c r="AY276" s="50"/>
      <c r="AZ276" s="50"/>
      <c r="BA276" s="50"/>
      <c r="BB276" s="50"/>
      <c r="BC276" s="50"/>
      <c r="BD276" s="50"/>
      <c r="BE276" s="50"/>
      <c r="BF276" s="50"/>
      <c r="BG276" s="50"/>
      <c r="BH276" s="50"/>
      <c r="BI276" s="50"/>
      <c r="BJ276" s="50"/>
      <c r="BK276" s="50"/>
      <c r="BL276" s="50"/>
      <c r="BM276" s="50"/>
      <c r="BN276" s="50"/>
      <c r="BO276" s="50"/>
      <c r="BP276" s="50"/>
      <c r="BQ276" s="50"/>
      <c r="BR276" s="50"/>
      <c r="BS276" s="50"/>
      <c r="BT276" s="50"/>
      <c r="BU276" s="50"/>
      <c r="BV276" s="50"/>
      <c r="BW276" s="50"/>
      <c r="BX276" s="50"/>
      <c r="BY276" s="50"/>
      <c r="BZ276" s="50"/>
      <c r="CB276" s="50"/>
      <c r="CC276" s="50"/>
      <c r="CD276" s="50"/>
      <c r="CE276" s="50"/>
      <c r="CF276" s="50"/>
      <c r="CG276" s="50"/>
      <c r="CH276" s="50"/>
      <c r="CI276" s="50"/>
      <c r="CJ276" s="50"/>
      <c r="CK276" s="50"/>
      <c r="CL276" s="50"/>
      <c r="CM276" s="50"/>
      <c r="CN276" s="50"/>
      <c r="CO276" s="50"/>
      <c r="CP276" s="50"/>
      <c r="CQ276" s="50"/>
      <c r="CR276" s="50"/>
      <c r="CS276" s="50"/>
      <c r="CT276" s="50"/>
    </row>
    <row r="277" spans="1:98" ht="15.75" customHeight="1" outlineLevel="1" x14ac:dyDescent="0.25">
      <c r="A277" s="48"/>
      <c r="B277" s="130" t="s">
        <v>257</v>
      </c>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27"/>
      <c r="AI277" s="27"/>
      <c r="AJ277" s="27"/>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7"/>
      <c r="BR277" s="27"/>
      <c r="BS277" s="27"/>
      <c r="BT277" s="27"/>
      <c r="BU277" s="27"/>
      <c r="BV277" s="27"/>
      <c r="BW277" s="27"/>
      <c r="BX277" s="27"/>
      <c r="BY277" s="27"/>
      <c r="BZ277" s="27"/>
      <c r="CB277" s="27"/>
      <c r="CC277" s="27"/>
      <c r="CD277" s="27"/>
      <c r="CE277" s="27"/>
      <c r="CF277" s="27"/>
      <c r="CG277" s="27"/>
      <c r="CH277" s="27"/>
      <c r="CI277" s="27"/>
      <c r="CJ277" s="27"/>
      <c r="CK277" s="27"/>
      <c r="CL277" s="27"/>
      <c r="CM277" s="27"/>
      <c r="CN277" s="27"/>
      <c r="CO277" s="27"/>
      <c r="CP277" s="27"/>
      <c r="CQ277" s="27"/>
      <c r="CR277" s="27"/>
      <c r="CS277" s="27"/>
      <c r="CT277" s="27"/>
    </row>
    <row r="278" spans="1:98" ht="15.75" customHeight="1" outlineLevel="1" x14ac:dyDescent="0.25">
      <c r="A278" s="48"/>
      <c r="B278" s="114" t="s">
        <v>246</v>
      </c>
      <c r="C278" s="27"/>
      <c r="D278" s="27"/>
      <c r="E278" s="27"/>
      <c r="F278" s="27"/>
      <c r="G278" s="27"/>
      <c r="H278" s="27"/>
      <c r="I278" s="27"/>
      <c r="J278" s="27"/>
      <c r="K278" s="27"/>
      <c r="L278" s="27"/>
      <c r="M278" s="27"/>
      <c r="N278" s="115" t="s">
        <v>258</v>
      </c>
      <c r="O278" s="73">
        <v>3.7</v>
      </c>
      <c r="P278" s="27"/>
      <c r="Q278" s="27"/>
      <c r="R278" s="27"/>
      <c r="S278" s="27"/>
      <c r="T278" s="27"/>
      <c r="U278" s="27"/>
      <c r="V278" s="27"/>
      <c r="W278" s="27"/>
      <c r="X278" s="27"/>
      <c r="Y278" s="27"/>
      <c r="Z278" s="27"/>
      <c r="AA278" s="27"/>
      <c r="AB278" s="27"/>
      <c r="AC278" s="27"/>
      <c r="AD278" s="27"/>
      <c r="AE278" s="27"/>
      <c r="AF278" s="27"/>
      <c r="AG278" s="27"/>
      <c r="AH278" s="27"/>
      <c r="AI278" s="27"/>
      <c r="AJ278" s="27"/>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7"/>
      <c r="BR278" s="27"/>
      <c r="BS278" s="27"/>
      <c r="BT278" s="27"/>
      <c r="BU278" s="27"/>
      <c r="BV278" s="27"/>
      <c r="BW278" s="27"/>
      <c r="BX278" s="27"/>
      <c r="BY278" s="27"/>
      <c r="BZ278" s="27"/>
      <c r="CB278" s="27"/>
      <c r="CC278" s="27"/>
      <c r="CD278" s="27"/>
      <c r="CE278" s="27"/>
      <c r="CF278" s="27"/>
      <c r="CG278" s="27"/>
      <c r="CH278" s="27"/>
      <c r="CI278" s="27"/>
      <c r="CJ278" s="27"/>
      <c r="CK278" s="27"/>
      <c r="CL278" s="27"/>
      <c r="CM278" s="27"/>
      <c r="CN278" s="27"/>
      <c r="CO278" s="27"/>
      <c r="CP278" s="27"/>
      <c r="CQ278" s="27"/>
      <c r="CR278" s="27"/>
      <c r="CS278" s="27"/>
      <c r="CT278" s="27"/>
    </row>
    <row r="279" spans="1:98" ht="15.75" customHeight="1" outlineLevel="1" x14ac:dyDescent="0.25">
      <c r="A279" s="51"/>
      <c r="B279" s="71" t="s">
        <v>250</v>
      </c>
      <c r="C279" s="52"/>
      <c r="D279" s="52"/>
      <c r="E279" s="52"/>
      <c r="F279" s="52"/>
      <c r="G279" s="52"/>
      <c r="H279" s="52"/>
      <c r="I279" s="52"/>
      <c r="J279" s="52"/>
      <c r="K279" s="52"/>
      <c r="L279" s="52"/>
      <c r="M279" s="52"/>
      <c r="N279" s="52"/>
      <c r="O279" s="52"/>
      <c r="P279" s="52"/>
      <c r="Q279" s="52"/>
      <c r="R279" s="73">
        <v>6</v>
      </c>
      <c r="S279" s="73">
        <v>7</v>
      </c>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B279" s="52"/>
      <c r="CC279" s="52"/>
      <c r="CD279" s="52"/>
      <c r="CE279" s="52"/>
      <c r="CF279" s="52"/>
      <c r="CG279" s="52"/>
      <c r="CH279" s="52"/>
      <c r="CI279" s="52"/>
      <c r="CJ279" s="52"/>
      <c r="CK279" s="52"/>
      <c r="CL279" s="52"/>
      <c r="CM279" s="52"/>
      <c r="CN279" s="52"/>
      <c r="CO279" s="52"/>
      <c r="CP279" s="52"/>
      <c r="CQ279" s="52"/>
      <c r="CR279" s="52"/>
      <c r="CS279" s="52"/>
      <c r="CT279" s="52"/>
    </row>
    <row r="280" spans="1:98" ht="15.75" customHeight="1" outlineLevel="1" x14ac:dyDescent="0.25">
      <c r="A280" s="51"/>
      <c r="B280" s="71" t="s">
        <v>227</v>
      </c>
      <c r="C280" s="52"/>
      <c r="D280" s="52"/>
      <c r="E280" s="52"/>
      <c r="F280" s="52"/>
      <c r="G280" s="53">
        <v>9</v>
      </c>
      <c r="H280" s="53">
        <v>9</v>
      </c>
      <c r="I280" s="53">
        <v>9</v>
      </c>
      <c r="J280" s="53">
        <v>9.5</v>
      </c>
      <c r="K280" s="28">
        <f t="shared" ref="K280:N280" si="814">+J280+0.5</f>
        <v>10</v>
      </c>
      <c r="L280" s="28">
        <f t="shared" si="814"/>
        <v>10.5</v>
      </c>
      <c r="M280" s="28">
        <f t="shared" si="814"/>
        <v>11</v>
      </c>
      <c r="N280" s="28">
        <f t="shared" si="814"/>
        <v>11.5</v>
      </c>
      <c r="O280" s="27">
        <f>+N280+O278</f>
        <v>15.2</v>
      </c>
      <c r="P280" s="28"/>
      <c r="Q280" s="28"/>
      <c r="R280" s="28"/>
      <c r="S280" s="28"/>
      <c r="T280" s="28"/>
      <c r="U280" s="28"/>
      <c r="V280" s="28"/>
      <c r="W280" s="73">
        <v>27</v>
      </c>
      <c r="X280" s="28">
        <f t="shared" ref="X280:AH280" si="815">+W280+0.5</f>
        <v>27.5</v>
      </c>
      <c r="Y280" s="28">
        <f t="shared" si="815"/>
        <v>28</v>
      </c>
      <c r="Z280" s="28">
        <f t="shared" si="815"/>
        <v>28.5</v>
      </c>
      <c r="AA280" s="28">
        <f t="shared" si="815"/>
        <v>29</v>
      </c>
      <c r="AB280" s="28">
        <f t="shared" si="815"/>
        <v>29.5</v>
      </c>
      <c r="AC280" s="28">
        <f t="shared" si="815"/>
        <v>30</v>
      </c>
      <c r="AD280" s="28">
        <f t="shared" si="815"/>
        <v>30.5</v>
      </c>
      <c r="AE280" s="28">
        <f t="shared" si="815"/>
        <v>31</v>
      </c>
      <c r="AF280" s="28">
        <f t="shared" si="815"/>
        <v>31.5</v>
      </c>
      <c r="AG280" s="28">
        <f t="shared" si="815"/>
        <v>32</v>
      </c>
      <c r="AH280" s="28">
        <f t="shared" si="815"/>
        <v>32.5</v>
      </c>
      <c r="AI280" s="73">
        <v>33</v>
      </c>
      <c r="AJ280" s="28">
        <f t="shared" ref="AJ280:AS280" si="816">+AI280+0.3</f>
        <v>33.299999999999997</v>
      </c>
      <c r="AK280" s="28">
        <f t="shared" si="816"/>
        <v>33.599999999999994</v>
      </c>
      <c r="AL280" s="28">
        <f t="shared" si="816"/>
        <v>33.899999999999991</v>
      </c>
      <c r="AM280" s="28">
        <f t="shared" si="816"/>
        <v>34.199999999999989</v>
      </c>
      <c r="AN280" s="28">
        <f t="shared" si="816"/>
        <v>34.499999999999986</v>
      </c>
      <c r="AO280" s="28">
        <f t="shared" si="816"/>
        <v>34.799999999999983</v>
      </c>
      <c r="AP280" s="28">
        <f t="shared" si="816"/>
        <v>35.09999999999998</v>
      </c>
      <c r="AQ280" s="28">
        <f t="shared" si="816"/>
        <v>35.399999999999977</v>
      </c>
      <c r="AR280" s="28">
        <f t="shared" si="816"/>
        <v>35.699999999999974</v>
      </c>
      <c r="AS280" s="28">
        <f t="shared" si="816"/>
        <v>35.999999999999972</v>
      </c>
      <c r="AT280" s="73">
        <v>37</v>
      </c>
      <c r="AU280" s="28">
        <f>+AT280+0.5</f>
        <v>37.5</v>
      </c>
      <c r="AV280" s="73">
        <v>38</v>
      </c>
      <c r="AW280" s="28">
        <f>+AV280+0.5</f>
        <v>38.5</v>
      </c>
      <c r="AX280" s="73">
        <v>39</v>
      </c>
      <c r="AY280" s="73">
        <v>39</v>
      </c>
      <c r="AZ280" s="73">
        <v>41</v>
      </c>
      <c r="BA280" s="73">
        <v>41</v>
      </c>
      <c r="BB280" s="73">
        <v>42</v>
      </c>
      <c r="BC280" s="73">
        <v>42</v>
      </c>
      <c r="BD280" s="73">
        <v>42</v>
      </c>
      <c r="BE280" s="73">
        <v>42</v>
      </c>
      <c r="BF280" s="73">
        <v>43</v>
      </c>
      <c r="BG280" s="73">
        <v>43</v>
      </c>
      <c r="BH280" s="73">
        <v>43</v>
      </c>
      <c r="BI280" s="52"/>
      <c r="BJ280" s="52"/>
      <c r="BK280" s="52"/>
      <c r="BL280" s="52"/>
      <c r="BM280" s="52"/>
      <c r="BN280" s="52"/>
      <c r="BO280" s="52"/>
      <c r="BP280" s="52"/>
      <c r="BQ280" s="52"/>
      <c r="BR280" s="52"/>
      <c r="BS280" s="52"/>
      <c r="BT280" s="52"/>
      <c r="BU280" s="52"/>
      <c r="BV280" s="52"/>
      <c r="BW280" s="52"/>
      <c r="BX280" s="52"/>
      <c r="BY280" s="52"/>
      <c r="BZ280" s="52"/>
      <c r="CB280" s="52"/>
      <c r="CC280" s="52"/>
      <c r="CD280" s="52"/>
      <c r="CE280" s="52"/>
      <c r="CF280" s="52"/>
      <c r="CG280" s="52"/>
      <c r="CH280" s="52"/>
      <c r="CI280" s="30">
        <f t="shared" ref="CI280:CT280" si="817">+SUMIF($C$5:$BZ$5,"="&amp;CI$5,$C280:$BZ280)</f>
        <v>32.5</v>
      </c>
      <c r="CJ280" s="30">
        <f t="shared" si="817"/>
        <v>33.899999999999991</v>
      </c>
      <c r="CK280" s="30">
        <f t="shared" si="817"/>
        <v>35.09999999999998</v>
      </c>
      <c r="CL280" s="30">
        <f t="shared" si="817"/>
        <v>37</v>
      </c>
      <c r="CM280" s="30">
        <f t="shared" si="817"/>
        <v>39</v>
      </c>
      <c r="CN280" s="30">
        <f t="shared" si="817"/>
        <v>42</v>
      </c>
      <c r="CO280" s="30">
        <f t="shared" si="817"/>
        <v>43</v>
      </c>
      <c r="CP280" s="30">
        <f t="shared" si="817"/>
        <v>0</v>
      </c>
      <c r="CQ280" s="30">
        <f t="shared" si="817"/>
        <v>0</v>
      </c>
      <c r="CR280" s="30">
        <f t="shared" si="817"/>
        <v>0</v>
      </c>
      <c r="CS280" s="30">
        <f t="shared" si="817"/>
        <v>0</v>
      </c>
      <c r="CT280" s="30">
        <f t="shared" si="817"/>
        <v>0</v>
      </c>
    </row>
    <row r="281" spans="1:98" ht="15.75" customHeight="1" outlineLevel="1" x14ac:dyDescent="0.25">
      <c r="A281" s="51"/>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B281" s="52"/>
      <c r="CC281" s="52"/>
      <c r="CD281" s="52"/>
      <c r="CE281" s="52"/>
      <c r="CF281" s="52"/>
      <c r="CG281" s="52"/>
      <c r="CH281" s="52"/>
      <c r="CI281" s="52"/>
      <c r="CJ281" s="52"/>
      <c r="CK281" s="52"/>
      <c r="CL281" s="52"/>
      <c r="CM281" s="52"/>
      <c r="CN281" s="52"/>
      <c r="CO281" s="52"/>
      <c r="CP281" s="52"/>
      <c r="CQ281" s="52"/>
      <c r="CR281" s="52"/>
      <c r="CS281" s="52"/>
      <c r="CT281" s="52"/>
    </row>
    <row r="282" spans="1:98" ht="15.75" customHeight="1" outlineLevel="1" x14ac:dyDescent="0.25">
      <c r="A282" s="51"/>
      <c r="B282" s="158" t="s">
        <v>259</v>
      </c>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B282" s="52"/>
      <c r="CC282" s="52"/>
      <c r="CD282" s="52"/>
      <c r="CE282" s="52"/>
      <c r="CF282" s="52"/>
      <c r="CG282" s="52"/>
      <c r="CH282" s="52"/>
      <c r="CI282" s="52"/>
      <c r="CJ282" s="52"/>
      <c r="CK282" s="52"/>
      <c r="CL282" s="52"/>
      <c r="CM282" s="52"/>
      <c r="CN282" s="52"/>
      <c r="CO282" s="52"/>
      <c r="CP282" s="52"/>
      <c r="CQ282" s="52"/>
      <c r="CR282" s="52"/>
      <c r="CS282" s="52"/>
      <c r="CT282" s="52"/>
    </row>
    <row r="283" spans="1:98" ht="15.75" customHeight="1" outlineLevel="1" x14ac:dyDescent="0.25">
      <c r="A283" s="51"/>
      <c r="B283" s="71" t="s">
        <v>246</v>
      </c>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73">
        <v>1</v>
      </c>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27">
        <f t="shared" ref="BH283:BZ283" si="818">+BH285-BG285</f>
        <v>0</v>
      </c>
      <c r="BI283" s="27">
        <f t="shared" si="818"/>
        <v>0.79999999999999716</v>
      </c>
      <c r="BJ283" s="27">
        <f t="shared" si="818"/>
        <v>3.3999999999999915</v>
      </c>
      <c r="BK283" s="27">
        <f t="shared" si="818"/>
        <v>0.40000000000000568</v>
      </c>
      <c r="BL283" s="27">
        <f t="shared" si="818"/>
        <v>0.90000000000000568</v>
      </c>
      <c r="BM283" s="27">
        <f t="shared" si="818"/>
        <v>0.89999999999999147</v>
      </c>
      <c r="BN283" s="27">
        <f t="shared" si="818"/>
        <v>0.89999999999999147</v>
      </c>
      <c r="BO283" s="27">
        <f t="shared" si="818"/>
        <v>0.90000000000000568</v>
      </c>
      <c r="BP283" s="27">
        <f t="shared" si="818"/>
        <v>0.60000000000000853</v>
      </c>
      <c r="BQ283" s="27">
        <f t="shared" si="818"/>
        <v>1.3999999999999915</v>
      </c>
      <c r="BR283" s="27">
        <f t="shared" si="818"/>
        <v>0.60000000000000853</v>
      </c>
      <c r="BS283" s="27">
        <f t="shared" si="818"/>
        <v>0.5999999999999801</v>
      </c>
      <c r="BT283" s="27">
        <f t="shared" si="818"/>
        <v>0.60000000000000853</v>
      </c>
      <c r="BU283" s="27">
        <f t="shared" si="818"/>
        <v>0.59999999999999432</v>
      </c>
      <c r="BV283" s="27">
        <f t="shared" si="818"/>
        <v>0.60000000000000853</v>
      </c>
      <c r="BW283" s="27">
        <f t="shared" si="818"/>
        <v>0.59999999999999432</v>
      </c>
      <c r="BX283" s="27">
        <f t="shared" si="818"/>
        <v>0.59999999999999432</v>
      </c>
      <c r="BY283" s="27">
        <f t="shared" si="818"/>
        <v>0.60000000000000853</v>
      </c>
      <c r="BZ283" s="27">
        <f t="shared" si="818"/>
        <v>0.60000000000000853</v>
      </c>
      <c r="CB283" s="52"/>
      <c r="CC283" s="52"/>
      <c r="CD283" s="52"/>
      <c r="CE283" s="52"/>
      <c r="CF283" s="52"/>
      <c r="CG283" s="52"/>
      <c r="CH283" s="52"/>
      <c r="CI283" s="52"/>
      <c r="CJ283" s="52"/>
      <c r="CK283" s="52"/>
      <c r="CL283" s="52"/>
      <c r="CM283" s="52"/>
      <c r="CN283" s="52"/>
      <c r="CO283" s="52"/>
      <c r="CP283" s="52"/>
      <c r="CQ283" s="52"/>
      <c r="CR283" s="52"/>
      <c r="CS283" s="52"/>
      <c r="CT283" s="52"/>
    </row>
    <row r="284" spans="1:98" ht="15.75" customHeight="1" outlineLevel="1" x14ac:dyDescent="0.25">
      <c r="A284" s="51"/>
      <c r="B284" s="71" t="s">
        <v>250</v>
      </c>
      <c r="C284" s="52"/>
      <c r="D284" s="52"/>
      <c r="E284" s="52"/>
      <c r="F284" s="52"/>
      <c r="G284" s="52"/>
      <c r="H284" s="52"/>
      <c r="I284" s="52"/>
      <c r="J284" s="52"/>
      <c r="K284" s="52"/>
      <c r="L284" s="52"/>
      <c r="M284" s="52"/>
      <c r="N284" s="52"/>
      <c r="O284" s="52"/>
      <c r="P284" s="52"/>
      <c r="Q284" s="52"/>
      <c r="R284" s="73">
        <v>5</v>
      </c>
      <c r="S284" s="73">
        <v>6</v>
      </c>
      <c r="T284" s="52"/>
      <c r="U284" s="52"/>
      <c r="V284" s="52"/>
      <c r="W284" s="52"/>
      <c r="X284" s="52"/>
      <c r="Y284" s="52"/>
      <c r="Z284" s="52"/>
      <c r="AA284" s="52"/>
      <c r="AB284" s="52" t="s">
        <v>260</v>
      </c>
      <c r="AC284" s="73">
        <v>1.5</v>
      </c>
      <c r="AD284" s="73">
        <v>2</v>
      </c>
      <c r="AE284" s="52"/>
      <c r="AF284" s="52"/>
      <c r="AG284" s="52"/>
      <c r="AH284" s="52"/>
      <c r="AI284" s="52"/>
      <c r="AJ284" s="52"/>
      <c r="AK284" s="52"/>
      <c r="AL284" s="52"/>
      <c r="AM284" s="73">
        <v>5.5</v>
      </c>
      <c r="AN284" s="73">
        <v>6</v>
      </c>
      <c r="AO284" s="52"/>
      <c r="AP284" s="52"/>
      <c r="AQ284" s="52"/>
      <c r="AR284" s="52"/>
      <c r="AS284" s="52"/>
      <c r="AT284" s="73">
        <v>11</v>
      </c>
      <c r="AU284" s="73">
        <v>11</v>
      </c>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B284" s="52"/>
      <c r="CC284" s="52"/>
      <c r="CD284" s="52"/>
      <c r="CE284" s="52"/>
      <c r="CF284" s="52"/>
      <c r="CG284" s="52"/>
      <c r="CH284" s="52"/>
      <c r="CI284" s="52"/>
      <c r="CJ284" s="52"/>
      <c r="CK284" s="52"/>
      <c r="CL284" s="52"/>
      <c r="CM284" s="52"/>
      <c r="CN284" s="52"/>
      <c r="CO284" s="52"/>
      <c r="CP284" s="52"/>
      <c r="CQ284" s="52"/>
      <c r="CR284" s="52"/>
      <c r="CS284" s="52"/>
      <c r="CT284" s="52"/>
    </row>
    <row r="285" spans="1:98" ht="15.75" customHeight="1" outlineLevel="1" x14ac:dyDescent="0.25">
      <c r="A285" s="89"/>
      <c r="B285" s="137" t="s">
        <v>227</v>
      </c>
      <c r="C285" s="113"/>
      <c r="D285" s="113"/>
      <c r="E285" s="113"/>
      <c r="F285" s="113"/>
      <c r="G285" s="113"/>
      <c r="H285" s="159">
        <v>11</v>
      </c>
      <c r="I285" s="113"/>
      <c r="J285" s="113"/>
      <c r="K285" s="113"/>
      <c r="L285" s="113"/>
      <c r="M285" s="113"/>
      <c r="N285" s="113"/>
      <c r="O285" s="113"/>
      <c r="P285" s="113"/>
      <c r="Q285" s="113"/>
      <c r="R285" s="76">
        <v>24</v>
      </c>
      <c r="S285" s="76">
        <v>25</v>
      </c>
      <c r="T285" s="153">
        <f>+S285+1</f>
        <v>26</v>
      </c>
      <c r="U285" s="76">
        <v>29</v>
      </c>
      <c r="V285" s="153">
        <f>+AVERAGE(U285,W285)</f>
        <v>30</v>
      </c>
      <c r="W285" s="76">
        <v>31</v>
      </c>
      <c r="X285" s="153">
        <f>+AVERAGE(W285,Y285)</f>
        <v>32</v>
      </c>
      <c r="Y285" s="76">
        <v>33</v>
      </c>
      <c r="Z285" s="76">
        <v>34</v>
      </c>
      <c r="AA285" s="76">
        <v>35</v>
      </c>
      <c r="AB285" s="76">
        <v>37</v>
      </c>
      <c r="AC285" s="76">
        <v>40</v>
      </c>
      <c r="AD285" s="153">
        <f>+AVERAGE(AC285,AE285)</f>
        <v>40.5</v>
      </c>
      <c r="AE285" s="76">
        <v>41</v>
      </c>
      <c r="AF285" s="153">
        <f>+AE285+0.5</f>
        <v>41.5</v>
      </c>
      <c r="AG285" s="153">
        <f>+AF285+3</f>
        <v>44.5</v>
      </c>
      <c r="AH285" s="153">
        <f>+AG285+0.5</f>
        <v>45</v>
      </c>
      <c r="AI285" s="76">
        <v>46</v>
      </c>
      <c r="AJ285" s="76">
        <v>47</v>
      </c>
      <c r="AK285" s="153">
        <f>+AJ285+2</f>
        <v>49</v>
      </c>
      <c r="AL285" s="153">
        <f t="shared" ref="AL285:AN285" si="819">+AK285+0.5</f>
        <v>49.5</v>
      </c>
      <c r="AM285" s="153">
        <f t="shared" si="819"/>
        <v>50</v>
      </c>
      <c r="AN285" s="153">
        <f t="shared" si="819"/>
        <v>50.5</v>
      </c>
      <c r="AO285" s="153">
        <f>+AN285+2</f>
        <v>52.5</v>
      </c>
      <c r="AP285" s="153">
        <f t="shared" ref="AP285:AR285" si="820">+AO285+0.5</f>
        <v>53</v>
      </c>
      <c r="AQ285" s="153">
        <f t="shared" si="820"/>
        <v>53.5</v>
      </c>
      <c r="AR285" s="153">
        <f t="shared" si="820"/>
        <v>54</v>
      </c>
      <c r="AS285" s="153">
        <f>+AR285+2</f>
        <v>56</v>
      </c>
      <c r="AT285" s="76">
        <v>57</v>
      </c>
      <c r="AU285" s="153">
        <f>+AT285+1</f>
        <v>58</v>
      </c>
      <c r="AV285" s="76">
        <v>59</v>
      </c>
      <c r="AW285" s="153">
        <f>+AV285+2</f>
        <v>61</v>
      </c>
      <c r="AX285" s="76">
        <v>62</v>
      </c>
      <c r="AY285" s="76">
        <v>62</v>
      </c>
      <c r="AZ285" s="76">
        <v>63</v>
      </c>
      <c r="BA285" s="76">
        <v>65</v>
      </c>
      <c r="BB285" s="76">
        <v>67</v>
      </c>
      <c r="BC285" s="76">
        <v>67</v>
      </c>
      <c r="BD285" s="76">
        <v>68</v>
      </c>
      <c r="BE285" s="76">
        <v>69</v>
      </c>
      <c r="BF285" s="76">
        <v>71</v>
      </c>
      <c r="BG285" s="76">
        <v>73</v>
      </c>
      <c r="BH285" s="76">
        <v>73</v>
      </c>
      <c r="BI285" s="113">
        <f t="shared" ref="BI285" si="821">+BI286+BI287+BI289</f>
        <v>73.8</v>
      </c>
      <c r="BJ285" s="113">
        <f t="shared" ref="BJ285:BZ285" si="822">+BJ286+BJ287+BJ289+BJ288</f>
        <v>77.199999999999989</v>
      </c>
      <c r="BK285" s="113">
        <f t="shared" si="822"/>
        <v>77.599999999999994</v>
      </c>
      <c r="BL285" s="113">
        <f t="shared" si="822"/>
        <v>78.5</v>
      </c>
      <c r="BM285" s="113">
        <f t="shared" si="822"/>
        <v>79.399999999999991</v>
      </c>
      <c r="BN285" s="113">
        <f t="shared" si="822"/>
        <v>80.299999999999983</v>
      </c>
      <c r="BO285" s="113">
        <f t="shared" si="822"/>
        <v>81.199999999999989</v>
      </c>
      <c r="BP285" s="113">
        <f t="shared" si="822"/>
        <v>81.8</v>
      </c>
      <c r="BQ285" s="113">
        <f t="shared" si="822"/>
        <v>83.199999999999989</v>
      </c>
      <c r="BR285" s="113">
        <f t="shared" si="822"/>
        <v>83.8</v>
      </c>
      <c r="BS285" s="113">
        <f t="shared" si="822"/>
        <v>84.399999999999977</v>
      </c>
      <c r="BT285" s="113">
        <f t="shared" si="822"/>
        <v>84.999999999999986</v>
      </c>
      <c r="BU285" s="113">
        <f t="shared" si="822"/>
        <v>85.59999999999998</v>
      </c>
      <c r="BV285" s="113">
        <f t="shared" si="822"/>
        <v>86.199999999999989</v>
      </c>
      <c r="BW285" s="113">
        <f t="shared" si="822"/>
        <v>86.799999999999983</v>
      </c>
      <c r="BX285" s="113">
        <f t="shared" si="822"/>
        <v>87.399999999999977</v>
      </c>
      <c r="BY285" s="113">
        <f t="shared" si="822"/>
        <v>87.999999999999986</v>
      </c>
      <c r="BZ285" s="113">
        <f t="shared" si="822"/>
        <v>88.6</v>
      </c>
      <c r="CB285" s="113"/>
      <c r="CC285" s="113"/>
      <c r="CD285" s="113"/>
      <c r="CE285" s="113"/>
      <c r="CF285" s="113"/>
      <c r="CG285" s="113"/>
      <c r="CH285" s="113"/>
      <c r="CI285" s="41">
        <f t="shared" ref="CI285:CT285" si="823">+SUMIF($C$5:$BZ$5,"="&amp;CI$5,$C285:$BZ285)</f>
        <v>45</v>
      </c>
      <c r="CJ285" s="41">
        <f t="shared" si="823"/>
        <v>49.5</v>
      </c>
      <c r="CK285" s="41">
        <f t="shared" si="823"/>
        <v>53</v>
      </c>
      <c r="CL285" s="41">
        <f t="shared" si="823"/>
        <v>57</v>
      </c>
      <c r="CM285" s="41">
        <f t="shared" si="823"/>
        <v>62</v>
      </c>
      <c r="CN285" s="41">
        <f t="shared" si="823"/>
        <v>67</v>
      </c>
      <c r="CO285" s="41">
        <f t="shared" si="823"/>
        <v>71</v>
      </c>
      <c r="CP285" s="41">
        <f t="shared" si="823"/>
        <v>77.199999999999989</v>
      </c>
      <c r="CQ285" s="41">
        <f t="shared" si="823"/>
        <v>80.299999999999983</v>
      </c>
      <c r="CR285" s="41">
        <f t="shared" si="823"/>
        <v>83.8</v>
      </c>
      <c r="CS285" s="41">
        <f t="shared" si="823"/>
        <v>86.199999999999989</v>
      </c>
      <c r="CT285" s="41">
        <f t="shared" si="823"/>
        <v>88.6</v>
      </c>
    </row>
    <row r="286" spans="1:98" ht="15.75" customHeight="1" outlineLevel="1" x14ac:dyDescent="0.25">
      <c r="A286" s="48"/>
      <c r="B286" s="281" t="s">
        <v>1032</v>
      </c>
      <c r="C286" s="27"/>
      <c r="D286" s="27"/>
      <c r="E286" s="27"/>
      <c r="F286" s="27"/>
      <c r="G286" s="27"/>
      <c r="H286" s="73"/>
      <c r="I286" s="27"/>
      <c r="J286" s="27"/>
      <c r="K286" s="27"/>
      <c r="L286" s="27"/>
      <c r="M286" s="27"/>
      <c r="N286" s="27"/>
      <c r="O286" s="27"/>
      <c r="P286" s="27"/>
      <c r="Q286" s="27"/>
      <c r="R286" s="73"/>
      <c r="S286" s="27">
        <f t="shared" ref="S286:T286" si="824">+R284+S285-R285</f>
        <v>6</v>
      </c>
      <c r="T286" s="27">
        <f t="shared" si="824"/>
        <v>7</v>
      </c>
      <c r="U286" s="27">
        <f t="shared" ref="U286:AA286" si="825">+T286+U285-T285</f>
        <v>10</v>
      </c>
      <c r="V286" s="27">
        <f t="shared" si="825"/>
        <v>11</v>
      </c>
      <c r="W286" s="27">
        <f t="shared" si="825"/>
        <v>12</v>
      </c>
      <c r="X286" s="27">
        <f t="shared" si="825"/>
        <v>13</v>
      </c>
      <c r="Y286" s="27">
        <f t="shared" si="825"/>
        <v>14</v>
      </c>
      <c r="Z286" s="27">
        <f t="shared" si="825"/>
        <v>15</v>
      </c>
      <c r="AA286" s="27">
        <f t="shared" si="825"/>
        <v>16</v>
      </c>
      <c r="AB286" s="27">
        <f t="shared" ref="AB286:BG286" si="826">+AB285-AB287-AB289</f>
        <v>17</v>
      </c>
      <c r="AC286" s="27">
        <f t="shared" si="826"/>
        <v>19.5</v>
      </c>
      <c r="AD286" s="27">
        <f t="shared" si="826"/>
        <v>19.5</v>
      </c>
      <c r="AE286" s="27">
        <f t="shared" si="826"/>
        <v>19.200000000000003</v>
      </c>
      <c r="AF286" s="27">
        <f t="shared" si="826"/>
        <v>18.900000000000006</v>
      </c>
      <c r="AG286" s="27">
        <f t="shared" si="826"/>
        <v>21.1</v>
      </c>
      <c r="AH286" s="27">
        <f t="shared" si="826"/>
        <v>20.800000000000004</v>
      </c>
      <c r="AI286" s="27">
        <f t="shared" si="826"/>
        <v>21.000000000000007</v>
      </c>
      <c r="AJ286" s="27">
        <f t="shared" si="826"/>
        <v>21.20000000000001</v>
      </c>
      <c r="AK286" s="27">
        <f t="shared" si="826"/>
        <v>22.400000000000013</v>
      </c>
      <c r="AL286" s="27">
        <f t="shared" si="826"/>
        <v>22.100000000000009</v>
      </c>
      <c r="AM286" s="27">
        <f t="shared" si="826"/>
        <v>21.800000000000011</v>
      </c>
      <c r="AN286" s="27">
        <f t="shared" si="826"/>
        <v>21.500000000000014</v>
      </c>
      <c r="AO286" s="27">
        <f t="shared" si="826"/>
        <v>22.700000000000017</v>
      </c>
      <c r="AP286" s="27">
        <f t="shared" si="826"/>
        <v>22.400000000000013</v>
      </c>
      <c r="AQ286" s="27">
        <f t="shared" si="826"/>
        <v>21.700000000000017</v>
      </c>
      <c r="AR286" s="27">
        <f t="shared" si="826"/>
        <v>21.000000000000014</v>
      </c>
      <c r="AS286" s="27">
        <f t="shared" si="826"/>
        <v>20.600000000000016</v>
      </c>
      <c r="AT286" s="27">
        <f t="shared" si="826"/>
        <v>20.40000000000002</v>
      </c>
      <c r="AU286" s="27">
        <f t="shared" si="826"/>
        <v>20.600000000000023</v>
      </c>
      <c r="AV286" s="27">
        <f t="shared" si="826"/>
        <v>21.000000000000021</v>
      </c>
      <c r="AW286" s="27">
        <f t="shared" si="826"/>
        <v>22.400000000000027</v>
      </c>
      <c r="AX286" s="27">
        <f t="shared" si="826"/>
        <v>22.800000000000026</v>
      </c>
      <c r="AY286" s="27">
        <f t="shared" si="826"/>
        <v>22.200000000000031</v>
      </c>
      <c r="AZ286" s="27">
        <f t="shared" si="826"/>
        <v>22.60000000000003</v>
      </c>
      <c r="BA286" s="27">
        <f t="shared" si="826"/>
        <v>24.000000000000036</v>
      </c>
      <c r="BB286" s="27">
        <f t="shared" si="826"/>
        <v>25.400000000000034</v>
      </c>
      <c r="BC286" s="27">
        <f t="shared" si="826"/>
        <v>24.80000000000004</v>
      </c>
      <c r="BD286" s="27">
        <f t="shared" si="826"/>
        <v>25.200000000000038</v>
      </c>
      <c r="BE286" s="27">
        <f t="shared" si="826"/>
        <v>25.600000000000044</v>
      </c>
      <c r="BF286" s="27">
        <f t="shared" si="826"/>
        <v>27.000000000000043</v>
      </c>
      <c r="BG286" s="27">
        <f t="shared" si="826"/>
        <v>28.800000000000047</v>
      </c>
      <c r="BH286" s="28">
        <f t="shared" ref="BH286:BZ286" si="827">+BG286+0.2</f>
        <v>29.000000000000046</v>
      </c>
      <c r="BI286" s="28">
        <f t="shared" si="827"/>
        <v>29.200000000000045</v>
      </c>
      <c r="BJ286" s="28">
        <f t="shared" si="827"/>
        <v>29.400000000000045</v>
      </c>
      <c r="BK286" s="28">
        <f t="shared" si="827"/>
        <v>29.600000000000044</v>
      </c>
      <c r="BL286" s="28">
        <f t="shared" si="827"/>
        <v>29.800000000000043</v>
      </c>
      <c r="BM286" s="28">
        <f t="shared" si="827"/>
        <v>30.000000000000043</v>
      </c>
      <c r="BN286" s="28">
        <f t="shared" si="827"/>
        <v>30.200000000000042</v>
      </c>
      <c r="BO286" s="28">
        <f t="shared" si="827"/>
        <v>30.400000000000041</v>
      </c>
      <c r="BP286" s="28">
        <f t="shared" si="827"/>
        <v>30.600000000000041</v>
      </c>
      <c r="BQ286" s="28">
        <f t="shared" si="827"/>
        <v>30.80000000000004</v>
      </c>
      <c r="BR286" s="28">
        <f t="shared" si="827"/>
        <v>31.000000000000039</v>
      </c>
      <c r="BS286" s="28">
        <f t="shared" si="827"/>
        <v>31.200000000000038</v>
      </c>
      <c r="BT286" s="28">
        <f t="shared" si="827"/>
        <v>31.400000000000038</v>
      </c>
      <c r="BU286" s="28">
        <f t="shared" si="827"/>
        <v>31.600000000000037</v>
      </c>
      <c r="BV286" s="28">
        <f t="shared" si="827"/>
        <v>31.800000000000036</v>
      </c>
      <c r="BW286" s="28">
        <f t="shared" si="827"/>
        <v>32.000000000000036</v>
      </c>
      <c r="BX286" s="28">
        <f t="shared" si="827"/>
        <v>32.200000000000038</v>
      </c>
      <c r="BY286" s="28">
        <f t="shared" si="827"/>
        <v>32.400000000000041</v>
      </c>
      <c r="BZ286" s="28">
        <f t="shared" si="827"/>
        <v>32.600000000000044</v>
      </c>
      <c r="CB286" s="27"/>
      <c r="CC286" s="27"/>
      <c r="CD286" s="27"/>
      <c r="CE286" s="27"/>
      <c r="CF286" s="27"/>
      <c r="CG286" s="27"/>
      <c r="CH286" s="27"/>
      <c r="CI286" s="30">
        <f t="shared" ref="CI286:CT286" si="828">+SUMIF($C$5:$BZ$5,"="&amp;CI$5,$C286:$BZ286)</f>
        <v>20.800000000000004</v>
      </c>
      <c r="CJ286" s="30">
        <f t="shared" si="828"/>
        <v>22.100000000000009</v>
      </c>
      <c r="CK286" s="30">
        <f t="shared" si="828"/>
        <v>22.400000000000013</v>
      </c>
      <c r="CL286" s="30">
        <f t="shared" si="828"/>
        <v>20.40000000000002</v>
      </c>
      <c r="CM286" s="30">
        <f t="shared" si="828"/>
        <v>22.800000000000026</v>
      </c>
      <c r="CN286" s="30">
        <f t="shared" si="828"/>
        <v>25.400000000000034</v>
      </c>
      <c r="CO286" s="30">
        <f t="shared" si="828"/>
        <v>27.000000000000043</v>
      </c>
      <c r="CP286" s="30">
        <f t="shared" si="828"/>
        <v>29.400000000000045</v>
      </c>
      <c r="CQ286" s="30">
        <f t="shared" si="828"/>
        <v>30.200000000000042</v>
      </c>
      <c r="CR286" s="30">
        <f t="shared" si="828"/>
        <v>31.000000000000039</v>
      </c>
      <c r="CS286" s="30">
        <f t="shared" si="828"/>
        <v>31.800000000000036</v>
      </c>
      <c r="CT286" s="30">
        <f t="shared" si="828"/>
        <v>32.600000000000044</v>
      </c>
    </row>
    <row r="287" spans="1:98" ht="15.75" customHeight="1" outlineLevel="1" x14ac:dyDescent="0.25">
      <c r="A287" s="48"/>
      <c r="B287" s="281" t="s">
        <v>1033</v>
      </c>
      <c r="C287" s="27"/>
      <c r="D287" s="27"/>
      <c r="E287" s="27"/>
      <c r="F287" s="27"/>
      <c r="G287" s="27"/>
      <c r="H287" s="73"/>
      <c r="I287" s="27"/>
      <c r="J287" s="27"/>
      <c r="K287" s="27"/>
      <c r="L287" s="27"/>
      <c r="M287" s="27"/>
      <c r="N287" s="27"/>
      <c r="O287" s="27"/>
      <c r="P287" s="27"/>
      <c r="Q287" s="27"/>
      <c r="R287" s="73"/>
      <c r="S287" s="73"/>
      <c r="T287" s="28"/>
      <c r="U287" s="73"/>
      <c r="V287" s="28"/>
      <c r="W287" s="73"/>
      <c r="X287" s="28"/>
      <c r="Y287" s="73"/>
      <c r="Z287" s="73"/>
      <c r="AA287" s="73"/>
      <c r="AB287" s="27">
        <f>+AB283</f>
        <v>1</v>
      </c>
      <c r="AC287" s="27">
        <f t="shared" ref="AC287:AD287" si="829">+AC284</f>
        <v>1.5</v>
      </c>
      <c r="AD287" s="27">
        <f t="shared" si="829"/>
        <v>2</v>
      </c>
      <c r="AE287" s="28">
        <f t="shared" ref="AE287:AP287" si="830">+AD287+0.4</f>
        <v>2.4</v>
      </c>
      <c r="AF287" s="28">
        <f t="shared" si="830"/>
        <v>2.8</v>
      </c>
      <c r="AG287" s="28">
        <f t="shared" si="830"/>
        <v>3.1999999999999997</v>
      </c>
      <c r="AH287" s="28">
        <f t="shared" si="830"/>
        <v>3.5999999999999996</v>
      </c>
      <c r="AI287" s="28">
        <f t="shared" si="830"/>
        <v>3.9999999999999996</v>
      </c>
      <c r="AJ287" s="28">
        <f t="shared" si="830"/>
        <v>4.3999999999999995</v>
      </c>
      <c r="AK287" s="28">
        <f t="shared" si="830"/>
        <v>4.8</v>
      </c>
      <c r="AL287" s="28">
        <f t="shared" si="830"/>
        <v>5.2</v>
      </c>
      <c r="AM287" s="28">
        <f t="shared" si="830"/>
        <v>5.6000000000000005</v>
      </c>
      <c r="AN287" s="28">
        <f t="shared" si="830"/>
        <v>6.0000000000000009</v>
      </c>
      <c r="AO287" s="28">
        <f t="shared" si="830"/>
        <v>6.4000000000000012</v>
      </c>
      <c r="AP287" s="28">
        <f t="shared" si="830"/>
        <v>6.8000000000000016</v>
      </c>
      <c r="AQ287" s="28">
        <f t="shared" ref="AQ287:AR287" si="831">+AP287+0.8</f>
        <v>7.6000000000000014</v>
      </c>
      <c r="AR287" s="28">
        <f t="shared" si="831"/>
        <v>8.4000000000000021</v>
      </c>
      <c r="AS287" s="28">
        <f>+AR287+2</f>
        <v>10.400000000000002</v>
      </c>
      <c r="AT287" s="28">
        <f>+AS287+0.8</f>
        <v>11.200000000000003</v>
      </c>
      <c r="AU287" s="28">
        <f>+AT287+0.4</f>
        <v>11.600000000000003</v>
      </c>
      <c r="AV287" s="28">
        <f t="shared" ref="AV287:BZ287" si="832">+AU287+0.2</f>
        <v>11.800000000000002</v>
      </c>
      <c r="AW287" s="28">
        <f t="shared" si="832"/>
        <v>12.000000000000002</v>
      </c>
      <c r="AX287" s="28">
        <f t="shared" si="832"/>
        <v>12.200000000000001</v>
      </c>
      <c r="AY287" s="28">
        <f t="shared" si="832"/>
        <v>12.4</v>
      </c>
      <c r="AZ287" s="28">
        <f t="shared" si="832"/>
        <v>12.6</v>
      </c>
      <c r="BA287" s="28">
        <f t="shared" si="832"/>
        <v>12.799999999999999</v>
      </c>
      <c r="BB287" s="28">
        <f t="shared" si="832"/>
        <v>12.999999999999998</v>
      </c>
      <c r="BC287" s="28">
        <f t="shared" si="832"/>
        <v>13.199999999999998</v>
      </c>
      <c r="BD287" s="28">
        <f t="shared" si="832"/>
        <v>13.399999999999997</v>
      </c>
      <c r="BE287" s="28">
        <f t="shared" si="832"/>
        <v>13.599999999999996</v>
      </c>
      <c r="BF287" s="28">
        <f t="shared" si="832"/>
        <v>13.799999999999995</v>
      </c>
      <c r="BG287" s="28">
        <f t="shared" si="832"/>
        <v>13.999999999999995</v>
      </c>
      <c r="BH287" s="28">
        <f t="shared" si="832"/>
        <v>14.199999999999994</v>
      </c>
      <c r="BI287" s="28">
        <f t="shared" si="832"/>
        <v>14.399999999999993</v>
      </c>
      <c r="BJ287" s="28">
        <f t="shared" si="832"/>
        <v>14.599999999999993</v>
      </c>
      <c r="BK287" s="28">
        <f t="shared" si="832"/>
        <v>14.799999999999992</v>
      </c>
      <c r="BL287" s="28">
        <f t="shared" si="832"/>
        <v>14.999999999999991</v>
      </c>
      <c r="BM287" s="28">
        <f t="shared" si="832"/>
        <v>15.19999999999999</v>
      </c>
      <c r="BN287" s="28">
        <f t="shared" si="832"/>
        <v>15.39999999999999</v>
      </c>
      <c r="BO287" s="28">
        <f t="shared" si="832"/>
        <v>15.599999999999989</v>
      </c>
      <c r="BP287" s="28">
        <f t="shared" si="832"/>
        <v>15.799999999999988</v>
      </c>
      <c r="BQ287" s="28">
        <f t="shared" si="832"/>
        <v>15.999999999999988</v>
      </c>
      <c r="BR287" s="28">
        <f t="shared" si="832"/>
        <v>16.199999999999989</v>
      </c>
      <c r="BS287" s="28">
        <f t="shared" si="832"/>
        <v>16.399999999999988</v>
      </c>
      <c r="BT287" s="28">
        <f t="shared" si="832"/>
        <v>16.599999999999987</v>
      </c>
      <c r="BU287" s="28">
        <f t="shared" si="832"/>
        <v>16.799999999999986</v>
      </c>
      <c r="BV287" s="28">
        <f t="shared" si="832"/>
        <v>16.999999999999986</v>
      </c>
      <c r="BW287" s="28">
        <f t="shared" si="832"/>
        <v>17.199999999999985</v>
      </c>
      <c r="BX287" s="28">
        <f t="shared" si="832"/>
        <v>17.399999999999984</v>
      </c>
      <c r="BY287" s="28">
        <f t="shared" si="832"/>
        <v>17.599999999999984</v>
      </c>
      <c r="BZ287" s="28">
        <f t="shared" si="832"/>
        <v>17.799999999999983</v>
      </c>
      <c r="CB287" s="27"/>
      <c r="CC287" s="27"/>
      <c r="CD287" s="27"/>
      <c r="CE287" s="27"/>
      <c r="CF287" s="27"/>
      <c r="CG287" s="27"/>
      <c r="CH287" s="27"/>
      <c r="CI287" s="30">
        <f t="shared" ref="CI287:CT287" si="833">+SUMIF($C$5:$BZ$5,"="&amp;CI$5,$C287:$BZ287)</f>
        <v>3.5999999999999996</v>
      </c>
      <c r="CJ287" s="30">
        <f t="shared" si="833"/>
        <v>5.2</v>
      </c>
      <c r="CK287" s="30">
        <f t="shared" si="833"/>
        <v>6.8000000000000016</v>
      </c>
      <c r="CL287" s="30">
        <f t="shared" si="833"/>
        <v>11.200000000000003</v>
      </c>
      <c r="CM287" s="30">
        <f t="shared" si="833"/>
        <v>12.200000000000001</v>
      </c>
      <c r="CN287" s="30">
        <f t="shared" si="833"/>
        <v>12.999999999999998</v>
      </c>
      <c r="CO287" s="30">
        <f t="shared" si="833"/>
        <v>13.799999999999995</v>
      </c>
      <c r="CP287" s="30">
        <f t="shared" si="833"/>
        <v>14.599999999999993</v>
      </c>
      <c r="CQ287" s="30">
        <f t="shared" si="833"/>
        <v>15.39999999999999</v>
      </c>
      <c r="CR287" s="30">
        <f t="shared" si="833"/>
        <v>16.199999999999989</v>
      </c>
      <c r="CS287" s="30">
        <f t="shared" si="833"/>
        <v>16.999999999999986</v>
      </c>
      <c r="CT287" s="30">
        <f t="shared" si="833"/>
        <v>17.799999999999983</v>
      </c>
    </row>
    <row r="288" spans="1:98" ht="15.75" customHeight="1" outlineLevel="1" x14ac:dyDescent="0.25">
      <c r="A288" s="48"/>
      <c r="B288" s="281" t="s">
        <v>1034</v>
      </c>
      <c r="C288" s="27"/>
      <c r="D288" s="27"/>
      <c r="E288" s="27"/>
      <c r="F288" s="27"/>
      <c r="G288" s="27"/>
      <c r="H288" s="73"/>
      <c r="I288" s="27"/>
      <c r="J288" s="27"/>
      <c r="K288" s="27"/>
      <c r="L288" s="27"/>
      <c r="M288" s="27"/>
      <c r="N288" s="27"/>
      <c r="O288" s="27"/>
      <c r="P288" s="27"/>
      <c r="Q288" s="27"/>
      <c r="R288" s="73"/>
      <c r="S288" s="73"/>
      <c r="T288" s="28"/>
      <c r="U288" s="73"/>
      <c r="V288" s="28"/>
      <c r="W288" s="73"/>
      <c r="X288" s="28"/>
      <c r="Y288" s="73"/>
      <c r="Z288" s="73"/>
      <c r="AA288" s="73"/>
      <c r="AB288" s="27"/>
      <c r="AC288" s="27"/>
      <c r="AD288" s="27"/>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160" t="s">
        <v>261</v>
      </c>
      <c r="BJ288" s="28">
        <v>3</v>
      </c>
      <c r="BK288" s="28">
        <f>+BJ288</f>
        <v>3</v>
      </c>
      <c r="BL288" s="28">
        <f t="shared" ref="BL288:BO288" si="834">+BK288+0.5</f>
        <v>3.5</v>
      </c>
      <c r="BM288" s="28">
        <f t="shared" si="834"/>
        <v>4</v>
      </c>
      <c r="BN288" s="28">
        <f t="shared" si="834"/>
        <v>4.5</v>
      </c>
      <c r="BO288" s="28">
        <f t="shared" si="834"/>
        <v>5</v>
      </c>
      <c r="BP288" s="28">
        <f>+BO288+0.2</f>
        <v>5.2</v>
      </c>
      <c r="BQ288" s="28">
        <f>+BP288+1</f>
        <v>6.2</v>
      </c>
      <c r="BR288" s="28">
        <f t="shared" ref="BR288:BZ288" si="835">+BQ288+0.2</f>
        <v>6.4</v>
      </c>
      <c r="BS288" s="28">
        <f t="shared" si="835"/>
        <v>6.6000000000000005</v>
      </c>
      <c r="BT288" s="28">
        <f t="shared" si="835"/>
        <v>6.8000000000000007</v>
      </c>
      <c r="BU288" s="28">
        <f t="shared" si="835"/>
        <v>7.0000000000000009</v>
      </c>
      <c r="BV288" s="28">
        <f t="shared" si="835"/>
        <v>7.2000000000000011</v>
      </c>
      <c r="BW288" s="28">
        <f t="shared" si="835"/>
        <v>7.4000000000000012</v>
      </c>
      <c r="BX288" s="28">
        <f t="shared" si="835"/>
        <v>7.6000000000000014</v>
      </c>
      <c r="BY288" s="28">
        <f t="shared" si="835"/>
        <v>7.8000000000000016</v>
      </c>
      <c r="BZ288" s="28">
        <f t="shared" si="835"/>
        <v>8.0000000000000018</v>
      </c>
      <c r="CB288" s="27"/>
      <c r="CC288" s="27"/>
      <c r="CD288" s="27"/>
      <c r="CE288" s="27"/>
      <c r="CF288" s="27"/>
      <c r="CG288" s="27"/>
      <c r="CH288" s="27"/>
      <c r="CI288" s="30">
        <f t="shared" ref="CI288:CT288" si="836">+SUMIF($C$5:$BZ$5,"="&amp;CI$5,$C288:$BZ288)</f>
        <v>0</v>
      </c>
      <c r="CJ288" s="30">
        <f t="shared" si="836"/>
        <v>0</v>
      </c>
      <c r="CK288" s="30">
        <f t="shared" si="836"/>
        <v>0</v>
      </c>
      <c r="CL288" s="30">
        <f t="shared" si="836"/>
        <v>0</v>
      </c>
      <c r="CM288" s="30">
        <f t="shared" si="836"/>
        <v>0</v>
      </c>
      <c r="CN288" s="30">
        <f t="shared" si="836"/>
        <v>0</v>
      </c>
      <c r="CO288" s="30">
        <f t="shared" si="836"/>
        <v>0</v>
      </c>
      <c r="CP288" s="30">
        <f t="shared" si="836"/>
        <v>3</v>
      </c>
      <c r="CQ288" s="30">
        <f t="shared" si="836"/>
        <v>4.5</v>
      </c>
      <c r="CR288" s="30">
        <f t="shared" si="836"/>
        <v>6.4</v>
      </c>
      <c r="CS288" s="30">
        <f t="shared" si="836"/>
        <v>7.2000000000000011</v>
      </c>
      <c r="CT288" s="30">
        <f t="shared" si="836"/>
        <v>8.0000000000000018</v>
      </c>
    </row>
    <row r="289" spans="1:98" ht="15.75" customHeight="1" outlineLevel="1" x14ac:dyDescent="0.25">
      <c r="A289" s="48"/>
      <c r="B289" s="281" t="s">
        <v>137</v>
      </c>
      <c r="C289" s="27"/>
      <c r="D289" s="27"/>
      <c r="E289" s="27"/>
      <c r="F289" s="27"/>
      <c r="G289" s="27"/>
      <c r="H289" s="73"/>
      <c r="I289" s="27"/>
      <c r="J289" s="27"/>
      <c r="K289" s="27"/>
      <c r="L289" s="27"/>
      <c r="M289" s="27"/>
      <c r="N289" s="27"/>
      <c r="O289" s="27"/>
      <c r="P289" s="27"/>
      <c r="Q289" s="27"/>
      <c r="R289" s="73"/>
      <c r="S289" s="73"/>
      <c r="T289" s="28"/>
      <c r="U289" s="73"/>
      <c r="V289" s="28"/>
      <c r="W289" s="73"/>
      <c r="X289" s="28"/>
      <c r="Y289" s="73"/>
      <c r="Z289" s="73"/>
      <c r="AA289" s="28">
        <f>+AA285-AA286</f>
        <v>19</v>
      </c>
      <c r="AB289" s="28">
        <f t="shared" ref="AB289:AD289" si="837">+AA289</f>
        <v>19</v>
      </c>
      <c r="AC289" s="28">
        <f t="shared" si="837"/>
        <v>19</v>
      </c>
      <c r="AD289" s="28">
        <f t="shared" si="837"/>
        <v>19</v>
      </c>
      <c r="AE289" s="28">
        <f t="shared" ref="AE289:BF289" si="838">+AD289+0.4</f>
        <v>19.399999999999999</v>
      </c>
      <c r="AF289" s="28">
        <f t="shared" si="838"/>
        <v>19.799999999999997</v>
      </c>
      <c r="AG289" s="28">
        <f t="shared" si="838"/>
        <v>20.199999999999996</v>
      </c>
      <c r="AH289" s="28">
        <f t="shared" si="838"/>
        <v>20.599999999999994</v>
      </c>
      <c r="AI289" s="28">
        <f t="shared" si="838"/>
        <v>20.999999999999993</v>
      </c>
      <c r="AJ289" s="28">
        <f t="shared" si="838"/>
        <v>21.399999999999991</v>
      </c>
      <c r="AK289" s="28">
        <f t="shared" si="838"/>
        <v>21.79999999999999</v>
      </c>
      <c r="AL289" s="28">
        <f t="shared" si="838"/>
        <v>22.199999999999989</v>
      </c>
      <c r="AM289" s="28">
        <f t="shared" si="838"/>
        <v>22.599999999999987</v>
      </c>
      <c r="AN289" s="28">
        <f t="shared" si="838"/>
        <v>22.999999999999986</v>
      </c>
      <c r="AO289" s="28">
        <f t="shared" si="838"/>
        <v>23.399999999999984</v>
      </c>
      <c r="AP289" s="28">
        <f t="shared" si="838"/>
        <v>23.799999999999983</v>
      </c>
      <c r="AQ289" s="28">
        <f t="shared" si="838"/>
        <v>24.199999999999982</v>
      </c>
      <c r="AR289" s="28">
        <f t="shared" si="838"/>
        <v>24.59999999999998</v>
      </c>
      <c r="AS289" s="28">
        <f t="shared" si="838"/>
        <v>24.999999999999979</v>
      </c>
      <c r="AT289" s="28">
        <f t="shared" si="838"/>
        <v>25.399999999999977</v>
      </c>
      <c r="AU289" s="28">
        <f t="shared" si="838"/>
        <v>25.799999999999976</v>
      </c>
      <c r="AV289" s="28">
        <f t="shared" si="838"/>
        <v>26.199999999999974</v>
      </c>
      <c r="AW289" s="28">
        <f t="shared" si="838"/>
        <v>26.599999999999973</v>
      </c>
      <c r="AX289" s="28">
        <f t="shared" si="838"/>
        <v>26.999999999999972</v>
      </c>
      <c r="AY289" s="28">
        <f t="shared" si="838"/>
        <v>27.39999999999997</v>
      </c>
      <c r="AZ289" s="28">
        <f t="shared" si="838"/>
        <v>27.799999999999969</v>
      </c>
      <c r="BA289" s="28">
        <f t="shared" si="838"/>
        <v>28.199999999999967</v>
      </c>
      <c r="BB289" s="28">
        <f t="shared" si="838"/>
        <v>28.599999999999966</v>
      </c>
      <c r="BC289" s="28">
        <f t="shared" si="838"/>
        <v>28.999999999999964</v>
      </c>
      <c r="BD289" s="28">
        <f t="shared" si="838"/>
        <v>29.399999999999963</v>
      </c>
      <c r="BE289" s="28">
        <f t="shared" si="838"/>
        <v>29.799999999999962</v>
      </c>
      <c r="BF289" s="28">
        <f t="shared" si="838"/>
        <v>30.19999999999996</v>
      </c>
      <c r="BG289" s="28">
        <f t="shared" ref="BG289:BZ289" si="839">+BF289</f>
        <v>30.19999999999996</v>
      </c>
      <c r="BH289" s="28">
        <f t="shared" si="839"/>
        <v>30.19999999999996</v>
      </c>
      <c r="BI289" s="28">
        <f t="shared" si="839"/>
        <v>30.19999999999996</v>
      </c>
      <c r="BJ289" s="28">
        <f t="shared" si="839"/>
        <v>30.19999999999996</v>
      </c>
      <c r="BK289" s="28">
        <f t="shared" si="839"/>
        <v>30.19999999999996</v>
      </c>
      <c r="BL289" s="28">
        <f t="shared" si="839"/>
        <v>30.19999999999996</v>
      </c>
      <c r="BM289" s="28">
        <f t="shared" si="839"/>
        <v>30.19999999999996</v>
      </c>
      <c r="BN289" s="28">
        <f t="shared" si="839"/>
        <v>30.19999999999996</v>
      </c>
      <c r="BO289" s="28">
        <f t="shared" si="839"/>
        <v>30.19999999999996</v>
      </c>
      <c r="BP289" s="28">
        <f t="shared" si="839"/>
        <v>30.19999999999996</v>
      </c>
      <c r="BQ289" s="28">
        <f t="shared" si="839"/>
        <v>30.19999999999996</v>
      </c>
      <c r="BR289" s="28">
        <f t="shared" si="839"/>
        <v>30.19999999999996</v>
      </c>
      <c r="BS289" s="28">
        <f t="shared" si="839"/>
        <v>30.19999999999996</v>
      </c>
      <c r="BT289" s="28">
        <f t="shared" si="839"/>
        <v>30.19999999999996</v>
      </c>
      <c r="BU289" s="28">
        <f t="shared" si="839"/>
        <v>30.19999999999996</v>
      </c>
      <c r="BV289" s="28">
        <f t="shared" si="839"/>
        <v>30.19999999999996</v>
      </c>
      <c r="BW289" s="28">
        <f t="shared" si="839"/>
        <v>30.19999999999996</v>
      </c>
      <c r="BX289" s="28">
        <f t="shared" si="839"/>
        <v>30.19999999999996</v>
      </c>
      <c r="BY289" s="28">
        <f t="shared" si="839"/>
        <v>30.19999999999996</v>
      </c>
      <c r="BZ289" s="28">
        <f t="shared" si="839"/>
        <v>30.19999999999996</v>
      </c>
      <c r="CB289" s="27"/>
      <c r="CC289" s="27"/>
      <c r="CD289" s="27"/>
      <c r="CE289" s="27"/>
      <c r="CF289" s="27"/>
      <c r="CG289" s="27"/>
      <c r="CH289" s="27"/>
      <c r="CI289" s="30">
        <f t="shared" ref="CI289:CT289" si="840">+SUMIF($C$5:$BZ$5,"="&amp;CI$5,$C289:$BZ289)</f>
        <v>20.599999999999994</v>
      </c>
      <c r="CJ289" s="30">
        <f t="shared" si="840"/>
        <v>22.199999999999989</v>
      </c>
      <c r="CK289" s="30">
        <f t="shared" si="840"/>
        <v>23.799999999999983</v>
      </c>
      <c r="CL289" s="30">
        <f t="shared" si="840"/>
        <v>25.399999999999977</v>
      </c>
      <c r="CM289" s="30">
        <f t="shared" si="840"/>
        <v>26.999999999999972</v>
      </c>
      <c r="CN289" s="30">
        <f t="shared" si="840"/>
        <v>28.599999999999966</v>
      </c>
      <c r="CO289" s="30">
        <f t="shared" si="840"/>
        <v>30.19999999999996</v>
      </c>
      <c r="CP289" s="30">
        <f t="shared" si="840"/>
        <v>30.19999999999996</v>
      </c>
      <c r="CQ289" s="30">
        <f t="shared" si="840"/>
        <v>30.19999999999996</v>
      </c>
      <c r="CR289" s="30">
        <f t="shared" si="840"/>
        <v>30.19999999999996</v>
      </c>
      <c r="CS289" s="30">
        <f t="shared" si="840"/>
        <v>30.19999999999996</v>
      </c>
      <c r="CT289" s="30">
        <f t="shared" si="840"/>
        <v>30.19999999999996</v>
      </c>
    </row>
    <row r="290" spans="1:98" ht="15.75" customHeight="1" outlineLevel="1" x14ac:dyDescent="0.25">
      <c r="A290" s="51"/>
      <c r="B290" s="71"/>
      <c r="C290" s="52"/>
      <c r="D290" s="52"/>
      <c r="E290" s="52"/>
      <c r="F290" s="52"/>
      <c r="G290" s="52"/>
      <c r="H290" s="53"/>
      <c r="I290" s="52"/>
      <c r="J290" s="52"/>
      <c r="K290" s="52"/>
      <c r="L290" s="52"/>
      <c r="M290" s="52"/>
      <c r="N290" s="52"/>
      <c r="O290" s="52"/>
      <c r="P290" s="52"/>
      <c r="Q290" s="52"/>
      <c r="R290" s="73"/>
      <c r="S290" s="73"/>
      <c r="T290" s="52"/>
      <c r="U290" s="73"/>
      <c r="V290" s="52"/>
      <c r="W290" s="52"/>
      <c r="X290" s="52"/>
      <c r="Y290" s="52"/>
      <c r="Z290" s="52"/>
      <c r="AA290" s="52"/>
      <c r="AB290" s="52"/>
      <c r="AC290" s="52"/>
      <c r="AD290" s="52"/>
      <c r="AE290" s="52"/>
      <c r="AF290" s="52"/>
      <c r="AG290" s="52"/>
      <c r="AH290" s="52"/>
      <c r="AI290" s="52"/>
      <c r="AJ290" s="52"/>
      <c r="AK290" s="146" t="s">
        <v>262</v>
      </c>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B290" s="52"/>
      <c r="CC290" s="52"/>
      <c r="CD290" s="52"/>
      <c r="CE290" s="52"/>
      <c r="CF290" s="52"/>
      <c r="CG290" s="52"/>
      <c r="CH290" s="52"/>
      <c r="CI290" s="52"/>
      <c r="CJ290" s="52"/>
      <c r="CK290" s="52"/>
      <c r="CL290" s="52"/>
      <c r="CM290" s="52"/>
      <c r="CN290" s="52"/>
      <c r="CO290" s="52"/>
      <c r="CP290" s="52"/>
      <c r="CQ290" s="52"/>
      <c r="CR290" s="52"/>
      <c r="CS290" s="52"/>
      <c r="CT290" s="52"/>
    </row>
    <row r="291" spans="1:98" ht="15.75" customHeight="1" outlineLevel="1" x14ac:dyDescent="0.25">
      <c r="A291" s="48"/>
      <c r="B291" s="130" t="s">
        <v>67</v>
      </c>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27"/>
      <c r="AO291" s="27"/>
      <c r="AP291" s="27"/>
      <c r="AQ291" s="27"/>
      <c r="AR291" s="27"/>
      <c r="AS291" s="27"/>
      <c r="AT291" s="27"/>
      <c r="AU291" s="27"/>
      <c r="AV291" s="27"/>
      <c r="AW291" s="27"/>
      <c r="AX291" s="27"/>
      <c r="AY291" s="27"/>
      <c r="AZ291" s="27"/>
      <c r="BA291" s="27"/>
      <c r="BB291" s="27"/>
      <c r="BC291" s="27"/>
      <c r="BD291" s="27"/>
      <c r="BE291" s="27"/>
      <c r="BF291" s="27"/>
      <c r="BG291" s="27"/>
      <c r="BH291" s="27"/>
      <c r="BI291" s="27"/>
      <c r="BJ291" s="27"/>
      <c r="BK291" s="27"/>
      <c r="BL291" s="27"/>
      <c r="BM291" s="27"/>
      <c r="BN291" s="27"/>
      <c r="BO291" s="27"/>
      <c r="BP291" s="27"/>
      <c r="BQ291" s="27"/>
      <c r="BR291" s="27"/>
      <c r="BS291" s="27"/>
      <c r="BT291" s="27"/>
      <c r="BU291" s="27"/>
      <c r="BV291" s="27"/>
      <c r="BW291" s="27"/>
      <c r="BX291" s="27"/>
      <c r="BY291" s="27"/>
      <c r="BZ291" s="27"/>
      <c r="CB291" s="27"/>
      <c r="CC291" s="27"/>
      <c r="CD291" s="27"/>
      <c r="CE291" s="27"/>
      <c r="CF291" s="27"/>
      <c r="CG291" s="27"/>
      <c r="CH291" s="27"/>
      <c r="CI291" s="27"/>
      <c r="CJ291" s="27"/>
      <c r="CK291" s="27"/>
      <c r="CL291" s="27"/>
      <c r="CM291" s="27"/>
      <c r="CN291" s="27"/>
      <c r="CO291" s="27"/>
      <c r="CP291" s="27"/>
      <c r="CQ291" s="27"/>
      <c r="CR291" s="27"/>
      <c r="CS291" s="27"/>
      <c r="CT291" s="27"/>
    </row>
    <row r="292" spans="1:98" ht="15.75" customHeight="1" outlineLevel="1" x14ac:dyDescent="0.25">
      <c r="A292" s="48"/>
      <c r="B292" s="114" t="s">
        <v>246</v>
      </c>
      <c r="C292" s="27"/>
      <c r="D292" s="27"/>
      <c r="E292" s="27"/>
      <c r="F292" s="27"/>
      <c r="G292" s="73">
        <v>4</v>
      </c>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7"/>
      <c r="BR292" s="27"/>
      <c r="BS292" s="27"/>
      <c r="BT292" s="27"/>
      <c r="BU292" s="27"/>
      <c r="BV292" s="27"/>
      <c r="BW292" s="27"/>
      <c r="BX292" s="27"/>
      <c r="BY292" s="27"/>
      <c r="BZ292" s="27"/>
      <c r="CB292" s="27"/>
      <c r="CC292" s="27"/>
      <c r="CD292" s="27"/>
      <c r="CE292" s="27"/>
      <c r="CF292" s="27"/>
      <c r="CG292" s="27"/>
      <c r="CH292" s="27"/>
      <c r="CI292" s="27"/>
      <c r="CJ292" s="27"/>
      <c r="CK292" s="27"/>
      <c r="CL292" s="27"/>
      <c r="CM292" s="27"/>
      <c r="CN292" s="27"/>
      <c r="CO292" s="27"/>
      <c r="CP292" s="27"/>
      <c r="CQ292" s="27"/>
      <c r="CR292" s="27"/>
      <c r="CS292" s="27"/>
      <c r="CT292" s="27"/>
    </row>
    <row r="293" spans="1:98" ht="15.75" customHeight="1" outlineLevel="1" x14ac:dyDescent="0.25">
      <c r="A293" s="48"/>
      <c r="B293" s="114" t="s">
        <v>250</v>
      </c>
      <c r="C293" s="27"/>
      <c r="D293" s="27"/>
      <c r="E293" s="27"/>
      <c r="F293" s="27"/>
      <c r="G293" s="73">
        <f>+G292</f>
        <v>4</v>
      </c>
      <c r="H293" s="73">
        <v>4</v>
      </c>
      <c r="I293" s="73">
        <v>5</v>
      </c>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73">
        <v>7.5</v>
      </c>
      <c r="AG293" s="27"/>
      <c r="AH293" s="27"/>
      <c r="AI293" s="27"/>
      <c r="AJ293" s="27"/>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7"/>
      <c r="BR293" s="27"/>
      <c r="BS293" s="27"/>
      <c r="BT293" s="27"/>
      <c r="BU293" s="27"/>
      <c r="BV293" s="27"/>
      <c r="BW293" s="27"/>
      <c r="BX293" s="27"/>
      <c r="BY293" s="27"/>
      <c r="BZ293" s="27"/>
      <c r="CB293" s="27"/>
      <c r="CC293" s="27"/>
      <c r="CD293" s="27"/>
      <c r="CE293" s="27"/>
      <c r="CF293" s="27"/>
      <c r="CG293" s="27"/>
      <c r="CH293" s="27"/>
      <c r="CI293" s="27"/>
      <c r="CJ293" s="27"/>
      <c r="CK293" s="27"/>
      <c r="CL293" s="27"/>
      <c r="CM293" s="27"/>
      <c r="CN293" s="27"/>
      <c r="CO293" s="27"/>
      <c r="CP293" s="27"/>
      <c r="CQ293" s="27"/>
      <c r="CR293" s="27"/>
      <c r="CS293" s="27"/>
      <c r="CT293" s="27"/>
    </row>
    <row r="294" spans="1:98" ht="15.75" customHeight="1" outlineLevel="1" x14ac:dyDescent="0.25">
      <c r="A294" s="48"/>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7"/>
      <c r="AH294" s="27"/>
      <c r="AI294" s="27"/>
      <c r="AJ294" s="27"/>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7"/>
      <c r="BR294" s="27"/>
      <c r="BS294" s="27"/>
      <c r="BT294" s="27"/>
      <c r="BU294" s="27"/>
      <c r="BV294" s="27"/>
      <c r="BW294" s="27"/>
      <c r="BX294" s="27"/>
      <c r="BY294" s="27"/>
      <c r="BZ294" s="27"/>
      <c r="CB294" s="27"/>
      <c r="CC294" s="27"/>
      <c r="CD294" s="27"/>
      <c r="CE294" s="27"/>
      <c r="CF294" s="27"/>
      <c r="CG294" s="27"/>
      <c r="CH294" s="27"/>
      <c r="CI294" s="27"/>
      <c r="CJ294" s="27"/>
      <c r="CK294" s="27"/>
      <c r="CL294" s="27"/>
      <c r="CM294" s="27"/>
      <c r="CN294" s="27"/>
      <c r="CO294" s="27"/>
      <c r="CP294" s="27"/>
      <c r="CQ294" s="27"/>
      <c r="CR294" s="27"/>
      <c r="CS294" s="27"/>
      <c r="CT294" s="27"/>
    </row>
    <row r="295" spans="1:98" ht="15.75" customHeight="1" outlineLevel="1" x14ac:dyDescent="0.25">
      <c r="A295" s="48"/>
      <c r="B295" s="130" t="s">
        <v>263</v>
      </c>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7"/>
      <c r="BR295" s="27"/>
      <c r="BS295" s="27"/>
      <c r="BT295" s="27"/>
      <c r="BU295" s="27"/>
      <c r="BV295" s="27"/>
      <c r="BW295" s="27"/>
      <c r="BX295" s="27"/>
      <c r="BY295" s="27"/>
      <c r="BZ295" s="27"/>
      <c r="CB295" s="27"/>
      <c r="CC295" s="27"/>
      <c r="CD295" s="27"/>
      <c r="CE295" s="27"/>
      <c r="CF295" s="27"/>
      <c r="CG295" s="27"/>
      <c r="CH295" s="27"/>
      <c r="CI295" s="27"/>
      <c r="CJ295" s="27"/>
      <c r="CK295" s="27"/>
      <c r="CL295" s="27"/>
      <c r="CM295" s="27"/>
      <c r="CN295" s="27"/>
      <c r="CO295" s="27"/>
      <c r="CP295" s="27"/>
      <c r="CQ295" s="27"/>
      <c r="CR295" s="27"/>
      <c r="CS295" s="27"/>
      <c r="CT295" s="27"/>
    </row>
    <row r="296" spans="1:98" ht="15.75" customHeight="1" outlineLevel="1" x14ac:dyDescent="0.25">
      <c r="A296" s="48"/>
      <c r="B296" s="114" t="s">
        <v>246</v>
      </c>
      <c r="C296" s="27"/>
      <c r="D296" s="27"/>
      <c r="E296" s="27"/>
      <c r="F296" s="27"/>
      <c r="G296" s="27"/>
      <c r="H296" s="27"/>
      <c r="I296" s="27"/>
      <c r="J296" s="115" t="s">
        <v>264</v>
      </c>
      <c r="K296" s="73">
        <v>3</v>
      </c>
      <c r="L296" s="27"/>
      <c r="M296" s="27"/>
      <c r="N296" s="27"/>
      <c r="O296" s="27"/>
      <c r="P296" s="27"/>
      <c r="Q296" s="27"/>
      <c r="R296" s="27"/>
      <c r="S296" s="27"/>
      <c r="T296" s="27"/>
      <c r="U296" s="27"/>
      <c r="V296" s="27"/>
      <c r="W296" s="27"/>
      <c r="X296" s="27"/>
      <c r="Y296" s="27"/>
      <c r="Z296" s="27"/>
      <c r="AA296" s="27"/>
      <c r="AB296" s="27"/>
      <c r="AC296" s="27"/>
      <c r="AD296" s="27"/>
      <c r="AE296" s="27"/>
      <c r="AF296" s="27"/>
      <c r="AG296" s="27"/>
      <c r="AH296" s="27"/>
      <c r="AI296" s="27"/>
      <c r="AJ296" s="27"/>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7"/>
      <c r="BR296" s="27"/>
      <c r="BS296" s="27"/>
      <c r="BT296" s="27"/>
      <c r="BU296" s="27"/>
      <c r="BV296" s="27"/>
      <c r="BW296" s="27"/>
      <c r="BX296" s="27"/>
      <c r="BY296" s="27"/>
      <c r="BZ296" s="27"/>
      <c r="CB296" s="27"/>
      <c r="CC296" s="27"/>
      <c r="CD296" s="27"/>
      <c r="CE296" s="27"/>
      <c r="CF296" s="27"/>
      <c r="CG296" s="27"/>
      <c r="CH296" s="27"/>
      <c r="CI296" s="27"/>
      <c r="CJ296" s="27"/>
      <c r="CK296" s="27"/>
      <c r="CL296" s="27"/>
      <c r="CM296" s="27"/>
      <c r="CN296" s="27"/>
      <c r="CO296" s="27"/>
      <c r="CP296" s="27"/>
      <c r="CQ296" s="27"/>
      <c r="CR296" s="27"/>
      <c r="CS296" s="27"/>
      <c r="CT296" s="27"/>
    </row>
    <row r="297" spans="1:98" ht="15.75" customHeight="1" outlineLevel="1" x14ac:dyDescent="0.25">
      <c r="A297" s="48"/>
      <c r="B297" s="114" t="s">
        <v>250</v>
      </c>
      <c r="C297" s="27"/>
      <c r="D297" s="27"/>
      <c r="E297" s="27"/>
      <c r="F297" s="27"/>
      <c r="G297" s="27"/>
      <c r="H297" s="27"/>
      <c r="I297" s="27"/>
      <c r="J297" s="27"/>
      <c r="K297" s="73">
        <v>3</v>
      </c>
      <c r="L297" s="73">
        <v>3</v>
      </c>
      <c r="M297" s="73"/>
      <c r="N297" s="73">
        <v>4</v>
      </c>
      <c r="O297" s="27"/>
      <c r="P297" s="27"/>
      <c r="Q297" s="27"/>
      <c r="R297" s="27"/>
      <c r="S297" s="27"/>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c r="BF297" s="27"/>
      <c r="BG297" s="27"/>
      <c r="BH297" s="27"/>
      <c r="BI297" s="27"/>
      <c r="BJ297" s="27"/>
      <c r="BK297" s="27"/>
      <c r="BL297" s="27"/>
      <c r="BM297" s="27"/>
      <c r="BN297" s="27"/>
      <c r="BO297" s="27"/>
      <c r="BP297" s="27"/>
      <c r="BQ297" s="27"/>
      <c r="BR297" s="27"/>
      <c r="BS297" s="27"/>
      <c r="BT297" s="27"/>
      <c r="BU297" s="27"/>
      <c r="BV297" s="27"/>
      <c r="BW297" s="27"/>
      <c r="BX297" s="27"/>
      <c r="BY297" s="27"/>
      <c r="BZ297" s="27"/>
      <c r="CB297" s="27"/>
      <c r="CC297" s="27"/>
      <c r="CD297" s="27"/>
      <c r="CE297" s="27"/>
      <c r="CF297" s="27"/>
      <c r="CG297" s="27"/>
      <c r="CH297" s="27"/>
      <c r="CI297" s="27"/>
      <c r="CJ297" s="27"/>
      <c r="CK297" s="27"/>
      <c r="CL297" s="27"/>
      <c r="CM297" s="27"/>
      <c r="CN297" s="27"/>
      <c r="CO297" s="27"/>
      <c r="CP297" s="27"/>
      <c r="CQ297" s="27"/>
      <c r="CR297" s="27"/>
      <c r="CS297" s="27"/>
      <c r="CT297" s="27"/>
    </row>
    <row r="298" spans="1:98" ht="15.75" customHeight="1" outlineLevel="1" x14ac:dyDescent="0.25">
      <c r="A298" s="48"/>
      <c r="B298" s="114" t="s">
        <v>227</v>
      </c>
      <c r="C298" s="27"/>
      <c r="D298" s="27"/>
      <c r="E298" s="27"/>
      <c r="F298" s="27"/>
      <c r="G298" s="73">
        <v>7.5</v>
      </c>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7"/>
      <c r="BR298" s="27"/>
      <c r="BS298" s="27"/>
      <c r="BT298" s="27"/>
      <c r="BU298" s="27"/>
      <c r="BV298" s="27"/>
      <c r="BW298" s="27"/>
      <c r="BX298" s="27"/>
      <c r="BY298" s="27"/>
      <c r="BZ298" s="27"/>
      <c r="CB298" s="27"/>
      <c r="CC298" s="27"/>
      <c r="CD298" s="27"/>
      <c r="CE298" s="27"/>
      <c r="CF298" s="27"/>
      <c r="CG298" s="27"/>
      <c r="CH298" s="27"/>
      <c r="CI298" s="27"/>
      <c r="CJ298" s="27"/>
      <c r="CK298" s="27"/>
      <c r="CL298" s="27"/>
      <c r="CM298" s="27"/>
      <c r="CN298" s="27"/>
      <c r="CO298" s="27"/>
      <c r="CP298" s="27"/>
      <c r="CQ298" s="27"/>
      <c r="CR298" s="27"/>
      <c r="CS298" s="27"/>
      <c r="CT298" s="27"/>
    </row>
    <row r="299" spans="1:98" ht="15.75" customHeight="1" outlineLevel="1" x14ac:dyDescent="0.25">
      <c r="A299" s="48"/>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27"/>
      <c r="AI299" s="27"/>
      <c r="AJ299" s="27"/>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7"/>
      <c r="BR299" s="27"/>
      <c r="BS299" s="27"/>
      <c r="BT299" s="27"/>
      <c r="BU299" s="27"/>
      <c r="BV299" s="27"/>
      <c r="BW299" s="27"/>
      <c r="BX299" s="27"/>
      <c r="BY299" s="27"/>
      <c r="BZ299" s="27"/>
      <c r="CB299" s="27"/>
      <c r="CC299" s="27"/>
      <c r="CD299" s="27"/>
      <c r="CE299" s="27"/>
      <c r="CF299" s="27"/>
      <c r="CG299" s="27"/>
      <c r="CH299" s="27"/>
      <c r="CI299" s="27"/>
      <c r="CJ299" s="27"/>
      <c r="CK299" s="27"/>
      <c r="CL299" s="27"/>
      <c r="CM299" s="27"/>
      <c r="CN299" s="27"/>
      <c r="CO299" s="27"/>
      <c r="CP299" s="27"/>
      <c r="CQ299" s="27"/>
      <c r="CR299" s="27"/>
      <c r="CS299" s="27"/>
      <c r="CT299" s="27"/>
    </row>
    <row r="300" spans="1:98" ht="15.75" customHeight="1" outlineLevel="1" x14ac:dyDescent="0.25">
      <c r="A300" s="51"/>
      <c r="B300" s="130" t="s">
        <v>265</v>
      </c>
      <c r="C300" s="52"/>
      <c r="D300" s="52"/>
      <c r="E300" s="52"/>
      <c r="F300" s="52"/>
      <c r="G300" s="52"/>
      <c r="H300" s="53"/>
      <c r="I300" s="52"/>
      <c r="J300" s="52"/>
      <c r="K300" s="52"/>
      <c r="L300" s="52"/>
      <c r="M300" s="52"/>
      <c r="N300" s="52"/>
      <c r="O300" s="52"/>
      <c r="P300" s="52"/>
      <c r="Q300" s="52"/>
      <c r="R300" s="73"/>
      <c r="S300" s="73"/>
      <c r="T300" s="52"/>
      <c r="U300" s="73"/>
      <c r="V300" s="73"/>
      <c r="W300" s="52"/>
      <c r="X300" s="52"/>
      <c r="Y300" s="52"/>
      <c r="Z300" s="52"/>
      <c r="AA300" s="52"/>
      <c r="AB300" s="52"/>
      <c r="AC300" s="52"/>
      <c r="AD300" s="146" t="s">
        <v>266</v>
      </c>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B300" s="52"/>
      <c r="CC300" s="52"/>
      <c r="CD300" s="52"/>
      <c r="CE300" s="52"/>
      <c r="CF300" s="52"/>
      <c r="CG300" s="52"/>
      <c r="CH300" s="52"/>
      <c r="CI300" s="52"/>
      <c r="CJ300" s="52"/>
      <c r="CK300" s="52"/>
      <c r="CL300" s="52"/>
      <c r="CM300" s="52"/>
      <c r="CN300" s="52"/>
      <c r="CO300" s="52"/>
      <c r="CP300" s="52"/>
      <c r="CQ300" s="52"/>
      <c r="CR300" s="52"/>
      <c r="CS300" s="52"/>
      <c r="CT300" s="52"/>
    </row>
    <row r="301" spans="1:98" ht="15.75" customHeight="1" outlineLevel="1" x14ac:dyDescent="0.25">
      <c r="A301" s="51"/>
      <c r="B301" s="114" t="s">
        <v>246</v>
      </c>
      <c r="C301" s="52"/>
      <c r="D301" s="52"/>
      <c r="E301" s="52"/>
      <c r="F301" s="52"/>
      <c r="G301" s="52"/>
      <c r="H301" s="53"/>
      <c r="I301" s="52"/>
      <c r="J301" s="52"/>
      <c r="K301" s="52"/>
      <c r="L301" s="52"/>
      <c r="M301" s="52"/>
      <c r="N301" s="52"/>
      <c r="O301" s="52"/>
      <c r="P301" s="52"/>
      <c r="Q301" s="52"/>
      <c r="R301" s="73"/>
      <c r="S301" s="73"/>
      <c r="T301" s="52"/>
      <c r="U301" s="73"/>
      <c r="V301" s="73"/>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B301" s="52"/>
      <c r="CC301" s="52"/>
      <c r="CD301" s="52"/>
      <c r="CE301" s="52"/>
      <c r="CF301" s="52"/>
      <c r="CG301" s="52"/>
      <c r="CH301" s="52"/>
      <c r="CI301" s="52"/>
      <c r="CJ301" s="52"/>
      <c r="CK301" s="52"/>
      <c r="CL301" s="52"/>
      <c r="CM301" s="52"/>
      <c r="CN301" s="52"/>
      <c r="CO301" s="52"/>
      <c r="CP301" s="52"/>
      <c r="CQ301" s="52"/>
      <c r="CR301" s="52"/>
      <c r="CS301" s="52"/>
      <c r="CT301" s="52"/>
    </row>
    <row r="302" spans="1:98" ht="15.75" customHeight="1" outlineLevel="1" x14ac:dyDescent="0.25">
      <c r="A302" s="51"/>
      <c r="B302" s="71" t="s">
        <v>250</v>
      </c>
      <c r="C302" s="52"/>
      <c r="D302" s="52"/>
      <c r="E302" s="52"/>
      <c r="F302" s="52"/>
      <c r="G302" s="52"/>
      <c r="H302" s="53"/>
      <c r="I302" s="52"/>
      <c r="J302" s="52"/>
      <c r="K302" s="52"/>
      <c r="L302" s="52"/>
      <c r="M302" s="52"/>
      <c r="N302" s="52"/>
      <c r="O302" s="52"/>
      <c r="P302" s="52"/>
      <c r="Q302" s="52"/>
      <c r="R302" s="73"/>
      <c r="S302" s="73"/>
      <c r="T302" s="52"/>
      <c r="U302" s="73"/>
      <c r="V302" s="73">
        <v>3</v>
      </c>
      <c r="W302" s="73">
        <v>3</v>
      </c>
      <c r="X302" s="52"/>
      <c r="Y302" s="52"/>
      <c r="Z302" s="73">
        <v>3</v>
      </c>
      <c r="AA302" s="52"/>
      <c r="AB302" s="52"/>
      <c r="AC302" s="52"/>
      <c r="AD302" s="73">
        <v>3</v>
      </c>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B302" s="52"/>
      <c r="CC302" s="52"/>
      <c r="CD302" s="52"/>
      <c r="CE302" s="52"/>
      <c r="CF302" s="52"/>
      <c r="CG302" s="52"/>
      <c r="CH302" s="52"/>
      <c r="CI302" s="52"/>
      <c r="CJ302" s="52"/>
      <c r="CK302" s="52"/>
      <c r="CL302" s="52"/>
      <c r="CM302" s="52"/>
      <c r="CN302" s="52"/>
      <c r="CO302" s="52"/>
      <c r="CP302" s="52"/>
      <c r="CQ302" s="52"/>
      <c r="CR302" s="52"/>
      <c r="CS302" s="52"/>
      <c r="CT302" s="52"/>
    </row>
    <row r="303" spans="1:98" ht="15.75" customHeight="1" outlineLevel="1" x14ac:dyDescent="0.25">
      <c r="A303" s="51"/>
      <c r="B303" s="71" t="s">
        <v>227</v>
      </c>
      <c r="C303" s="52"/>
      <c r="D303" s="52"/>
      <c r="E303" s="52"/>
      <c r="F303" s="52"/>
      <c r="G303" s="52"/>
      <c r="H303" s="53"/>
      <c r="I303" s="52"/>
      <c r="J303" s="52"/>
      <c r="K303" s="52"/>
      <c r="L303" s="52"/>
      <c r="M303" s="52"/>
      <c r="N303" s="52"/>
      <c r="O303" s="52"/>
      <c r="P303" s="52"/>
      <c r="Q303" s="52"/>
      <c r="R303" s="73"/>
      <c r="S303" s="73"/>
      <c r="T303" s="52"/>
      <c r="U303" s="73"/>
      <c r="V303" s="73"/>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B303" s="52"/>
      <c r="CC303" s="52"/>
      <c r="CD303" s="52"/>
      <c r="CE303" s="52"/>
      <c r="CF303" s="52"/>
      <c r="CG303" s="52"/>
      <c r="CH303" s="52"/>
      <c r="CI303" s="52"/>
      <c r="CJ303" s="52"/>
      <c r="CK303" s="52"/>
      <c r="CL303" s="52"/>
      <c r="CM303" s="52"/>
      <c r="CN303" s="52"/>
      <c r="CO303" s="52"/>
      <c r="CP303" s="52"/>
      <c r="CQ303" s="52"/>
      <c r="CR303" s="52"/>
      <c r="CS303" s="52"/>
      <c r="CT303" s="52"/>
    </row>
    <row r="304" spans="1:98" ht="15.75" customHeight="1" outlineLevel="1" x14ac:dyDescent="0.25">
      <c r="A304" s="51"/>
      <c r="B304" s="71"/>
      <c r="C304" s="52"/>
      <c r="D304" s="52"/>
      <c r="E304" s="52"/>
      <c r="F304" s="52"/>
      <c r="G304" s="52"/>
      <c r="H304" s="53"/>
      <c r="I304" s="52"/>
      <c r="J304" s="52"/>
      <c r="K304" s="52"/>
      <c r="L304" s="52"/>
      <c r="M304" s="52"/>
      <c r="N304" s="52"/>
      <c r="O304" s="52"/>
      <c r="P304" s="52"/>
      <c r="Q304" s="52"/>
      <c r="R304" s="73"/>
      <c r="S304" s="73"/>
      <c r="T304" s="52"/>
      <c r="U304" s="73"/>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77" t="s">
        <v>267</v>
      </c>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B304" s="52"/>
      <c r="CC304" s="52"/>
      <c r="CD304" s="52"/>
      <c r="CE304" s="52"/>
      <c r="CF304" s="52"/>
      <c r="CG304" s="52"/>
      <c r="CH304" s="52"/>
      <c r="CI304" s="52"/>
      <c r="CJ304" s="52"/>
      <c r="CK304" s="52"/>
      <c r="CL304" s="52"/>
      <c r="CM304" s="52"/>
      <c r="CN304" s="52"/>
      <c r="CO304" s="52"/>
      <c r="CP304" s="52"/>
      <c r="CQ304" s="52"/>
      <c r="CR304" s="52"/>
      <c r="CS304" s="52"/>
      <c r="CT304" s="52"/>
    </row>
    <row r="305" spans="1:98" ht="15.75" customHeight="1" outlineLevel="1" x14ac:dyDescent="0.25">
      <c r="A305" s="51"/>
      <c r="B305" s="71" t="s">
        <v>137</v>
      </c>
      <c r="C305" s="52"/>
      <c r="D305" s="52"/>
      <c r="E305" s="52"/>
      <c r="F305" s="52"/>
      <c r="G305" s="52"/>
      <c r="H305" s="53"/>
      <c r="I305" s="52"/>
      <c r="J305" s="52"/>
      <c r="K305" s="52"/>
      <c r="L305" s="52"/>
      <c r="M305" s="52"/>
      <c r="N305" s="52"/>
      <c r="O305" s="52"/>
      <c r="P305" s="52"/>
      <c r="Q305" s="52"/>
      <c r="R305" s="73"/>
      <c r="S305" s="73"/>
      <c r="T305" s="52"/>
      <c r="U305" s="73"/>
      <c r="V305" s="73">
        <v>2.5</v>
      </c>
      <c r="W305" s="52"/>
      <c r="X305" s="52"/>
      <c r="Y305" s="52"/>
      <c r="Z305" s="52"/>
      <c r="AA305" s="52"/>
      <c r="AB305" s="73">
        <v>4.5</v>
      </c>
      <c r="AC305" s="73">
        <v>5</v>
      </c>
      <c r="AD305" s="73">
        <v>5</v>
      </c>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B305" s="52"/>
      <c r="CC305" s="52"/>
      <c r="CD305" s="52"/>
      <c r="CE305" s="52"/>
      <c r="CF305" s="52"/>
      <c r="CG305" s="52"/>
      <c r="CH305" s="52"/>
      <c r="CI305" s="52"/>
      <c r="CJ305" s="52"/>
      <c r="CK305" s="52"/>
      <c r="CL305" s="52"/>
      <c r="CM305" s="52"/>
      <c r="CN305" s="52"/>
      <c r="CO305" s="52"/>
      <c r="CP305" s="52"/>
      <c r="CQ305" s="52"/>
      <c r="CR305" s="52"/>
      <c r="CS305" s="52"/>
      <c r="CT305" s="52"/>
    </row>
    <row r="306" spans="1:98" ht="15.75" customHeight="1" outlineLevel="1" x14ac:dyDescent="0.25">
      <c r="A306" s="51"/>
      <c r="B306" s="71"/>
      <c r="C306" s="52"/>
      <c r="D306" s="52"/>
      <c r="E306" s="52"/>
      <c r="F306" s="52"/>
      <c r="G306" s="52"/>
      <c r="H306" s="53"/>
      <c r="I306" s="52"/>
      <c r="J306" s="52"/>
      <c r="K306" s="52"/>
      <c r="L306" s="52"/>
      <c r="M306" s="52"/>
      <c r="N306" s="52"/>
      <c r="O306" s="52"/>
      <c r="P306" s="52"/>
      <c r="Q306" s="52"/>
      <c r="R306" s="73"/>
      <c r="S306" s="73"/>
      <c r="T306" s="52"/>
      <c r="U306" s="73"/>
      <c r="V306" s="73"/>
      <c r="W306" s="52"/>
      <c r="X306" s="52"/>
      <c r="Y306" s="52"/>
      <c r="Z306" s="52"/>
      <c r="AA306" s="52"/>
      <c r="AB306" s="146" t="s">
        <v>268</v>
      </c>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77" t="s">
        <v>269</v>
      </c>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B306" s="52"/>
      <c r="CC306" s="52"/>
      <c r="CD306" s="52"/>
      <c r="CE306" s="52"/>
      <c r="CF306" s="52"/>
      <c r="CG306" s="52"/>
      <c r="CH306" s="52"/>
      <c r="CI306" s="52"/>
      <c r="CJ306" s="52"/>
      <c r="CK306" s="52"/>
      <c r="CL306" s="52"/>
      <c r="CM306" s="52"/>
      <c r="CN306" s="52"/>
      <c r="CO306" s="52"/>
      <c r="CP306" s="52"/>
      <c r="CQ306" s="52"/>
      <c r="CR306" s="52"/>
      <c r="CS306" s="52"/>
      <c r="CT306" s="52"/>
    </row>
    <row r="307" spans="1:98" ht="15" customHeight="1" x14ac:dyDescent="0.25">
      <c r="A307" s="1" t="s">
        <v>34</v>
      </c>
      <c r="B307" s="22" t="s">
        <v>270</v>
      </c>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4"/>
      <c r="AF307" s="24"/>
      <c r="AG307" s="24"/>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B307" s="34" t="str">
        <f>+B307</f>
        <v>INCOME STATEMENT</v>
      </c>
      <c r="CC307" s="24"/>
      <c r="CD307" s="24"/>
      <c r="CE307" s="24"/>
      <c r="CF307" s="24"/>
      <c r="CG307" s="24"/>
      <c r="CH307" s="24"/>
      <c r="CI307" s="25" t="str">
        <f>+B307</f>
        <v>INCOME STATEMENT</v>
      </c>
      <c r="CJ307" s="24"/>
      <c r="CK307" s="24"/>
      <c r="CL307" s="24"/>
      <c r="CM307" s="24"/>
      <c r="CN307" s="24"/>
      <c r="CO307" s="24"/>
      <c r="CP307" s="24"/>
      <c r="CQ307" s="24"/>
      <c r="CR307" s="24"/>
      <c r="CS307" s="24"/>
      <c r="CT307" s="24"/>
    </row>
    <row r="308" spans="1:98" ht="15" customHeight="1" x14ac:dyDescent="0.25">
      <c r="A308" s="16"/>
      <c r="B308" s="17" t="s">
        <v>11</v>
      </c>
      <c r="C308" s="35"/>
      <c r="D308" s="35"/>
      <c r="E308" s="35"/>
      <c r="F308" s="35"/>
      <c r="G308" s="35">
        <f t="shared" ref="G308:BH308" si="841">+G592</f>
        <v>334.38</v>
      </c>
      <c r="H308" s="35">
        <f t="shared" si="841"/>
        <v>107.03400000000001</v>
      </c>
      <c r="I308" s="35">
        <f t="shared" si="841"/>
        <v>236.32499999999999</v>
      </c>
      <c r="J308" s="35">
        <f t="shared" si="841"/>
        <v>148.084</v>
      </c>
      <c r="K308" s="35">
        <f t="shared" si="841"/>
        <v>226.13900000000001</v>
      </c>
      <c r="L308" s="35">
        <f t="shared" si="841"/>
        <v>288.03300000000002</v>
      </c>
      <c r="M308" s="35">
        <f t="shared" si="841"/>
        <v>405.00700000000001</v>
      </c>
      <c r="N308" s="35">
        <f t="shared" si="841"/>
        <v>303.12799999999999</v>
      </c>
      <c r="O308" s="35">
        <f t="shared" si="841"/>
        <v>144.303</v>
      </c>
      <c r="P308" s="35">
        <f t="shared" si="841"/>
        <v>1268.606</v>
      </c>
      <c r="Q308" s="35">
        <f t="shared" si="841"/>
        <v>767.65599999999995</v>
      </c>
      <c r="R308" s="35">
        <f t="shared" si="841"/>
        <v>233.155</v>
      </c>
      <c r="S308" s="35">
        <f t="shared" si="841"/>
        <v>151.61099999999999</v>
      </c>
      <c r="T308" s="35">
        <f t="shared" si="841"/>
        <v>135.44200000000001</v>
      </c>
      <c r="U308" s="35">
        <f t="shared" si="841"/>
        <v>953.976</v>
      </c>
      <c r="V308" s="35">
        <f t="shared" si="841"/>
        <v>427.73599999999999</v>
      </c>
      <c r="W308" s="35">
        <f t="shared" si="841"/>
        <v>366.392</v>
      </c>
      <c r="X308" s="35">
        <f t="shared" si="841"/>
        <v>364.93</v>
      </c>
      <c r="Y308" s="35">
        <f t="shared" si="841"/>
        <v>486.791</v>
      </c>
      <c r="Z308" s="35">
        <f t="shared" si="841"/>
        <v>342.512</v>
      </c>
      <c r="AA308" s="35">
        <f t="shared" si="841"/>
        <v>272.55599999999998</v>
      </c>
      <c r="AB308" s="35">
        <f t="shared" si="841"/>
        <v>479.44099999999997</v>
      </c>
      <c r="AC308" s="35">
        <f t="shared" si="841"/>
        <v>744.82299999999998</v>
      </c>
      <c r="AD308" s="35">
        <f t="shared" si="841"/>
        <v>407.12700000000001</v>
      </c>
      <c r="AE308" s="35">
        <f t="shared" si="841"/>
        <v>348.30500000000001</v>
      </c>
      <c r="AF308" s="35">
        <f t="shared" si="841"/>
        <v>576.98900000000003</v>
      </c>
      <c r="AG308" s="35">
        <f t="shared" si="841"/>
        <v>653.93899999999996</v>
      </c>
      <c r="AH308" s="35">
        <f t="shared" si="841"/>
        <v>411.36900000000003</v>
      </c>
      <c r="AI308" s="35">
        <f t="shared" si="841"/>
        <v>288.32499999999999</v>
      </c>
      <c r="AJ308" s="35">
        <f t="shared" si="841"/>
        <v>583.42100000000005</v>
      </c>
      <c r="AK308" s="35">
        <f t="shared" si="841"/>
        <v>1568.567</v>
      </c>
      <c r="AL308" s="35">
        <f t="shared" si="841"/>
        <v>488.411</v>
      </c>
      <c r="AM308" s="35">
        <f t="shared" si="841"/>
        <v>422.24</v>
      </c>
      <c r="AN308" s="35">
        <f t="shared" si="841"/>
        <v>950.51599999999996</v>
      </c>
      <c r="AO308" s="35">
        <f t="shared" si="841"/>
        <v>888.17899999999997</v>
      </c>
      <c r="AP308" s="35">
        <f t="shared" si="841"/>
        <v>729.42200000000003</v>
      </c>
      <c r="AQ308" s="35">
        <f t="shared" si="841"/>
        <v>996.24900000000002</v>
      </c>
      <c r="AR308" s="35">
        <f t="shared" si="841"/>
        <v>957.53499999999997</v>
      </c>
      <c r="AS308" s="35">
        <f t="shared" si="841"/>
        <v>814.28200000000004</v>
      </c>
      <c r="AT308" s="35">
        <f t="shared" si="841"/>
        <v>784.53200000000004</v>
      </c>
      <c r="AU308" s="35">
        <f t="shared" si="841"/>
        <v>711.43</v>
      </c>
      <c r="AV308" s="35">
        <f t="shared" si="841"/>
        <v>984.85199999999998</v>
      </c>
      <c r="AW308" s="35">
        <f t="shared" si="841"/>
        <v>866.12300000000005</v>
      </c>
      <c r="AX308" s="35">
        <f t="shared" si="841"/>
        <v>845.779</v>
      </c>
      <c r="AY308" s="35">
        <f t="shared" si="841"/>
        <v>1002.5</v>
      </c>
      <c r="AZ308" s="35">
        <f t="shared" si="841"/>
        <v>1504.8</v>
      </c>
      <c r="BA308" s="35">
        <f t="shared" si="841"/>
        <v>1382.8</v>
      </c>
      <c r="BB308" s="35">
        <f t="shared" si="841"/>
        <v>1393.5</v>
      </c>
      <c r="BC308" s="35">
        <f t="shared" si="841"/>
        <v>1201.5</v>
      </c>
      <c r="BD308" s="35">
        <f t="shared" si="841"/>
        <v>1444.9</v>
      </c>
      <c r="BE308" s="35">
        <f t="shared" si="841"/>
        <v>1337.8</v>
      </c>
      <c r="BF308" s="35">
        <f t="shared" si="841"/>
        <v>1348.7</v>
      </c>
      <c r="BG308" s="35">
        <f t="shared" si="841"/>
        <v>1218.0999999999999</v>
      </c>
      <c r="BH308" s="35">
        <f t="shared" si="841"/>
        <v>1475</v>
      </c>
      <c r="BI308" s="40">
        <f t="shared" ref="BI308:BZ308" si="842">+BI162</f>
        <v>1401.5123768466096</v>
      </c>
      <c r="BJ308" s="40">
        <f t="shared" si="842"/>
        <v>1538.8019654299994</v>
      </c>
      <c r="BK308" s="40">
        <f t="shared" si="842"/>
        <v>1315.293250961281</v>
      </c>
      <c r="BL308" s="40">
        <f t="shared" si="842"/>
        <v>1597.3959664384768</v>
      </c>
      <c r="BM308" s="40">
        <f t="shared" si="842"/>
        <v>3578.3978756146143</v>
      </c>
      <c r="BN308" s="40">
        <f t="shared" si="842"/>
        <v>1879.2334599145095</v>
      </c>
      <c r="BO308" s="40">
        <f t="shared" si="842"/>
        <v>1794.5617442466421</v>
      </c>
      <c r="BP308" s="40">
        <f t="shared" si="842"/>
        <v>1970.9878149492292</v>
      </c>
      <c r="BQ308" s="40">
        <f t="shared" si="842"/>
        <v>2899.0305727296632</v>
      </c>
      <c r="BR308" s="40">
        <f t="shared" si="842"/>
        <v>1957.9871349645682</v>
      </c>
      <c r="BS308" s="40">
        <f t="shared" si="842"/>
        <v>1867.7088930365235</v>
      </c>
      <c r="BT308" s="40">
        <f t="shared" si="842"/>
        <v>2111.4013084596245</v>
      </c>
      <c r="BU308" s="40">
        <f t="shared" si="842"/>
        <v>2189.5870159581632</v>
      </c>
      <c r="BV308" s="40">
        <f t="shared" si="842"/>
        <v>1983.7201434661281</v>
      </c>
      <c r="BW308" s="40">
        <f t="shared" si="842"/>
        <v>1884.696045060103</v>
      </c>
      <c r="BX308" s="40">
        <f t="shared" si="842"/>
        <v>2099.8914687913307</v>
      </c>
      <c r="BY308" s="40">
        <f t="shared" si="842"/>
        <v>2246.8123880235185</v>
      </c>
      <c r="BZ308" s="40">
        <f t="shared" si="842"/>
        <v>2072.8140666627351</v>
      </c>
      <c r="CB308" s="41"/>
      <c r="CC308" s="41">
        <f t="shared" ref="CC308:CT308" si="843">+SUMIFS($C308:$BZ308,$C$5:$BZ$5,"&lt;="&amp;CC$5,$C$5:$BZ$5,"&gt;"&amp;CB$5)</f>
        <v>825.82300000000009</v>
      </c>
      <c r="CD308" s="41">
        <f t="shared" si="843"/>
        <v>1222.307</v>
      </c>
      <c r="CE308" s="41">
        <f t="shared" si="843"/>
        <v>2413.7200000000003</v>
      </c>
      <c r="CF308" s="41">
        <f t="shared" si="843"/>
        <v>1668.7649999999999</v>
      </c>
      <c r="CG308" s="41">
        <f t="shared" si="843"/>
        <v>1560.625</v>
      </c>
      <c r="CH308" s="41">
        <f t="shared" si="843"/>
        <v>1903.9469999999999</v>
      </c>
      <c r="CI308" s="41">
        <f t="shared" si="843"/>
        <v>1990.6020000000003</v>
      </c>
      <c r="CJ308" s="41">
        <f t="shared" si="843"/>
        <v>2928.7240000000002</v>
      </c>
      <c r="CK308" s="41">
        <f t="shared" si="843"/>
        <v>2990.357</v>
      </c>
      <c r="CL308" s="41">
        <f t="shared" si="843"/>
        <v>3552.5980000000004</v>
      </c>
      <c r="CM308" s="41">
        <f t="shared" si="843"/>
        <v>3408.1839999999997</v>
      </c>
      <c r="CN308" s="41">
        <f t="shared" si="843"/>
        <v>5283.6</v>
      </c>
      <c r="CO308" s="42">
        <f t="shared" si="843"/>
        <v>5332.9</v>
      </c>
      <c r="CP308" s="42">
        <f t="shared" si="843"/>
        <v>5633.4143422766092</v>
      </c>
      <c r="CQ308" s="42">
        <f t="shared" si="843"/>
        <v>8370.3205529288807</v>
      </c>
      <c r="CR308" s="42">
        <f t="shared" si="843"/>
        <v>8622.5672668901025</v>
      </c>
      <c r="CS308" s="42">
        <f t="shared" si="843"/>
        <v>8152.4173609204399</v>
      </c>
      <c r="CT308" s="42">
        <f t="shared" si="843"/>
        <v>8304.2139685376878</v>
      </c>
    </row>
    <row r="309" spans="1:98" ht="15" customHeight="1" x14ac:dyDescent="0.25">
      <c r="A309" s="1"/>
      <c r="B309" s="26" t="s">
        <v>8</v>
      </c>
      <c r="C309" s="43"/>
      <c r="D309" s="43"/>
      <c r="E309" s="43"/>
      <c r="F309" s="43"/>
      <c r="G309" s="43" t="str">
        <f t="shared" ref="G309:BZ309" si="844">+IFERROR(G308/C308-1,"")</f>
        <v/>
      </c>
      <c r="H309" s="43" t="str">
        <f t="shared" si="844"/>
        <v/>
      </c>
      <c r="I309" s="43" t="str">
        <f t="shared" si="844"/>
        <v/>
      </c>
      <c r="J309" s="43" t="str">
        <f t="shared" si="844"/>
        <v/>
      </c>
      <c r="K309" s="43">
        <f t="shared" si="844"/>
        <v>-0.32370656139721277</v>
      </c>
      <c r="L309" s="43">
        <f t="shared" si="844"/>
        <v>1.6910420987723529</v>
      </c>
      <c r="M309" s="43">
        <f t="shared" si="844"/>
        <v>0.71377128953771307</v>
      </c>
      <c r="N309" s="43">
        <f t="shared" si="844"/>
        <v>1.0470003511520485</v>
      </c>
      <c r="O309" s="43">
        <f t="shared" si="844"/>
        <v>-0.36188362025126142</v>
      </c>
      <c r="P309" s="43">
        <f t="shared" si="844"/>
        <v>3.4043772762148778</v>
      </c>
      <c r="Q309" s="43">
        <f t="shared" si="844"/>
        <v>0.89541415333562124</v>
      </c>
      <c r="R309" s="43">
        <f t="shared" si="844"/>
        <v>-0.2308364783193898</v>
      </c>
      <c r="S309" s="43">
        <f t="shared" si="844"/>
        <v>5.0643437766366484E-2</v>
      </c>
      <c r="T309" s="43">
        <f t="shared" si="844"/>
        <v>-0.89323556722891106</v>
      </c>
      <c r="U309" s="43">
        <f t="shared" si="844"/>
        <v>0.24271288181164485</v>
      </c>
      <c r="V309" s="43">
        <f t="shared" si="844"/>
        <v>0.83455641097124222</v>
      </c>
      <c r="W309" s="43">
        <f t="shared" si="844"/>
        <v>1.4166584218823175</v>
      </c>
      <c r="X309" s="43">
        <f t="shared" si="844"/>
        <v>1.6943636390484489</v>
      </c>
      <c r="Y309" s="43">
        <f t="shared" si="844"/>
        <v>-0.48972406014407066</v>
      </c>
      <c r="Z309" s="43">
        <f t="shared" si="844"/>
        <v>-0.19924439373819358</v>
      </c>
      <c r="AA309" s="43">
        <f t="shared" si="844"/>
        <v>-0.25610821196969369</v>
      </c>
      <c r="AB309" s="43">
        <f t="shared" si="844"/>
        <v>0.31378894582522676</v>
      </c>
      <c r="AC309" s="43">
        <f t="shared" si="844"/>
        <v>0.53006731841796584</v>
      </c>
      <c r="AD309" s="43">
        <f t="shared" si="844"/>
        <v>0.18865032466015785</v>
      </c>
      <c r="AE309" s="43">
        <f t="shared" si="844"/>
        <v>0.27792086763821033</v>
      </c>
      <c r="AF309" s="43">
        <f t="shared" si="844"/>
        <v>0.20346194839406739</v>
      </c>
      <c r="AG309" s="43">
        <f t="shared" si="844"/>
        <v>-0.12202093651780355</v>
      </c>
      <c r="AH309" s="43">
        <f t="shared" si="844"/>
        <v>1.0419353174807799E-2</v>
      </c>
      <c r="AI309" s="43">
        <f t="shared" si="844"/>
        <v>-0.17220539469717633</v>
      </c>
      <c r="AJ309" s="43">
        <f t="shared" si="844"/>
        <v>1.1147526209338565E-2</v>
      </c>
      <c r="AK309" s="43">
        <f t="shared" si="844"/>
        <v>1.3986442160507329</v>
      </c>
      <c r="AL309" s="43">
        <f t="shared" si="844"/>
        <v>0.18728197798083945</v>
      </c>
      <c r="AM309" s="43">
        <f t="shared" si="844"/>
        <v>0.46445851036157126</v>
      </c>
      <c r="AN309" s="43">
        <f t="shared" si="844"/>
        <v>0.62921115283817319</v>
      </c>
      <c r="AO309" s="43">
        <f t="shared" si="844"/>
        <v>-0.43376406618270058</v>
      </c>
      <c r="AP309" s="43">
        <f t="shared" si="844"/>
        <v>0.49345940202002003</v>
      </c>
      <c r="AQ309" s="43">
        <f t="shared" si="844"/>
        <v>1.3594377605153469</v>
      </c>
      <c r="AR309" s="43">
        <f t="shared" si="844"/>
        <v>7.384410151959564E-3</v>
      </c>
      <c r="AS309" s="43">
        <f t="shared" si="844"/>
        <v>-8.3200571056059602E-2</v>
      </c>
      <c r="AT309" s="43">
        <f t="shared" si="844"/>
        <v>7.5552972079262704E-2</v>
      </c>
      <c r="AU309" s="43">
        <f t="shared" si="844"/>
        <v>-0.28589137856098235</v>
      </c>
      <c r="AV309" s="43">
        <f t="shared" si="844"/>
        <v>2.8528461100638669E-2</v>
      </c>
      <c r="AW309" s="43">
        <f t="shared" si="844"/>
        <v>6.3664676365190465E-2</v>
      </c>
      <c r="AX309" s="43">
        <f t="shared" si="844"/>
        <v>7.8068198620323992E-2</v>
      </c>
      <c r="AY309" s="43">
        <f t="shared" si="844"/>
        <v>0.4091337165989628</v>
      </c>
      <c r="AZ309" s="43">
        <f t="shared" si="844"/>
        <v>0.52794531564133496</v>
      </c>
      <c r="BA309" s="43">
        <f t="shared" si="844"/>
        <v>0.59653998335109426</v>
      </c>
      <c r="BB309" s="43">
        <f t="shared" si="844"/>
        <v>0.64759352029312622</v>
      </c>
      <c r="BC309" s="43">
        <f t="shared" si="844"/>
        <v>0.19850374064837895</v>
      </c>
      <c r="BD309" s="43">
        <f t="shared" si="844"/>
        <v>-3.98059542796384E-2</v>
      </c>
      <c r="BE309" s="43">
        <f t="shared" si="844"/>
        <v>-3.2542667052357532E-2</v>
      </c>
      <c r="BF309" s="43">
        <f t="shared" si="844"/>
        <v>-3.214926444205235E-2</v>
      </c>
      <c r="BG309" s="43">
        <f t="shared" si="844"/>
        <v>1.3816063254265432E-2</v>
      </c>
      <c r="BH309" s="43">
        <f t="shared" si="844"/>
        <v>2.0831891480379117E-2</v>
      </c>
      <c r="BI309" s="43">
        <f t="shared" si="844"/>
        <v>4.7624739756772172E-2</v>
      </c>
      <c r="BJ309" s="43">
        <f t="shared" si="844"/>
        <v>0.14095200224660731</v>
      </c>
      <c r="BK309" s="43">
        <f t="shared" si="844"/>
        <v>7.9790863608308893E-2</v>
      </c>
      <c r="BL309" s="43">
        <f t="shared" si="844"/>
        <v>8.298031622947577E-2</v>
      </c>
      <c r="BM309" s="43">
        <f t="shared" si="844"/>
        <v>1.5532402957910207</v>
      </c>
      <c r="BN309" s="43">
        <f t="shared" si="844"/>
        <v>0.22123151785121387</v>
      </c>
      <c r="BO309" s="43">
        <f t="shared" si="844"/>
        <v>0.36438147381588704</v>
      </c>
      <c r="BP309" s="43">
        <f t="shared" si="844"/>
        <v>0.23387554267067889</v>
      </c>
      <c r="BQ309" s="43">
        <f t="shared" si="844"/>
        <v>-0.18985236591899812</v>
      </c>
      <c r="BR309" s="43">
        <f t="shared" si="844"/>
        <v>4.1907339737150773E-2</v>
      </c>
      <c r="BS309" s="43">
        <f t="shared" si="844"/>
        <v>4.0760452530758995E-2</v>
      </c>
      <c r="BT309" s="43">
        <f t="shared" si="844"/>
        <v>7.124016315342474E-2</v>
      </c>
      <c r="BU309" s="43">
        <f t="shared" si="844"/>
        <v>-0.24471751469095537</v>
      </c>
      <c r="BV309" s="43">
        <f t="shared" si="844"/>
        <v>1.3142583034400523E-2</v>
      </c>
      <c r="BW309" s="43">
        <f t="shared" si="844"/>
        <v>9.0951818492237546E-3</v>
      </c>
      <c r="BX309" s="43">
        <f t="shared" si="844"/>
        <v>-5.4512799732471251E-3</v>
      </c>
      <c r="BY309" s="43">
        <f t="shared" si="844"/>
        <v>2.6135235388356381E-2</v>
      </c>
      <c r="BZ309" s="43">
        <f t="shared" si="844"/>
        <v>4.491254650514076E-2</v>
      </c>
      <c r="CB309" s="43"/>
      <c r="CC309" s="43" t="str">
        <f t="shared" ref="CC309:CT309" si="845">+IFERROR(CC308/CB308-1,"")</f>
        <v/>
      </c>
      <c r="CD309" s="43">
        <f t="shared" si="845"/>
        <v>0.48010772284133507</v>
      </c>
      <c r="CE309" s="43">
        <f t="shared" si="845"/>
        <v>0.97472484408581495</v>
      </c>
      <c r="CF309" s="43">
        <f t="shared" si="845"/>
        <v>-0.30863356147357623</v>
      </c>
      <c r="CG309" s="43">
        <f t="shared" si="845"/>
        <v>-6.4802413761074762E-2</v>
      </c>
      <c r="CH309" s="43">
        <f t="shared" si="845"/>
        <v>0.21999006808169796</v>
      </c>
      <c r="CI309" s="43">
        <f t="shared" si="845"/>
        <v>4.5513346747572569E-2</v>
      </c>
      <c r="CJ309" s="43">
        <f t="shared" si="845"/>
        <v>0.4712755236857995</v>
      </c>
      <c r="CK309" s="43">
        <f t="shared" si="845"/>
        <v>2.1044318276491669E-2</v>
      </c>
      <c r="CL309" s="43">
        <f t="shared" si="845"/>
        <v>0.1880180192532197</v>
      </c>
      <c r="CM309" s="43">
        <f t="shared" si="845"/>
        <v>-4.0650250886815953E-2</v>
      </c>
      <c r="CN309" s="43">
        <f t="shared" si="845"/>
        <v>0.55026841273827953</v>
      </c>
      <c r="CO309" s="43">
        <f t="shared" si="845"/>
        <v>9.3307593307592196E-3</v>
      </c>
      <c r="CP309" s="43">
        <f t="shared" si="845"/>
        <v>5.6351017697052086E-2</v>
      </c>
      <c r="CQ309" s="43">
        <f t="shared" si="845"/>
        <v>0.48583435273220399</v>
      </c>
      <c r="CR309" s="43">
        <f t="shared" si="845"/>
        <v>3.0135848724808678E-2</v>
      </c>
      <c r="CS309" s="43">
        <f t="shared" si="845"/>
        <v>-5.4525513274334969E-2</v>
      </c>
      <c r="CT309" s="43">
        <f t="shared" si="845"/>
        <v>1.8619827824922552E-2</v>
      </c>
    </row>
    <row r="310" spans="1:98" ht="15" customHeight="1" x14ac:dyDescent="0.25">
      <c r="A310" s="1"/>
      <c r="B310" s="26" t="s">
        <v>271</v>
      </c>
      <c r="G310" s="4">
        <f t="shared" ref="G310:BZ310" si="846">+G308-C308</f>
        <v>334.38</v>
      </c>
      <c r="H310" s="4">
        <f t="shared" si="846"/>
        <v>107.03400000000001</v>
      </c>
      <c r="I310" s="4">
        <f t="shared" si="846"/>
        <v>236.32499999999999</v>
      </c>
      <c r="J310" s="4">
        <f t="shared" si="846"/>
        <v>148.084</v>
      </c>
      <c r="K310" s="4">
        <f t="shared" si="846"/>
        <v>-108.24099999999999</v>
      </c>
      <c r="L310" s="4">
        <f t="shared" si="846"/>
        <v>180.99900000000002</v>
      </c>
      <c r="M310" s="4">
        <f t="shared" si="846"/>
        <v>168.68200000000002</v>
      </c>
      <c r="N310" s="4">
        <f t="shared" si="846"/>
        <v>155.04399999999998</v>
      </c>
      <c r="O310" s="4">
        <f t="shared" si="846"/>
        <v>-81.836000000000013</v>
      </c>
      <c r="P310" s="4">
        <f t="shared" si="846"/>
        <v>980.57299999999998</v>
      </c>
      <c r="Q310" s="4">
        <f t="shared" si="846"/>
        <v>362.64899999999994</v>
      </c>
      <c r="R310" s="4">
        <f t="shared" si="846"/>
        <v>-69.972999999999985</v>
      </c>
      <c r="S310" s="4">
        <f t="shared" si="846"/>
        <v>7.3079999999999927</v>
      </c>
      <c r="T310" s="4">
        <f t="shared" si="846"/>
        <v>-1133.164</v>
      </c>
      <c r="U310" s="4">
        <f t="shared" si="846"/>
        <v>186.32000000000005</v>
      </c>
      <c r="V310" s="4">
        <f t="shared" si="846"/>
        <v>194.58099999999999</v>
      </c>
      <c r="W310" s="4">
        <f t="shared" si="846"/>
        <v>214.78100000000001</v>
      </c>
      <c r="X310" s="4">
        <f t="shared" si="846"/>
        <v>229.488</v>
      </c>
      <c r="Y310" s="4">
        <f t="shared" si="846"/>
        <v>-467.185</v>
      </c>
      <c r="Z310" s="4">
        <f t="shared" si="846"/>
        <v>-85.22399999999999</v>
      </c>
      <c r="AA310" s="4">
        <f t="shared" si="846"/>
        <v>-93.836000000000013</v>
      </c>
      <c r="AB310" s="4">
        <f t="shared" si="846"/>
        <v>114.51099999999997</v>
      </c>
      <c r="AC310" s="4">
        <f t="shared" si="846"/>
        <v>258.03199999999998</v>
      </c>
      <c r="AD310" s="4">
        <f t="shared" si="846"/>
        <v>64.615000000000009</v>
      </c>
      <c r="AE310" s="4">
        <f t="shared" si="846"/>
        <v>75.749000000000024</v>
      </c>
      <c r="AF310" s="4">
        <f t="shared" si="846"/>
        <v>97.548000000000059</v>
      </c>
      <c r="AG310" s="4">
        <f t="shared" si="846"/>
        <v>-90.884000000000015</v>
      </c>
      <c r="AH310" s="4">
        <f t="shared" si="846"/>
        <v>4.2420000000000186</v>
      </c>
      <c r="AI310" s="4">
        <f t="shared" si="846"/>
        <v>-59.980000000000018</v>
      </c>
      <c r="AJ310" s="4">
        <f t="shared" si="846"/>
        <v>6.4320000000000164</v>
      </c>
      <c r="AK310" s="4">
        <f t="shared" si="846"/>
        <v>914.62800000000004</v>
      </c>
      <c r="AL310" s="4">
        <f t="shared" si="846"/>
        <v>77.041999999999973</v>
      </c>
      <c r="AM310" s="4">
        <f t="shared" si="846"/>
        <v>133.91500000000002</v>
      </c>
      <c r="AN310" s="4">
        <f t="shared" si="846"/>
        <v>367.09499999999991</v>
      </c>
      <c r="AO310" s="4">
        <f t="shared" si="846"/>
        <v>-680.38800000000003</v>
      </c>
      <c r="AP310" s="4">
        <f t="shared" si="846"/>
        <v>241.01100000000002</v>
      </c>
      <c r="AQ310" s="4">
        <f t="shared" si="846"/>
        <v>574.00900000000001</v>
      </c>
      <c r="AR310" s="4">
        <f t="shared" si="846"/>
        <v>7.0190000000000055</v>
      </c>
      <c r="AS310" s="4">
        <f t="shared" si="846"/>
        <v>-73.896999999999935</v>
      </c>
      <c r="AT310" s="4">
        <f t="shared" si="846"/>
        <v>55.110000000000014</v>
      </c>
      <c r="AU310" s="4">
        <f t="shared" si="846"/>
        <v>-284.81900000000007</v>
      </c>
      <c r="AV310" s="4">
        <f t="shared" si="846"/>
        <v>27.317000000000007</v>
      </c>
      <c r="AW310" s="4">
        <f t="shared" si="846"/>
        <v>51.841000000000008</v>
      </c>
      <c r="AX310" s="4">
        <f t="shared" si="846"/>
        <v>61.246999999999957</v>
      </c>
      <c r="AY310" s="4">
        <f t="shared" si="846"/>
        <v>291.07000000000005</v>
      </c>
      <c r="AZ310" s="4">
        <f t="shared" si="846"/>
        <v>519.94799999999998</v>
      </c>
      <c r="BA310" s="4">
        <f t="shared" si="846"/>
        <v>516.67699999999991</v>
      </c>
      <c r="BB310" s="4">
        <f t="shared" si="846"/>
        <v>547.721</v>
      </c>
      <c r="BC310" s="4">
        <f t="shared" si="846"/>
        <v>199</v>
      </c>
      <c r="BD310" s="4">
        <f t="shared" si="846"/>
        <v>-59.899999999999864</v>
      </c>
      <c r="BE310" s="4">
        <f t="shared" si="846"/>
        <v>-45</v>
      </c>
      <c r="BF310" s="4">
        <f t="shared" si="846"/>
        <v>-44.799999999999955</v>
      </c>
      <c r="BG310" s="4">
        <f t="shared" si="846"/>
        <v>16.599999999999909</v>
      </c>
      <c r="BH310" s="4">
        <f t="shared" si="846"/>
        <v>30.099999999999909</v>
      </c>
      <c r="BI310" s="4">
        <f t="shared" si="846"/>
        <v>63.712376846609686</v>
      </c>
      <c r="BJ310" s="4">
        <f t="shared" si="846"/>
        <v>190.10196542999938</v>
      </c>
      <c r="BK310" s="4">
        <f t="shared" si="846"/>
        <v>97.193250961281137</v>
      </c>
      <c r="BL310" s="4">
        <f t="shared" si="846"/>
        <v>122.39596643847676</v>
      </c>
      <c r="BM310" s="4">
        <f t="shared" si="846"/>
        <v>2176.8854987680047</v>
      </c>
      <c r="BN310" s="4">
        <f t="shared" si="846"/>
        <v>340.43149448451004</v>
      </c>
      <c r="BO310" s="4">
        <f t="shared" si="846"/>
        <v>479.26849328536105</v>
      </c>
      <c r="BP310" s="4">
        <f t="shared" si="846"/>
        <v>373.59184851075247</v>
      </c>
      <c r="BQ310" s="4">
        <f t="shared" si="846"/>
        <v>-679.36730288495119</v>
      </c>
      <c r="BR310" s="4">
        <f t="shared" si="846"/>
        <v>78.753675050058746</v>
      </c>
      <c r="BS310" s="4">
        <f t="shared" si="846"/>
        <v>73.147148789881385</v>
      </c>
      <c r="BT310" s="4">
        <f t="shared" si="846"/>
        <v>140.41349351039526</v>
      </c>
      <c r="BU310" s="4">
        <f t="shared" si="846"/>
        <v>-709.44355677149997</v>
      </c>
      <c r="BV310" s="4">
        <f t="shared" si="846"/>
        <v>25.73300850155988</v>
      </c>
      <c r="BW310" s="4">
        <f t="shared" si="846"/>
        <v>16.987152023579483</v>
      </c>
      <c r="BX310" s="4">
        <f t="shared" si="846"/>
        <v>-11.509839668293807</v>
      </c>
      <c r="BY310" s="4">
        <f t="shared" si="846"/>
        <v>57.225372065355259</v>
      </c>
      <c r="BZ310" s="4">
        <f t="shared" si="846"/>
        <v>89.093923196606966</v>
      </c>
      <c r="CB310" s="4"/>
      <c r="CC310" s="4">
        <f t="shared" ref="CC310:CT310" si="847">+CC308-CB308</f>
        <v>825.82300000000009</v>
      </c>
      <c r="CD310" s="4">
        <f t="shared" si="847"/>
        <v>396.48399999999992</v>
      </c>
      <c r="CE310" s="4">
        <f t="shared" si="847"/>
        <v>1191.4130000000002</v>
      </c>
      <c r="CF310" s="4">
        <f t="shared" si="847"/>
        <v>-744.95500000000038</v>
      </c>
      <c r="CG310" s="4">
        <f t="shared" si="847"/>
        <v>-108.13999999999987</v>
      </c>
      <c r="CH310" s="4">
        <f t="shared" si="847"/>
        <v>343.32199999999989</v>
      </c>
      <c r="CI310" s="4">
        <f t="shared" si="847"/>
        <v>86.655000000000427</v>
      </c>
      <c r="CJ310" s="4">
        <f t="shared" si="847"/>
        <v>938.12199999999984</v>
      </c>
      <c r="CK310" s="4">
        <f t="shared" si="847"/>
        <v>61.632999999999811</v>
      </c>
      <c r="CL310" s="4">
        <f t="shared" si="847"/>
        <v>562.24100000000044</v>
      </c>
      <c r="CM310" s="4">
        <f t="shared" si="847"/>
        <v>-144.41400000000067</v>
      </c>
      <c r="CN310" s="4">
        <f t="shared" si="847"/>
        <v>1875.4160000000006</v>
      </c>
      <c r="CO310" s="4">
        <f t="shared" si="847"/>
        <v>49.299999999999272</v>
      </c>
      <c r="CP310" s="4">
        <f t="shared" si="847"/>
        <v>300.51434227660957</v>
      </c>
      <c r="CQ310" s="4">
        <f t="shared" si="847"/>
        <v>2736.9062106522715</v>
      </c>
      <c r="CR310" s="4">
        <f t="shared" si="847"/>
        <v>252.24671396122176</v>
      </c>
      <c r="CS310" s="4">
        <f t="shared" si="847"/>
        <v>-470.14990596966254</v>
      </c>
      <c r="CT310" s="4">
        <f t="shared" si="847"/>
        <v>151.7966076172479</v>
      </c>
    </row>
    <row r="311" spans="1:98" ht="15" customHeight="1" x14ac:dyDescent="0.25">
      <c r="A311" s="1"/>
      <c r="B311" s="26" t="s">
        <v>272</v>
      </c>
      <c r="D311" s="43"/>
      <c r="E311" s="43"/>
      <c r="F311" s="43"/>
      <c r="G311" s="43" t="str">
        <f t="shared" ref="G311:BZ311" si="848">+IFERROR(G308/F308-1,"")</f>
        <v/>
      </c>
      <c r="H311" s="43">
        <f t="shared" si="848"/>
        <v>-0.67990310425264666</v>
      </c>
      <c r="I311" s="43">
        <f t="shared" si="848"/>
        <v>1.2079432703626884</v>
      </c>
      <c r="J311" s="43">
        <f t="shared" si="848"/>
        <v>-0.37338834232518769</v>
      </c>
      <c r="K311" s="43">
        <f t="shared" si="848"/>
        <v>0.52709948407660523</v>
      </c>
      <c r="L311" s="43">
        <f t="shared" si="848"/>
        <v>0.27369891969098648</v>
      </c>
      <c r="M311" s="43">
        <f t="shared" si="848"/>
        <v>0.40611318841938249</v>
      </c>
      <c r="N311" s="43">
        <f t="shared" si="848"/>
        <v>-0.25154873866377625</v>
      </c>
      <c r="O311" s="43">
        <f t="shared" si="848"/>
        <v>-0.52395357736665704</v>
      </c>
      <c r="P311" s="43">
        <f t="shared" si="848"/>
        <v>7.7912656008537589</v>
      </c>
      <c r="Q311" s="43">
        <f t="shared" si="848"/>
        <v>-0.39488225658715159</v>
      </c>
      <c r="R311" s="43">
        <f t="shared" si="848"/>
        <v>-0.69627671769646815</v>
      </c>
      <c r="S311" s="43">
        <f t="shared" si="848"/>
        <v>-0.34974158821384915</v>
      </c>
      <c r="T311" s="43">
        <f t="shared" si="848"/>
        <v>-0.10664793451662469</v>
      </c>
      <c r="U311" s="43">
        <f t="shared" si="848"/>
        <v>6.0434281832814039</v>
      </c>
      <c r="V311" s="43">
        <f t="shared" si="848"/>
        <v>-0.55162813320251236</v>
      </c>
      <c r="W311" s="43">
        <f t="shared" si="848"/>
        <v>-0.14341556474086814</v>
      </c>
      <c r="X311" s="43">
        <f t="shared" si="848"/>
        <v>-3.9902617961090625E-3</v>
      </c>
      <c r="Y311" s="43">
        <f t="shared" si="848"/>
        <v>0.33392979475515849</v>
      </c>
      <c r="Z311" s="43">
        <f t="shared" si="848"/>
        <v>-0.29638797759202617</v>
      </c>
      <c r="AA311" s="43">
        <f t="shared" si="848"/>
        <v>-0.20424393889849124</v>
      </c>
      <c r="AB311" s="43">
        <f t="shared" si="848"/>
        <v>0.75905501988582169</v>
      </c>
      <c r="AC311" s="43">
        <f t="shared" si="848"/>
        <v>0.55352379124855822</v>
      </c>
      <c r="AD311" s="43">
        <f t="shared" si="848"/>
        <v>-0.45339093986087964</v>
      </c>
      <c r="AE311" s="43">
        <f t="shared" si="848"/>
        <v>-0.14448071486292979</v>
      </c>
      <c r="AF311" s="43">
        <f t="shared" si="848"/>
        <v>0.65656249551398926</v>
      </c>
      <c r="AG311" s="43">
        <f t="shared" si="848"/>
        <v>0.13336476085332638</v>
      </c>
      <c r="AH311" s="43">
        <f t="shared" si="848"/>
        <v>-0.37093673874780364</v>
      </c>
      <c r="AI311" s="43">
        <f t="shared" si="848"/>
        <v>-0.29910858620848924</v>
      </c>
      <c r="AJ311" s="43">
        <f t="shared" si="848"/>
        <v>1.0234839157201079</v>
      </c>
      <c r="AK311" s="43">
        <f t="shared" si="848"/>
        <v>1.6885679466457324</v>
      </c>
      <c r="AL311" s="43">
        <f t="shared" si="848"/>
        <v>-0.68862598792400964</v>
      </c>
      <c r="AM311" s="43">
        <f t="shared" si="848"/>
        <v>-0.13548220658420873</v>
      </c>
      <c r="AN311" s="43">
        <f t="shared" si="848"/>
        <v>1.251127320954907</v>
      </c>
      <c r="AO311" s="43">
        <f t="shared" si="848"/>
        <v>-6.5582273207394737E-2</v>
      </c>
      <c r="AP311" s="43">
        <f t="shared" si="848"/>
        <v>-0.1787443747262657</v>
      </c>
      <c r="AQ311" s="43">
        <f t="shared" si="848"/>
        <v>0.36580607659215092</v>
      </c>
      <c r="AR311" s="43">
        <f t="shared" si="848"/>
        <v>-3.8859762970903877E-2</v>
      </c>
      <c r="AS311" s="43">
        <f t="shared" si="848"/>
        <v>-0.14960601962330355</v>
      </c>
      <c r="AT311" s="43">
        <f t="shared" si="848"/>
        <v>-3.6535254371335757E-2</v>
      </c>
      <c r="AU311" s="43">
        <f t="shared" si="848"/>
        <v>-9.3179118251390802E-2</v>
      </c>
      <c r="AV311" s="43">
        <f t="shared" si="848"/>
        <v>0.38432734070815133</v>
      </c>
      <c r="AW311" s="43">
        <f t="shared" si="848"/>
        <v>-0.12055516971077884</v>
      </c>
      <c r="AX311" s="43">
        <f t="shared" si="848"/>
        <v>-2.348858072121407E-2</v>
      </c>
      <c r="AY311" s="43">
        <f t="shared" si="848"/>
        <v>0.18529781420441993</v>
      </c>
      <c r="AZ311" s="43">
        <f t="shared" si="848"/>
        <v>0.50104738154613471</v>
      </c>
      <c r="BA311" s="43">
        <f t="shared" si="848"/>
        <v>-8.107389686337052E-2</v>
      </c>
      <c r="BB311" s="43">
        <f t="shared" si="848"/>
        <v>7.7379230546716915E-3</v>
      </c>
      <c r="BC311" s="43">
        <f t="shared" si="848"/>
        <v>-0.13778256189451021</v>
      </c>
      <c r="BD311" s="43">
        <f t="shared" si="848"/>
        <v>0.20258010819808581</v>
      </c>
      <c r="BE311" s="43">
        <f t="shared" si="848"/>
        <v>-7.4122776662744916E-2</v>
      </c>
      <c r="BF311" s="43">
        <f t="shared" si="848"/>
        <v>8.1477051876215345E-3</v>
      </c>
      <c r="BG311" s="43">
        <f t="shared" si="848"/>
        <v>-9.6833988285015327E-2</v>
      </c>
      <c r="BH311" s="43">
        <f t="shared" si="848"/>
        <v>0.21090222477629106</v>
      </c>
      <c r="BI311" s="43">
        <f t="shared" si="848"/>
        <v>-4.9822117392129051E-2</v>
      </c>
      <c r="BJ311" s="43">
        <f t="shared" si="848"/>
        <v>9.7958170652969967E-2</v>
      </c>
      <c r="BK311" s="43">
        <f t="shared" si="848"/>
        <v>-0.14524852417007517</v>
      </c>
      <c r="BL311" s="43">
        <f t="shared" si="848"/>
        <v>0.21447895005240936</v>
      </c>
      <c r="BM311" s="43">
        <f t="shared" si="848"/>
        <v>1.2401445545107648</v>
      </c>
      <c r="BN311" s="43">
        <f t="shared" si="848"/>
        <v>-0.47483943227198055</v>
      </c>
      <c r="BO311" s="43">
        <f t="shared" si="848"/>
        <v>-4.5056517710002519E-2</v>
      </c>
      <c r="BP311" s="43">
        <f t="shared" si="848"/>
        <v>9.8311507680473254E-2</v>
      </c>
      <c r="BQ311" s="43">
        <f t="shared" si="848"/>
        <v>0.47085159570321311</v>
      </c>
      <c r="BR311" s="43">
        <f t="shared" si="848"/>
        <v>-0.3246062482462988</v>
      </c>
      <c r="BS311" s="43">
        <f t="shared" si="848"/>
        <v>-4.6107678807439378E-2</v>
      </c>
      <c r="BT311" s="43">
        <f t="shared" si="848"/>
        <v>0.13047665850479806</v>
      </c>
      <c r="BU311" s="43">
        <f t="shared" si="848"/>
        <v>3.7030244882996222E-2</v>
      </c>
      <c r="BV311" s="43">
        <f t="shared" si="848"/>
        <v>-9.4020868315182193E-2</v>
      </c>
      <c r="BW311" s="43">
        <f t="shared" si="848"/>
        <v>-4.9918381245552923E-2</v>
      </c>
      <c r="BX311" s="43">
        <f t="shared" si="848"/>
        <v>0.11418044002122651</v>
      </c>
      <c r="BY311" s="43">
        <f t="shared" si="848"/>
        <v>6.9965958439153653E-2</v>
      </c>
      <c r="BZ311" s="43">
        <f t="shared" si="848"/>
        <v>-7.7442301052045859E-2</v>
      </c>
      <c r="CB311" s="43"/>
      <c r="CC311" s="43"/>
      <c r="CD311" s="43"/>
      <c r="CE311" s="43"/>
      <c r="CF311" s="43"/>
      <c r="CG311" s="43"/>
      <c r="CH311" s="43"/>
      <c r="CI311" s="43"/>
      <c r="CJ311" s="43"/>
      <c r="CK311" s="43"/>
      <c r="CL311" s="43"/>
      <c r="CM311" s="43"/>
      <c r="CN311" s="43"/>
      <c r="CO311" s="43"/>
      <c r="CP311" s="92" t="s">
        <v>143</v>
      </c>
      <c r="CQ311" s="92"/>
      <c r="CR311" s="92"/>
      <c r="CS311" s="43"/>
      <c r="CT311" s="43"/>
    </row>
    <row r="312" spans="1:98" ht="15" customHeight="1" x14ac:dyDescent="0.25">
      <c r="A312" s="1"/>
      <c r="Q312" s="38"/>
      <c r="R312" s="38"/>
      <c r="S312" s="38"/>
      <c r="T312" s="38"/>
      <c r="U312" s="38"/>
      <c r="V312" s="38"/>
      <c r="W312" s="38"/>
      <c r="X312" s="38"/>
      <c r="Y312" s="38"/>
      <c r="Z312" s="38"/>
      <c r="AA312" s="38"/>
      <c r="AB312" s="38"/>
      <c r="AC312" s="38"/>
      <c r="AD312" s="38"/>
      <c r="AE312" s="38"/>
      <c r="AF312" s="38"/>
      <c r="AG312" s="38"/>
      <c r="AH312" s="38"/>
      <c r="AI312" s="38"/>
      <c r="AJ312" s="38"/>
      <c r="AK312" s="38"/>
      <c r="AL312" s="38"/>
      <c r="AM312" s="38"/>
      <c r="AN312" s="38"/>
      <c r="AO312" s="38"/>
      <c r="AP312" s="38"/>
      <c r="AQ312" s="38"/>
      <c r="AR312" s="38"/>
      <c r="AS312" s="38"/>
      <c r="AT312" s="38"/>
      <c r="AU312" s="38"/>
      <c r="AV312" s="38"/>
      <c r="AW312" s="38"/>
      <c r="AX312" s="38"/>
      <c r="AY312" s="38"/>
      <c r="AZ312" s="38"/>
      <c r="BA312" s="38"/>
      <c r="BB312" s="38"/>
      <c r="BC312" s="38"/>
      <c r="BD312" s="38"/>
      <c r="BE312" s="38"/>
      <c r="BF312" s="38"/>
      <c r="BG312" s="4"/>
      <c r="BH312" s="4"/>
      <c r="BI312" s="4"/>
      <c r="BJ312" s="4"/>
      <c r="BK312" s="4"/>
      <c r="BL312" s="4"/>
      <c r="BM312" s="4"/>
      <c r="BN312" s="4"/>
      <c r="BO312" s="4"/>
      <c r="BP312" s="4"/>
      <c r="BQ312" s="4"/>
      <c r="BR312" s="4"/>
      <c r="BS312" s="38"/>
      <c r="BT312" s="38"/>
      <c r="BU312" s="38"/>
      <c r="BV312" s="38"/>
      <c r="BW312" s="38"/>
      <c r="BX312" s="38"/>
      <c r="BY312" s="38"/>
      <c r="BZ312" s="38"/>
      <c r="CC312" s="38"/>
      <c r="CD312" s="38"/>
      <c r="CE312" s="11"/>
      <c r="CF312" s="11"/>
      <c r="CG312" s="11"/>
      <c r="CH312" s="11"/>
      <c r="CI312" s="11"/>
      <c r="CJ312" s="11"/>
      <c r="CK312" s="11"/>
      <c r="CL312" s="11"/>
      <c r="CM312" s="11"/>
      <c r="CN312" s="11"/>
      <c r="CO312" s="11"/>
      <c r="CP312" s="38"/>
      <c r="CQ312" s="38"/>
      <c r="CR312" s="38"/>
      <c r="CS312" s="38"/>
      <c r="CT312" s="38"/>
    </row>
    <row r="313" spans="1:98" ht="15" customHeight="1" outlineLevel="1" x14ac:dyDescent="0.25">
      <c r="A313" s="51"/>
      <c r="B313" s="161" t="s">
        <v>273</v>
      </c>
      <c r="C313" s="162"/>
      <c r="D313" s="162"/>
      <c r="E313" s="162"/>
      <c r="F313" s="162"/>
      <c r="G313" s="162">
        <f t="shared" ref="G313:BG313" si="849">G585</f>
        <v>16.512</v>
      </c>
      <c r="H313" s="162">
        <f t="shared" si="849"/>
        <v>6.5789999999999997</v>
      </c>
      <c r="I313" s="162">
        <f t="shared" si="849"/>
        <v>9.907</v>
      </c>
      <c r="J313" s="162">
        <f t="shared" si="849"/>
        <v>1.1579999999999999</v>
      </c>
      <c r="K313" s="162">
        <f t="shared" si="849"/>
        <v>0.94799999999999995</v>
      </c>
      <c r="L313" s="162">
        <f t="shared" si="849"/>
        <v>0.41</v>
      </c>
      <c r="M313" s="162">
        <f t="shared" si="849"/>
        <v>7.9029999999999996</v>
      </c>
      <c r="N313" s="162">
        <f t="shared" si="849"/>
        <v>15.462999999999999</v>
      </c>
      <c r="O313" s="162">
        <f t="shared" si="849"/>
        <v>2.94</v>
      </c>
      <c r="P313" s="162">
        <f t="shared" si="849"/>
        <v>5.2619999999999996</v>
      </c>
      <c r="Q313" s="162">
        <f t="shared" si="849"/>
        <v>502.16899999999998</v>
      </c>
      <c r="R313" s="162">
        <f t="shared" si="849"/>
        <v>28.233000000000001</v>
      </c>
      <c r="S313" s="162">
        <f t="shared" si="849"/>
        <v>8.298</v>
      </c>
      <c r="T313" s="162">
        <f t="shared" si="849"/>
        <v>12.413</v>
      </c>
      <c r="U313" s="162">
        <f t="shared" si="849"/>
        <v>14.099</v>
      </c>
      <c r="V313" s="162">
        <f t="shared" si="849"/>
        <v>271.90699999999998</v>
      </c>
      <c r="W313" s="162">
        <f t="shared" si="849"/>
        <v>105.82899999999999</v>
      </c>
      <c r="X313" s="162">
        <f t="shared" si="849"/>
        <v>54.917999999999999</v>
      </c>
      <c r="Y313" s="162">
        <f t="shared" si="849"/>
        <v>95.311000000000007</v>
      </c>
      <c r="Z313" s="162">
        <f t="shared" si="849"/>
        <v>72.552000000000007</v>
      </c>
      <c r="AA313" s="162">
        <f t="shared" si="849"/>
        <v>59.673000000000002</v>
      </c>
      <c r="AB313" s="162">
        <f t="shared" si="849"/>
        <v>77.424999999999997</v>
      </c>
      <c r="AC313" s="162">
        <f t="shared" si="849"/>
        <v>103.613</v>
      </c>
      <c r="AD313" s="162">
        <f t="shared" si="849"/>
        <v>90.070999999999998</v>
      </c>
      <c r="AE313" s="162">
        <f t="shared" si="849"/>
        <v>77.703999999999994</v>
      </c>
      <c r="AF313" s="162">
        <f t="shared" si="849"/>
        <v>104.04900000000001</v>
      </c>
      <c r="AG313" s="162">
        <f t="shared" si="849"/>
        <v>112.996</v>
      </c>
      <c r="AH313" s="162">
        <f t="shared" si="849"/>
        <v>88.271000000000001</v>
      </c>
      <c r="AI313" s="162">
        <f t="shared" si="849"/>
        <v>53.167000000000002</v>
      </c>
      <c r="AJ313" s="162">
        <f t="shared" si="849"/>
        <v>82.113</v>
      </c>
      <c r="AK313" s="162">
        <f t="shared" si="849"/>
        <v>401.38200000000001</v>
      </c>
      <c r="AL313" s="162">
        <f t="shared" si="849"/>
        <v>74.141999999999996</v>
      </c>
      <c r="AM313" s="162">
        <f t="shared" si="849"/>
        <v>62.889000000000003</v>
      </c>
      <c r="AN313" s="162">
        <f t="shared" si="849"/>
        <v>109.991</v>
      </c>
      <c r="AO313" s="162">
        <f t="shared" si="849"/>
        <v>166.43199999999999</v>
      </c>
      <c r="AP313" s="162">
        <f t="shared" si="849"/>
        <v>144.38499999999999</v>
      </c>
      <c r="AQ313" s="162">
        <f t="shared" si="849"/>
        <v>214.06299999999999</v>
      </c>
      <c r="AR313" s="162">
        <f t="shared" si="849"/>
        <v>127.804</v>
      </c>
      <c r="AS313" s="162">
        <f t="shared" si="849"/>
        <v>137.65700000000001</v>
      </c>
      <c r="AT313" s="162">
        <f t="shared" si="849"/>
        <v>158.12799999999999</v>
      </c>
      <c r="AU313" s="162">
        <f t="shared" si="849"/>
        <v>145.37799999999999</v>
      </c>
      <c r="AV313" s="162">
        <f t="shared" si="849"/>
        <v>159.58600000000001</v>
      </c>
      <c r="AW313" s="162">
        <f t="shared" si="849"/>
        <v>172.76599999999999</v>
      </c>
      <c r="AX313" s="162">
        <f t="shared" si="849"/>
        <v>142.172</v>
      </c>
      <c r="AY313" s="162">
        <f t="shared" si="849"/>
        <v>93.4</v>
      </c>
      <c r="AZ313" s="162">
        <f t="shared" si="849"/>
        <v>124.3</v>
      </c>
      <c r="BA313" s="162">
        <f t="shared" si="849"/>
        <v>116.7</v>
      </c>
      <c r="BB313" s="162">
        <f t="shared" si="849"/>
        <v>104.5</v>
      </c>
      <c r="BC313" s="162">
        <f t="shared" si="849"/>
        <v>72.599999999999994</v>
      </c>
      <c r="BD313" s="162">
        <f t="shared" si="849"/>
        <v>112.8</v>
      </c>
      <c r="BE313" s="162">
        <f t="shared" si="849"/>
        <v>134.1</v>
      </c>
      <c r="BF313" s="162">
        <f t="shared" si="849"/>
        <v>78.099999999999994</v>
      </c>
      <c r="BG313" s="162">
        <f t="shared" si="849"/>
        <v>69</v>
      </c>
      <c r="BH313" s="162">
        <f t="shared" ref="BH313" si="850">BH585</f>
        <v>77.2</v>
      </c>
      <c r="BI313" s="163">
        <f t="shared" ref="BI313:BZ313" si="851">+BI315*BI$308</f>
        <v>98.105866379262679</v>
      </c>
      <c r="BJ313" s="163">
        <f t="shared" si="851"/>
        <v>89.108351375460032</v>
      </c>
      <c r="BK313" s="163">
        <f t="shared" si="851"/>
        <v>74.505569588973316</v>
      </c>
      <c r="BL313" s="163">
        <f t="shared" si="851"/>
        <v>83.606080412915531</v>
      </c>
      <c r="BM313" s="163">
        <f t="shared" si="851"/>
        <v>429.40774507375369</v>
      </c>
      <c r="BN313" s="163">
        <f t="shared" si="851"/>
        <v>187.92334599145096</v>
      </c>
      <c r="BO313" s="163">
        <f t="shared" si="851"/>
        <v>143.56493953973137</v>
      </c>
      <c r="BP313" s="163">
        <f t="shared" si="851"/>
        <v>157.67902519593835</v>
      </c>
      <c r="BQ313" s="163">
        <f t="shared" si="851"/>
        <v>289.90305727296635</v>
      </c>
      <c r="BR313" s="163">
        <f t="shared" si="851"/>
        <v>156.63897079716546</v>
      </c>
      <c r="BS313" s="163">
        <f t="shared" si="851"/>
        <v>149.41671144292189</v>
      </c>
      <c r="BT313" s="163">
        <f t="shared" si="851"/>
        <v>168.91210467676996</v>
      </c>
      <c r="BU313" s="163">
        <f t="shared" si="851"/>
        <v>218.95870159581634</v>
      </c>
      <c r="BV313" s="163">
        <f t="shared" si="851"/>
        <v>158.69761147729025</v>
      </c>
      <c r="BW313" s="163">
        <f t="shared" si="851"/>
        <v>150.77568360480825</v>
      </c>
      <c r="BX313" s="163">
        <f t="shared" si="851"/>
        <v>167.99131750330645</v>
      </c>
      <c r="BY313" s="163">
        <f t="shared" si="851"/>
        <v>224.68123880235186</v>
      </c>
      <c r="BZ313" s="163">
        <f t="shared" si="851"/>
        <v>165.8251253330188</v>
      </c>
      <c r="CB313" s="162"/>
      <c r="CC313" s="162">
        <f t="shared" ref="CC313:CO313" si="852">CC585</f>
        <v>34.155999999999999</v>
      </c>
      <c r="CD313" s="162">
        <f t="shared" si="852"/>
        <v>24.724</v>
      </c>
      <c r="CE313" s="162">
        <f t="shared" si="852"/>
        <v>538.60400000000004</v>
      </c>
      <c r="CF313" s="162">
        <f t="shared" si="852"/>
        <v>306.71699999999998</v>
      </c>
      <c r="CG313" s="162">
        <f t="shared" si="852"/>
        <v>328.61</v>
      </c>
      <c r="CH313" s="162">
        <f t="shared" si="852"/>
        <v>330.78199999999998</v>
      </c>
      <c r="CI313" s="162">
        <f t="shared" si="852"/>
        <v>383.02</v>
      </c>
      <c r="CJ313" s="162">
        <f t="shared" si="852"/>
        <v>610.80399999999997</v>
      </c>
      <c r="CK313" s="162">
        <f t="shared" si="852"/>
        <v>483.697</v>
      </c>
      <c r="CL313" s="162">
        <f t="shared" si="852"/>
        <v>637.65200000000004</v>
      </c>
      <c r="CM313" s="162">
        <f t="shared" si="852"/>
        <v>619.9</v>
      </c>
      <c r="CN313" s="162">
        <f t="shared" si="852"/>
        <v>438.9</v>
      </c>
      <c r="CO313" s="162">
        <f t="shared" si="852"/>
        <v>397.6</v>
      </c>
      <c r="CP313" s="164">
        <f t="shared" ref="CP313:CT313" si="853">+SUMIFS($C313:$BZ313,$C$5:$BZ$5,"&lt;="&amp;CP$5,$C$5:$BZ$5,"&gt;"&amp;CO$5)</f>
        <v>333.4142177547227</v>
      </c>
      <c r="CQ313" s="164">
        <f t="shared" si="853"/>
        <v>775.44274106709349</v>
      </c>
      <c r="CR313" s="164">
        <f t="shared" si="853"/>
        <v>747.78599280580147</v>
      </c>
      <c r="CS313" s="164">
        <f t="shared" si="853"/>
        <v>695.98512919279847</v>
      </c>
      <c r="CT313" s="165">
        <f t="shared" si="853"/>
        <v>709.27336524348539</v>
      </c>
    </row>
    <row r="314" spans="1:98" ht="15" customHeight="1" outlineLevel="1" x14ac:dyDescent="0.25">
      <c r="A314" s="1"/>
      <c r="B314" s="166" t="s">
        <v>8</v>
      </c>
      <c r="C314" s="43"/>
      <c r="D314" s="43"/>
      <c r="E314" s="43"/>
      <c r="F314" s="43"/>
      <c r="G314" s="43" t="str">
        <f t="shared" ref="G314:BZ314" si="854">+IFERROR(G313/C313-1,"")</f>
        <v/>
      </c>
      <c r="H314" s="43" t="str">
        <f t="shared" si="854"/>
        <v/>
      </c>
      <c r="I314" s="43" t="str">
        <f t="shared" si="854"/>
        <v/>
      </c>
      <c r="J314" s="43" t="str">
        <f t="shared" si="854"/>
        <v/>
      </c>
      <c r="K314" s="43">
        <f t="shared" si="854"/>
        <v>-0.94258720930232553</v>
      </c>
      <c r="L314" s="43">
        <f t="shared" si="854"/>
        <v>-0.93768049855601154</v>
      </c>
      <c r="M314" s="43">
        <f t="shared" si="854"/>
        <v>-0.20228121530231158</v>
      </c>
      <c r="N314" s="43">
        <f t="shared" si="854"/>
        <v>12.353195164075993</v>
      </c>
      <c r="O314" s="43">
        <f t="shared" si="854"/>
        <v>2.1012658227848102</v>
      </c>
      <c r="P314" s="43">
        <f t="shared" si="854"/>
        <v>11.834146341463414</v>
      </c>
      <c r="Q314" s="43">
        <f t="shared" si="854"/>
        <v>62.541566493736553</v>
      </c>
      <c r="R314" s="43">
        <f t="shared" si="854"/>
        <v>0.82584233331177659</v>
      </c>
      <c r="S314" s="43">
        <f t="shared" si="854"/>
        <v>1.8224489795918366</v>
      </c>
      <c r="T314" s="43">
        <f t="shared" si="854"/>
        <v>1.3589889775750668</v>
      </c>
      <c r="U314" s="43">
        <f t="shared" si="854"/>
        <v>-0.97192379457911582</v>
      </c>
      <c r="V314" s="43">
        <f t="shared" si="854"/>
        <v>8.6308220876279531</v>
      </c>
      <c r="W314" s="43">
        <f t="shared" si="854"/>
        <v>11.75355507351169</v>
      </c>
      <c r="X314" s="43">
        <f t="shared" si="854"/>
        <v>3.4242326593087888</v>
      </c>
      <c r="Y314" s="43">
        <f t="shared" si="854"/>
        <v>5.7601248315483371</v>
      </c>
      <c r="Z314" s="43">
        <f t="shared" si="854"/>
        <v>-0.73317347475423578</v>
      </c>
      <c r="AA314" s="43">
        <f t="shared" si="854"/>
        <v>-0.43613754263954108</v>
      </c>
      <c r="AB314" s="43">
        <f t="shared" si="854"/>
        <v>0.40982919989802968</v>
      </c>
      <c r="AC314" s="43">
        <f t="shared" si="854"/>
        <v>8.7104321641783056E-2</v>
      </c>
      <c r="AD314" s="43">
        <f t="shared" si="854"/>
        <v>0.2414681883338845</v>
      </c>
      <c r="AE314" s="43">
        <f t="shared" si="854"/>
        <v>0.30216345751009666</v>
      </c>
      <c r="AF314" s="43">
        <f t="shared" si="854"/>
        <v>0.34386825960607048</v>
      </c>
      <c r="AG314" s="43">
        <f t="shared" si="854"/>
        <v>9.0558134597009898E-2</v>
      </c>
      <c r="AH314" s="43">
        <f t="shared" si="854"/>
        <v>-1.9984234659324307E-2</v>
      </c>
      <c r="AI314" s="43">
        <f t="shared" si="854"/>
        <v>-0.31577524966539683</v>
      </c>
      <c r="AJ314" s="43">
        <f t="shared" si="854"/>
        <v>-0.210823746504051</v>
      </c>
      <c r="AK314" s="43">
        <f t="shared" si="854"/>
        <v>2.5521788381889627</v>
      </c>
      <c r="AL314" s="43">
        <f t="shared" si="854"/>
        <v>-0.16006389414416966</v>
      </c>
      <c r="AM314" s="43">
        <f t="shared" si="854"/>
        <v>0.1828577877254689</v>
      </c>
      <c r="AN314" s="43">
        <f t="shared" si="854"/>
        <v>0.3395077515131586</v>
      </c>
      <c r="AO314" s="43">
        <f t="shared" si="854"/>
        <v>-0.58535260674370049</v>
      </c>
      <c r="AP314" s="43">
        <f t="shared" si="854"/>
        <v>0.94741172344959668</v>
      </c>
      <c r="AQ314" s="43">
        <f t="shared" si="854"/>
        <v>2.4038226080872644</v>
      </c>
      <c r="AR314" s="43">
        <f t="shared" si="854"/>
        <v>0.16194961405933217</v>
      </c>
      <c r="AS314" s="43">
        <f t="shared" si="854"/>
        <v>-0.17289343395500856</v>
      </c>
      <c r="AT314" s="43">
        <f t="shared" si="854"/>
        <v>9.5183017626484734E-2</v>
      </c>
      <c r="AU314" s="43">
        <f t="shared" si="854"/>
        <v>-0.32086348411448973</v>
      </c>
      <c r="AV314" s="43">
        <f t="shared" si="854"/>
        <v>0.24867766267096503</v>
      </c>
      <c r="AW314" s="43">
        <f t="shared" si="854"/>
        <v>0.25504696455683318</v>
      </c>
      <c r="AX314" s="43">
        <f t="shared" si="854"/>
        <v>-0.10090559546696343</v>
      </c>
      <c r="AY314" s="43">
        <f t="shared" si="854"/>
        <v>-0.35753690379562231</v>
      </c>
      <c r="AZ314" s="43">
        <f t="shared" si="854"/>
        <v>-0.221109621144712</v>
      </c>
      <c r="BA314" s="43">
        <f t="shared" si="854"/>
        <v>-0.32451987080791356</v>
      </c>
      <c r="BB314" s="43">
        <f t="shared" si="854"/>
        <v>-0.26497481923304167</v>
      </c>
      <c r="BC314" s="43">
        <f t="shared" si="854"/>
        <v>-0.22269807280513931</v>
      </c>
      <c r="BD314" s="43">
        <f t="shared" si="854"/>
        <v>-9.2518101367658923E-2</v>
      </c>
      <c r="BE314" s="43">
        <f t="shared" si="854"/>
        <v>0.14910025706940866</v>
      </c>
      <c r="BF314" s="43">
        <f t="shared" si="854"/>
        <v>-0.25263157894736843</v>
      </c>
      <c r="BG314" s="43">
        <f t="shared" si="854"/>
        <v>-4.9586776859504078E-2</v>
      </c>
      <c r="BH314" s="43">
        <f t="shared" si="854"/>
        <v>-0.31560283687943258</v>
      </c>
      <c r="BI314" s="43">
        <f t="shared" si="854"/>
        <v>-0.26841262953569955</v>
      </c>
      <c r="BJ314" s="43">
        <f t="shared" si="854"/>
        <v>0.14095200224660731</v>
      </c>
      <c r="BK314" s="43">
        <f t="shared" si="854"/>
        <v>7.9790863608308893E-2</v>
      </c>
      <c r="BL314" s="43">
        <f t="shared" si="854"/>
        <v>8.298031622947577E-2</v>
      </c>
      <c r="BM314" s="43">
        <f t="shared" si="854"/>
        <v>3.3769833642131779</v>
      </c>
      <c r="BN314" s="43">
        <f t="shared" si="854"/>
        <v>1.1089307914544588</v>
      </c>
      <c r="BO314" s="43">
        <f t="shared" si="854"/>
        <v>0.92690211391899369</v>
      </c>
      <c r="BP314" s="43">
        <f t="shared" si="854"/>
        <v>0.88597557040336961</v>
      </c>
      <c r="BQ314" s="43">
        <f t="shared" si="854"/>
        <v>-0.32487697159916495</v>
      </c>
      <c r="BR314" s="43">
        <f t="shared" si="854"/>
        <v>-0.1664741282102794</v>
      </c>
      <c r="BS314" s="43">
        <f t="shared" si="854"/>
        <v>4.0760452530759217E-2</v>
      </c>
      <c r="BT314" s="43">
        <f t="shared" si="854"/>
        <v>7.124016315342474E-2</v>
      </c>
      <c r="BU314" s="43">
        <f t="shared" si="854"/>
        <v>-0.24471751469095537</v>
      </c>
      <c r="BV314" s="43">
        <f t="shared" si="854"/>
        <v>1.3142583034400523E-2</v>
      </c>
      <c r="BW314" s="43">
        <f t="shared" si="854"/>
        <v>9.0951818492237546E-3</v>
      </c>
      <c r="BX314" s="43">
        <f t="shared" si="854"/>
        <v>-5.4512799732472361E-3</v>
      </c>
      <c r="BY314" s="43">
        <f t="shared" si="854"/>
        <v>2.6135235388356381E-2</v>
      </c>
      <c r="BZ314" s="43">
        <f t="shared" si="854"/>
        <v>4.491254650514076E-2</v>
      </c>
      <c r="CB314" s="43"/>
      <c r="CC314" s="43" t="str">
        <f t="shared" ref="CC314:CT314" si="855">+IFERROR(CC313/CB313-1,"")</f>
        <v/>
      </c>
      <c r="CD314" s="43">
        <f t="shared" si="855"/>
        <v>-0.27614474762852792</v>
      </c>
      <c r="CE314" s="43">
        <f t="shared" si="855"/>
        <v>20.784662675942407</v>
      </c>
      <c r="CF314" s="43">
        <f t="shared" si="855"/>
        <v>-0.43053337888318699</v>
      </c>
      <c r="CG314" s="43">
        <f t="shared" si="855"/>
        <v>7.13785020067359E-2</v>
      </c>
      <c r="CH314" s="43">
        <f t="shared" si="855"/>
        <v>6.6096588661330724E-3</v>
      </c>
      <c r="CI314" s="43">
        <f t="shared" si="855"/>
        <v>0.15792274065698853</v>
      </c>
      <c r="CJ314" s="43">
        <f t="shared" si="855"/>
        <v>0.59470523732442171</v>
      </c>
      <c r="CK314" s="43">
        <f t="shared" si="855"/>
        <v>-0.20809785135657266</v>
      </c>
      <c r="CL314" s="43">
        <f t="shared" si="855"/>
        <v>0.31828810184888479</v>
      </c>
      <c r="CM314" s="43">
        <f t="shared" si="855"/>
        <v>-2.7839636667022272E-2</v>
      </c>
      <c r="CN314" s="43">
        <f t="shared" si="855"/>
        <v>-0.2919825778351347</v>
      </c>
      <c r="CO314" s="43">
        <f t="shared" si="855"/>
        <v>-9.4098883572567682E-2</v>
      </c>
      <c r="CP314" s="43">
        <f t="shared" si="855"/>
        <v>-0.16143305393681417</v>
      </c>
      <c r="CQ314" s="43">
        <f t="shared" si="855"/>
        <v>1.3257638690067819</v>
      </c>
      <c r="CR314" s="43">
        <f t="shared" si="855"/>
        <v>-3.5665751701064785E-2</v>
      </c>
      <c r="CS314" s="43">
        <f t="shared" si="855"/>
        <v>-6.9272310676265381E-2</v>
      </c>
      <c r="CT314" s="167">
        <f t="shared" si="855"/>
        <v>1.9092701112879418E-2</v>
      </c>
    </row>
    <row r="315" spans="1:98" ht="15" customHeight="1" outlineLevel="1" x14ac:dyDescent="0.25">
      <c r="A315" s="168"/>
      <c r="B315" s="169" t="s">
        <v>126</v>
      </c>
      <c r="C315" s="170"/>
      <c r="D315" s="170"/>
      <c r="E315" s="170"/>
      <c r="F315" s="170"/>
      <c r="G315" s="87">
        <f t="shared" ref="G315:BG315" si="856">+G313/G$308</f>
        <v>4.9380943836353851E-2</v>
      </c>
      <c r="H315" s="87">
        <f t="shared" si="856"/>
        <v>6.1466449913111718E-2</v>
      </c>
      <c r="I315" s="87">
        <f t="shared" si="856"/>
        <v>4.1921083253993442E-2</v>
      </c>
      <c r="J315" s="87">
        <f t="shared" si="856"/>
        <v>7.8198860106426082E-3</v>
      </c>
      <c r="K315" s="87">
        <f t="shared" si="856"/>
        <v>4.1921119311573848E-3</v>
      </c>
      <c r="L315" s="87">
        <f t="shared" si="856"/>
        <v>1.4234480076935627E-3</v>
      </c>
      <c r="M315" s="87">
        <f t="shared" si="856"/>
        <v>1.9513242980985512E-2</v>
      </c>
      <c r="N315" s="87">
        <f t="shared" si="856"/>
        <v>5.10114539072603E-2</v>
      </c>
      <c r="O315" s="87">
        <f t="shared" si="856"/>
        <v>2.0373796802561277E-2</v>
      </c>
      <c r="P315" s="87">
        <f t="shared" si="856"/>
        <v>4.1478599344477321E-3</v>
      </c>
      <c r="Q315" s="87">
        <f t="shared" si="856"/>
        <v>0.65415889408797689</v>
      </c>
      <c r="R315" s="87">
        <f t="shared" si="856"/>
        <v>0.12109111964144025</v>
      </c>
      <c r="S315" s="87">
        <f t="shared" si="856"/>
        <v>5.473217642519343E-2</v>
      </c>
      <c r="T315" s="87">
        <f t="shared" si="856"/>
        <v>9.1648085527384418E-2</v>
      </c>
      <c r="U315" s="87">
        <f t="shared" si="856"/>
        <v>1.4779197799525355E-2</v>
      </c>
      <c r="V315" s="87">
        <f t="shared" si="856"/>
        <v>0.63568883610451299</v>
      </c>
      <c r="W315" s="87">
        <f t="shared" si="856"/>
        <v>0.28884091355706454</v>
      </c>
      <c r="X315" s="87">
        <f t="shared" si="856"/>
        <v>0.15048913490258406</v>
      </c>
      <c r="Y315" s="87">
        <f t="shared" si="856"/>
        <v>0.19579449907660579</v>
      </c>
      <c r="Z315" s="87">
        <f t="shared" si="856"/>
        <v>0.21182323539029291</v>
      </c>
      <c r="AA315" s="87">
        <f t="shared" si="856"/>
        <v>0.21893849337383878</v>
      </c>
      <c r="AB315" s="87">
        <f t="shared" si="856"/>
        <v>0.16149015207293493</v>
      </c>
      <c r="AC315" s="87">
        <f t="shared" si="856"/>
        <v>0.13911090285880001</v>
      </c>
      <c r="AD315" s="87">
        <f t="shared" si="856"/>
        <v>0.22123563408960839</v>
      </c>
      <c r="AE315" s="87">
        <f t="shared" si="856"/>
        <v>0.22309183043596845</v>
      </c>
      <c r="AF315" s="87">
        <f t="shared" si="856"/>
        <v>0.18033099417839854</v>
      </c>
      <c r="AG315" s="87">
        <f t="shared" si="856"/>
        <v>0.17279287517643083</v>
      </c>
      <c r="AH315" s="87">
        <f t="shared" si="856"/>
        <v>0.21457863864316465</v>
      </c>
      <c r="AI315" s="87">
        <f t="shared" si="856"/>
        <v>0.18439954911991677</v>
      </c>
      <c r="AJ315" s="87">
        <f t="shared" si="856"/>
        <v>0.14074399104591709</v>
      </c>
      <c r="AK315" s="87">
        <f t="shared" si="856"/>
        <v>0.25589088639503443</v>
      </c>
      <c r="AL315" s="87">
        <f t="shared" si="856"/>
        <v>0.15180247783117087</v>
      </c>
      <c r="AM315" s="87">
        <f t="shared" si="856"/>
        <v>0.14894136036377417</v>
      </c>
      <c r="AN315" s="87">
        <f t="shared" si="856"/>
        <v>0.11571714731787787</v>
      </c>
      <c r="AO315" s="87">
        <f t="shared" si="856"/>
        <v>0.18738565086542239</v>
      </c>
      <c r="AP315" s="87">
        <f t="shared" si="856"/>
        <v>0.19794439981245424</v>
      </c>
      <c r="AQ315" s="87">
        <f t="shared" si="856"/>
        <v>0.21486897351967227</v>
      </c>
      <c r="AR315" s="87">
        <f t="shared" si="856"/>
        <v>0.13347188353428335</v>
      </c>
      <c r="AS315" s="87">
        <f t="shared" si="856"/>
        <v>0.16905322726033487</v>
      </c>
      <c r="AT315" s="87">
        <f t="shared" si="856"/>
        <v>0.20155710665721727</v>
      </c>
      <c r="AU315" s="87">
        <f t="shared" si="856"/>
        <v>0.20434617601169475</v>
      </c>
      <c r="AV315" s="87">
        <f t="shared" si="856"/>
        <v>0.16204059087050646</v>
      </c>
      <c r="AW315" s="87">
        <f t="shared" si="856"/>
        <v>0.19947051400320737</v>
      </c>
      <c r="AX315" s="87">
        <f t="shared" si="856"/>
        <v>0.16809592103847459</v>
      </c>
      <c r="AY315" s="87">
        <f t="shared" si="856"/>
        <v>9.3167082294264347E-2</v>
      </c>
      <c r="AZ315" s="87">
        <f t="shared" si="856"/>
        <v>8.2602339181286552E-2</v>
      </c>
      <c r="BA315" s="87">
        <f t="shared" si="856"/>
        <v>8.4393983222447219E-2</v>
      </c>
      <c r="BB315" s="87">
        <f t="shared" si="856"/>
        <v>7.4991029781126664E-2</v>
      </c>
      <c r="BC315" s="87">
        <f t="shared" si="856"/>
        <v>6.0424469413233456E-2</v>
      </c>
      <c r="BD315" s="87">
        <f t="shared" si="856"/>
        <v>7.8067686345075771E-2</v>
      </c>
      <c r="BE315" s="87">
        <f t="shared" si="856"/>
        <v>0.10023919868440724</v>
      </c>
      <c r="BF315" s="87">
        <f t="shared" si="856"/>
        <v>5.7907614740120107E-2</v>
      </c>
      <c r="BG315" s="87">
        <f t="shared" si="856"/>
        <v>5.664559559970446E-2</v>
      </c>
      <c r="BH315" s="87">
        <f t="shared" ref="BH315" si="857">+BH313/BH$308</f>
        <v>5.2338983050847457E-2</v>
      </c>
      <c r="BI315" s="171">
        <v>7.0000000000000007E-2</v>
      </c>
      <c r="BJ315" s="171">
        <f t="shared" ref="BJ315:BL315" si="858">+BF315</f>
        <v>5.7907614740120107E-2</v>
      </c>
      <c r="BK315" s="171">
        <f t="shared" si="858"/>
        <v>5.664559559970446E-2</v>
      </c>
      <c r="BL315" s="171">
        <f t="shared" si="858"/>
        <v>5.2338983050847457E-2</v>
      </c>
      <c r="BM315" s="171">
        <v>0.12</v>
      </c>
      <c r="BN315" s="171">
        <v>0.1</v>
      </c>
      <c r="BO315" s="171">
        <v>0.08</v>
      </c>
      <c r="BP315" s="171">
        <v>0.08</v>
      </c>
      <c r="BQ315" s="171">
        <v>0.1</v>
      </c>
      <c r="BR315" s="171">
        <v>0.08</v>
      </c>
      <c r="BS315" s="171">
        <f t="shared" ref="BS315:BZ315" si="859">+BO315</f>
        <v>0.08</v>
      </c>
      <c r="BT315" s="171">
        <f t="shared" si="859"/>
        <v>0.08</v>
      </c>
      <c r="BU315" s="171">
        <f t="shared" si="859"/>
        <v>0.1</v>
      </c>
      <c r="BV315" s="171">
        <f t="shared" si="859"/>
        <v>0.08</v>
      </c>
      <c r="BW315" s="171">
        <f t="shared" si="859"/>
        <v>0.08</v>
      </c>
      <c r="BX315" s="171">
        <f t="shared" si="859"/>
        <v>0.08</v>
      </c>
      <c r="BY315" s="171">
        <f t="shared" si="859"/>
        <v>0.1</v>
      </c>
      <c r="BZ315" s="171">
        <f t="shared" si="859"/>
        <v>0.08</v>
      </c>
      <c r="CB315" s="87"/>
      <c r="CC315" s="87">
        <f t="shared" ref="CC315:CT315" si="860">+CC313/CC$308</f>
        <v>4.1359952435328147E-2</v>
      </c>
      <c r="CD315" s="87">
        <f t="shared" si="860"/>
        <v>2.0227324231964636E-2</v>
      </c>
      <c r="CE315" s="87">
        <f t="shared" si="860"/>
        <v>0.22314270089322705</v>
      </c>
      <c r="CF315" s="87">
        <f t="shared" si="860"/>
        <v>0.18379879731418144</v>
      </c>
      <c r="CG315" s="87">
        <f t="shared" si="860"/>
        <v>0.21056307569082899</v>
      </c>
      <c r="CH315" s="87">
        <f t="shared" si="860"/>
        <v>0.17373487812423349</v>
      </c>
      <c r="CI315" s="87">
        <f t="shared" si="860"/>
        <v>0.19241415411016363</v>
      </c>
      <c r="CJ315" s="87">
        <f t="shared" si="860"/>
        <v>0.2085563542348135</v>
      </c>
      <c r="CK315" s="87">
        <f t="shared" si="860"/>
        <v>0.16175225901121504</v>
      </c>
      <c r="CL315" s="87">
        <f t="shared" si="860"/>
        <v>0.17948892613236847</v>
      </c>
      <c r="CM315" s="87">
        <f t="shared" si="860"/>
        <v>0.18188571978508203</v>
      </c>
      <c r="CN315" s="87">
        <f t="shared" si="860"/>
        <v>8.3068362480127181E-2</v>
      </c>
      <c r="CO315" s="87">
        <f t="shared" si="860"/>
        <v>7.4556057679686483E-2</v>
      </c>
      <c r="CP315" s="87">
        <f t="shared" si="860"/>
        <v>5.9185104715727577E-2</v>
      </c>
      <c r="CQ315" s="87">
        <f t="shared" si="860"/>
        <v>9.2641940791115374E-2</v>
      </c>
      <c r="CR315" s="87">
        <f t="shared" si="860"/>
        <v>8.6724286359264921E-2</v>
      </c>
      <c r="CS315" s="87">
        <f t="shared" si="860"/>
        <v>8.5371626399929429E-2</v>
      </c>
      <c r="CT315" s="172">
        <f t="shared" si="860"/>
        <v>8.541125842020944E-2</v>
      </c>
    </row>
    <row r="316" spans="1:98" ht="15" customHeight="1" outlineLevel="1" x14ac:dyDescent="0.25">
      <c r="A316" s="51"/>
      <c r="B316" s="173"/>
      <c r="C316" s="90"/>
      <c r="D316" s="90"/>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c r="AH316" s="90"/>
      <c r="AI316" s="90"/>
      <c r="AJ316" s="90"/>
      <c r="AK316" s="90"/>
      <c r="AL316" s="90"/>
      <c r="AM316" s="90"/>
      <c r="AN316" s="90"/>
      <c r="AO316" s="90"/>
      <c r="AP316" s="90"/>
      <c r="AQ316" s="90"/>
      <c r="AR316" s="90"/>
      <c r="AS316" s="90"/>
      <c r="AT316" s="90"/>
      <c r="AU316" s="90"/>
      <c r="AV316" s="90"/>
      <c r="AW316" s="90"/>
      <c r="AX316" s="90"/>
      <c r="AY316" s="90"/>
      <c r="AZ316" s="90"/>
      <c r="BA316" s="90"/>
      <c r="BB316" s="90"/>
      <c r="BC316" s="90"/>
      <c r="BD316" s="90"/>
      <c r="BE316" s="90"/>
      <c r="BF316" s="90"/>
      <c r="BG316" s="90"/>
      <c r="BH316" s="90"/>
      <c r="BI316" s="90"/>
      <c r="BJ316" s="90"/>
      <c r="BK316" s="90"/>
      <c r="BL316" s="90"/>
      <c r="BM316" s="90"/>
      <c r="BN316" s="90"/>
      <c r="BO316" s="90"/>
      <c r="BP316" s="90"/>
      <c r="BQ316" s="90"/>
      <c r="BR316" s="90"/>
      <c r="BS316" s="52"/>
      <c r="BT316" s="52"/>
      <c r="BU316" s="52"/>
      <c r="BV316" s="52"/>
      <c r="BW316" s="52"/>
      <c r="BX316" s="52"/>
      <c r="BY316" s="52"/>
      <c r="BZ316" s="52"/>
      <c r="CB316" s="90"/>
      <c r="CC316" s="90"/>
      <c r="CD316" s="90"/>
      <c r="CE316" s="90"/>
      <c r="CF316" s="90"/>
      <c r="CG316" s="90"/>
      <c r="CH316" s="90"/>
      <c r="CI316" s="90"/>
      <c r="CJ316" s="90"/>
      <c r="CK316" s="90"/>
      <c r="CL316" s="90"/>
      <c r="CM316" s="90"/>
      <c r="CN316" s="90"/>
      <c r="CO316" s="90"/>
      <c r="CP316" s="91"/>
      <c r="CQ316" s="91"/>
      <c r="CR316" s="91"/>
      <c r="CS316" s="91"/>
      <c r="CT316" s="174"/>
    </row>
    <row r="317" spans="1:98" ht="15" customHeight="1" outlineLevel="1" x14ac:dyDescent="0.25">
      <c r="A317" s="51"/>
      <c r="B317" s="173" t="s">
        <v>274</v>
      </c>
      <c r="C317" s="90"/>
      <c r="D317" s="90"/>
      <c r="E317" s="90"/>
      <c r="F317" s="90"/>
      <c r="G317" s="90">
        <f t="shared" ref="G317:BG317" si="861">G586</f>
        <v>81.397999999999996</v>
      </c>
      <c r="H317" s="90">
        <f t="shared" si="861"/>
        <v>16.867000000000001</v>
      </c>
      <c r="I317" s="90">
        <f t="shared" si="861"/>
        <v>26.442</v>
      </c>
      <c r="J317" s="90">
        <f t="shared" si="861"/>
        <v>34.636000000000003</v>
      </c>
      <c r="K317" s="90">
        <f t="shared" si="861"/>
        <v>100.056</v>
      </c>
      <c r="L317" s="90">
        <f t="shared" si="861"/>
        <v>77.517219999999995</v>
      </c>
      <c r="M317" s="90">
        <f t="shared" si="861"/>
        <v>74.721299999999999</v>
      </c>
      <c r="N317" s="90">
        <f t="shared" si="861"/>
        <v>55.688319999999997</v>
      </c>
      <c r="O317" s="90">
        <f t="shared" si="861"/>
        <v>52.758180000000003</v>
      </c>
      <c r="P317" s="90">
        <f t="shared" si="861"/>
        <v>123.09025</v>
      </c>
      <c r="Q317" s="90">
        <f t="shared" si="861"/>
        <v>177.77163845078775</v>
      </c>
      <c r="R317" s="90">
        <f t="shared" si="861"/>
        <v>31.412400000000002</v>
      </c>
      <c r="S317" s="90">
        <f t="shared" si="861"/>
        <v>18.835000000000001</v>
      </c>
      <c r="T317" s="90">
        <f t="shared" si="861"/>
        <v>16.2227</v>
      </c>
      <c r="U317" s="90">
        <f t="shared" si="861"/>
        <v>146.05359999999999</v>
      </c>
      <c r="V317" s="90">
        <f t="shared" si="861"/>
        <v>83.222034103317057</v>
      </c>
      <c r="W317" s="90">
        <f t="shared" si="861"/>
        <v>54.990833333333335</v>
      </c>
      <c r="X317" s="90">
        <f t="shared" si="861"/>
        <v>44.896000000000001</v>
      </c>
      <c r="Y317" s="90">
        <f t="shared" si="861"/>
        <v>55.658000000000001</v>
      </c>
      <c r="Z317" s="90">
        <f t="shared" si="861"/>
        <v>59.363</v>
      </c>
      <c r="AA317" s="90">
        <f t="shared" si="861"/>
        <v>56.545999999999999</v>
      </c>
      <c r="AB317" s="90">
        <f t="shared" si="861"/>
        <v>44.423000000000002</v>
      </c>
      <c r="AC317" s="90">
        <f t="shared" si="861"/>
        <v>162.78</v>
      </c>
      <c r="AD317" s="90">
        <f t="shared" si="861"/>
        <v>41.530999999999999</v>
      </c>
      <c r="AE317" s="90">
        <f t="shared" si="861"/>
        <v>28.251999999999999</v>
      </c>
      <c r="AF317" s="90">
        <f t="shared" si="861"/>
        <v>38.421999999999997</v>
      </c>
      <c r="AG317" s="90">
        <f t="shared" si="861"/>
        <v>57.466000000000001</v>
      </c>
      <c r="AH317" s="90">
        <f t="shared" si="861"/>
        <v>17.12</v>
      </c>
      <c r="AI317" s="90">
        <f t="shared" si="861"/>
        <v>20.738</v>
      </c>
      <c r="AJ317" s="90">
        <f t="shared" si="861"/>
        <v>34.781999999999996</v>
      </c>
      <c r="AK317" s="90">
        <f t="shared" si="861"/>
        <v>208.36799999999999</v>
      </c>
      <c r="AL317" s="90">
        <f t="shared" si="861"/>
        <v>60.887</v>
      </c>
      <c r="AM317" s="90">
        <f t="shared" si="861"/>
        <v>60.779000000000003</v>
      </c>
      <c r="AN317" s="90">
        <f t="shared" si="861"/>
        <v>154.69200000000001</v>
      </c>
      <c r="AO317" s="90">
        <f t="shared" si="861"/>
        <v>87.652000000000001</v>
      </c>
      <c r="AP317" s="90">
        <f t="shared" si="861"/>
        <v>85.930999999999997</v>
      </c>
      <c r="AQ317" s="90">
        <f t="shared" si="861"/>
        <v>119.782</v>
      </c>
      <c r="AR317" s="90">
        <f t="shared" si="861"/>
        <v>135.173</v>
      </c>
      <c r="AS317" s="90">
        <f t="shared" si="861"/>
        <v>65.225999999999999</v>
      </c>
      <c r="AT317" s="90">
        <f t="shared" si="861"/>
        <v>62.984999999999999</v>
      </c>
      <c r="AU317" s="90">
        <f t="shared" si="861"/>
        <v>61.015000000000001</v>
      </c>
      <c r="AV317" s="90">
        <f t="shared" si="861"/>
        <v>126.98699999999999</v>
      </c>
      <c r="AW317" s="90">
        <f t="shared" si="861"/>
        <v>23.713000000000001</v>
      </c>
      <c r="AX317" s="90">
        <f t="shared" si="861"/>
        <v>99.968000000000004</v>
      </c>
      <c r="AY317" s="90">
        <f t="shared" si="861"/>
        <v>103.6</v>
      </c>
      <c r="AZ317" s="90">
        <f t="shared" si="861"/>
        <v>89.2</v>
      </c>
      <c r="BA317" s="90">
        <f t="shared" si="861"/>
        <v>85.7</v>
      </c>
      <c r="BB317" s="90">
        <f t="shared" si="861"/>
        <v>180.3</v>
      </c>
      <c r="BC317" s="90">
        <f t="shared" si="861"/>
        <v>103.8</v>
      </c>
      <c r="BD317" s="90">
        <f t="shared" si="861"/>
        <v>85.3</v>
      </c>
      <c r="BE317" s="90">
        <f t="shared" si="861"/>
        <v>51.8</v>
      </c>
      <c r="BF317" s="90">
        <f t="shared" si="861"/>
        <v>82.6</v>
      </c>
      <c r="BG317" s="90">
        <f t="shared" si="861"/>
        <v>64.7</v>
      </c>
      <c r="BH317" s="90">
        <f t="shared" ref="BH317" si="862">BH586</f>
        <v>71.599999999999994</v>
      </c>
      <c r="BI317" s="52">
        <f>+BI319*BI$308</f>
        <v>70.075618842330485</v>
      </c>
      <c r="BJ317" s="52">
        <f>+BJ319*BJ$308</f>
        <v>92.328117925799958</v>
      </c>
      <c r="BK317" s="52">
        <f>+BK319*BK$308</f>
        <v>78.917595057676863</v>
      </c>
      <c r="BL317" s="52">
        <f>+BL319*BL$308</f>
        <v>95.843757986308603</v>
      </c>
      <c r="BM317" s="175">
        <v>350</v>
      </c>
      <c r="BN317" s="175">
        <v>150</v>
      </c>
      <c r="BO317" s="175">
        <v>150</v>
      </c>
      <c r="BP317" s="175">
        <v>150</v>
      </c>
      <c r="BQ317" s="175">
        <v>200</v>
      </c>
      <c r="BR317" s="175">
        <v>150</v>
      </c>
      <c r="BS317" s="52">
        <f t="shared" ref="BS317:BZ317" si="863">+BS319*BS$308</f>
        <v>146.77552341443123</v>
      </c>
      <c r="BT317" s="52">
        <f t="shared" si="863"/>
        <v>150.12901793071558</v>
      </c>
      <c r="BU317" s="52">
        <f t="shared" si="863"/>
        <v>140.10856198201813</v>
      </c>
      <c r="BV317" s="52">
        <f t="shared" si="863"/>
        <v>142.05278673782942</v>
      </c>
      <c r="BW317" s="52">
        <f t="shared" si="863"/>
        <v>138.68699326559997</v>
      </c>
      <c r="BX317" s="52">
        <f t="shared" si="863"/>
        <v>138.81116527790994</v>
      </c>
      <c r="BY317" s="52">
        <f t="shared" si="863"/>
        <v>132.53627028922469</v>
      </c>
      <c r="BZ317" s="52">
        <f t="shared" si="863"/>
        <v>138.06866879506336</v>
      </c>
      <c r="CB317" s="90"/>
      <c r="CC317" s="90">
        <f t="shared" ref="CC317:CO317" si="864">CC586</f>
        <v>159.34299999999999</v>
      </c>
      <c r="CD317" s="90">
        <f t="shared" si="864"/>
        <v>307.98284000000001</v>
      </c>
      <c r="CE317" s="90">
        <f t="shared" si="864"/>
        <v>372.4220107606302</v>
      </c>
      <c r="CF317" s="90">
        <f t="shared" si="864"/>
        <v>249.64015341943085</v>
      </c>
      <c r="CG317" s="90">
        <f t="shared" si="864"/>
        <v>206.952</v>
      </c>
      <c r="CH317" s="90">
        <f t="shared" si="864"/>
        <v>305.27999999999997</v>
      </c>
      <c r="CI317" s="90">
        <f t="shared" si="864"/>
        <v>141.25899999999999</v>
      </c>
      <c r="CJ317" s="90">
        <f t="shared" si="864"/>
        <v>324.77600000000001</v>
      </c>
      <c r="CK317" s="90">
        <f t="shared" si="864"/>
        <v>389.05399999999997</v>
      </c>
      <c r="CL317" s="90">
        <f t="shared" si="864"/>
        <v>383.166</v>
      </c>
      <c r="CM317" s="90">
        <f t="shared" si="864"/>
        <v>311.68299999999999</v>
      </c>
      <c r="CN317" s="90">
        <f t="shared" si="864"/>
        <v>458.8</v>
      </c>
      <c r="CO317" s="90">
        <f t="shared" si="864"/>
        <v>323.5</v>
      </c>
      <c r="CP317" s="91">
        <f t="shared" ref="CP317:CT317" si="865">+SUMIFS($C317:$BZ317,$C$5:$BZ$5,"&lt;="&amp;CP$5,$C$5:$BZ$5,"&gt;"&amp;CO$5)</f>
        <v>298.70373676813045</v>
      </c>
      <c r="CQ317" s="91">
        <f t="shared" si="865"/>
        <v>674.76135304398554</v>
      </c>
      <c r="CR317" s="91">
        <f t="shared" si="865"/>
        <v>650</v>
      </c>
      <c r="CS317" s="91">
        <f t="shared" si="865"/>
        <v>579.06589006499439</v>
      </c>
      <c r="CT317" s="174">
        <f t="shared" si="865"/>
        <v>548.10309762779798</v>
      </c>
    </row>
    <row r="318" spans="1:98" ht="15" customHeight="1" outlineLevel="1" x14ac:dyDescent="0.25">
      <c r="A318" s="1"/>
      <c r="B318" s="166" t="s">
        <v>8</v>
      </c>
      <c r="C318" s="43"/>
      <c r="D318" s="43"/>
      <c r="E318" s="43"/>
      <c r="F318" s="43"/>
      <c r="G318" s="43" t="str">
        <f t="shared" ref="G318:BZ318" si="866">+IFERROR(G317/C317-1,"")</f>
        <v/>
      </c>
      <c r="H318" s="43" t="str">
        <f t="shared" si="866"/>
        <v/>
      </c>
      <c r="I318" s="43" t="str">
        <f t="shared" si="866"/>
        <v/>
      </c>
      <c r="J318" s="43" t="str">
        <f t="shared" si="866"/>
        <v/>
      </c>
      <c r="K318" s="43">
        <f t="shared" si="866"/>
        <v>0.22921939113983147</v>
      </c>
      <c r="L318" s="43">
        <f t="shared" si="866"/>
        <v>3.5957917827710908</v>
      </c>
      <c r="M318" s="43">
        <f t="shared" si="866"/>
        <v>1.8258565917857954</v>
      </c>
      <c r="N318" s="43">
        <f t="shared" si="866"/>
        <v>0.60781614505139148</v>
      </c>
      <c r="O318" s="43">
        <f t="shared" si="866"/>
        <v>-0.47271348045094741</v>
      </c>
      <c r="P318" s="43">
        <f t="shared" si="866"/>
        <v>0.58790846730571622</v>
      </c>
      <c r="Q318" s="43">
        <f t="shared" si="866"/>
        <v>1.3791293573691537</v>
      </c>
      <c r="R318" s="43">
        <f t="shared" si="866"/>
        <v>-0.43592480433958136</v>
      </c>
      <c r="S318" s="43">
        <f t="shared" si="866"/>
        <v>-0.64299374997393777</v>
      </c>
      <c r="T318" s="43">
        <f t="shared" si="866"/>
        <v>-0.86820483344537847</v>
      </c>
      <c r="U318" s="43">
        <f t="shared" si="866"/>
        <v>-0.17842012779540317</v>
      </c>
      <c r="V318" s="43">
        <f t="shared" si="866"/>
        <v>1.6493370166977708</v>
      </c>
      <c r="W318" s="43">
        <f t="shared" si="866"/>
        <v>1.9196088841695427</v>
      </c>
      <c r="X318" s="43">
        <f t="shared" si="866"/>
        <v>1.7674801358590124</v>
      </c>
      <c r="Y318" s="43">
        <f t="shared" si="866"/>
        <v>-0.61892072499411177</v>
      </c>
      <c r="Z318" s="43">
        <f t="shared" si="866"/>
        <v>-0.28669131150648097</v>
      </c>
      <c r="AA318" s="43">
        <f t="shared" si="866"/>
        <v>2.8280470987588791E-2</v>
      </c>
      <c r="AB318" s="43">
        <f t="shared" si="866"/>
        <v>-1.0535459729151819E-2</v>
      </c>
      <c r="AC318" s="43">
        <f t="shared" si="866"/>
        <v>1.9246469510223148</v>
      </c>
      <c r="AD318" s="43">
        <f t="shared" si="866"/>
        <v>-0.30038913127705813</v>
      </c>
      <c r="AE318" s="43">
        <f t="shared" si="866"/>
        <v>-0.50037137905422135</v>
      </c>
      <c r="AF318" s="43">
        <f t="shared" si="866"/>
        <v>-0.13508767980550629</v>
      </c>
      <c r="AG318" s="43">
        <f t="shared" si="866"/>
        <v>-0.64697137240447233</v>
      </c>
      <c r="AH318" s="43">
        <f t="shared" si="866"/>
        <v>-0.5877778045315547</v>
      </c>
      <c r="AI318" s="43">
        <f t="shared" si="866"/>
        <v>-0.26596347161262923</v>
      </c>
      <c r="AJ318" s="43">
        <f t="shared" si="866"/>
        <v>-9.4737390036958025E-2</v>
      </c>
      <c r="AK318" s="43">
        <f t="shared" si="866"/>
        <v>2.6259353356767479</v>
      </c>
      <c r="AL318" s="43">
        <f t="shared" si="866"/>
        <v>2.5564836448598127</v>
      </c>
      <c r="AM318" s="43">
        <f t="shared" si="866"/>
        <v>1.9308033561577784</v>
      </c>
      <c r="AN318" s="43">
        <f t="shared" si="866"/>
        <v>3.4474728307745393</v>
      </c>
      <c r="AO318" s="43">
        <f t="shared" si="866"/>
        <v>-0.5793403977578131</v>
      </c>
      <c r="AP318" s="43">
        <f t="shared" si="866"/>
        <v>0.41131932924926495</v>
      </c>
      <c r="AQ318" s="43">
        <f t="shared" si="866"/>
        <v>0.97077938103621308</v>
      </c>
      <c r="AR318" s="43">
        <f t="shared" si="866"/>
        <v>-0.12617976365940065</v>
      </c>
      <c r="AS318" s="43">
        <f t="shared" si="866"/>
        <v>-0.2558526901839091</v>
      </c>
      <c r="AT318" s="43">
        <f t="shared" si="866"/>
        <v>-0.26702819704181258</v>
      </c>
      <c r="AU318" s="43">
        <f t="shared" si="866"/>
        <v>-0.49061628625336029</v>
      </c>
      <c r="AV318" s="43">
        <f t="shared" si="866"/>
        <v>-6.0559431247364515E-2</v>
      </c>
      <c r="AW318" s="43">
        <f t="shared" si="866"/>
        <v>-0.63644865544414797</v>
      </c>
      <c r="AX318" s="43">
        <f t="shared" si="866"/>
        <v>0.58717154878145594</v>
      </c>
      <c r="AY318" s="43">
        <f t="shared" si="866"/>
        <v>0.69794312873883468</v>
      </c>
      <c r="AZ318" s="43">
        <f t="shared" si="866"/>
        <v>-0.29756589257168053</v>
      </c>
      <c r="BA318" s="43">
        <f t="shared" si="866"/>
        <v>2.6140513642305909</v>
      </c>
      <c r="BB318" s="43">
        <f t="shared" si="866"/>
        <v>0.80357714468629959</v>
      </c>
      <c r="BC318" s="43">
        <f t="shared" si="866"/>
        <v>1.9305019305020377E-3</v>
      </c>
      <c r="BD318" s="43">
        <f t="shared" si="866"/>
        <v>-4.3721973094170474E-2</v>
      </c>
      <c r="BE318" s="43">
        <f t="shared" si="866"/>
        <v>-0.39556592765460918</v>
      </c>
      <c r="BF318" s="43">
        <f t="shared" si="866"/>
        <v>-0.54187465335551865</v>
      </c>
      <c r="BG318" s="43">
        <f t="shared" si="866"/>
        <v>-0.37668593448940269</v>
      </c>
      <c r="BH318" s="43">
        <f t="shared" si="866"/>
        <v>-0.160609613130129</v>
      </c>
      <c r="BI318" s="43">
        <f t="shared" si="866"/>
        <v>0.35281117456236455</v>
      </c>
      <c r="BJ318" s="43">
        <f t="shared" si="866"/>
        <v>0.11777382476755416</v>
      </c>
      <c r="BK318" s="43">
        <f t="shared" si="866"/>
        <v>0.21974644602282623</v>
      </c>
      <c r="BL318" s="43">
        <f t="shared" si="866"/>
        <v>0.33859997187581858</v>
      </c>
      <c r="BM318" s="43">
        <f t="shared" si="866"/>
        <v>3.9946044827302467</v>
      </c>
      <c r="BN318" s="43">
        <f t="shared" si="866"/>
        <v>0.62464050356304668</v>
      </c>
      <c r="BO318" s="43">
        <f t="shared" si="866"/>
        <v>0.9007168159441834</v>
      </c>
      <c r="BP318" s="43">
        <f t="shared" si="866"/>
        <v>0.56504714706019432</v>
      </c>
      <c r="BQ318" s="43">
        <f t="shared" si="866"/>
        <v>-0.4285714285714286</v>
      </c>
      <c r="BR318" s="43">
        <f t="shared" si="866"/>
        <v>0</v>
      </c>
      <c r="BS318" s="43">
        <f t="shared" si="866"/>
        <v>-2.1496510570458427E-2</v>
      </c>
      <c r="BT318" s="43">
        <f t="shared" si="866"/>
        <v>8.6011953810394282E-4</v>
      </c>
      <c r="BU318" s="43">
        <f t="shared" si="866"/>
        <v>-0.29945719008990934</v>
      </c>
      <c r="BV318" s="43">
        <f t="shared" si="866"/>
        <v>-5.2981421747803847E-2</v>
      </c>
      <c r="BW318" s="43">
        <f t="shared" si="866"/>
        <v>-5.5108167633595939E-2</v>
      </c>
      <c r="BX318" s="43">
        <f t="shared" si="866"/>
        <v>-7.5387508749499843E-2</v>
      </c>
      <c r="BY318" s="43">
        <f t="shared" si="866"/>
        <v>-5.40458883145577E-2</v>
      </c>
      <c r="BZ318" s="43">
        <f t="shared" si="866"/>
        <v>-2.804674258252382E-2</v>
      </c>
      <c r="CB318" s="43"/>
      <c r="CC318" s="43" t="str">
        <f t="shared" ref="CC318:CT318" si="867">+IFERROR(CC317/CB317-1,"")</f>
        <v/>
      </c>
      <c r="CD318" s="43">
        <f t="shared" si="867"/>
        <v>0.93282943085042969</v>
      </c>
      <c r="CE318" s="43">
        <f t="shared" si="867"/>
        <v>0.20922974397089855</v>
      </c>
      <c r="CF318" s="43">
        <f t="shared" si="867"/>
        <v>-0.32968474954106819</v>
      </c>
      <c r="CG318" s="43">
        <f t="shared" si="867"/>
        <v>-0.17099874693518835</v>
      </c>
      <c r="CH318" s="43">
        <f t="shared" si="867"/>
        <v>0.47512466658935404</v>
      </c>
      <c r="CI318" s="43">
        <f t="shared" si="867"/>
        <v>-0.53728052935010484</v>
      </c>
      <c r="CJ318" s="43">
        <f t="shared" si="867"/>
        <v>1.2991526203640125</v>
      </c>
      <c r="CK318" s="43">
        <f t="shared" si="867"/>
        <v>0.19791487055693757</v>
      </c>
      <c r="CL318" s="43">
        <f t="shared" si="867"/>
        <v>-1.5134145902625296E-2</v>
      </c>
      <c r="CM318" s="43">
        <f t="shared" si="867"/>
        <v>-0.18655882828852244</v>
      </c>
      <c r="CN318" s="43">
        <f t="shared" si="867"/>
        <v>0.47200841881013722</v>
      </c>
      <c r="CO318" s="43">
        <f t="shared" si="867"/>
        <v>-0.29489973844812556</v>
      </c>
      <c r="CP318" s="43">
        <f t="shared" si="867"/>
        <v>-7.6649963622471562E-2</v>
      </c>
      <c r="CQ318" s="43">
        <f t="shared" si="867"/>
        <v>1.2589652220111689</v>
      </c>
      <c r="CR318" s="43">
        <f t="shared" si="867"/>
        <v>-3.6696460062927483E-2</v>
      </c>
      <c r="CS318" s="43">
        <f t="shared" si="867"/>
        <v>-0.10912939990000858</v>
      </c>
      <c r="CT318" s="167">
        <f t="shared" si="867"/>
        <v>-5.3470240551936388E-2</v>
      </c>
    </row>
    <row r="319" spans="1:98" ht="15" customHeight="1" outlineLevel="1" x14ac:dyDescent="0.25">
      <c r="A319" s="168"/>
      <c r="B319" s="169" t="s">
        <v>126</v>
      </c>
      <c r="C319" s="170"/>
      <c r="D319" s="170"/>
      <c r="E319" s="170"/>
      <c r="F319" s="170"/>
      <c r="G319" s="87">
        <f t="shared" ref="G319:BG319" si="868">+G317/G$308</f>
        <v>0.24342963095878939</v>
      </c>
      <c r="H319" s="87">
        <f t="shared" si="868"/>
        <v>0.15758544014051609</v>
      </c>
      <c r="I319" s="87">
        <f t="shared" si="868"/>
        <v>0.11188828943192639</v>
      </c>
      <c r="J319" s="87">
        <f t="shared" si="868"/>
        <v>0.23389427622160397</v>
      </c>
      <c r="K319" s="87">
        <f t="shared" si="868"/>
        <v>0.44245353521506681</v>
      </c>
      <c r="L319" s="87">
        <f t="shared" si="868"/>
        <v>0.26912617651449655</v>
      </c>
      <c r="M319" s="87">
        <f t="shared" si="868"/>
        <v>0.18449384825447462</v>
      </c>
      <c r="N319" s="87">
        <f t="shared" si="868"/>
        <v>0.18371222717795782</v>
      </c>
      <c r="O319" s="87">
        <f t="shared" si="868"/>
        <v>0.3656069520384192</v>
      </c>
      <c r="P319" s="87">
        <f t="shared" si="868"/>
        <v>9.7027958247083809E-2</v>
      </c>
      <c r="Q319" s="87">
        <f t="shared" si="868"/>
        <v>0.23157721486028607</v>
      </c>
      <c r="R319" s="87">
        <f t="shared" si="868"/>
        <v>0.13472754176406254</v>
      </c>
      <c r="S319" s="87">
        <f t="shared" si="868"/>
        <v>0.12423241057706896</v>
      </c>
      <c r="T319" s="87">
        <f t="shared" si="868"/>
        <v>0.11977599267583171</v>
      </c>
      <c r="U319" s="87">
        <f t="shared" si="868"/>
        <v>0.15309986834050332</v>
      </c>
      <c r="V319" s="87">
        <f t="shared" si="868"/>
        <v>0.19456401636363799</v>
      </c>
      <c r="W319" s="87">
        <f t="shared" si="868"/>
        <v>0.15008742912872916</v>
      </c>
      <c r="X319" s="87">
        <f t="shared" si="868"/>
        <v>0.12302633381744445</v>
      </c>
      <c r="Y319" s="87">
        <f t="shared" si="868"/>
        <v>0.11433654278735639</v>
      </c>
      <c r="Z319" s="87">
        <f t="shared" si="868"/>
        <v>0.17331655533236792</v>
      </c>
      <c r="AA319" s="87">
        <f t="shared" si="868"/>
        <v>0.20746562174378844</v>
      </c>
      <c r="AB319" s="87">
        <f t="shared" si="868"/>
        <v>9.2655822092812257E-2</v>
      </c>
      <c r="AC319" s="87">
        <f t="shared" si="868"/>
        <v>0.21854856791479318</v>
      </c>
      <c r="AD319" s="87">
        <f t="shared" si="868"/>
        <v>0.10200993793091589</v>
      </c>
      <c r="AE319" s="87">
        <f t="shared" si="868"/>
        <v>8.1112817789006753E-2</v>
      </c>
      <c r="AF319" s="87">
        <f t="shared" si="868"/>
        <v>6.6590524256094991E-2</v>
      </c>
      <c r="AG319" s="87">
        <f t="shared" si="868"/>
        <v>8.7876697979475157E-2</v>
      </c>
      <c r="AH319" s="87">
        <f t="shared" si="868"/>
        <v>4.1617136925728479E-2</v>
      </c>
      <c r="AI319" s="87">
        <f t="shared" si="868"/>
        <v>7.1925778201682125E-2</v>
      </c>
      <c r="AJ319" s="87">
        <f t="shared" si="868"/>
        <v>5.961732608185169E-2</v>
      </c>
      <c r="AK319" s="87">
        <f t="shared" si="868"/>
        <v>0.13283971931068292</v>
      </c>
      <c r="AL319" s="87">
        <f t="shared" si="868"/>
        <v>0.12466344943090962</v>
      </c>
      <c r="AM319" s="87">
        <f t="shared" si="868"/>
        <v>0.14394420234937477</v>
      </c>
      <c r="AN319" s="87">
        <f t="shared" si="868"/>
        <v>0.16274528782261427</v>
      </c>
      <c r="AO319" s="87">
        <f t="shared" si="868"/>
        <v>9.8687314156268052E-2</v>
      </c>
      <c r="AP319" s="87">
        <f t="shared" si="868"/>
        <v>0.11780697593436995</v>
      </c>
      <c r="AQ319" s="87">
        <f t="shared" si="868"/>
        <v>0.12023299396034524</v>
      </c>
      <c r="AR319" s="87">
        <f t="shared" si="868"/>
        <v>0.14116768577649905</v>
      </c>
      <c r="AS319" s="87">
        <f t="shared" si="868"/>
        <v>8.0102470642848547E-2</v>
      </c>
      <c r="AT319" s="87">
        <f t="shared" si="868"/>
        <v>8.0283532093018514E-2</v>
      </c>
      <c r="AU319" s="87">
        <f t="shared" si="868"/>
        <v>8.5763884008265054E-2</v>
      </c>
      <c r="AV319" s="87">
        <f t="shared" si="868"/>
        <v>0.12894018593656711</v>
      </c>
      <c r="AW319" s="87">
        <f t="shared" si="868"/>
        <v>2.7378328482213266E-2</v>
      </c>
      <c r="AX319" s="87">
        <f t="shared" si="868"/>
        <v>0.11819636098791765</v>
      </c>
      <c r="AY319" s="87">
        <f t="shared" si="868"/>
        <v>0.10334164588528678</v>
      </c>
      <c r="AZ319" s="87">
        <f t="shared" si="868"/>
        <v>5.9276980329611914E-2</v>
      </c>
      <c r="BA319" s="87">
        <f t="shared" si="868"/>
        <v>6.1975701475267576E-2</v>
      </c>
      <c r="BB319" s="87">
        <f t="shared" si="868"/>
        <v>0.12938643702906352</v>
      </c>
      <c r="BC319" s="87">
        <f t="shared" si="868"/>
        <v>8.6392009987515603E-2</v>
      </c>
      <c r="BD319" s="87">
        <f t="shared" si="868"/>
        <v>5.9035227351373794E-2</v>
      </c>
      <c r="BE319" s="87">
        <f t="shared" si="868"/>
        <v>3.8720287038421286E-2</v>
      </c>
      <c r="BF319" s="87">
        <f t="shared" si="868"/>
        <v>6.1244161043968258E-2</v>
      </c>
      <c r="BG319" s="87">
        <f t="shared" si="868"/>
        <v>5.3115507757983751E-2</v>
      </c>
      <c r="BH319" s="87">
        <f t="shared" ref="BH319" si="869">+BH317/BH$308</f>
        <v>4.8542372881355926E-2</v>
      </c>
      <c r="BI319" s="171">
        <v>0.05</v>
      </c>
      <c r="BJ319" s="171">
        <v>0.06</v>
      </c>
      <c r="BK319" s="171">
        <v>0.06</v>
      </c>
      <c r="BL319" s="171">
        <v>0.06</v>
      </c>
      <c r="BM319" s="87">
        <f t="shared" ref="BM319:BR319" si="870">+BM317/BM$308</f>
        <v>9.7809134748573792E-2</v>
      </c>
      <c r="BN319" s="87">
        <f t="shared" si="870"/>
        <v>7.9819779287467474E-2</v>
      </c>
      <c r="BO319" s="87">
        <f t="shared" si="870"/>
        <v>8.3585867402389144E-2</v>
      </c>
      <c r="BP319" s="87">
        <f t="shared" si="870"/>
        <v>7.6103971248479715E-2</v>
      </c>
      <c r="BQ319" s="87">
        <f t="shared" si="870"/>
        <v>6.8988579106871728E-2</v>
      </c>
      <c r="BR319" s="87">
        <f t="shared" si="870"/>
        <v>7.6609287835139123E-2</v>
      </c>
      <c r="BS319" s="171">
        <f t="shared" ref="BS319:BZ319" si="871">+BO319-0.5%</f>
        <v>7.858586740238914E-2</v>
      </c>
      <c r="BT319" s="171">
        <f t="shared" si="871"/>
        <v>7.1103971248479711E-2</v>
      </c>
      <c r="BU319" s="171">
        <f t="shared" si="871"/>
        <v>6.3988579106871724E-2</v>
      </c>
      <c r="BV319" s="171">
        <f t="shared" si="871"/>
        <v>7.1609287835139118E-2</v>
      </c>
      <c r="BW319" s="171">
        <f t="shared" si="871"/>
        <v>7.3585867402389135E-2</v>
      </c>
      <c r="BX319" s="171">
        <f t="shared" si="871"/>
        <v>6.6103971248479707E-2</v>
      </c>
      <c r="BY319" s="171">
        <f t="shared" si="871"/>
        <v>5.8988579106871726E-2</v>
      </c>
      <c r="BZ319" s="171">
        <f t="shared" si="871"/>
        <v>6.6609287835139114E-2</v>
      </c>
      <c r="CB319" s="87" t="e">
        <f t="shared" ref="CB319:CT319" si="872">+CB317/CB$308</f>
        <v>#DIV/0!</v>
      </c>
      <c r="CC319" s="87">
        <f t="shared" si="872"/>
        <v>0.19295054751441892</v>
      </c>
      <c r="CD319" s="87">
        <f t="shared" si="872"/>
        <v>0.25196848254980131</v>
      </c>
      <c r="CE319" s="87">
        <f t="shared" si="872"/>
        <v>0.15429379164137935</v>
      </c>
      <c r="CF319" s="87">
        <f t="shared" si="872"/>
        <v>0.14959575100114808</v>
      </c>
      <c r="CG319" s="87">
        <f t="shared" si="872"/>
        <v>0.13260841009211052</v>
      </c>
      <c r="CH319" s="87">
        <f t="shared" si="872"/>
        <v>0.16034059771621795</v>
      </c>
      <c r="CI319" s="87">
        <f t="shared" si="872"/>
        <v>7.0962954925193472E-2</v>
      </c>
      <c r="CJ319" s="87">
        <f t="shared" si="872"/>
        <v>0.11089334467843334</v>
      </c>
      <c r="CK319" s="87">
        <f t="shared" si="872"/>
        <v>0.13010286062834636</v>
      </c>
      <c r="CL319" s="87">
        <f t="shared" si="872"/>
        <v>0.10785515276425871</v>
      </c>
      <c r="CM319" s="87">
        <f t="shared" si="872"/>
        <v>9.1451341828962293E-2</v>
      </c>
      <c r="CN319" s="87">
        <f t="shared" si="872"/>
        <v>8.683473389355742E-2</v>
      </c>
      <c r="CO319" s="87">
        <f t="shared" si="872"/>
        <v>6.0661178720771064E-2</v>
      </c>
      <c r="CP319" s="87">
        <f t="shared" si="872"/>
        <v>5.3023569476591439E-2</v>
      </c>
      <c r="CQ319" s="87">
        <f t="shared" si="872"/>
        <v>8.0613561783828946E-2</v>
      </c>
      <c r="CR319" s="87">
        <f t="shared" si="872"/>
        <v>7.5383581232928459E-2</v>
      </c>
      <c r="CS319" s="87">
        <f t="shared" si="872"/>
        <v>7.1029961351195534E-2</v>
      </c>
      <c r="CT319" s="172">
        <f t="shared" si="872"/>
        <v>6.6003007594024582E-2</v>
      </c>
    </row>
    <row r="320" spans="1:98" ht="15" customHeight="1" outlineLevel="1" x14ac:dyDescent="0.25">
      <c r="A320" s="51"/>
      <c r="B320" s="173"/>
      <c r="C320" s="90"/>
      <c r="D320" s="90"/>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c r="AF320" s="90"/>
      <c r="AG320" s="90"/>
      <c r="AH320" s="90"/>
      <c r="AI320" s="90"/>
      <c r="AJ320" s="90"/>
      <c r="AK320" s="90"/>
      <c r="AL320" s="90"/>
      <c r="AM320" s="90"/>
      <c r="AN320" s="90"/>
      <c r="AO320" s="90"/>
      <c r="AP320" s="90"/>
      <c r="AQ320" s="90"/>
      <c r="AR320" s="90"/>
      <c r="AS320" s="90"/>
      <c r="AT320" s="90"/>
      <c r="AU320" s="90"/>
      <c r="AV320" s="90"/>
      <c r="AW320" s="90"/>
      <c r="AX320" s="90"/>
      <c r="AY320" s="90"/>
      <c r="AZ320" s="90"/>
      <c r="BA320" s="90"/>
      <c r="BB320" s="90"/>
      <c r="BC320" s="90"/>
      <c r="BD320" s="90"/>
      <c r="BE320" s="90"/>
      <c r="BF320" s="90"/>
      <c r="BG320" s="90"/>
      <c r="BH320" s="90"/>
      <c r="BI320" s="90"/>
      <c r="BJ320" s="90"/>
      <c r="BK320" s="90"/>
      <c r="BL320" s="90"/>
      <c r="BM320" s="90"/>
      <c r="BN320" s="90"/>
      <c r="BO320" s="90"/>
      <c r="BP320" s="90"/>
      <c r="BQ320" s="90"/>
      <c r="BR320" s="90"/>
      <c r="BS320" s="52"/>
      <c r="BT320" s="52"/>
      <c r="BU320" s="52"/>
      <c r="BV320" s="52"/>
      <c r="BW320" s="52"/>
      <c r="BX320" s="52"/>
      <c r="BY320" s="52"/>
      <c r="BZ320" s="52"/>
      <c r="CB320" s="90"/>
      <c r="CC320" s="90"/>
      <c r="CD320" s="90"/>
      <c r="CE320" s="90"/>
      <c r="CF320" s="90"/>
      <c r="CG320" s="90"/>
      <c r="CH320" s="90"/>
      <c r="CI320" s="90"/>
      <c r="CJ320" s="90"/>
      <c r="CK320" s="90"/>
      <c r="CL320" s="90"/>
      <c r="CM320" s="90"/>
      <c r="CN320" s="90"/>
      <c r="CO320" s="90"/>
      <c r="CP320" s="91"/>
      <c r="CQ320" s="91"/>
      <c r="CR320" s="91"/>
      <c r="CS320" s="91"/>
      <c r="CT320" s="174"/>
    </row>
    <row r="321" spans="1:98" ht="15" customHeight="1" outlineLevel="1" x14ac:dyDescent="0.25">
      <c r="A321" s="51"/>
      <c r="B321" s="173" t="s">
        <v>275</v>
      </c>
      <c r="C321" s="90"/>
      <c r="D321" s="90"/>
      <c r="E321" s="90"/>
      <c r="F321" s="90"/>
      <c r="G321" s="90">
        <f t="shared" ref="G321:BG321" si="873">G587</f>
        <v>11.654</v>
      </c>
      <c r="H321" s="90">
        <f t="shared" si="873"/>
        <v>10.739000000000001</v>
      </c>
      <c r="I321" s="90">
        <f t="shared" si="873"/>
        <v>20.521000000000001</v>
      </c>
      <c r="J321" s="90">
        <f t="shared" si="873"/>
        <v>32.061999999999998</v>
      </c>
      <c r="K321" s="90">
        <f t="shared" si="873"/>
        <v>8.52</v>
      </c>
      <c r="L321" s="90">
        <f t="shared" si="873"/>
        <v>7.2279999999999998</v>
      </c>
      <c r="M321" s="90">
        <f t="shared" si="873"/>
        <v>31.228083333333334</v>
      </c>
      <c r="N321" s="90">
        <f t="shared" si="873"/>
        <v>9.8640666666666661</v>
      </c>
      <c r="O321" s="90">
        <f t="shared" si="873"/>
        <v>6.2445166666666667</v>
      </c>
      <c r="P321" s="90">
        <f t="shared" si="873"/>
        <v>2.9689999999999999</v>
      </c>
      <c r="Q321" s="90">
        <f t="shared" si="873"/>
        <v>42.521999999999998</v>
      </c>
      <c r="R321" s="90">
        <f t="shared" si="873"/>
        <v>12.97575</v>
      </c>
      <c r="S321" s="90">
        <f t="shared" si="873"/>
        <v>6.96</v>
      </c>
      <c r="T321" s="90">
        <f t="shared" si="873"/>
        <v>4.2910000000000004</v>
      </c>
      <c r="U321" s="90">
        <f t="shared" si="873"/>
        <v>66.320449999999994</v>
      </c>
      <c r="V321" s="90">
        <f t="shared" si="873"/>
        <v>12.871</v>
      </c>
      <c r="W321" s="90">
        <f t="shared" si="873"/>
        <v>17.760999999999999</v>
      </c>
      <c r="X321" s="90">
        <f t="shared" si="873"/>
        <v>32.06</v>
      </c>
      <c r="Y321" s="90">
        <f t="shared" si="873"/>
        <v>36.527000000000001</v>
      </c>
      <c r="Z321" s="90">
        <f t="shared" si="873"/>
        <v>15.629</v>
      </c>
      <c r="AA321" s="90">
        <f t="shared" si="873"/>
        <v>10.061999999999999</v>
      </c>
      <c r="AB321" s="90">
        <f t="shared" si="873"/>
        <v>40.22</v>
      </c>
      <c r="AC321" s="90">
        <f t="shared" si="873"/>
        <v>39.424999999999997</v>
      </c>
      <c r="AD321" s="90">
        <f t="shared" si="873"/>
        <v>19.047999999999998</v>
      </c>
      <c r="AE321" s="90">
        <f t="shared" si="873"/>
        <v>14.336</v>
      </c>
      <c r="AF321" s="90">
        <f t="shared" si="873"/>
        <v>45.942</v>
      </c>
      <c r="AG321" s="90">
        <f t="shared" si="873"/>
        <v>48.45</v>
      </c>
      <c r="AH321" s="90">
        <f t="shared" si="873"/>
        <v>17.762</v>
      </c>
      <c r="AI321" s="90">
        <f t="shared" si="873"/>
        <v>10.269</v>
      </c>
      <c r="AJ321" s="90">
        <f t="shared" si="873"/>
        <v>54.83</v>
      </c>
      <c r="AK321" s="90">
        <f t="shared" si="873"/>
        <v>48.866999999999997</v>
      </c>
      <c r="AL321" s="90">
        <f t="shared" si="873"/>
        <v>28.317</v>
      </c>
      <c r="AM321" s="90">
        <f t="shared" si="873"/>
        <v>21.715</v>
      </c>
      <c r="AN321" s="90">
        <f t="shared" si="873"/>
        <v>60.826000000000001</v>
      </c>
      <c r="AO321" s="90">
        <f t="shared" si="873"/>
        <v>48.758000000000003</v>
      </c>
      <c r="AP321" s="90">
        <f t="shared" si="873"/>
        <v>39.71</v>
      </c>
      <c r="AQ321" s="90">
        <f t="shared" si="873"/>
        <v>55.569000000000003</v>
      </c>
      <c r="AR321" s="90">
        <f t="shared" si="873"/>
        <v>88.95</v>
      </c>
      <c r="AS321" s="90">
        <f t="shared" si="873"/>
        <v>62.533999999999999</v>
      </c>
      <c r="AT321" s="90">
        <f t="shared" si="873"/>
        <v>53.386000000000003</v>
      </c>
      <c r="AU321" s="90">
        <f t="shared" si="873"/>
        <v>50.265999999999998</v>
      </c>
      <c r="AV321" s="90">
        <f t="shared" si="873"/>
        <v>86.66</v>
      </c>
      <c r="AW321" s="90">
        <f t="shared" si="873"/>
        <v>61.313000000000002</v>
      </c>
      <c r="AX321" s="90">
        <f t="shared" si="873"/>
        <v>54.843000000000004</v>
      </c>
      <c r="AY321" s="90">
        <f t="shared" si="873"/>
        <v>60.3</v>
      </c>
      <c r="AZ321" s="90">
        <f t="shared" si="873"/>
        <v>96.7</v>
      </c>
      <c r="BA321" s="90">
        <f t="shared" si="873"/>
        <v>77.5</v>
      </c>
      <c r="BB321" s="90">
        <f t="shared" si="873"/>
        <v>74.400000000000006</v>
      </c>
      <c r="BC321" s="90">
        <f t="shared" si="873"/>
        <v>62</v>
      </c>
      <c r="BD321" s="90">
        <f t="shared" si="873"/>
        <v>101.5</v>
      </c>
      <c r="BE321" s="90">
        <f t="shared" si="873"/>
        <v>73.3</v>
      </c>
      <c r="BF321" s="90">
        <f t="shared" si="873"/>
        <v>77.2</v>
      </c>
      <c r="BG321" s="90">
        <f t="shared" si="873"/>
        <v>55.8</v>
      </c>
      <c r="BH321" s="90">
        <f t="shared" ref="BH321" si="874">BH587</f>
        <v>98.1</v>
      </c>
      <c r="BI321" s="88">
        <v>60</v>
      </c>
      <c r="BJ321" s="88">
        <v>60</v>
      </c>
      <c r="BK321" s="88">
        <f t="shared" ref="BK321:BZ321" si="875">+BG321</f>
        <v>55.8</v>
      </c>
      <c r="BL321" s="88">
        <f t="shared" si="875"/>
        <v>98.1</v>
      </c>
      <c r="BM321" s="88">
        <v>120</v>
      </c>
      <c r="BN321" s="88">
        <v>90</v>
      </c>
      <c r="BO321" s="88">
        <f t="shared" si="875"/>
        <v>55.8</v>
      </c>
      <c r="BP321" s="88">
        <f t="shared" si="875"/>
        <v>98.1</v>
      </c>
      <c r="BQ321" s="88">
        <f t="shared" si="875"/>
        <v>120</v>
      </c>
      <c r="BR321" s="88">
        <f t="shared" si="875"/>
        <v>90</v>
      </c>
      <c r="BS321" s="88">
        <f t="shared" si="875"/>
        <v>55.8</v>
      </c>
      <c r="BT321" s="88">
        <f t="shared" si="875"/>
        <v>98.1</v>
      </c>
      <c r="BU321" s="88">
        <f t="shared" si="875"/>
        <v>120</v>
      </c>
      <c r="BV321" s="88">
        <f t="shared" si="875"/>
        <v>90</v>
      </c>
      <c r="BW321" s="88">
        <f t="shared" si="875"/>
        <v>55.8</v>
      </c>
      <c r="BX321" s="88">
        <f t="shared" si="875"/>
        <v>98.1</v>
      </c>
      <c r="BY321" s="88">
        <f t="shared" si="875"/>
        <v>120</v>
      </c>
      <c r="BZ321" s="88">
        <f t="shared" si="875"/>
        <v>90</v>
      </c>
      <c r="CB321" s="90"/>
      <c r="CC321" s="90">
        <f t="shared" ref="CC321:CO321" si="876">CC587</f>
        <v>74.975999999999999</v>
      </c>
      <c r="CD321" s="90">
        <f t="shared" si="876"/>
        <v>57.413800000000002</v>
      </c>
      <c r="CE321" s="90">
        <f t="shared" si="876"/>
        <v>62.484316666666665</v>
      </c>
      <c r="CF321" s="90">
        <f t="shared" si="876"/>
        <v>78.109333333333339</v>
      </c>
      <c r="CG321" s="90">
        <f t="shared" si="876"/>
        <v>91.557000000000002</v>
      </c>
      <c r="CH321" s="90">
        <f t="shared" si="876"/>
        <v>108.755</v>
      </c>
      <c r="CI321" s="90">
        <f t="shared" si="876"/>
        <v>126.49</v>
      </c>
      <c r="CJ321" s="90">
        <f t="shared" si="876"/>
        <v>142.28299999999999</v>
      </c>
      <c r="CK321" s="90">
        <f t="shared" si="876"/>
        <v>171.00899999999999</v>
      </c>
      <c r="CL321" s="90">
        <f t="shared" si="876"/>
        <v>260.43900000000002</v>
      </c>
      <c r="CM321" s="90">
        <f t="shared" si="876"/>
        <v>253.08199999999999</v>
      </c>
      <c r="CN321" s="90">
        <f t="shared" si="876"/>
        <v>308.89999999999998</v>
      </c>
      <c r="CO321" s="90">
        <f t="shared" si="876"/>
        <v>314</v>
      </c>
      <c r="CP321" s="91">
        <f t="shared" ref="CP321:CT321" si="877">+SUMIFS($C321:$BZ321,$C$5:$BZ$5,"&lt;="&amp;CP$5,$C$5:$BZ$5,"&gt;"&amp;CO$5)</f>
        <v>273.89999999999998</v>
      </c>
      <c r="CQ321" s="91">
        <f t="shared" si="877"/>
        <v>363.9</v>
      </c>
      <c r="CR321" s="91">
        <f t="shared" si="877"/>
        <v>363.9</v>
      </c>
      <c r="CS321" s="91">
        <f t="shared" si="877"/>
        <v>363.9</v>
      </c>
      <c r="CT321" s="174">
        <f t="shared" si="877"/>
        <v>363.9</v>
      </c>
    </row>
    <row r="322" spans="1:98" ht="15" customHeight="1" outlineLevel="1" x14ac:dyDescent="0.25">
      <c r="A322" s="1"/>
      <c r="B322" s="166" t="s">
        <v>8</v>
      </c>
      <c r="C322" s="43"/>
      <c r="D322" s="43"/>
      <c r="E322" s="43"/>
      <c r="F322" s="43"/>
      <c r="G322" s="43" t="str">
        <f t="shared" ref="G322:BZ322" si="878">+IFERROR(G321/C321-1,"")</f>
        <v/>
      </c>
      <c r="H322" s="43" t="str">
        <f t="shared" si="878"/>
        <v/>
      </c>
      <c r="I322" s="43" t="str">
        <f t="shared" si="878"/>
        <v/>
      </c>
      <c r="J322" s="43" t="str">
        <f t="shared" si="878"/>
        <v/>
      </c>
      <c r="K322" s="43">
        <f t="shared" si="878"/>
        <v>-0.26892054230307194</v>
      </c>
      <c r="L322" s="43">
        <f t="shared" si="878"/>
        <v>-0.32693919359344448</v>
      </c>
      <c r="M322" s="43">
        <f t="shared" si="878"/>
        <v>0.52176225979890511</v>
      </c>
      <c r="N322" s="43">
        <f t="shared" si="878"/>
        <v>-0.69234400016634434</v>
      </c>
      <c r="O322" s="43">
        <f t="shared" si="878"/>
        <v>-0.26707550860719875</v>
      </c>
      <c r="P322" s="43">
        <f t="shared" si="878"/>
        <v>-0.58923630326508025</v>
      </c>
      <c r="Q322" s="43">
        <f t="shared" si="878"/>
        <v>0.36165897682908277</v>
      </c>
      <c r="R322" s="43">
        <f t="shared" si="878"/>
        <v>0.31545643784510791</v>
      </c>
      <c r="S322" s="43">
        <f t="shared" si="878"/>
        <v>0.11457785630593231</v>
      </c>
      <c r="T322" s="43">
        <f t="shared" si="878"/>
        <v>0.44526776692489078</v>
      </c>
      <c r="U322" s="43">
        <f t="shared" si="878"/>
        <v>0.55967381590705978</v>
      </c>
      <c r="V322" s="43">
        <f t="shared" si="878"/>
        <v>-8.0727510933856772E-3</v>
      </c>
      <c r="W322" s="43">
        <f t="shared" si="878"/>
        <v>1.5518678160919541</v>
      </c>
      <c r="X322" s="43">
        <f t="shared" si="878"/>
        <v>6.4714518760195761</v>
      </c>
      <c r="Y322" s="43">
        <f t="shared" si="878"/>
        <v>-0.44923473830470084</v>
      </c>
      <c r="Z322" s="43">
        <f t="shared" si="878"/>
        <v>0.21428016471136657</v>
      </c>
      <c r="AA322" s="43">
        <f t="shared" si="878"/>
        <v>-0.43347784471595063</v>
      </c>
      <c r="AB322" s="43">
        <f t="shared" si="878"/>
        <v>0.25452276980661237</v>
      </c>
      <c r="AC322" s="43">
        <f t="shared" si="878"/>
        <v>7.9338571467681307E-2</v>
      </c>
      <c r="AD322" s="43">
        <f t="shared" si="878"/>
        <v>0.21875999744065511</v>
      </c>
      <c r="AE322" s="43">
        <f t="shared" si="878"/>
        <v>0.42476644802226216</v>
      </c>
      <c r="AF322" s="43">
        <f t="shared" si="878"/>
        <v>0.14226752859273994</v>
      </c>
      <c r="AG322" s="43">
        <f t="shared" si="878"/>
        <v>0.22891566265060259</v>
      </c>
      <c r="AH322" s="43">
        <f t="shared" si="878"/>
        <v>-6.7513649727005354E-2</v>
      </c>
      <c r="AI322" s="43">
        <f t="shared" si="878"/>
        <v>-0.28369140625</v>
      </c>
      <c r="AJ322" s="43">
        <f t="shared" si="878"/>
        <v>0.19346132079578604</v>
      </c>
      <c r="AK322" s="43">
        <f t="shared" si="878"/>
        <v>8.6068111455106511E-3</v>
      </c>
      <c r="AL322" s="43">
        <f t="shared" si="878"/>
        <v>0.59424614345231386</v>
      </c>
      <c r="AM322" s="43">
        <f t="shared" si="878"/>
        <v>1.1146168078683414</v>
      </c>
      <c r="AN322" s="43">
        <f t="shared" si="878"/>
        <v>0.10935619186576706</v>
      </c>
      <c r="AO322" s="43">
        <f t="shared" si="878"/>
        <v>-2.2305441299853568E-3</v>
      </c>
      <c r="AP322" s="43">
        <f t="shared" si="878"/>
        <v>0.40233781827170967</v>
      </c>
      <c r="AQ322" s="43">
        <f t="shared" si="878"/>
        <v>1.5590145061017733</v>
      </c>
      <c r="AR322" s="43">
        <f t="shared" si="878"/>
        <v>0.46236806628744298</v>
      </c>
      <c r="AS322" s="43">
        <f t="shared" si="878"/>
        <v>0.28253825013331135</v>
      </c>
      <c r="AT322" s="43">
        <f t="shared" si="878"/>
        <v>0.34439687736086633</v>
      </c>
      <c r="AU322" s="43">
        <f t="shared" si="878"/>
        <v>-9.5430905720815584E-2</v>
      </c>
      <c r="AV322" s="43">
        <f t="shared" si="878"/>
        <v>-2.5744800449690852E-2</v>
      </c>
      <c r="AW322" s="43">
        <f t="shared" si="878"/>
        <v>-1.9525378194262255E-2</v>
      </c>
      <c r="AX322" s="43">
        <f t="shared" si="878"/>
        <v>2.7291799348143631E-2</v>
      </c>
      <c r="AY322" s="43">
        <f t="shared" si="878"/>
        <v>0.19961803206939077</v>
      </c>
      <c r="AZ322" s="43">
        <f t="shared" si="878"/>
        <v>0.1158550657742905</v>
      </c>
      <c r="BA322" s="43">
        <f t="shared" si="878"/>
        <v>0.26400600198979007</v>
      </c>
      <c r="BB322" s="43">
        <f t="shared" si="878"/>
        <v>0.35659974837262731</v>
      </c>
      <c r="BC322" s="43">
        <f t="shared" si="878"/>
        <v>2.8192371475953548E-2</v>
      </c>
      <c r="BD322" s="43">
        <f t="shared" si="878"/>
        <v>4.9638055842812889E-2</v>
      </c>
      <c r="BE322" s="43">
        <f t="shared" si="878"/>
        <v>-5.4193548387096779E-2</v>
      </c>
      <c r="BF322" s="43">
        <f t="shared" si="878"/>
        <v>3.7634408602150504E-2</v>
      </c>
      <c r="BG322" s="43">
        <f t="shared" si="878"/>
        <v>-0.10000000000000009</v>
      </c>
      <c r="BH322" s="43">
        <f t="shared" si="878"/>
        <v>-3.3497536945812811E-2</v>
      </c>
      <c r="BI322" s="43">
        <f t="shared" si="878"/>
        <v>-0.18144611186903137</v>
      </c>
      <c r="BJ322" s="43">
        <f t="shared" si="878"/>
        <v>-0.22279792746113991</v>
      </c>
      <c r="BK322" s="43">
        <f t="shared" si="878"/>
        <v>0</v>
      </c>
      <c r="BL322" s="43">
        <f t="shared" si="878"/>
        <v>0</v>
      </c>
      <c r="BM322" s="43">
        <f t="shared" si="878"/>
        <v>1</v>
      </c>
      <c r="BN322" s="43">
        <f t="shared" si="878"/>
        <v>0.5</v>
      </c>
      <c r="BO322" s="43">
        <f t="shared" si="878"/>
        <v>0</v>
      </c>
      <c r="BP322" s="43">
        <f t="shared" si="878"/>
        <v>0</v>
      </c>
      <c r="BQ322" s="43">
        <f t="shared" si="878"/>
        <v>0</v>
      </c>
      <c r="BR322" s="43">
        <f t="shared" si="878"/>
        <v>0</v>
      </c>
      <c r="BS322" s="43">
        <f t="shared" si="878"/>
        <v>0</v>
      </c>
      <c r="BT322" s="43">
        <f t="shared" si="878"/>
        <v>0</v>
      </c>
      <c r="BU322" s="43">
        <f t="shared" si="878"/>
        <v>0</v>
      </c>
      <c r="BV322" s="43">
        <f t="shared" si="878"/>
        <v>0</v>
      </c>
      <c r="BW322" s="43">
        <f t="shared" si="878"/>
        <v>0</v>
      </c>
      <c r="BX322" s="43">
        <f t="shared" si="878"/>
        <v>0</v>
      </c>
      <c r="BY322" s="43">
        <f t="shared" si="878"/>
        <v>0</v>
      </c>
      <c r="BZ322" s="43">
        <f t="shared" si="878"/>
        <v>0</v>
      </c>
      <c r="CB322" s="43"/>
      <c r="CC322" s="43" t="str">
        <f t="shared" ref="CC322:CT322" si="879">+IFERROR(CC321/CB321-1,"")</f>
        <v/>
      </c>
      <c r="CD322" s="43">
        <f t="shared" si="879"/>
        <v>-0.23423762270593251</v>
      </c>
      <c r="CE322" s="43">
        <f t="shared" si="879"/>
        <v>8.8315294696861502E-2</v>
      </c>
      <c r="CF322" s="43">
        <f t="shared" si="879"/>
        <v>0.25006301581276813</v>
      </c>
      <c r="CG322" s="43">
        <f t="shared" si="879"/>
        <v>0.17216465808610137</v>
      </c>
      <c r="CH322" s="43">
        <f t="shared" si="879"/>
        <v>0.18783926952608754</v>
      </c>
      <c r="CI322" s="43">
        <f t="shared" si="879"/>
        <v>0.16307296216265921</v>
      </c>
      <c r="CJ322" s="43">
        <f t="shared" si="879"/>
        <v>0.12485571981974863</v>
      </c>
      <c r="CK322" s="43">
        <f t="shared" si="879"/>
        <v>0.20189340961323565</v>
      </c>
      <c r="CL322" s="43">
        <f t="shared" si="879"/>
        <v>0.5229549321965512</v>
      </c>
      <c r="CM322" s="43">
        <f t="shared" si="879"/>
        <v>-2.8248457412292427E-2</v>
      </c>
      <c r="CN322" s="43">
        <f t="shared" si="879"/>
        <v>0.22055302234058516</v>
      </c>
      <c r="CO322" s="43">
        <f t="shared" si="879"/>
        <v>1.6510197474911115E-2</v>
      </c>
      <c r="CP322" s="43">
        <f t="shared" si="879"/>
        <v>-0.12770700636942678</v>
      </c>
      <c r="CQ322" s="43">
        <f t="shared" si="879"/>
        <v>0.32858707557502731</v>
      </c>
      <c r="CR322" s="43">
        <f t="shared" si="879"/>
        <v>0</v>
      </c>
      <c r="CS322" s="43">
        <f t="shared" si="879"/>
        <v>0</v>
      </c>
      <c r="CT322" s="167">
        <f t="shared" si="879"/>
        <v>0</v>
      </c>
    </row>
    <row r="323" spans="1:98" ht="15" customHeight="1" outlineLevel="1" x14ac:dyDescent="0.25">
      <c r="A323" s="168"/>
      <c r="B323" s="169" t="s">
        <v>126</v>
      </c>
      <c r="C323" s="170"/>
      <c r="D323" s="170"/>
      <c r="E323" s="170"/>
      <c r="F323" s="170"/>
      <c r="G323" s="87">
        <f t="shared" ref="G323:AL323" si="880">+G321/G$308</f>
        <v>3.4852562952329684E-2</v>
      </c>
      <c r="H323" s="87">
        <f t="shared" si="880"/>
        <v>0.10033260459293308</v>
      </c>
      <c r="I323" s="87">
        <f t="shared" si="880"/>
        <v>8.6833809372685922E-2</v>
      </c>
      <c r="J323" s="87">
        <f t="shared" si="880"/>
        <v>0.2165122498041652</v>
      </c>
      <c r="K323" s="87">
        <f t="shared" si="880"/>
        <v>3.7675942672427132E-2</v>
      </c>
      <c r="L323" s="87">
        <f t="shared" si="880"/>
        <v>2.5094346828314809E-2</v>
      </c>
      <c r="M323" s="87">
        <f t="shared" si="880"/>
        <v>7.710504592101701E-2</v>
      </c>
      <c r="N323" s="87">
        <f t="shared" si="880"/>
        <v>3.2540928804553414E-2</v>
      </c>
      <c r="O323" s="87">
        <f t="shared" si="880"/>
        <v>4.3273644114582975E-2</v>
      </c>
      <c r="P323" s="87">
        <f t="shared" si="880"/>
        <v>2.3403641477338115E-3</v>
      </c>
      <c r="Q323" s="87">
        <f t="shared" si="880"/>
        <v>5.5391998499327827E-2</v>
      </c>
      <c r="R323" s="87">
        <f t="shared" si="880"/>
        <v>5.5652891853059119E-2</v>
      </c>
      <c r="S323" s="87">
        <f t="shared" si="880"/>
        <v>4.5906959257573661E-2</v>
      </c>
      <c r="T323" s="87">
        <f t="shared" si="880"/>
        <v>3.168145774575095E-2</v>
      </c>
      <c r="U323" s="87">
        <f t="shared" si="880"/>
        <v>6.9520040336444516E-2</v>
      </c>
      <c r="V323" s="87">
        <f t="shared" si="880"/>
        <v>3.0090990704546731E-2</v>
      </c>
      <c r="W323" s="87">
        <f t="shared" si="880"/>
        <v>4.8475403393087181E-2</v>
      </c>
      <c r="X323" s="87">
        <f t="shared" si="880"/>
        <v>8.7852464856273807E-2</v>
      </c>
      <c r="Y323" s="87">
        <f t="shared" si="880"/>
        <v>7.5036309216891847E-2</v>
      </c>
      <c r="Z323" s="87">
        <f t="shared" si="880"/>
        <v>4.5630518054841876E-2</v>
      </c>
      <c r="AA323" s="87">
        <f t="shared" si="880"/>
        <v>3.6917183991546691E-2</v>
      </c>
      <c r="AB323" s="87">
        <f t="shared" si="880"/>
        <v>8.3889362820451313E-2</v>
      </c>
      <c r="AC323" s="87">
        <f t="shared" si="880"/>
        <v>5.293203888709129E-2</v>
      </c>
      <c r="AD323" s="87">
        <f t="shared" si="880"/>
        <v>4.6786383610028313E-2</v>
      </c>
      <c r="AE323" s="87">
        <f t="shared" si="880"/>
        <v>4.1159328749228404E-2</v>
      </c>
      <c r="AF323" s="87">
        <f t="shared" si="880"/>
        <v>7.9623701665023069E-2</v>
      </c>
      <c r="AG323" s="87">
        <f t="shared" si="880"/>
        <v>7.4089479293940275E-2</v>
      </c>
      <c r="AH323" s="87">
        <f t="shared" si="880"/>
        <v>4.3177779560443295E-2</v>
      </c>
      <c r="AI323" s="87">
        <f t="shared" si="880"/>
        <v>3.5616058267579992E-2</v>
      </c>
      <c r="AJ323" s="87">
        <f t="shared" si="880"/>
        <v>9.3980161838535109E-2</v>
      </c>
      <c r="AK323" s="87">
        <f t="shared" si="880"/>
        <v>3.1153913093925855E-2</v>
      </c>
      <c r="AL323" s="87">
        <f t="shared" si="880"/>
        <v>5.7977809672591321E-2</v>
      </c>
      <c r="AM323" s="87">
        <f t="shared" ref="AM323:BG323" si="881">+AM321/AM$308</f>
        <v>5.142809776430466E-2</v>
      </c>
      <c r="AN323" s="87">
        <f t="shared" si="881"/>
        <v>6.3992610329547325E-2</v>
      </c>
      <c r="AO323" s="87">
        <f t="shared" si="881"/>
        <v>5.4896591790618787E-2</v>
      </c>
      <c r="AP323" s="87">
        <f t="shared" si="881"/>
        <v>5.4440365111005702E-2</v>
      </c>
      <c r="AQ323" s="87">
        <f t="shared" si="881"/>
        <v>5.5778224118669131E-2</v>
      </c>
      <c r="AR323" s="87">
        <f t="shared" si="881"/>
        <v>9.2894776692235795E-2</v>
      </c>
      <c r="AS323" s="87">
        <f t="shared" si="881"/>
        <v>7.6796490650659105E-2</v>
      </c>
      <c r="AT323" s="87">
        <f t="shared" si="881"/>
        <v>6.8048212182549597E-2</v>
      </c>
      <c r="AU323" s="87">
        <f t="shared" si="881"/>
        <v>7.0654878203055826E-2</v>
      </c>
      <c r="AV323" s="87">
        <f t="shared" si="881"/>
        <v>8.7992916702205007E-2</v>
      </c>
      <c r="AW323" s="87">
        <f t="shared" si="881"/>
        <v>7.079017645299801E-2</v>
      </c>
      <c r="AX323" s="87">
        <f t="shared" si="881"/>
        <v>6.484318007422743E-2</v>
      </c>
      <c r="AY323" s="87">
        <f t="shared" si="881"/>
        <v>6.0149625935162092E-2</v>
      </c>
      <c r="AZ323" s="87">
        <f t="shared" si="881"/>
        <v>6.4261031366294533E-2</v>
      </c>
      <c r="BA323" s="87">
        <f t="shared" si="881"/>
        <v>5.604570436794909E-2</v>
      </c>
      <c r="BB323" s="87">
        <f t="shared" si="881"/>
        <v>5.3390742734122719E-2</v>
      </c>
      <c r="BC323" s="87">
        <f t="shared" si="881"/>
        <v>5.1602163961714527E-2</v>
      </c>
      <c r="BD323" s="87">
        <f t="shared" si="881"/>
        <v>7.0247075922209148E-2</v>
      </c>
      <c r="BE323" s="87">
        <f t="shared" si="881"/>
        <v>5.4791448647032441E-2</v>
      </c>
      <c r="BF323" s="87">
        <f t="shared" si="881"/>
        <v>5.7240305479350488E-2</v>
      </c>
      <c r="BG323" s="87">
        <f t="shared" si="881"/>
        <v>4.580904687628274E-2</v>
      </c>
      <c r="BH323" s="87">
        <f t="shared" ref="BH323" si="882">+BH321/BH$308</f>
        <v>6.6508474576271182E-2</v>
      </c>
      <c r="BI323" s="87">
        <f t="shared" ref="BI323:BR323" si="883">+BI321/BI$308</f>
        <v>4.2810895566259263E-2</v>
      </c>
      <c r="BJ323" s="87">
        <f t="shared" si="883"/>
        <v>3.8991372085513114E-2</v>
      </c>
      <c r="BK323" s="87">
        <f t="shared" si="883"/>
        <v>4.2423999331874171E-2</v>
      </c>
      <c r="BL323" s="87">
        <f t="shared" si="883"/>
        <v>6.1412450050642026E-2</v>
      </c>
      <c r="BM323" s="87">
        <f t="shared" si="883"/>
        <v>3.3534560485225295E-2</v>
      </c>
      <c r="BN323" s="87">
        <f t="shared" si="883"/>
        <v>4.7891867572480484E-2</v>
      </c>
      <c r="BO323" s="87">
        <f t="shared" si="883"/>
        <v>3.109394267368876E-2</v>
      </c>
      <c r="BP323" s="87">
        <f t="shared" si="883"/>
        <v>4.9771997196505734E-2</v>
      </c>
      <c r="BQ323" s="87">
        <f t="shared" si="883"/>
        <v>4.139314746412303E-2</v>
      </c>
      <c r="BR323" s="87">
        <f t="shared" si="883"/>
        <v>4.5965572701083472E-2</v>
      </c>
      <c r="BS323" s="171">
        <f t="shared" ref="BS323:BZ323" si="884">+BO323</f>
        <v>3.109394267368876E-2</v>
      </c>
      <c r="BT323" s="171">
        <f t="shared" si="884"/>
        <v>4.9771997196505734E-2</v>
      </c>
      <c r="BU323" s="171">
        <f t="shared" si="884"/>
        <v>4.139314746412303E-2</v>
      </c>
      <c r="BV323" s="171">
        <f t="shared" si="884"/>
        <v>4.5965572701083472E-2</v>
      </c>
      <c r="BW323" s="171">
        <f t="shared" si="884"/>
        <v>3.109394267368876E-2</v>
      </c>
      <c r="BX323" s="171">
        <f t="shared" si="884"/>
        <v>4.9771997196505734E-2</v>
      </c>
      <c r="BY323" s="171">
        <f t="shared" si="884"/>
        <v>4.139314746412303E-2</v>
      </c>
      <c r="BZ323" s="171">
        <f t="shared" si="884"/>
        <v>4.5965572701083472E-2</v>
      </c>
      <c r="CB323" s="87" t="e">
        <f t="shared" ref="CB323:CT323" si="885">+CB321/CB$308</f>
        <v>#DIV/0!</v>
      </c>
      <c r="CC323" s="87">
        <f t="shared" si="885"/>
        <v>9.078943066492455E-2</v>
      </c>
      <c r="CD323" s="87">
        <f t="shared" si="885"/>
        <v>4.6971669146949169E-2</v>
      </c>
      <c r="CE323" s="87">
        <f t="shared" si="885"/>
        <v>2.5887143772544727E-2</v>
      </c>
      <c r="CF323" s="87">
        <f t="shared" si="885"/>
        <v>4.6806670401963936E-2</v>
      </c>
      <c r="CG323" s="87">
        <f t="shared" si="885"/>
        <v>5.866688025630757E-2</v>
      </c>
      <c r="CH323" s="87">
        <f t="shared" si="885"/>
        <v>5.7120812711698381E-2</v>
      </c>
      <c r="CI323" s="87">
        <f t="shared" si="885"/>
        <v>6.3543591335686378E-2</v>
      </c>
      <c r="CJ323" s="87">
        <f t="shared" si="885"/>
        <v>4.8581908025474567E-2</v>
      </c>
      <c r="CK323" s="87">
        <f t="shared" si="885"/>
        <v>5.7186817493697237E-2</v>
      </c>
      <c r="CL323" s="87">
        <f t="shared" si="885"/>
        <v>7.3309448465601793E-2</v>
      </c>
      <c r="CM323" s="87">
        <f t="shared" si="885"/>
        <v>7.425714104637543E-2</v>
      </c>
      <c r="CN323" s="87">
        <f t="shared" si="885"/>
        <v>5.8463926110984929E-2</v>
      </c>
      <c r="CO323" s="87">
        <f t="shared" si="885"/>
        <v>5.8879783982448579E-2</v>
      </c>
      <c r="CP323" s="87">
        <f t="shared" si="885"/>
        <v>4.8620602596987368E-2</v>
      </c>
      <c r="CQ323" s="87">
        <f t="shared" si="885"/>
        <v>4.3475037508888086E-2</v>
      </c>
      <c r="CR323" s="87">
        <f t="shared" si="885"/>
        <v>4.2203208016404099E-2</v>
      </c>
      <c r="CS323" s="87">
        <f t="shared" si="885"/>
        <v>4.4637067005965238E-2</v>
      </c>
      <c r="CT323" s="172">
        <f t="shared" si="885"/>
        <v>4.3821125199653317E-2</v>
      </c>
    </row>
    <row r="324" spans="1:98" ht="15" customHeight="1" outlineLevel="1" x14ac:dyDescent="0.25">
      <c r="A324" s="1"/>
      <c r="B324" s="176"/>
      <c r="BF324" s="4"/>
      <c r="BG324" s="4"/>
      <c r="BH324" s="4"/>
      <c r="BI324" s="4"/>
      <c r="BJ324" s="4"/>
      <c r="BK324" s="4"/>
      <c r="BL324" s="4"/>
      <c r="BM324" s="4"/>
      <c r="BN324" s="4"/>
      <c r="BO324" s="4"/>
      <c r="BP324" s="4"/>
      <c r="BQ324" s="4"/>
      <c r="BR324" s="4"/>
      <c r="CP324" s="91"/>
      <c r="CQ324" s="91"/>
      <c r="CR324" s="91"/>
      <c r="CS324" s="91"/>
      <c r="CT324" s="174"/>
    </row>
    <row r="325" spans="1:98" ht="15" customHeight="1" outlineLevel="1" x14ac:dyDescent="0.25">
      <c r="A325" s="51"/>
      <c r="B325" s="173" t="s">
        <v>276</v>
      </c>
      <c r="C325" s="90"/>
      <c r="D325" s="90"/>
      <c r="E325" s="90"/>
      <c r="F325" s="90"/>
      <c r="G325" s="90">
        <f t="shared" ref="G325:BG325" si="886">G588</f>
        <v>98.450999999999993</v>
      </c>
      <c r="H325" s="90">
        <f t="shared" si="886"/>
        <v>40.137</v>
      </c>
      <c r="I325" s="90">
        <f t="shared" si="886"/>
        <v>68.802999999999997</v>
      </c>
      <c r="J325" s="90">
        <f t="shared" si="886"/>
        <v>47.844999999999999</v>
      </c>
      <c r="K325" s="90">
        <f t="shared" si="886"/>
        <v>72.259</v>
      </c>
      <c r="L325" s="90">
        <f t="shared" si="886"/>
        <v>73.744487500000005</v>
      </c>
      <c r="M325" s="90">
        <f t="shared" si="886"/>
        <v>98.639812500000005</v>
      </c>
      <c r="N325" s="90">
        <f t="shared" si="886"/>
        <v>71.525549999999996</v>
      </c>
      <c r="O325" s="90">
        <f t="shared" si="886"/>
        <v>31.030137499999999</v>
      </c>
      <c r="P325" s="90">
        <f t="shared" si="886"/>
        <v>159.36175</v>
      </c>
      <c r="Q325" s="90">
        <f t="shared" si="886"/>
        <v>302.81204651772634</v>
      </c>
      <c r="R325" s="90">
        <f t="shared" si="886"/>
        <v>41.016437500000002</v>
      </c>
      <c r="S325" s="90">
        <f t="shared" si="886"/>
        <v>21.52636</v>
      </c>
      <c r="T325" s="90">
        <f t="shared" si="886"/>
        <v>20.235980000000001</v>
      </c>
      <c r="U325" s="90">
        <f t="shared" si="886"/>
        <v>202.33032</v>
      </c>
      <c r="V325" s="90">
        <f t="shared" si="886"/>
        <v>61.301943161138198</v>
      </c>
      <c r="W325" s="90">
        <f t="shared" si="886"/>
        <v>53.500599999999963</v>
      </c>
      <c r="X325" s="90">
        <f t="shared" si="886"/>
        <v>56.987000000000002</v>
      </c>
      <c r="Y325" s="90">
        <f t="shared" si="886"/>
        <v>81.12</v>
      </c>
      <c r="Z325" s="90">
        <f t="shared" si="886"/>
        <v>35.872</v>
      </c>
      <c r="AA325" s="90">
        <f t="shared" si="886"/>
        <v>36.090000000000003</v>
      </c>
      <c r="AB325" s="90">
        <f t="shared" si="886"/>
        <v>66.75</v>
      </c>
      <c r="AC325" s="90">
        <f t="shared" si="886"/>
        <v>117.361</v>
      </c>
      <c r="AD325" s="90">
        <f t="shared" si="886"/>
        <v>38.252000000000002</v>
      </c>
      <c r="AE325" s="90">
        <f t="shared" si="886"/>
        <v>26.263000000000002</v>
      </c>
      <c r="AF325" s="90">
        <f t="shared" si="886"/>
        <v>59.100999999999999</v>
      </c>
      <c r="AG325" s="90">
        <f t="shared" si="886"/>
        <v>90.067999999999998</v>
      </c>
      <c r="AH325" s="90">
        <f t="shared" si="886"/>
        <v>34.78</v>
      </c>
      <c r="AI325" s="90">
        <f t="shared" si="886"/>
        <v>29.736000000000001</v>
      </c>
      <c r="AJ325" s="90">
        <f t="shared" si="886"/>
        <v>57.418999999999997</v>
      </c>
      <c r="AK325" s="90">
        <f t="shared" si="886"/>
        <v>227.166</v>
      </c>
      <c r="AL325" s="90">
        <f t="shared" si="886"/>
        <v>32.709000000000003</v>
      </c>
      <c r="AM325" s="90">
        <f t="shared" si="886"/>
        <v>31.986000000000001</v>
      </c>
      <c r="AN325" s="90">
        <f t="shared" si="886"/>
        <v>84.664000000000001</v>
      </c>
      <c r="AO325" s="90">
        <f t="shared" si="886"/>
        <v>87.927999999999997</v>
      </c>
      <c r="AP325" s="90">
        <f t="shared" si="886"/>
        <v>39.229999999999997</v>
      </c>
      <c r="AQ325" s="90">
        <f t="shared" si="886"/>
        <v>53.737000000000002</v>
      </c>
      <c r="AR325" s="90">
        <f t="shared" si="886"/>
        <v>70.221000000000004</v>
      </c>
      <c r="AS325" s="90">
        <f t="shared" si="886"/>
        <v>71.147000000000006</v>
      </c>
      <c r="AT325" s="90">
        <f t="shared" si="886"/>
        <v>40.712000000000003</v>
      </c>
      <c r="AU325" s="90">
        <f t="shared" si="886"/>
        <v>41.759</v>
      </c>
      <c r="AV325" s="90">
        <f t="shared" si="886"/>
        <v>67.733999999999995</v>
      </c>
      <c r="AW325" s="90">
        <f t="shared" si="886"/>
        <v>75.716999999999999</v>
      </c>
      <c r="AX325" s="90">
        <f t="shared" si="886"/>
        <v>54.606000000000002</v>
      </c>
      <c r="AY325" s="90">
        <f t="shared" si="886"/>
        <v>113.5</v>
      </c>
      <c r="AZ325" s="90">
        <f t="shared" si="886"/>
        <v>204.9</v>
      </c>
      <c r="BA325" s="90">
        <f t="shared" si="886"/>
        <v>207.3</v>
      </c>
      <c r="BB325" s="90">
        <f t="shared" si="886"/>
        <v>186.1</v>
      </c>
      <c r="BC325" s="90">
        <f t="shared" si="886"/>
        <v>176.7</v>
      </c>
      <c r="BD325" s="90">
        <f t="shared" si="886"/>
        <v>177</v>
      </c>
      <c r="BE325" s="90">
        <f t="shared" si="886"/>
        <v>192.4</v>
      </c>
      <c r="BF325" s="90">
        <f t="shared" si="886"/>
        <v>208.8</v>
      </c>
      <c r="BG325" s="90">
        <f t="shared" si="886"/>
        <v>199.3</v>
      </c>
      <c r="BH325" s="90">
        <f t="shared" ref="BH325" si="887">BH588</f>
        <v>212.6</v>
      </c>
      <c r="BI325" s="88">
        <f>+BE325</f>
        <v>192.4</v>
      </c>
      <c r="BJ325" s="88">
        <f>+BF325</f>
        <v>208.8</v>
      </c>
      <c r="BK325" s="88">
        <f t="shared" ref="BK325:BL325" si="888">+BG325</f>
        <v>199.3</v>
      </c>
      <c r="BL325" s="88">
        <f t="shared" si="888"/>
        <v>212.6</v>
      </c>
      <c r="BM325" s="175">
        <v>400</v>
      </c>
      <c r="BN325" s="175">
        <v>300</v>
      </c>
      <c r="BO325" s="88">
        <v>300</v>
      </c>
      <c r="BP325" s="88">
        <v>200</v>
      </c>
      <c r="BQ325" s="88">
        <v>300</v>
      </c>
      <c r="BR325" s="88">
        <v>250</v>
      </c>
      <c r="BS325" s="88">
        <v>150</v>
      </c>
      <c r="BT325" s="88">
        <v>150</v>
      </c>
      <c r="BU325" s="88">
        <v>150</v>
      </c>
      <c r="BV325" s="88">
        <v>150</v>
      </c>
      <c r="BW325" s="88">
        <f t="shared" ref="BW325:BZ325" si="889">+BS325</f>
        <v>150</v>
      </c>
      <c r="BX325" s="88">
        <f t="shared" si="889"/>
        <v>150</v>
      </c>
      <c r="BY325" s="88">
        <f t="shared" si="889"/>
        <v>150</v>
      </c>
      <c r="BZ325" s="88">
        <f t="shared" si="889"/>
        <v>150</v>
      </c>
      <c r="CB325" s="90"/>
      <c r="CC325" s="90">
        <f t="shared" ref="CC325:CO325" si="890">CC588</f>
        <v>255.23599999999999</v>
      </c>
      <c r="CD325" s="90">
        <f t="shared" si="890"/>
        <v>316.16885000000002</v>
      </c>
      <c r="CE325" s="90">
        <f t="shared" si="890"/>
        <v>493.73742238829476</v>
      </c>
      <c r="CF325" s="90">
        <f t="shared" si="890"/>
        <v>247.65709589668299</v>
      </c>
      <c r="CG325" s="90">
        <f t="shared" si="890"/>
        <v>211.828</v>
      </c>
      <c r="CH325" s="90">
        <f t="shared" si="890"/>
        <v>258.45</v>
      </c>
      <c r="CI325" s="90">
        <f t="shared" si="890"/>
        <v>210.21199999999999</v>
      </c>
      <c r="CJ325" s="90">
        <f t="shared" si="890"/>
        <v>347.03</v>
      </c>
      <c r="CK325" s="90">
        <f t="shared" si="890"/>
        <v>243.80799999999999</v>
      </c>
      <c r="CL325" s="90">
        <f t="shared" si="890"/>
        <v>235.81700000000001</v>
      </c>
      <c r="CM325" s="90">
        <f t="shared" si="890"/>
        <v>239.816</v>
      </c>
      <c r="CN325" s="90">
        <f t="shared" si="890"/>
        <v>711.8</v>
      </c>
      <c r="CO325" s="90">
        <f t="shared" si="890"/>
        <v>754.8</v>
      </c>
      <c r="CP325" s="91">
        <f t="shared" ref="CP325:CT325" si="891">+SUMIFS($C325:$BZ325,$C$5:$BZ$5,"&lt;="&amp;CP$5,$C$5:$BZ$5,"&gt;"&amp;CO$5)</f>
        <v>813.09999999999991</v>
      </c>
      <c r="CQ325" s="91">
        <f t="shared" si="891"/>
        <v>1111.9000000000001</v>
      </c>
      <c r="CR325" s="91">
        <f t="shared" si="891"/>
        <v>1050</v>
      </c>
      <c r="CS325" s="91">
        <f t="shared" si="891"/>
        <v>600</v>
      </c>
      <c r="CT325" s="174">
        <f t="shared" si="891"/>
        <v>600</v>
      </c>
    </row>
    <row r="326" spans="1:98" ht="15" customHeight="1" outlineLevel="1" x14ac:dyDescent="0.25">
      <c r="A326" s="1"/>
      <c r="B326" s="166" t="s">
        <v>8</v>
      </c>
      <c r="C326" s="43"/>
      <c r="D326" s="43"/>
      <c r="E326" s="43"/>
      <c r="F326" s="43"/>
      <c r="G326" s="43" t="str">
        <f t="shared" ref="G326:BZ326" si="892">+IFERROR(G325/C325-1,"")</f>
        <v/>
      </c>
      <c r="H326" s="43" t="str">
        <f t="shared" si="892"/>
        <v/>
      </c>
      <c r="I326" s="43" t="str">
        <f t="shared" si="892"/>
        <v/>
      </c>
      <c r="J326" s="43" t="str">
        <f t="shared" si="892"/>
        <v/>
      </c>
      <c r="K326" s="43">
        <f t="shared" si="892"/>
        <v>-0.26604097469807308</v>
      </c>
      <c r="L326" s="43">
        <f t="shared" si="892"/>
        <v>0.8373193686623317</v>
      </c>
      <c r="M326" s="43">
        <f t="shared" si="892"/>
        <v>0.43365569088557199</v>
      </c>
      <c r="N326" s="43">
        <f t="shared" si="892"/>
        <v>0.49494304525028743</v>
      </c>
      <c r="O326" s="43">
        <f t="shared" si="892"/>
        <v>-0.57057062096071087</v>
      </c>
      <c r="P326" s="43">
        <f t="shared" si="892"/>
        <v>1.1609988136401381</v>
      </c>
      <c r="Q326" s="43">
        <f t="shared" si="892"/>
        <v>2.0698765421692822</v>
      </c>
      <c r="R326" s="43">
        <f t="shared" si="892"/>
        <v>-0.42654845016920517</v>
      </c>
      <c r="S326" s="43">
        <f t="shared" si="892"/>
        <v>-0.30627571340926218</v>
      </c>
      <c r="T326" s="43">
        <f t="shared" si="892"/>
        <v>-0.87301858821203959</v>
      </c>
      <c r="U326" s="43">
        <f t="shared" si="892"/>
        <v>-0.33182869596254394</v>
      </c>
      <c r="V326" s="43">
        <f t="shared" si="892"/>
        <v>0.49457015034858154</v>
      </c>
      <c r="W326" s="43">
        <f t="shared" si="892"/>
        <v>1.4853528418181225</v>
      </c>
      <c r="X326" s="43">
        <f t="shared" si="892"/>
        <v>1.8161225697989423</v>
      </c>
      <c r="Y326" s="43">
        <f t="shared" si="892"/>
        <v>-0.59907145898845016</v>
      </c>
      <c r="Z326" s="43">
        <f t="shared" si="892"/>
        <v>-0.41483094743494653</v>
      </c>
      <c r="AA326" s="43">
        <f t="shared" si="892"/>
        <v>-0.32542812603970739</v>
      </c>
      <c r="AB326" s="43">
        <f t="shared" si="892"/>
        <v>0.17131977468545445</v>
      </c>
      <c r="AC326" s="43">
        <f t="shared" si="892"/>
        <v>0.44675788954635109</v>
      </c>
      <c r="AD326" s="43">
        <f t="shared" si="892"/>
        <v>6.6347011596788574E-2</v>
      </c>
      <c r="AE326" s="43">
        <f t="shared" si="892"/>
        <v>-0.27229149348850101</v>
      </c>
      <c r="AF326" s="43">
        <f t="shared" si="892"/>
        <v>-0.11459176029962548</v>
      </c>
      <c r="AG326" s="43">
        <f t="shared" si="892"/>
        <v>-0.2325559598162934</v>
      </c>
      <c r="AH326" s="43">
        <f t="shared" si="892"/>
        <v>-9.0766495869497033E-2</v>
      </c>
      <c r="AI326" s="43">
        <f t="shared" si="892"/>
        <v>0.13223927197959107</v>
      </c>
      <c r="AJ326" s="43">
        <f t="shared" si="892"/>
        <v>-2.8459755334089176E-2</v>
      </c>
      <c r="AK326" s="43">
        <f t="shared" si="892"/>
        <v>1.5221610338855087</v>
      </c>
      <c r="AL326" s="43">
        <f t="shared" si="892"/>
        <v>-5.954571592869462E-2</v>
      </c>
      <c r="AM326" s="43">
        <f t="shared" si="892"/>
        <v>7.5665859564164606E-2</v>
      </c>
      <c r="AN326" s="43">
        <f t="shared" si="892"/>
        <v>0.47449450530312287</v>
      </c>
      <c r="AO326" s="43">
        <f t="shared" si="892"/>
        <v>-0.61293503429210361</v>
      </c>
      <c r="AP326" s="43">
        <f t="shared" si="892"/>
        <v>0.19936408939435601</v>
      </c>
      <c r="AQ326" s="43">
        <f t="shared" si="892"/>
        <v>0.68001625711248681</v>
      </c>
      <c r="AR326" s="43">
        <f t="shared" si="892"/>
        <v>-0.17059198714920154</v>
      </c>
      <c r="AS326" s="43">
        <f t="shared" si="892"/>
        <v>-0.19084933127103987</v>
      </c>
      <c r="AT326" s="43">
        <f t="shared" si="892"/>
        <v>3.7777211317869153E-2</v>
      </c>
      <c r="AU326" s="43">
        <f t="shared" si="892"/>
        <v>-0.22290042242774999</v>
      </c>
      <c r="AV326" s="43">
        <f t="shared" si="892"/>
        <v>-3.5416755671380473E-2</v>
      </c>
      <c r="AW326" s="43">
        <f t="shared" si="892"/>
        <v>6.4233207303189044E-2</v>
      </c>
      <c r="AX326" s="43">
        <f t="shared" si="892"/>
        <v>0.34127529966594605</v>
      </c>
      <c r="AY326" s="43">
        <f t="shared" si="892"/>
        <v>1.7179769630498813</v>
      </c>
      <c r="AZ326" s="43">
        <f t="shared" si="892"/>
        <v>2.0250686508991058</v>
      </c>
      <c r="BA326" s="43">
        <f t="shared" si="892"/>
        <v>1.7378263798090261</v>
      </c>
      <c r="BB326" s="43">
        <f t="shared" si="892"/>
        <v>2.4080503973922278</v>
      </c>
      <c r="BC326" s="43">
        <f t="shared" si="892"/>
        <v>0.55682819383259896</v>
      </c>
      <c r="BD326" s="43">
        <f t="shared" si="892"/>
        <v>-0.13616398243045391</v>
      </c>
      <c r="BE326" s="43">
        <f t="shared" si="892"/>
        <v>-7.1876507477086404E-2</v>
      </c>
      <c r="BF326" s="43">
        <f t="shared" si="892"/>
        <v>0.1219774314884472</v>
      </c>
      <c r="BG326" s="43">
        <f t="shared" si="892"/>
        <v>0.12790039615166959</v>
      </c>
      <c r="BH326" s="43">
        <f t="shared" si="892"/>
        <v>0.20112994350282487</v>
      </c>
      <c r="BI326" s="43">
        <f t="shared" si="892"/>
        <v>0</v>
      </c>
      <c r="BJ326" s="43">
        <f t="shared" si="892"/>
        <v>0</v>
      </c>
      <c r="BK326" s="43">
        <f t="shared" si="892"/>
        <v>0</v>
      </c>
      <c r="BL326" s="43">
        <f t="shared" si="892"/>
        <v>0</v>
      </c>
      <c r="BM326" s="43">
        <f t="shared" si="892"/>
        <v>1.0790020790020791</v>
      </c>
      <c r="BN326" s="43">
        <f t="shared" si="892"/>
        <v>0.43678160919540221</v>
      </c>
      <c r="BO326" s="43">
        <f t="shared" si="892"/>
        <v>0.50526843953838418</v>
      </c>
      <c r="BP326" s="43">
        <f t="shared" si="892"/>
        <v>-5.9266227657572834E-2</v>
      </c>
      <c r="BQ326" s="43">
        <f t="shared" si="892"/>
        <v>-0.25</v>
      </c>
      <c r="BR326" s="43">
        <f t="shared" si="892"/>
        <v>-0.16666666666666663</v>
      </c>
      <c r="BS326" s="43">
        <f t="shared" si="892"/>
        <v>-0.5</v>
      </c>
      <c r="BT326" s="43">
        <f t="shared" si="892"/>
        <v>-0.25</v>
      </c>
      <c r="BU326" s="43">
        <f t="shared" si="892"/>
        <v>-0.5</v>
      </c>
      <c r="BV326" s="43">
        <f t="shared" si="892"/>
        <v>-0.4</v>
      </c>
      <c r="BW326" s="43">
        <f t="shared" si="892"/>
        <v>0</v>
      </c>
      <c r="BX326" s="43">
        <f t="shared" si="892"/>
        <v>0</v>
      </c>
      <c r="BY326" s="43">
        <f t="shared" si="892"/>
        <v>0</v>
      </c>
      <c r="BZ326" s="43">
        <f t="shared" si="892"/>
        <v>0</v>
      </c>
      <c r="CB326" s="43"/>
      <c r="CC326" s="43" t="str">
        <f t="shared" ref="CC326:CT326" si="893">+IFERROR(CC325/CB325-1,"")</f>
        <v/>
      </c>
      <c r="CD326" s="43">
        <f t="shared" si="893"/>
        <v>0.23873140936231585</v>
      </c>
      <c r="CE326" s="43">
        <f t="shared" si="893"/>
        <v>0.56162576543607856</v>
      </c>
      <c r="CF326" s="43">
        <f t="shared" si="893"/>
        <v>-0.49840323081300575</v>
      </c>
      <c r="CG326" s="43">
        <f t="shared" si="893"/>
        <v>-0.14467219591248892</v>
      </c>
      <c r="CH326" s="43">
        <f t="shared" si="893"/>
        <v>0.22009366089468818</v>
      </c>
      <c r="CI326" s="43">
        <f t="shared" si="893"/>
        <v>-0.18664345134455407</v>
      </c>
      <c r="CJ326" s="43">
        <f t="shared" si="893"/>
        <v>0.65085722984415728</v>
      </c>
      <c r="CK326" s="43">
        <f t="shared" si="893"/>
        <v>-0.29744402501224676</v>
      </c>
      <c r="CL326" s="43">
        <f t="shared" si="893"/>
        <v>-3.2775790786192305E-2</v>
      </c>
      <c r="CM326" s="43">
        <f t="shared" si="893"/>
        <v>1.695806494018659E-2</v>
      </c>
      <c r="CN326" s="43">
        <f t="shared" si="893"/>
        <v>1.9681088834773326</v>
      </c>
      <c r="CO326" s="43">
        <f t="shared" si="893"/>
        <v>6.0410227592020194E-2</v>
      </c>
      <c r="CP326" s="43">
        <f t="shared" si="893"/>
        <v>7.7239003709591803E-2</v>
      </c>
      <c r="CQ326" s="43">
        <f t="shared" si="893"/>
        <v>0.36748247448038396</v>
      </c>
      <c r="CR326" s="43">
        <f t="shared" si="893"/>
        <v>-5.5670473963486011E-2</v>
      </c>
      <c r="CS326" s="43">
        <f t="shared" si="893"/>
        <v>-0.4285714285714286</v>
      </c>
      <c r="CT326" s="167">
        <f t="shared" si="893"/>
        <v>0</v>
      </c>
    </row>
    <row r="327" spans="1:98" ht="15" customHeight="1" outlineLevel="1" x14ac:dyDescent="0.25">
      <c r="A327" s="168"/>
      <c r="B327" s="169" t="s">
        <v>126</v>
      </c>
      <c r="C327" s="170"/>
      <c r="D327" s="170"/>
      <c r="E327" s="170"/>
      <c r="F327" s="170"/>
      <c r="G327" s="87">
        <f t="shared" ref="G327:AL327" si="894">+G325/G$308</f>
        <v>0.29442849452718461</v>
      </c>
      <c r="H327" s="87">
        <f t="shared" si="894"/>
        <v>0.37499299288076682</v>
      </c>
      <c r="I327" s="87">
        <f t="shared" si="894"/>
        <v>0.29113720512006769</v>
      </c>
      <c r="J327" s="87">
        <f t="shared" si="894"/>
        <v>0.32309364955025527</v>
      </c>
      <c r="K327" s="87">
        <f t="shared" si="894"/>
        <v>0.31953356121677373</v>
      </c>
      <c r="L327" s="87">
        <f t="shared" si="894"/>
        <v>0.25602791173233624</v>
      </c>
      <c r="M327" s="87">
        <f t="shared" si="894"/>
        <v>0.2435508830711568</v>
      </c>
      <c r="N327" s="87">
        <f t="shared" si="894"/>
        <v>0.23595824206275895</v>
      </c>
      <c r="O327" s="87">
        <f t="shared" si="894"/>
        <v>0.21503459734031863</v>
      </c>
      <c r="P327" s="87">
        <f t="shared" si="894"/>
        <v>0.12561957770970655</v>
      </c>
      <c r="Q327" s="87">
        <f t="shared" si="894"/>
        <v>0.39446320554744102</v>
      </c>
      <c r="R327" s="87">
        <f t="shared" si="894"/>
        <v>0.17591918466256354</v>
      </c>
      <c r="S327" s="87">
        <f t="shared" si="894"/>
        <v>0.14198415682239415</v>
      </c>
      <c r="T327" s="87">
        <f t="shared" si="894"/>
        <v>0.14940697863292038</v>
      </c>
      <c r="U327" s="87">
        <f t="shared" si="894"/>
        <v>0.21209162494653955</v>
      </c>
      <c r="V327" s="87">
        <f t="shared" si="894"/>
        <v>0.14331724045003974</v>
      </c>
      <c r="W327" s="87">
        <f t="shared" si="894"/>
        <v>0.14602010960938003</v>
      </c>
      <c r="X327" s="87">
        <f t="shared" si="894"/>
        <v>0.15615871537007098</v>
      </c>
      <c r="Y327" s="87">
        <f t="shared" si="894"/>
        <v>0.16664235780858727</v>
      </c>
      <c r="Z327" s="87">
        <f t="shared" si="894"/>
        <v>0.10473209697762415</v>
      </c>
      <c r="AA327" s="87">
        <f t="shared" si="894"/>
        <v>0.13241315546162993</v>
      </c>
      <c r="AB327" s="87">
        <f t="shared" si="894"/>
        <v>0.13922463869381219</v>
      </c>
      <c r="AC327" s="87">
        <f t="shared" si="894"/>
        <v>0.15756897947566068</v>
      </c>
      <c r="AD327" s="87">
        <f t="shared" si="894"/>
        <v>9.3955940038366409E-2</v>
      </c>
      <c r="AE327" s="87">
        <f t="shared" si="894"/>
        <v>7.5402305450682591E-2</v>
      </c>
      <c r="AF327" s="87">
        <f t="shared" si="894"/>
        <v>0.10243002899535346</v>
      </c>
      <c r="AG327" s="87">
        <f t="shared" si="894"/>
        <v>0.13773150095039446</v>
      </c>
      <c r="AH327" s="87">
        <f t="shared" si="894"/>
        <v>8.4546963918039522E-2</v>
      </c>
      <c r="AI327" s="87">
        <f t="shared" si="894"/>
        <v>0.10313361657851383</v>
      </c>
      <c r="AJ327" s="87">
        <f t="shared" si="894"/>
        <v>9.8417780642109196E-2</v>
      </c>
      <c r="AK327" s="87">
        <f t="shared" si="894"/>
        <v>0.14482390615128329</v>
      </c>
      <c r="AL327" s="87">
        <f t="shared" si="894"/>
        <v>6.6970236133092831E-2</v>
      </c>
      <c r="AM327" s="87">
        <f t="shared" ref="AM327:BG327" si="895">+AM325/AM$308</f>
        <v>7.5753126184160663E-2</v>
      </c>
      <c r="AN327" s="87">
        <f t="shared" si="895"/>
        <v>8.9071620046374811E-2</v>
      </c>
      <c r="AO327" s="87">
        <f t="shared" si="895"/>
        <v>9.8998062327526323E-2</v>
      </c>
      <c r="AP327" s="87">
        <f t="shared" si="895"/>
        <v>5.3782309828878203E-2</v>
      </c>
      <c r="AQ327" s="87">
        <f t="shared" si="895"/>
        <v>5.3939326413376579E-2</v>
      </c>
      <c r="AR327" s="87">
        <f t="shared" si="895"/>
        <v>7.3335178348572116E-2</v>
      </c>
      <c r="AS327" s="87">
        <f t="shared" si="895"/>
        <v>8.7373907319577254E-2</v>
      </c>
      <c r="AT327" s="87">
        <f t="shared" si="895"/>
        <v>5.189335807844677E-2</v>
      </c>
      <c r="AU327" s="87">
        <f t="shared" si="895"/>
        <v>5.8697271692225522E-2</v>
      </c>
      <c r="AV327" s="87">
        <f t="shared" si="895"/>
        <v>6.8775816061702674E-2</v>
      </c>
      <c r="AW327" s="87">
        <f t="shared" si="895"/>
        <v>8.7420608851167786E-2</v>
      </c>
      <c r="AX327" s="87">
        <f t="shared" si="895"/>
        <v>6.4562965029871869E-2</v>
      </c>
      <c r="AY327" s="87">
        <f t="shared" si="895"/>
        <v>0.11321695760598503</v>
      </c>
      <c r="AZ327" s="87">
        <f t="shared" si="895"/>
        <v>0.13616427432216907</v>
      </c>
      <c r="BA327" s="87">
        <f t="shared" si="895"/>
        <v>0.14991321955452705</v>
      </c>
      <c r="BB327" s="87">
        <f t="shared" si="895"/>
        <v>0.13354861858629349</v>
      </c>
      <c r="BC327" s="87">
        <f t="shared" si="895"/>
        <v>0.1470661672908864</v>
      </c>
      <c r="BD327" s="87">
        <f t="shared" si="895"/>
        <v>0.1224998269776455</v>
      </c>
      <c r="BE327" s="87">
        <f t="shared" si="895"/>
        <v>0.14381820899985051</v>
      </c>
      <c r="BF327" s="87">
        <f t="shared" si="895"/>
        <v>0.15481574849855417</v>
      </c>
      <c r="BG327" s="87">
        <f t="shared" si="895"/>
        <v>0.16361546671045071</v>
      </c>
      <c r="BH327" s="87">
        <f t="shared" ref="BH327" si="896">+BH325/BH$308</f>
        <v>0.14413559322033898</v>
      </c>
      <c r="BI327" s="87">
        <f t="shared" ref="BI327:BZ327" si="897">+BI325/BI$308</f>
        <v>0.13728027178247137</v>
      </c>
      <c r="BJ327" s="87">
        <f t="shared" si="897"/>
        <v>0.13568997485758566</v>
      </c>
      <c r="BK327" s="87">
        <f t="shared" si="897"/>
        <v>0.15152514456707031</v>
      </c>
      <c r="BL327" s="87">
        <f t="shared" si="897"/>
        <v>0.13309160938599893</v>
      </c>
      <c r="BM327" s="87">
        <f t="shared" si="897"/>
        <v>0.11178186828408433</v>
      </c>
      <c r="BN327" s="87">
        <f t="shared" si="897"/>
        <v>0.15963955857493495</v>
      </c>
      <c r="BO327" s="87">
        <f t="shared" si="897"/>
        <v>0.16717173480477829</v>
      </c>
      <c r="BP327" s="87">
        <f t="shared" si="897"/>
        <v>0.10147196166463962</v>
      </c>
      <c r="BQ327" s="87">
        <f t="shared" si="897"/>
        <v>0.10348286866030758</v>
      </c>
      <c r="BR327" s="87">
        <f t="shared" si="897"/>
        <v>0.12768214639189854</v>
      </c>
      <c r="BS327" s="87">
        <f t="shared" si="897"/>
        <v>8.0312301643608822E-2</v>
      </c>
      <c r="BT327" s="87">
        <f t="shared" si="897"/>
        <v>7.104286589148355E-2</v>
      </c>
      <c r="BU327" s="87">
        <f t="shared" si="897"/>
        <v>6.8506069366857297E-2</v>
      </c>
      <c r="BV327" s="87">
        <f t="shared" si="897"/>
        <v>7.5615504784816559E-2</v>
      </c>
      <c r="BW327" s="87">
        <f t="shared" si="897"/>
        <v>7.9588430396062351E-2</v>
      </c>
      <c r="BX327" s="87">
        <f t="shared" si="897"/>
        <v>7.1432263157075446E-2</v>
      </c>
      <c r="BY327" s="87">
        <f t="shared" si="897"/>
        <v>6.6761248424463418E-2</v>
      </c>
      <c r="BZ327" s="87">
        <f t="shared" si="897"/>
        <v>7.2365390804927571E-2</v>
      </c>
      <c r="CB327" s="87" t="e">
        <f t="shared" ref="CB327:CT327" si="898">+CB325/CB$308</f>
        <v>#DIV/0!</v>
      </c>
      <c r="CC327" s="87">
        <f t="shared" si="898"/>
        <v>0.30906865030399971</v>
      </c>
      <c r="CD327" s="87">
        <f t="shared" si="898"/>
        <v>0.25866566255449736</v>
      </c>
      <c r="CE327" s="87">
        <f t="shared" si="898"/>
        <v>0.20455455578455442</v>
      </c>
      <c r="CF327" s="87">
        <f t="shared" si="898"/>
        <v>0.14840741260553944</v>
      </c>
      <c r="CG327" s="87">
        <f t="shared" si="898"/>
        <v>0.13573279935923108</v>
      </c>
      <c r="CH327" s="87">
        <f t="shared" si="898"/>
        <v>0.13574432481576432</v>
      </c>
      <c r="CI327" s="87">
        <f t="shared" si="898"/>
        <v>0.1056022248545917</v>
      </c>
      <c r="CJ327" s="87">
        <f t="shared" si="898"/>
        <v>0.11849187564277137</v>
      </c>
      <c r="CK327" s="87">
        <f t="shared" si="898"/>
        <v>8.1531402437902897E-2</v>
      </c>
      <c r="CL327" s="87">
        <f t="shared" si="898"/>
        <v>6.6378745920591065E-2</v>
      </c>
      <c r="CM327" s="87">
        <f t="shared" si="898"/>
        <v>7.0364745565380277E-2</v>
      </c>
      <c r="CN327" s="87">
        <f t="shared" si="898"/>
        <v>0.13471875236581118</v>
      </c>
      <c r="CO327" s="87">
        <f t="shared" si="898"/>
        <v>0.14153649984061206</v>
      </c>
      <c r="CP327" s="87">
        <f t="shared" si="898"/>
        <v>0.1443352025250472</v>
      </c>
      <c r="CQ327" s="87">
        <f t="shared" si="898"/>
        <v>0.13283840122597601</v>
      </c>
      <c r="CR327" s="87">
        <f t="shared" si="898"/>
        <v>0.12177347737626906</v>
      </c>
      <c r="CS327" s="87">
        <f t="shared" si="898"/>
        <v>7.3597802153281516E-2</v>
      </c>
      <c r="CT327" s="172">
        <f t="shared" si="898"/>
        <v>7.2252473536114303E-2</v>
      </c>
    </row>
    <row r="328" spans="1:98" ht="15.75" customHeight="1" outlineLevel="1" x14ac:dyDescent="0.25">
      <c r="A328" s="168"/>
      <c r="B328" s="177" t="s">
        <v>277</v>
      </c>
      <c r="C328" s="178"/>
      <c r="D328" s="178"/>
      <c r="E328" s="178"/>
      <c r="F328" s="178"/>
      <c r="G328" s="178">
        <f t="shared" ref="G328:BG328" si="899">+G569/SUM(G569,G567)</f>
        <v>1</v>
      </c>
      <c r="H328" s="178">
        <f t="shared" si="899"/>
        <v>1</v>
      </c>
      <c r="I328" s="178">
        <f t="shared" si="899"/>
        <v>1</v>
      </c>
      <c r="J328" s="178">
        <f t="shared" si="899"/>
        <v>1</v>
      </c>
      <c r="K328" s="178">
        <f t="shared" si="899"/>
        <v>1</v>
      </c>
      <c r="L328" s="178">
        <f t="shared" si="899"/>
        <v>1</v>
      </c>
      <c r="M328" s="178">
        <f t="shared" si="899"/>
        <v>1</v>
      </c>
      <c r="N328" s="178">
        <f t="shared" si="899"/>
        <v>1</v>
      </c>
      <c r="O328" s="178">
        <f t="shared" si="899"/>
        <v>0.63263149315770006</v>
      </c>
      <c r="P328" s="178">
        <f t="shared" si="899"/>
        <v>0.94577026651664653</v>
      </c>
      <c r="Q328" s="178">
        <f t="shared" si="899"/>
        <v>0.90238507118245048</v>
      </c>
      <c r="R328" s="178">
        <f t="shared" si="899"/>
        <v>0.6955988956225031</v>
      </c>
      <c r="S328" s="178">
        <f t="shared" si="899"/>
        <v>0.51517360794677847</v>
      </c>
      <c r="T328" s="178">
        <f t="shared" si="899"/>
        <v>0.5474518671622699</v>
      </c>
      <c r="U328" s="178">
        <f t="shared" si="899"/>
        <v>0.84126795624272044</v>
      </c>
      <c r="V328" s="178">
        <f t="shared" si="899"/>
        <v>0.70740119489624753</v>
      </c>
      <c r="W328" s="178">
        <f t="shared" si="899"/>
        <v>0.4099327803886334</v>
      </c>
      <c r="X328" s="178">
        <f t="shared" si="899"/>
        <v>0.76418874183486107</v>
      </c>
      <c r="Y328" s="178">
        <f t="shared" si="899"/>
        <v>0.73546420840647453</v>
      </c>
      <c r="Z328" s="178">
        <f t="shared" si="899"/>
        <v>0.52874274212512884</v>
      </c>
      <c r="AA328" s="178">
        <f t="shared" si="899"/>
        <v>0.51858109611731962</v>
      </c>
      <c r="AB328" s="178">
        <f t="shared" si="899"/>
        <v>0.69978903591951702</v>
      </c>
      <c r="AC328" s="178">
        <f t="shared" si="899"/>
        <v>0.68558387777953711</v>
      </c>
      <c r="AD328" s="178">
        <f t="shared" si="899"/>
        <v>0.55037738061020602</v>
      </c>
      <c r="AE328" s="178">
        <f t="shared" si="899"/>
        <v>0.47190908164662249</v>
      </c>
      <c r="AF328" s="178">
        <f t="shared" si="899"/>
        <v>0.66114031576888366</v>
      </c>
      <c r="AG328" s="178">
        <f t="shared" si="899"/>
        <v>0.69888567928911027</v>
      </c>
      <c r="AH328" s="178">
        <f t="shared" si="899"/>
        <v>0.45280393131951835</v>
      </c>
      <c r="AI328" s="178">
        <f t="shared" si="899"/>
        <v>0.33337004740802539</v>
      </c>
      <c r="AJ328" s="178">
        <f t="shared" si="899"/>
        <v>0.57343722483238724</v>
      </c>
      <c r="AK328" s="178">
        <f t="shared" si="899"/>
        <v>0.70682712528650993</v>
      </c>
      <c r="AL328" s="178">
        <f t="shared" si="899"/>
        <v>0.37402247249129561</v>
      </c>
      <c r="AM328" s="178">
        <f t="shared" si="899"/>
        <v>0.28536119053360431</v>
      </c>
      <c r="AN328" s="178">
        <f t="shared" si="899"/>
        <v>0.48809852179811225</v>
      </c>
      <c r="AO328" s="178">
        <f t="shared" si="899"/>
        <v>0.37712088155386148</v>
      </c>
      <c r="AP328" s="178">
        <f t="shared" si="899"/>
        <v>0.20166976377570231</v>
      </c>
      <c r="AQ328" s="178">
        <f t="shared" si="899"/>
        <v>0.21771559475765376</v>
      </c>
      <c r="AR328" s="178">
        <f t="shared" si="899"/>
        <v>0.45846657998898305</v>
      </c>
      <c r="AS328" s="178">
        <f t="shared" si="899"/>
        <v>0.41311072353438694</v>
      </c>
      <c r="AT328" s="178">
        <f t="shared" si="899"/>
        <v>0.18967955089066457</v>
      </c>
      <c r="AU328" s="178">
        <f t="shared" si="899"/>
        <v>0.14076600830766567</v>
      </c>
      <c r="AV328" s="178">
        <f t="shared" si="899"/>
        <v>0.35634304574730274</v>
      </c>
      <c r="AW328" s="178">
        <f t="shared" si="899"/>
        <v>0.27870493709685956</v>
      </c>
      <c r="AX328" s="178">
        <f t="shared" si="899"/>
        <v>0.23639745134367252</v>
      </c>
      <c r="AY328" s="178">
        <f t="shared" si="899"/>
        <v>0.17179274037129397</v>
      </c>
      <c r="AZ328" s="178">
        <f t="shared" si="899"/>
        <v>0.27908831151571534</v>
      </c>
      <c r="BA328" s="178">
        <f t="shared" si="899"/>
        <v>0.24459845087647777</v>
      </c>
      <c r="BB328" s="178">
        <f t="shared" si="899"/>
        <v>0.14712214726568107</v>
      </c>
      <c r="BC328" s="178">
        <f t="shared" si="899"/>
        <v>0.18570536828963796</v>
      </c>
      <c r="BD328" s="178">
        <f t="shared" si="899"/>
        <v>0.23059161061791</v>
      </c>
      <c r="BE328" s="178">
        <f t="shared" si="899"/>
        <v>0.20750485872327701</v>
      </c>
      <c r="BF328" s="178">
        <f t="shared" si="899"/>
        <v>0.20194317347342261</v>
      </c>
      <c r="BG328" s="178">
        <f t="shared" si="899"/>
        <v>0.14873694326265111</v>
      </c>
      <c r="BH328" s="178">
        <f t="shared" ref="BH328" si="900">+BH569/SUM(BH569,BH567)</f>
        <v>0.20590155978460628</v>
      </c>
      <c r="BI328" s="179"/>
      <c r="BJ328" s="179"/>
      <c r="BK328" s="179"/>
      <c r="BL328" s="179"/>
      <c r="BM328" s="179"/>
      <c r="BN328" s="179"/>
      <c r="BO328" s="179"/>
      <c r="BP328" s="179"/>
      <c r="BQ328" s="179"/>
      <c r="BR328" s="179"/>
      <c r="BS328" s="179"/>
      <c r="BT328" s="179"/>
      <c r="BU328" s="179"/>
      <c r="BV328" s="179"/>
      <c r="BW328" s="179"/>
      <c r="BX328" s="179"/>
      <c r="BY328" s="179"/>
      <c r="BZ328" s="179"/>
      <c r="CB328" s="178"/>
      <c r="CC328" s="178">
        <f t="shared" ref="CC328:CT328" si="901">+CC569/SUM(CC569,CC567)</f>
        <v>1</v>
      </c>
      <c r="CD328" s="178">
        <f t="shared" si="901"/>
        <v>0.83738055355856356</v>
      </c>
      <c r="CE328" s="178">
        <f t="shared" si="901"/>
        <v>0.90736480683273912</v>
      </c>
      <c r="CF328" s="178">
        <f t="shared" si="901"/>
        <v>0.77359679120338509</v>
      </c>
      <c r="CG328" s="178">
        <f t="shared" si="901"/>
        <v>0.62699998089631781</v>
      </c>
      <c r="CH328" s="178">
        <f t="shared" si="901"/>
        <v>0.65092538548579137</v>
      </c>
      <c r="CI328" s="178">
        <f t="shared" si="901"/>
        <v>0.61619084957193937</v>
      </c>
      <c r="CJ328" s="178">
        <f t="shared" si="901"/>
        <v>0.62962968715207002</v>
      </c>
      <c r="CK328" s="178">
        <f t="shared" si="901"/>
        <v>0.37393832714075026</v>
      </c>
      <c r="CL328" s="178">
        <f t="shared" si="901"/>
        <v>0.32740650522464615</v>
      </c>
      <c r="CM328" s="178">
        <f t="shared" si="901"/>
        <v>0.26169506478495397</v>
      </c>
      <c r="CN328" s="178">
        <f t="shared" si="901"/>
        <v>0.20632558574606108</v>
      </c>
      <c r="CO328" s="178">
        <f t="shared" si="901"/>
        <v>0.20889932400320618</v>
      </c>
      <c r="CP328" s="178" t="e">
        <f t="shared" ca="1" si="901"/>
        <v>#NAME?</v>
      </c>
      <c r="CQ328" s="178" t="e">
        <f t="shared" ca="1" si="901"/>
        <v>#NAME?</v>
      </c>
      <c r="CR328" s="178" t="e">
        <f t="shared" ca="1" si="901"/>
        <v>#NAME?</v>
      </c>
      <c r="CS328" s="178" t="e">
        <f t="shared" ca="1" si="901"/>
        <v>#NAME?</v>
      </c>
      <c r="CT328" s="180" t="e">
        <f t="shared" ca="1" si="901"/>
        <v>#NAME?</v>
      </c>
    </row>
    <row r="329" spans="1:98" ht="15.75" customHeight="1" outlineLevel="1" x14ac:dyDescent="0.25">
      <c r="A329" s="168"/>
      <c r="B329" s="265"/>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c r="AA329" s="266"/>
      <c r="AB329" s="266"/>
      <c r="AC329" s="266"/>
      <c r="AD329" s="266"/>
      <c r="AE329" s="266"/>
      <c r="AF329" s="266"/>
      <c r="AG329" s="266"/>
      <c r="AH329" s="266"/>
      <c r="AI329" s="266"/>
      <c r="AJ329" s="266"/>
      <c r="AK329" s="266"/>
      <c r="AL329" s="266"/>
      <c r="AM329" s="266"/>
      <c r="AN329" s="266"/>
      <c r="AO329" s="266"/>
      <c r="AP329" s="266"/>
      <c r="AQ329" s="266"/>
      <c r="AR329" s="266"/>
      <c r="AS329" s="266"/>
      <c r="AT329" s="266"/>
      <c r="AU329" s="266"/>
      <c r="AV329" s="266"/>
      <c r="AW329" s="266"/>
      <c r="AX329" s="266"/>
      <c r="AY329" s="266"/>
      <c r="AZ329" s="266"/>
      <c r="BA329" s="266"/>
      <c r="BB329" s="266"/>
      <c r="BC329" s="266"/>
      <c r="BD329" s="266"/>
      <c r="BE329" s="266"/>
      <c r="BF329" s="266"/>
      <c r="BG329" s="266"/>
      <c r="BH329" s="267"/>
      <c r="BI329" s="267"/>
      <c r="BJ329" s="267"/>
      <c r="BK329" s="267"/>
      <c r="BL329" s="267"/>
      <c r="BM329" s="267"/>
      <c r="BN329" s="267"/>
      <c r="BO329" s="267"/>
      <c r="BP329" s="267"/>
      <c r="BQ329" s="267"/>
      <c r="BR329" s="267"/>
      <c r="BS329" s="267"/>
      <c r="BT329" s="267"/>
      <c r="BU329" s="267"/>
      <c r="BV329" s="267"/>
      <c r="BW329" s="267"/>
      <c r="BX329" s="267"/>
      <c r="BY329" s="267"/>
      <c r="BZ329" s="267"/>
      <c r="CB329" s="266"/>
      <c r="CC329" s="266"/>
      <c r="CD329" s="266"/>
      <c r="CE329" s="266"/>
      <c r="CF329" s="266"/>
      <c r="CG329" s="266"/>
      <c r="CH329" s="266"/>
      <c r="CI329" s="266"/>
      <c r="CJ329" s="266"/>
      <c r="CK329" s="266"/>
      <c r="CL329" s="266"/>
      <c r="CM329" s="266"/>
      <c r="CN329" s="266"/>
      <c r="CO329" s="266"/>
      <c r="CP329" s="266"/>
      <c r="CQ329" s="266"/>
      <c r="CR329" s="266"/>
      <c r="CS329" s="266"/>
      <c r="CT329" s="266"/>
    </row>
    <row r="330" spans="1:98" ht="15.75" customHeight="1" outlineLevel="1" x14ac:dyDescent="0.25">
      <c r="A330" s="168"/>
      <c r="B330" s="265" t="s">
        <v>1026</v>
      </c>
      <c r="C330" s="266"/>
      <c r="D330" s="266"/>
      <c r="E330" s="266"/>
      <c r="F330" s="266"/>
      <c r="G330" s="269">
        <f t="shared" ref="G330:AL330" si="902">+G331*G132</f>
        <v>0</v>
      </c>
      <c r="H330" s="269">
        <f t="shared" si="902"/>
        <v>0</v>
      </c>
      <c r="I330" s="269">
        <f t="shared" si="902"/>
        <v>0</v>
      </c>
      <c r="J330" s="269">
        <f t="shared" si="902"/>
        <v>0</v>
      </c>
      <c r="K330" s="269">
        <f t="shared" si="902"/>
        <v>0</v>
      </c>
      <c r="L330" s="269">
        <f t="shared" si="902"/>
        <v>0</v>
      </c>
      <c r="M330" s="269">
        <f t="shared" si="902"/>
        <v>0</v>
      </c>
      <c r="N330" s="269">
        <f t="shared" si="902"/>
        <v>0</v>
      </c>
      <c r="O330" s="269">
        <f t="shared" si="902"/>
        <v>0</v>
      </c>
      <c r="P330" s="269">
        <f t="shared" si="902"/>
        <v>0</v>
      </c>
      <c r="Q330" s="269">
        <f t="shared" si="902"/>
        <v>0</v>
      </c>
      <c r="R330" s="269">
        <f t="shared" si="902"/>
        <v>0</v>
      </c>
      <c r="S330" s="269">
        <f t="shared" si="902"/>
        <v>1.5</v>
      </c>
      <c r="T330" s="269">
        <f t="shared" si="902"/>
        <v>1.5</v>
      </c>
      <c r="U330" s="269">
        <f t="shared" si="902"/>
        <v>1.5</v>
      </c>
      <c r="V330" s="269">
        <f t="shared" si="902"/>
        <v>1.5</v>
      </c>
      <c r="W330" s="269">
        <f t="shared" si="902"/>
        <v>1.5</v>
      </c>
      <c r="X330" s="269">
        <f t="shared" si="902"/>
        <v>1.5</v>
      </c>
      <c r="Y330" s="269">
        <f t="shared" si="902"/>
        <v>1.5</v>
      </c>
      <c r="Z330" s="269">
        <f t="shared" si="902"/>
        <v>1.5</v>
      </c>
      <c r="AA330" s="269">
        <f t="shared" si="902"/>
        <v>1.5</v>
      </c>
      <c r="AB330" s="269">
        <f t="shared" si="902"/>
        <v>1.5</v>
      </c>
      <c r="AC330" s="269">
        <f t="shared" si="902"/>
        <v>8.1</v>
      </c>
      <c r="AD330" s="269">
        <f t="shared" si="902"/>
        <v>8.1</v>
      </c>
      <c r="AE330" s="269">
        <f t="shared" si="902"/>
        <v>10.35</v>
      </c>
      <c r="AF330" s="269">
        <f t="shared" si="902"/>
        <v>10.5</v>
      </c>
      <c r="AG330" s="269">
        <f t="shared" si="902"/>
        <v>11.25</v>
      </c>
      <c r="AH330" s="269">
        <f t="shared" si="902"/>
        <v>10.637777099999999</v>
      </c>
      <c r="AI330" s="269">
        <f t="shared" si="902"/>
        <v>11.1</v>
      </c>
      <c r="AJ330" s="269">
        <f t="shared" si="902"/>
        <v>15.299999999999999</v>
      </c>
      <c r="AK330" s="269">
        <f t="shared" si="902"/>
        <v>14.399999999999999</v>
      </c>
      <c r="AL330" s="269">
        <f t="shared" si="902"/>
        <v>12.9</v>
      </c>
      <c r="AM330" s="269">
        <f t="shared" ref="AM330:BR330" si="903">+AM331*AM132</f>
        <v>15.299999999999999</v>
      </c>
      <c r="AN330" s="269">
        <f t="shared" si="903"/>
        <v>14.85</v>
      </c>
      <c r="AO330" s="269">
        <f t="shared" si="903"/>
        <v>14.1</v>
      </c>
      <c r="AP330" s="269">
        <f t="shared" si="903"/>
        <v>14.549999999999999</v>
      </c>
      <c r="AQ330" s="269">
        <f t="shared" si="903"/>
        <v>20.07</v>
      </c>
      <c r="AR330" s="269">
        <f t="shared" si="903"/>
        <v>18.863699999999998</v>
      </c>
      <c r="AS330" s="269">
        <f t="shared" si="903"/>
        <v>22.571400000000001</v>
      </c>
      <c r="AT330" s="269">
        <f t="shared" si="903"/>
        <v>28.106099999999998</v>
      </c>
      <c r="AU330" s="269">
        <f t="shared" si="903"/>
        <v>21.8367</v>
      </c>
      <c r="AV330" s="269">
        <f t="shared" si="903"/>
        <v>24.129299999999997</v>
      </c>
      <c r="AW330" s="269">
        <f t="shared" si="903"/>
        <v>26.456699999999998</v>
      </c>
      <c r="AX330" s="269">
        <f t="shared" si="903"/>
        <v>24.551399999999997</v>
      </c>
      <c r="AY330" s="269">
        <f t="shared" si="903"/>
        <v>85.95</v>
      </c>
      <c r="AZ330" s="269">
        <f t="shared" si="903"/>
        <v>161.46</v>
      </c>
      <c r="BA330" s="269">
        <f t="shared" si="903"/>
        <v>161.01000000000002</v>
      </c>
      <c r="BB330" s="269">
        <f t="shared" si="903"/>
        <v>157.89000000000001</v>
      </c>
      <c r="BC330" s="269">
        <f t="shared" si="903"/>
        <v>150.29999999999998</v>
      </c>
      <c r="BD330" s="269">
        <f t="shared" si="903"/>
        <v>147.38999999999999</v>
      </c>
      <c r="BE330" s="269">
        <f t="shared" si="903"/>
        <v>161.93999999999997</v>
      </c>
      <c r="BF330" s="269">
        <f t="shared" si="903"/>
        <v>170.85</v>
      </c>
      <c r="BG330" s="269">
        <f t="shared" si="903"/>
        <v>176.33999999999997</v>
      </c>
      <c r="BH330" s="269">
        <f t="shared" si="903"/>
        <v>181.14</v>
      </c>
      <c r="BI330" s="269">
        <f t="shared" si="903"/>
        <v>194.32799999999995</v>
      </c>
      <c r="BJ330" s="269">
        <f t="shared" si="903"/>
        <v>193.06049999999999</v>
      </c>
      <c r="BK330" s="269">
        <f t="shared" si="903"/>
        <v>197.5008</v>
      </c>
      <c r="BL330" s="269">
        <f t="shared" si="903"/>
        <v>202.87679999999997</v>
      </c>
      <c r="BM330" s="269">
        <f t="shared" si="903"/>
        <v>217.64735999999996</v>
      </c>
      <c r="BN330" s="269">
        <f t="shared" si="903"/>
        <v>216.22776000000002</v>
      </c>
      <c r="BO330" s="269">
        <f t="shared" si="903"/>
        <v>217.25088000000002</v>
      </c>
      <c r="BP330" s="269">
        <f t="shared" si="903"/>
        <v>223.16448</v>
      </c>
      <c r="BQ330" s="269">
        <f t="shared" si="903"/>
        <v>239.41209599999996</v>
      </c>
      <c r="BR330" s="269">
        <f t="shared" si="903"/>
        <v>237.85053600000003</v>
      </c>
      <c r="BS330" s="269">
        <f t="shared" ref="BS330:BZ330" si="904">+BS331*BS132</f>
        <v>236.80345920000002</v>
      </c>
      <c r="BT330" s="269">
        <f t="shared" si="904"/>
        <v>243.24928320000004</v>
      </c>
      <c r="BU330" s="269">
        <f t="shared" si="904"/>
        <v>260.95918463999999</v>
      </c>
      <c r="BV330" s="269">
        <f t="shared" si="904"/>
        <v>259.2570842400001</v>
      </c>
      <c r="BW330" s="269">
        <f t="shared" si="904"/>
        <v>255.74773593600003</v>
      </c>
      <c r="BX330" s="269">
        <f t="shared" si="904"/>
        <v>262.70922585600005</v>
      </c>
      <c r="BY330" s="269">
        <f t="shared" si="904"/>
        <v>281.8359194112</v>
      </c>
      <c r="BZ330" s="269">
        <f t="shared" si="904"/>
        <v>279.9976509792001</v>
      </c>
      <c r="CA330" s="269"/>
      <c r="CB330" s="266"/>
      <c r="CC330" s="269">
        <f t="shared" ref="CC330" si="905">+SUMIFS($C330:$BZ330,$C$5:$BZ$5,"&lt;="&amp;CC$5,$C$5:$BZ$5,"&gt;"&amp;CB$5)</f>
        <v>0</v>
      </c>
      <c r="CD330" s="269">
        <f t="shared" ref="CD330" si="906">+SUMIFS($C330:$BZ330,$C$5:$BZ$5,"&lt;="&amp;CD$5,$C$5:$BZ$5,"&gt;"&amp;CC$5)</f>
        <v>0</v>
      </c>
      <c r="CE330" s="269">
        <f t="shared" ref="CE330" si="907">+SUMIFS($C330:$BZ330,$C$5:$BZ$5,"&lt;="&amp;CE$5,$C$5:$BZ$5,"&gt;"&amp;CD$5)</f>
        <v>0</v>
      </c>
      <c r="CF330" s="269">
        <f t="shared" ref="CF330" si="908">+SUMIFS($C330:$BZ330,$C$5:$BZ$5,"&lt;="&amp;CF$5,$C$5:$BZ$5,"&gt;"&amp;CE$5)</f>
        <v>6</v>
      </c>
      <c r="CG330" s="269">
        <f t="shared" ref="CG330" si="909">+SUMIFS($C330:$BZ330,$C$5:$BZ$5,"&lt;="&amp;CG$5,$C$5:$BZ$5,"&gt;"&amp;CF$5)</f>
        <v>6</v>
      </c>
      <c r="CH330" s="269">
        <f t="shared" ref="CH330" si="910">+SUMIFS($C330:$BZ330,$C$5:$BZ$5,"&lt;="&amp;CH$5,$C$5:$BZ$5,"&gt;"&amp;CG$5)</f>
        <v>19.2</v>
      </c>
      <c r="CI330" s="269">
        <f t="shared" ref="CI330" si="911">+SUMIFS($C330:$BZ330,$C$5:$BZ$5,"&lt;="&amp;CI$5,$C$5:$BZ$5,"&gt;"&amp;CH$5)</f>
        <v>42.737777100000002</v>
      </c>
      <c r="CJ330" s="269">
        <f t="shared" ref="CJ330" si="912">+SUMIFS($C330:$BZ330,$C$5:$BZ$5,"&lt;="&amp;CJ$5,$C$5:$BZ$5,"&gt;"&amp;CI$5)</f>
        <v>53.699999999999996</v>
      </c>
      <c r="CK330" s="269">
        <f t="shared" ref="CK330" si="913">+SUMIFS($C330:$BZ330,$C$5:$BZ$5,"&lt;="&amp;CK$5,$C$5:$BZ$5,"&gt;"&amp;CJ$5)</f>
        <v>58.8</v>
      </c>
      <c r="CL330" s="269">
        <f t="shared" ref="CL330" si="914">+SUMIFS($C330:$BZ330,$C$5:$BZ$5,"&lt;="&amp;CL$5,$C$5:$BZ$5,"&gt;"&amp;CK$5)</f>
        <v>89.611199999999997</v>
      </c>
      <c r="CM330" s="269">
        <f t="shared" ref="CM330" si="915">+SUMIFS($C330:$BZ330,$C$5:$BZ$5,"&lt;="&amp;CM$5,$C$5:$BZ$5,"&gt;"&amp;CL$5)</f>
        <v>96.974099999999993</v>
      </c>
      <c r="CN330" s="269">
        <f t="shared" ref="CN330" si="916">+SUMIFS($C330:$BZ330,$C$5:$BZ$5,"&lt;="&amp;CN$5,$C$5:$BZ$5,"&gt;"&amp;CM$5)</f>
        <v>566.31000000000006</v>
      </c>
      <c r="CO330" s="269">
        <f t="shared" ref="CO330" si="917">+SUMIFS($C330:$BZ330,$C$5:$BZ$5,"&lt;="&amp;CO$5,$C$5:$BZ$5,"&gt;"&amp;CN$5)</f>
        <v>630.4799999999999</v>
      </c>
      <c r="CP330" s="269">
        <f t="shared" ref="CP330" si="918">+SUMIFS($C330:$BZ330,$C$5:$BZ$5,"&lt;="&amp;CP$5,$C$5:$BZ$5,"&gt;"&amp;CO$5)</f>
        <v>744.86849999999981</v>
      </c>
      <c r="CQ330" s="269">
        <f t="shared" ref="CQ330" si="919">+SUMIFS($C330:$BZ330,$C$5:$BZ$5,"&lt;="&amp;CQ$5,$C$5:$BZ$5,"&gt;"&amp;CP$5)</f>
        <v>834.25271999999995</v>
      </c>
      <c r="CR330" s="269">
        <f t="shared" ref="CR330" si="920">+SUMIFS($C330:$BZ330,$C$5:$BZ$5,"&lt;="&amp;CR$5,$C$5:$BZ$5,"&gt;"&amp;CQ$5)</f>
        <v>917.67799200000002</v>
      </c>
      <c r="CS330" s="269">
        <f t="shared" ref="CS330" si="921">+SUMIFS($C330:$BZ330,$C$5:$BZ$5,"&lt;="&amp;CS$5,$C$5:$BZ$5,"&gt;"&amp;CR$5)</f>
        <v>1000.2690112800001</v>
      </c>
      <c r="CT330" s="269">
        <f t="shared" ref="CT330" si="922">+SUMIFS($C330:$BZ330,$C$5:$BZ$5,"&lt;="&amp;CT$5,$C$5:$BZ$5,"&gt;"&amp;CS$5)</f>
        <v>1080.2905321824001</v>
      </c>
    </row>
    <row r="331" spans="1:98" ht="15.75" customHeight="1" outlineLevel="1" x14ac:dyDescent="0.25">
      <c r="A331" s="168"/>
      <c r="B331" s="268" t="s">
        <v>1029</v>
      </c>
      <c r="C331" s="266"/>
      <c r="D331" s="266"/>
      <c r="E331" s="266"/>
      <c r="F331" s="266"/>
      <c r="G331" s="267">
        <v>0.3</v>
      </c>
      <c r="H331" s="267">
        <v>0.3</v>
      </c>
      <c r="I331" s="267">
        <v>0.3</v>
      </c>
      <c r="J331" s="267">
        <v>0.3</v>
      </c>
      <c r="K331" s="267">
        <v>0.3</v>
      </c>
      <c r="L331" s="267">
        <v>0.3</v>
      </c>
      <c r="M331" s="267">
        <v>0.3</v>
      </c>
      <c r="N331" s="267">
        <v>0.3</v>
      </c>
      <c r="O331" s="267">
        <v>0.3</v>
      </c>
      <c r="P331" s="267">
        <v>0.3</v>
      </c>
      <c r="Q331" s="267">
        <v>0.3</v>
      </c>
      <c r="R331" s="267">
        <v>0.3</v>
      </c>
      <c r="S331" s="267">
        <v>0.3</v>
      </c>
      <c r="T331" s="267">
        <v>0.3</v>
      </c>
      <c r="U331" s="267">
        <v>0.3</v>
      </c>
      <c r="V331" s="267">
        <v>0.3</v>
      </c>
      <c r="W331" s="267">
        <v>0.3</v>
      </c>
      <c r="X331" s="267">
        <v>0.3</v>
      </c>
      <c r="Y331" s="267">
        <v>0.3</v>
      </c>
      <c r="Z331" s="267">
        <v>0.3</v>
      </c>
      <c r="AA331" s="267">
        <v>0.3</v>
      </c>
      <c r="AB331" s="267">
        <v>0.3</v>
      </c>
      <c r="AC331" s="267">
        <v>0.3</v>
      </c>
      <c r="AD331" s="267">
        <v>0.3</v>
      </c>
      <c r="AE331" s="267">
        <v>0.3</v>
      </c>
      <c r="AF331" s="267">
        <v>0.3</v>
      </c>
      <c r="AG331" s="267">
        <v>0.3</v>
      </c>
      <c r="AH331" s="267">
        <v>0.3</v>
      </c>
      <c r="AI331" s="267">
        <v>0.3</v>
      </c>
      <c r="AJ331" s="267">
        <v>0.3</v>
      </c>
      <c r="AK331" s="267">
        <v>0.3</v>
      </c>
      <c r="AL331" s="267">
        <v>0.3</v>
      </c>
      <c r="AM331" s="267">
        <v>0.3</v>
      </c>
      <c r="AN331" s="267">
        <v>0.3</v>
      </c>
      <c r="AO331" s="267">
        <v>0.3</v>
      </c>
      <c r="AP331" s="267">
        <v>0.3</v>
      </c>
      <c r="AQ331" s="267">
        <v>0.3</v>
      </c>
      <c r="AR331" s="267">
        <v>0.3</v>
      </c>
      <c r="AS331" s="267">
        <v>0.3</v>
      </c>
      <c r="AT331" s="267">
        <v>0.3</v>
      </c>
      <c r="AU331" s="267">
        <v>0.3</v>
      </c>
      <c r="AV331" s="267">
        <v>0.3</v>
      </c>
      <c r="AW331" s="267">
        <v>0.3</v>
      </c>
      <c r="AX331" s="267">
        <v>0.3</v>
      </c>
      <c r="AY331" s="267">
        <v>0.3</v>
      </c>
      <c r="AZ331" s="267">
        <v>0.3</v>
      </c>
      <c r="BA331" s="267">
        <v>0.3</v>
      </c>
      <c r="BB331" s="267">
        <v>0.3</v>
      </c>
      <c r="BC331" s="267">
        <v>0.3</v>
      </c>
      <c r="BD331" s="267">
        <v>0.3</v>
      </c>
      <c r="BE331" s="267">
        <v>0.3</v>
      </c>
      <c r="BF331" s="267">
        <v>0.3</v>
      </c>
      <c r="BG331" s="267">
        <v>0.3</v>
      </c>
      <c r="BH331" s="267">
        <v>0.3</v>
      </c>
      <c r="BI331" s="267">
        <v>0.3</v>
      </c>
      <c r="BJ331" s="267">
        <v>0.3</v>
      </c>
      <c r="BK331" s="267">
        <v>0.3</v>
      </c>
      <c r="BL331" s="267">
        <v>0.3</v>
      </c>
      <c r="BM331" s="267">
        <v>0.3</v>
      </c>
      <c r="BN331" s="267">
        <v>0.3</v>
      </c>
      <c r="BO331" s="267">
        <v>0.3</v>
      </c>
      <c r="BP331" s="267">
        <v>0.3</v>
      </c>
      <c r="BQ331" s="267">
        <v>0.3</v>
      </c>
      <c r="BR331" s="267">
        <v>0.3</v>
      </c>
      <c r="BS331" s="267">
        <v>0.3</v>
      </c>
      <c r="BT331" s="267">
        <v>0.3</v>
      </c>
      <c r="BU331" s="267">
        <v>0.3</v>
      </c>
      <c r="BV331" s="267">
        <v>0.3</v>
      </c>
      <c r="BW331" s="267">
        <v>0.3</v>
      </c>
      <c r="BX331" s="267">
        <v>0.3</v>
      </c>
      <c r="BY331" s="267">
        <v>0.3</v>
      </c>
      <c r="BZ331" s="267">
        <v>0.3</v>
      </c>
      <c r="CA331" s="267"/>
      <c r="CB331" s="266"/>
      <c r="CC331" s="270" t="e">
        <f t="shared" ref="CC331:CT331" si="923">+CC330/CC132</f>
        <v>#DIV/0!</v>
      </c>
      <c r="CD331" s="270" t="e">
        <f t="shared" si="923"/>
        <v>#DIV/0!</v>
      </c>
      <c r="CE331" s="270" t="e">
        <f t="shared" si="923"/>
        <v>#DIV/0!</v>
      </c>
      <c r="CF331" s="270" t="e">
        <f t="shared" si="923"/>
        <v>#DIV/0!</v>
      </c>
      <c r="CG331" s="270" t="e">
        <f t="shared" si="923"/>
        <v>#DIV/0!</v>
      </c>
      <c r="CH331" s="270" t="e">
        <f t="shared" si="923"/>
        <v>#DIV/0!</v>
      </c>
      <c r="CI331" s="270">
        <f t="shared" si="923"/>
        <v>0.3</v>
      </c>
      <c r="CJ331" s="270">
        <f t="shared" si="923"/>
        <v>0.3</v>
      </c>
      <c r="CK331" s="270">
        <f t="shared" si="923"/>
        <v>0.3</v>
      </c>
      <c r="CL331" s="270">
        <f t="shared" si="923"/>
        <v>0.3</v>
      </c>
      <c r="CM331" s="270">
        <f t="shared" si="923"/>
        <v>0.30000000000000004</v>
      </c>
      <c r="CN331" s="270">
        <f t="shared" si="923"/>
        <v>0.3</v>
      </c>
      <c r="CO331" s="270">
        <f t="shared" si="923"/>
        <v>0.3</v>
      </c>
      <c r="CP331" s="270">
        <f t="shared" si="923"/>
        <v>0.3</v>
      </c>
      <c r="CQ331" s="270">
        <f t="shared" si="923"/>
        <v>0.3</v>
      </c>
      <c r="CR331" s="270">
        <f t="shared" si="923"/>
        <v>0.3</v>
      </c>
      <c r="CS331" s="270">
        <f t="shared" si="923"/>
        <v>0.29999999999999993</v>
      </c>
      <c r="CT331" s="270">
        <f t="shared" si="923"/>
        <v>0.29999999999999993</v>
      </c>
    </row>
    <row r="332" spans="1:98" ht="15.75" customHeight="1" outlineLevel="1" x14ac:dyDescent="0.25">
      <c r="A332" s="168"/>
      <c r="B332" s="265"/>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c r="AA332" s="266"/>
      <c r="AB332" s="266"/>
      <c r="AC332" s="266"/>
      <c r="AD332" s="266"/>
      <c r="AE332" s="266"/>
      <c r="AF332" s="266"/>
      <c r="AG332" s="266"/>
      <c r="AH332" s="266"/>
      <c r="AI332" s="266"/>
      <c r="AJ332" s="266"/>
      <c r="AK332" s="266"/>
      <c r="AL332" s="266"/>
      <c r="AM332" s="266"/>
      <c r="AN332" s="266"/>
      <c r="AO332" s="266"/>
      <c r="AP332" s="266"/>
      <c r="AQ332" s="266"/>
      <c r="AR332" s="266"/>
      <c r="AS332" s="266"/>
      <c r="AT332" s="266"/>
      <c r="AU332" s="266"/>
      <c r="AV332" s="266"/>
      <c r="AW332" s="266"/>
      <c r="AX332" s="266"/>
      <c r="AY332" s="266"/>
      <c r="AZ332" s="266"/>
      <c r="BA332" s="266"/>
      <c r="BB332" s="266"/>
      <c r="BC332" s="266"/>
      <c r="BD332" s="266"/>
      <c r="BE332" s="266"/>
      <c r="BF332" s="266"/>
      <c r="BG332" s="266"/>
      <c r="BH332" s="266"/>
      <c r="BI332" s="266"/>
      <c r="BJ332" s="266"/>
      <c r="BK332" s="266"/>
      <c r="BL332" s="266"/>
      <c r="BM332" s="266"/>
      <c r="BN332" s="266"/>
      <c r="BO332" s="266"/>
      <c r="BP332" s="266"/>
      <c r="BQ332" s="266"/>
      <c r="BR332" s="266"/>
      <c r="BS332" s="266"/>
      <c r="BT332" s="266"/>
      <c r="BU332" s="266"/>
      <c r="BV332" s="266"/>
      <c r="BW332" s="266"/>
      <c r="BX332" s="266"/>
      <c r="BY332" s="266"/>
      <c r="BZ332" s="266"/>
      <c r="CA332" s="266"/>
      <c r="CB332" s="266"/>
      <c r="CC332" s="266"/>
      <c r="CD332" s="266"/>
      <c r="CE332" s="266"/>
      <c r="CF332" s="266"/>
      <c r="CG332" s="266"/>
      <c r="CH332" s="266"/>
      <c r="CI332" s="266"/>
      <c r="CJ332" s="266"/>
      <c r="CK332" s="266"/>
      <c r="CL332" s="266"/>
      <c r="CM332" s="266"/>
      <c r="CN332" s="266"/>
      <c r="CO332" s="266"/>
      <c r="CP332" s="266"/>
      <c r="CQ332" s="266"/>
      <c r="CR332" s="266"/>
      <c r="CS332" s="266"/>
      <c r="CT332" s="266"/>
    </row>
    <row r="333" spans="1:98" ht="15.75" customHeight="1" outlineLevel="1" x14ac:dyDescent="0.25">
      <c r="A333" s="168"/>
      <c r="B333" s="265" t="s">
        <v>1028</v>
      </c>
      <c r="C333" s="266"/>
      <c r="D333" s="266"/>
      <c r="E333" s="266"/>
      <c r="F333" s="266"/>
      <c r="G333" s="269">
        <f t="shared" ref="G333:AL333" si="924">-G336-G330</f>
        <v>208.01499999999999</v>
      </c>
      <c r="H333" s="269">
        <f t="shared" si="924"/>
        <v>74.322000000000003</v>
      </c>
      <c r="I333" s="269">
        <f t="shared" si="924"/>
        <v>125.673</v>
      </c>
      <c r="J333" s="269">
        <f t="shared" si="924"/>
        <v>115.70099999999999</v>
      </c>
      <c r="K333" s="269">
        <f t="shared" si="924"/>
        <v>0.94799999999999995</v>
      </c>
      <c r="L333" s="269">
        <f t="shared" si="924"/>
        <v>0.41</v>
      </c>
      <c r="M333" s="269">
        <f t="shared" si="924"/>
        <v>7.9029999999999996</v>
      </c>
      <c r="N333" s="269">
        <f t="shared" si="924"/>
        <v>15.462999999999999</v>
      </c>
      <c r="O333" s="269">
        <f t="shared" si="924"/>
        <v>2.94</v>
      </c>
      <c r="P333" s="269">
        <f t="shared" si="924"/>
        <v>5.2619999999999996</v>
      </c>
      <c r="Q333" s="269">
        <f t="shared" si="924"/>
        <v>502.16899999999998</v>
      </c>
      <c r="R333" s="269">
        <f t="shared" si="924"/>
        <v>28.2330000000001</v>
      </c>
      <c r="S333" s="269">
        <f t="shared" si="924"/>
        <v>6.798</v>
      </c>
      <c r="T333" s="269">
        <f t="shared" si="924"/>
        <v>10.913</v>
      </c>
      <c r="U333" s="269">
        <f t="shared" si="924"/>
        <v>12.599</v>
      </c>
      <c r="V333" s="269">
        <f t="shared" si="924"/>
        <v>270.40699999999998</v>
      </c>
      <c r="W333" s="269">
        <f t="shared" si="924"/>
        <v>104.32899999999999</v>
      </c>
      <c r="X333" s="269">
        <f t="shared" si="924"/>
        <v>53.417999999999999</v>
      </c>
      <c r="Y333" s="269">
        <f t="shared" si="924"/>
        <v>93.811000000000007</v>
      </c>
      <c r="Z333" s="269">
        <f t="shared" si="924"/>
        <v>71.052000000000007</v>
      </c>
      <c r="AA333" s="269">
        <f t="shared" si="924"/>
        <v>160.87100000000001</v>
      </c>
      <c r="AB333" s="269">
        <f t="shared" si="924"/>
        <v>227.31800000000001</v>
      </c>
      <c r="AC333" s="269">
        <f t="shared" si="924"/>
        <v>415.07899999999995</v>
      </c>
      <c r="AD333" s="269">
        <f t="shared" si="924"/>
        <v>180.80199999999999</v>
      </c>
      <c r="AE333" s="269">
        <f t="shared" si="924"/>
        <v>136.20500000000001</v>
      </c>
      <c r="AF333" s="269">
        <f t="shared" si="924"/>
        <v>237.01400000000001</v>
      </c>
      <c r="AG333" s="269">
        <f t="shared" si="924"/>
        <v>297.73</v>
      </c>
      <c r="AH333" s="269">
        <f t="shared" si="924"/>
        <v>147.2952229</v>
      </c>
      <c r="AI333" s="269">
        <f t="shared" si="924"/>
        <v>102.81</v>
      </c>
      <c r="AJ333" s="269">
        <f t="shared" si="924"/>
        <v>213.84399999999999</v>
      </c>
      <c r="AK333" s="269">
        <f t="shared" si="924"/>
        <v>871.38300000000004</v>
      </c>
      <c r="AL333" s="269">
        <f t="shared" si="924"/>
        <v>183.155</v>
      </c>
      <c r="AM333" s="269">
        <f t="shared" ref="AM333:BG333" si="925">-AM336-AM330</f>
        <v>162.06899999999999</v>
      </c>
      <c r="AN333" s="269">
        <f t="shared" si="925"/>
        <v>395.32299999999998</v>
      </c>
      <c r="AO333" s="269">
        <f t="shared" si="925"/>
        <v>376.66999999999996</v>
      </c>
      <c r="AP333" s="269">
        <f t="shared" si="925"/>
        <v>294.70599999999996</v>
      </c>
      <c r="AQ333" s="269">
        <f t="shared" si="925"/>
        <v>423.08100000000002</v>
      </c>
      <c r="AR333" s="269">
        <f t="shared" si="925"/>
        <v>403.28430000000003</v>
      </c>
      <c r="AS333" s="269">
        <f t="shared" si="925"/>
        <v>313.99260000000004</v>
      </c>
      <c r="AT333" s="269">
        <f t="shared" si="925"/>
        <v>287.10490000000004</v>
      </c>
      <c r="AU333" s="269">
        <f t="shared" si="925"/>
        <v>276.56630000000001</v>
      </c>
      <c r="AV333" s="269">
        <f t="shared" si="925"/>
        <v>416.83769999999998</v>
      </c>
      <c r="AW333" s="269">
        <f t="shared" si="925"/>
        <v>307.0523</v>
      </c>
      <c r="AX333" s="269">
        <f t="shared" si="925"/>
        <v>327.0376</v>
      </c>
      <c r="AY333" s="269">
        <f t="shared" si="925"/>
        <v>284.85000000000002</v>
      </c>
      <c r="AZ333" s="269">
        <f t="shared" si="925"/>
        <v>353.64</v>
      </c>
      <c r="BA333" s="269">
        <f t="shared" si="925"/>
        <v>326.18999999999994</v>
      </c>
      <c r="BB333" s="269">
        <f t="shared" si="925"/>
        <v>387.40999999999997</v>
      </c>
      <c r="BC333" s="269">
        <f t="shared" si="925"/>
        <v>264.80000000000007</v>
      </c>
      <c r="BD333" s="269">
        <f t="shared" si="925"/>
        <v>329.21000000000004</v>
      </c>
      <c r="BE333" s="269">
        <f t="shared" si="925"/>
        <v>289.76</v>
      </c>
      <c r="BF333" s="269">
        <f t="shared" si="925"/>
        <v>275.85000000000002</v>
      </c>
      <c r="BG333" s="269">
        <f t="shared" si="925"/>
        <v>212.46000000000004</v>
      </c>
      <c r="BH333" s="269">
        <f t="shared" ref="BH333:BZ333" si="926">-BH336-BH330</f>
        <v>278.36</v>
      </c>
      <c r="BI333" s="269">
        <f t="shared" si="926"/>
        <v>226.25348522159325</v>
      </c>
      <c r="BJ333" s="269">
        <f t="shared" si="926"/>
        <v>257.17596930126001</v>
      </c>
      <c r="BK333" s="269">
        <f t="shared" si="926"/>
        <v>211.02236464665023</v>
      </c>
      <c r="BL333" s="269">
        <f t="shared" si="926"/>
        <v>287.27303839922411</v>
      </c>
      <c r="BM333" s="269">
        <f t="shared" si="926"/>
        <v>1081.7603850737537</v>
      </c>
      <c r="BN333" s="269">
        <f t="shared" si="926"/>
        <v>511.69558599145103</v>
      </c>
      <c r="BO333" s="269">
        <f t="shared" si="926"/>
        <v>432.11405953973133</v>
      </c>
      <c r="BP333" s="269">
        <f t="shared" si="926"/>
        <v>382.61454519593838</v>
      </c>
      <c r="BQ333" s="269">
        <f t="shared" si="926"/>
        <v>670.49096127296639</v>
      </c>
      <c r="BR333" s="269">
        <f t="shared" si="926"/>
        <v>408.78843479716545</v>
      </c>
      <c r="BS333" s="269">
        <f t="shared" si="926"/>
        <v>265.18877565735312</v>
      </c>
      <c r="BT333" s="269">
        <f t="shared" si="926"/>
        <v>323.89183940748558</v>
      </c>
      <c r="BU333" s="269">
        <f t="shared" si="926"/>
        <v>368.10807893783453</v>
      </c>
      <c r="BV333" s="269">
        <f t="shared" si="926"/>
        <v>281.49331397511963</v>
      </c>
      <c r="BW333" s="269">
        <f t="shared" si="926"/>
        <v>239.51494093440817</v>
      </c>
      <c r="BX333" s="269">
        <f t="shared" si="926"/>
        <v>292.1932569252163</v>
      </c>
      <c r="BY333" s="269">
        <f t="shared" si="926"/>
        <v>345.38158968037663</v>
      </c>
      <c r="BZ333" s="269">
        <f t="shared" si="926"/>
        <v>263.89614314888206</v>
      </c>
      <c r="CA333" s="269"/>
      <c r="CB333" s="266"/>
      <c r="CC333" s="269">
        <f t="shared" ref="CC333" si="927">+SUMIFS($C333:$BZ333,$C$5:$BZ$5,"&lt;="&amp;CC$5,$C$5:$BZ$5,"&gt;"&amp;CB$5)</f>
        <v>523.71100000000001</v>
      </c>
      <c r="CD333" s="269">
        <f t="shared" ref="CD333" si="928">+SUMIFS($C333:$BZ333,$C$5:$BZ$5,"&lt;="&amp;CD$5,$C$5:$BZ$5,"&gt;"&amp;CC$5)</f>
        <v>24.723999999999997</v>
      </c>
      <c r="CE333" s="269">
        <f t="shared" ref="CE333" si="929">+SUMIFS($C333:$BZ333,$C$5:$BZ$5,"&lt;="&amp;CE$5,$C$5:$BZ$5,"&gt;"&amp;CD$5)</f>
        <v>538.60400000000004</v>
      </c>
      <c r="CF333" s="269">
        <f t="shared" ref="CF333" si="930">+SUMIFS($C333:$BZ333,$C$5:$BZ$5,"&lt;="&amp;CF$5,$C$5:$BZ$5,"&gt;"&amp;CE$5)</f>
        <v>300.71699999999998</v>
      </c>
      <c r="CG333" s="269">
        <f t="shared" ref="CG333" si="931">+SUMIFS($C333:$BZ333,$C$5:$BZ$5,"&lt;="&amp;CG$5,$C$5:$BZ$5,"&gt;"&amp;CF$5)</f>
        <v>322.61</v>
      </c>
      <c r="CH333" s="269">
        <f t="shared" ref="CH333" si="932">+SUMIFS($C333:$BZ333,$C$5:$BZ$5,"&lt;="&amp;CH$5,$C$5:$BZ$5,"&gt;"&amp;CG$5)</f>
        <v>984.07</v>
      </c>
      <c r="CI333" s="269">
        <f t="shared" ref="CI333" si="933">+SUMIFS($C333:$BZ333,$C$5:$BZ$5,"&lt;="&amp;CI$5,$C$5:$BZ$5,"&gt;"&amp;CH$5)</f>
        <v>818.24422290000007</v>
      </c>
      <c r="CJ333" s="269">
        <f t="shared" ref="CJ333" si="934">+SUMIFS($C333:$BZ333,$C$5:$BZ$5,"&lt;="&amp;CJ$5,$C$5:$BZ$5,"&gt;"&amp;CI$5)</f>
        <v>1371.192</v>
      </c>
      <c r="CK333" s="269">
        <f t="shared" ref="CK333" si="935">+SUMIFS($C333:$BZ333,$C$5:$BZ$5,"&lt;="&amp;CK$5,$C$5:$BZ$5,"&gt;"&amp;CJ$5)</f>
        <v>1228.7679999999998</v>
      </c>
      <c r="CL333" s="269">
        <f t="shared" ref="CL333" si="936">+SUMIFS($C333:$BZ333,$C$5:$BZ$5,"&lt;="&amp;CL$5,$C$5:$BZ$5,"&gt;"&amp;CK$5)</f>
        <v>1427.4628</v>
      </c>
      <c r="CM333" s="269">
        <f t="shared" ref="CM333" si="937">+SUMIFS($C333:$BZ333,$C$5:$BZ$5,"&lt;="&amp;CM$5,$C$5:$BZ$5,"&gt;"&amp;CL$5)</f>
        <v>1327.4938999999999</v>
      </c>
      <c r="CN333" s="269">
        <f t="shared" ref="CN333" si="938">+SUMIFS($C333:$BZ333,$C$5:$BZ$5,"&lt;="&amp;CN$5,$C$5:$BZ$5,"&gt;"&amp;CM$5)</f>
        <v>1352.09</v>
      </c>
      <c r="CO333" s="269">
        <f t="shared" ref="CO333" si="939">+SUMIFS($C333:$BZ333,$C$5:$BZ$5,"&lt;="&amp;CO$5,$C$5:$BZ$5,"&gt;"&amp;CN$5)</f>
        <v>1159.6200000000001</v>
      </c>
      <c r="CP333" s="269">
        <f t="shared" ref="CP333" si="940">+SUMIFS($C333:$BZ333,$C$5:$BZ$5,"&lt;="&amp;CP$5,$C$5:$BZ$5,"&gt;"&amp;CO$5)</f>
        <v>974.24945452285328</v>
      </c>
      <c r="CQ333" s="269">
        <f t="shared" ref="CQ333" si="941">+SUMIFS($C333:$BZ333,$C$5:$BZ$5,"&lt;="&amp;CQ$5,$C$5:$BZ$5,"&gt;"&amp;CP$5)</f>
        <v>2091.7513741110788</v>
      </c>
      <c r="CR333" s="269">
        <f t="shared" ref="CR333" si="942">+SUMIFS($C333:$BZ333,$C$5:$BZ$5,"&lt;="&amp;CR$5,$C$5:$BZ$5,"&gt;"&amp;CQ$5)</f>
        <v>1894.0080008058017</v>
      </c>
      <c r="CS333" s="269">
        <f t="shared" ref="CS333" si="943">+SUMIFS($C333:$BZ333,$C$5:$BZ$5,"&lt;="&amp;CS$5,$C$5:$BZ$5,"&gt;"&amp;CR$5)</f>
        <v>1238.6820079777929</v>
      </c>
      <c r="CT333" s="269">
        <f t="shared" ref="CT333" si="944">+SUMIFS($C333:$BZ333,$C$5:$BZ$5,"&lt;="&amp;CT$5,$C$5:$BZ$5,"&gt;"&amp;CS$5)</f>
        <v>1140.9859306888834</v>
      </c>
    </row>
    <row r="334" spans="1:98" ht="15.75" customHeight="1" outlineLevel="1" x14ac:dyDescent="0.25">
      <c r="A334" s="168"/>
      <c r="B334" s="268" t="s">
        <v>1027</v>
      </c>
      <c r="C334" s="266"/>
      <c r="D334" s="266"/>
      <c r="E334" s="266"/>
      <c r="F334" s="266"/>
      <c r="G334" s="270">
        <f t="shared" ref="G334:AD334" si="945">+G333/(G308-G140)</f>
        <v>0.62209163227465758</v>
      </c>
      <c r="H334" s="270">
        <f t="shared" si="945"/>
        <v>0.69437748752732775</v>
      </c>
      <c r="I334" s="270">
        <f t="shared" si="945"/>
        <v>0.53178038717867349</v>
      </c>
      <c r="J334" s="270">
        <f t="shared" si="945"/>
        <v>0.781320061586667</v>
      </c>
      <c r="K334" s="270">
        <f t="shared" si="945"/>
        <v>4.1921119311573848E-3</v>
      </c>
      <c r="L334" s="270">
        <f t="shared" si="945"/>
        <v>1.4234480076935627E-3</v>
      </c>
      <c r="M334" s="270">
        <f t="shared" si="945"/>
        <v>1.9513242980985512E-2</v>
      </c>
      <c r="N334" s="270">
        <f t="shared" si="945"/>
        <v>5.10114539072603E-2</v>
      </c>
      <c r="O334" s="270">
        <f t="shared" si="945"/>
        <v>2.0373796802561277E-2</v>
      </c>
      <c r="P334" s="270">
        <f t="shared" si="945"/>
        <v>4.1478599344477321E-3</v>
      </c>
      <c r="Q334" s="270">
        <f t="shared" si="945"/>
        <v>0.65415889408797689</v>
      </c>
      <c r="R334" s="270">
        <f t="shared" si="945"/>
        <v>0.12109111964144068</v>
      </c>
      <c r="S334" s="270">
        <f t="shared" si="945"/>
        <v>4.6367598611291104E-2</v>
      </c>
      <c r="T334" s="270">
        <f t="shared" si="945"/>
        <v>8.366170405237576E-2</v>
      </c>
      <c r="U334" s="270">
        <f t="shared" si="945"/>
        <v>1.3276415841918026E-2</v>
      </c>
      <c r="V334" s="270">
        <f t="shared" si="945"/>
        <v>0.63965926724953637</v>
      </c>
      <c r="W334" s="270">
        <f t="shared" si="945"/>
        <v>0.28868652322132199</v>
      </c>
      <c r="X334" s="270">
        <f t="shared" si="945"/>
        <v>0.14841219125941155</v>
      </c>
      <c r="Y334" s="270">
        <f t="shared" si="945"/>
        <v>0.19471306022736001</v>
      </c>
      <c r="Z334" s="270">
        <f t="shared" si="945"/>
        <v>0.21051695939699924</v>
      </c>
      <c r="AA334" s="270">
        <f t="shared" si="945"/>
        <v>0.60126104441686978</v>
      </c>
      <c r="AB334" s="270">
        <f t="shared" si="945"/>
        <v>0.479128068611271</v>
      </c>
      <c r="AC334" s="270">
        <f t="shared" si="945"/>
        <v>0.57824700518094285</v>
      </c>
      <c r="AD334" s="270">
        <f t="shared" si="945"/>
        <v>0.4756357743596219</v>
      </c>
      <c r="AE334" s="270">
        <f>+AE333/(AE308-AE140)</f>
        <v>0.43404343461703926</v>
      </c>
      <c r="AF334" s="270">
        <f t="shared" ref="AF334:BG334" si="946">+AF333/(AF308-AF140)</f>
        <v>0.43730407812704686</v>
      </c>
      <c r="AG334" s="270">
        <f t="shared" si="946"/>
        <v>0.48298371777256149</v>
      </c>
      <c r="AH334" s="270">
        <f t="shared" si="946"/>
        <v>0.39183667261319155</v>
      </c>
      <c r="AI334" s="270">
        <f t="shared" si="946"/>
        <v>0.40907191883019994</v>
      </c>
      <c r="AJ334" s="270">
        <f t="shared" si="946"/>
        <v>0.40164456323097691</v>
      </c>
      <c r="AK334" s="270">
        <f t="shared" si="946"/>
        <v>0.57306452132658414</v>
      </c>
      <c r="AL334" s="270">
        <f t="shared" si="946"/>
        <v>0.41120448305048596</v>
      </c>
      <c r="AM334" s="270">
        <f t="shared" si="946"/>
        <v>0.43656125417519659</v>
      </c>
      <c r="AN334" s="270">
        <f t="shared" si="946"/>
        <v>0.43875247498379605</v>
      </c>
      <c r="AO334" s="270">
        <f t="shared" si="946"/>
        <v>0.44778816399363269</v>
      </c>
      <c r="AP334" s="270">
        <f t="shared" si="946"/>
        <v>0.43280434469733675</v>
      </c>
      <c r="AQ334" s="270">
        <f t="shared" si="946"/>
        <v>0.45524447758592307</v>
      </c>
      <c r="AR334" s="270">
        <f t="shared" si="946"/>
        <v>0.4507702401817012</v>
      </c>
      <c r="AS334" s="270">
        <f t="shared" si="946"/>
        <v>0.42486320164969882</v>
      </c>
      <c r="AT334" s="270">
        <f t="shared" si="946"/>
        <v>0.41558511677728005</v>
      </c>
      <c r="AU334" s="270">
        <f t="shared" si="946"/>
        <v>0.44489713516322127</v>
      </c>
      <c r="AV334" s="270">
        <f t="shared" si="946"/>
        <v>0.47426071285132565</v>
      </c>
      <c r="AW334" s="270">
        <f t="shared" si="946"/>
        <v>0.40511746405359828</v>
      </c>
      <c r="AX334" s="270">
        <f t="shared" si="946"/>
        <v>0.43907035192745836</v>
      </c>
      <c r="AY334" s="270">
        <f t="shared" si="946"/>
        <v>0.45014222503160561</v>
      </c>
      <c r="AZ334" s="270">
        <f t="shared" si="946"/>
        <v>0.44657153681020328</v>
      </c>
      <c r="BA334" s="270">
        <f t="shared" si="946"/>
        <v>0.48714157706093186</v>
      </c>
      <c r="BB334" s="270">
        <f t="shared" si="946"/>
        <v>0.56366943110723122</v>
      </c>
      <c r="BC334" s="270">
        <f t="shared" si="946"/>
        <v>0.51728853291658539</v>
      </c>
      <c r="BD334" s="270">
        <f t="shared" si="946"/>
        <v>0.42044699872286079</v>
      </c>
      <c r="BE334" s="270">
        <f t="shared" si="946"/>
        <v>0.45282075324269416</v>
      </c>
      <c r="BF334" s="270">
        <f t="shared" si="946"/>
        <v>0.43074640849469081</v>
      </c>
      <c r="BG334" s="270">
        <f t="shared" si="946"/>
        <v>0.41757075471698124</v>
      </c>
      <c r="BH334" s="270">
        <f t="shared" ref="BH334" si="947">+BH333/(BH308-BH140)</f>
        <v>0.37015957446808512</v>
      </c>
      <c r="BI334" s="270">
        <f t="shared" ref="BI334" si="948">+BI333/(BI308-BI140)</f>
        <v>0.3656607937001623</v>
      </c>
      <c r="BJ334" s="270">
        <f t="shared" ref="BJ334" si="949">+BJ333/(BJ308-BJ140)</f>
        <v>0.33172569033509397</v>
      </c>
      <c r="BK334" s="270">
        <f t="shared" ref="BK334" si="950">+BK333/(BK308-BK140)</f>
        <v>0.39499377719929529</v>
      </c>
      <c r="BL334" s="270">
        <f t="shared" ref="BL334" si="951">+BL333/(BL308-BL140)</f>
        <v>0.35875587630517691</v>
      </c>
      <c r="BM334" s="270">
        <f t="shared" ref="BM334" si="952">+BM333/(BM308-BM140)</f>
        <v>0.39821012930974758</v>
      </c>
      <c r="BN334" s="270">
        <f t="shared" ref="BN334" si="953">+BN333/(BN308-BN140)</f>
        <v>0.49330789914098916</v>
      </c>
      <c r="BO334" s="270">
        <f t="shared" ref="BO334" si="954">+BO333/(BO308-BO140)</f>
        <v>0.45656301142849781</v>
      </c>
      <c r="BP334" s="270">
        <f t="shared" ref="BP334" si="955">+BP333/(BP308-BP140)</f>
        <v>0.34609767719396045</v>
      </c>
      <c r="BQ334" s="270">
        <f t="shared" ref="BQ334" si="956">+BQ333/(BQ308-BQ140)</f>
        <v>0.34151627392355255</v>
      </c>
      <c r="BR334" s="270">
        <f t="shared" ref="BR334" si="957">+BR333/(BR308-BR140)</f>
        <v>0.39203294103090114</v>
      </c>
      <c r="BS334" s="270">
        <f t="shared" ref="BS334" si="958">+BS333/(BS308-BS140)</f>
        <v>0.27821407492404654</v>
      </c>
      <c r="BT334" s="270">
        <f t="shared" ref="BT334" si="959">+BT333/(BT308-BT140)</f>
        <v>0.27500700989310817</v>
      </c>
      <c r="BU334" s="270">
        <f t="shared" ref="BU334" si="960">+BU333/(BU308-BU140)</f>
        <v>0.31178889289441525</v>
      </c>
      <c r="BV334" s="270">
        <f t="shared" ref="BV334" si="961">+BV333/(BV308-BV140)</f>
        <v>0.28265396388727981</v>
      </c>
      <c r="BW334" s="270">
        <f t="shared" ref="BW334" si="962">+BW333/(BW308-BW140)</f>
        <v>0.26443234684132705</v>
      </c>
      <c r="BX334" s="270">
        <f t="shared" ref="BX334" si="963">+BX333/(BX308-BX140)</f>
        <v>0.26559303816173296</v>
      </c>
      <c r="BY334" s="270">
        <f t="shared" ref="BY334" si="964">+BY333/(BY308-BY140)</f>
        <v>0.29598780182224677</v>
      </c>
      <c r="BZ334" s="270">
        <f t="shared" ref="BZ334" si="965">+BZ333/(BZ308-BZ140)</f>
        <v>0.26009457939697062</v>
      </c>
      <c r="CA334" s="270"/>
      <c r="CB334" s="266"/>
      <c r="CC334" s="270">
        <f t="shared" ref="CC334" si="966">+CC333/(CC308-CC140)</f>
        <v>0.63416858091867134</v>
      </c>
      <c r="CD334" s="270">
        <f t="shared" ref="CD334" si="967">+CD333/(CD308-CD140)</f>
        <v>2.0227324231964633E-2</v>
      </c>
      <c r="CE334" s="270">
        <f t="shared" ref="CE334" si="968">+CE333/(CE308-CE140)</f>
        <v>0.22314270089322705</v>
      </c>
      <c r="CF334" s="270">
        <f t="shared" ref="CF334" si="969">+CF333/(CF308-CF140)</f>
        <v>0.18238924285753277</v>
      </c>
      <c r="CG334" s="270">
        <f t="shared" ref="CG334" si="970">+CG333/(CG308-CG140)</f>
        <v>0.20940202839756594</v>
      </c>
      <c r="CH334" s="270">
        <f t="shared" ref="CH334" si="971">+CH333/(CH308-CH140)</f>
        <v>0.53483605777775123</v>
      </c>
      <c r="CI334" s="270">
        <f t="shared" ref="CI334" si="972">+CI333/(CI308-CI140)</f>
        <v>0.44273864992256168</v>
      </c>
      <c r="CJ334" s="270">
        <f t="shared" ref="CJ334" si="973">+CJ333/(CJ308-CJ140)</f>
        <v>0.49866532059217578</v>
      </c>
      <c r="CK334" s="270">
        <f t="shared" ref="CK334" si="974">+CK333/(CK308-CK140)</f>
        <v>0.43973193117414838</v>
      </c>
      <c r="CL334" s="270">
        <f t="shared" ref="CL334" si="975">+CL333/(CL308-CL140)</f>
        <v>0.43869370053234674</v>
      </c>
      <c r="CM334" s="270">
        <f t="shared" ref="CM334" si="976">+CM333/(CM308-CM140)</f>
        <v>0.44200630831638277</v>
      </c>
      <c r="CN334" s="270">
        <f t="shared" ref="CN334" si="977">+CN333/(CN308-CN140)</f>
        <v>0.48608354903652568</v>
      </c>
      <c r="CO334" s="270">
        <f t="shared" ref="CO334" si="978">+CO333/(CO308-CO140)</f>
        <v>0.45030288909599264</v>
      </c>
      <c r="CP334" s="270">
        <f t="shared" ref="CP334" si="979">+CP333/(CP308-CP140)</f>
        <v>0.36697391758770187</v>
      </c>
      <c r="CQ334" s="270">
        <f t="shared" ref="CQ334" si="980">+CQ333/(CQ308-CQ140)</f>
        <v>0.41104831772426659</v>
      </c>
      <c r="CR334" s="270">
        <f t="shared" ref="CR334" si="981">+CR333/(CR308-CR140)</f>
        <v>0.37445958720309669</v>
      </c>
      <c r="CS334" s="270">
        <f t="shared" ref="CS334" si="982">+CS333/(CS308-CS140)</f>
        <v>0.28756621331147253</v>
      </c>
      <c r="CT334" s="270">
        <f t="shared" ref="CT334" si="983">+CT333/(CT308-CT140)</f>
        <v>0.2724795800047381</v>
      </c>
    </row>
    <row r="335" spans="1:98" ht="15" customHeight="1" outlineLevel="1" x14ac:dyDescent="0.25">
      <c r="A335" s="51"/>
      <c r="B335" s="52"/>
      <c r="C335" s="90"/>
      <c r="D335" s="90"/>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0"/>
      <c r="AH335" s="90"/>
      <c r="AI335" s="90"/>
      <c r="AJ335" s="90"/>
      <c r="AK335" s="90"/>
      <c r="AL335" s="90"/>
      <c r="AM335" s="90"/>
      <c r="AN335" s="90"/>
      <c r="AO335" s="90"/>
      <c r="AP335" s="90"/>
      <c r="AQ335" s="90"/>
      <c r="AR335" s="90"/>
      <c r="AS335" s="90"/>
      <c r="AT335" s="90"/>
      <c r="AU335" s="90"/>
      <c r="AV335" s="90"/>
      <c r="AW335" s="90"/>
      <c r="AX335" s="90"/>
      <c r="AY335" s="90"/>
      <c r="AZ335" s="90"/>
      <c r="BA335" s="90"/>
      <c r="BB335" s="90"/>
      <c r="BC335" s="90"/>
      <c r="BD335" s="90"/>
      <c r="BE335" s="90"/>
      <c r="BF335" s="90"/>
      <c r="BG335" s="90"/>
      <c r="BH335" s="90"/>
      <c r="BI335" s="90"/>
      <c r="BJ335" s="90"/>
      <c r="BK335" s="90"/>
      <c r="BL335" s="90"/>
      <c r="BM335" s="90"/>
      <c r="BN335" s="90"/>
      <c r="BO335" s="90"/>
      <c r="BP335" s="90"/>
      <c r="BQ335" s="90"/>
      <c r="BR335" s="90"/>
      <c r="BS335" s="52"/>
      <c r="BT335" s="52"/>
      <c r="BU335" s="52"/>
      <c r="BV335" s="52"/>
      <c r="BW335" s="52"/>
      <c r="BX335" s="52"/>
      <c r="BY335" s="52"/>
      <c r="BZ335" s="52"/>
      <c r="CB335" s="52"/>
      <c r="CC335" s="52"/>
      <c r="CD335" s="52"/>
      <c r="CE335" s="52"/>
      <c r="CF335" s="52"/>
      <c r="CG335" s="52"/>
      <c r="CH335" s="52"/>
      <c r="CI335" s="52"/>
      <c r="CJ335" s="52"/>
      <c r="CK335" s="52"/>
      <c r="CL335" s="52"/>
      <c r="CM335" s="52"/>
      <c r="CN335" s="52"/>
      <c r="CO335" s="52"/>
      <c r="CP335" s="52"/>
      <c r="CQ335" s="52"/>
      <c r="CR335" s="52"/>
      <c r="CS335" s="52"/>
      <c r="CT335" s="52"/>
    </row>
    <row r="336" spans="1:98" s="271" customFormat="1" ht="15" customHeight="1" x14ac:dyDescent="0.25">
      <c r="A336" s="16"/>
      <c r="B336" s="271" t="s">
        <v>278</v>
      </c>
      <c r="C336" s="35"/>
      <c r="D336" s="35"/>
      <c r="E336" s="35"/>
      <c r="F336" s="35"/>
      <c r="G336" s="35">
        <f t="shared" ref="G336:BF336" si="984">-G593</f>
        <v>-208.01499999999999</v>
      </c>
      <c r="H336" s="35">
        <f t="shared" si="984"/>
        <v>-74.322000000000003</v>
      </c>
      <c r="I336" s="35">
        <f t="shared" si="984"/>
        <v>-125.673</v>
      </c>
      <c r="J336" s="35">
        <f t="shared" si="984"/>
        <v>-115.70099999999999</v>
      </c>
      <c r="K336" s="35">
        <f t="shared" si="984"/>
        <v>-0.94799999999999995</v>
      </c>
      <c r="L336" s="35">
        <f t="shared" si="984"/>
        <v>-0.41</v>
      </c>
      <c r="M336" s="35">
        <f t="shared" si="984"/>
        <v>-7.9029999999999996</v>
      </c>
      <c r="N336" s="35">
        <f t="shared" si="984"/>
        <v>-15.462999999999999</v>
      </c>
      <c r="O336" s="35">
        <f t="shared" si="984"/>
        <v>-2.94</v>
      </c>
      <c r="P336" s="35">
        <f t="shared" si="984"/>
        <v>-5.2619999999999996</v>
      </c>
      <c r="Q336" s="35">
        <f t="shared" si="984"/>
        <v>-502.16899999999998</v>
      </c>
      <c r="R336" s="35">
        <f t="shared" si="984"/>
        <v>-28.2330000000001</v>
      </c>
      <c r="S336" s="35">
        <f t="shared" si="984"/>
        <v>-8.298</v>
      </c>
      <c r="T336" s="35">
        <f t="shared" si="984"/>
        <v>-12.413</v>
      </c>
      <c r="U336" s="35">
        <f t="shared" si="984"/>
        <v>-14.099</v>
      </c>
      <c r="V336" s="35">
        <f t="shared" si="984"/>
        <v>-271.90699999999998</v>
      </c>
      <c r="W336" s="35">
        <f t="shared" si="984"/>
        <v>-105.82899999999999</v>
      </c>
      <c r="X336" s="35">
        <f t="shared" si="984"/>
        <v>-54.917999999999999</v>
      </c>
      <c r="Y336" s="35">
        <f t="shared" si="984"/>
        <v>-95.311000000000007</v>
      </c>
      <c r="Z336" s="35">
        <f t="shared" si="984"/>
        <v>-72.552000000000007</v>
      </c>
      <c r="AA336" s="35">
        <f t="shared" si="984"/>
        <v>-162.37100000000001</v>
      </c>
      <c r="AB336" s="35">
        <f t="shared" si="984"/>
        <v>-228.81800000000001</v>
      </c>
      <c r="AC336" s="35">
        <f t="shared" si="984"/>
        <v>-423.17899999999997</v>
      </c>
      <c r="AD336" s="35">
        <f t="shared" si="984"/>
        <v>-188.90199999999999</v>
      </c>
      <c r="AE336" s="35">
        <f t="shared" si="984"/>
        <v>-146.55500000000001</v>
      </c>
      <c r="AF336" s="35">
        <f t="shared" si="984"/>
        <v>-247.51400000000001</v>
      </c>
      <c r="AG336" s="35">
        <f t="shared" si="984"/>
        <v>-308.98</v>
      </c>
      <c r="AH336" s="35">
        <f t="shared" si="984"/>
        <v>-157.93299999999999</v>
      </c>
      <c r="AI336" s="35">
        <f t="shared" si="984"/>
        <v>-113.91</v>
      </c>
      <c r="AJ336" s="35">
        <f t="shared" si="984"/>
        <v>-229.14400000000001</v>
      </c>
      <c r="AK336" s="35">
        <f t="shared" si="984"/>
        <v>-885.78300000000002</v>
      </c>
      <c r="AL336" s="35">
        <f t="shared" si="984"/>
        <v>-196.05500000000001</v>
      </c>
      <c r="AM336" s="35">
        <f t="shared" si="984"/>
        <v>-177.369</v>
      </c>
      <c r="AN336" s="35">
        <f t="shared" si="984"/>
        <v>-410.173</v>
      </c>
      <c r="AO336" s="35">
        <f t="shared" si="984"/>
        <v>-390.77</v>
      </c>
      <c r="AP336" s="35">
        <f t="shared" si="984"/>
        <v>-309.25599999999997</v>
      </c>
      <c r="AQ336" s="35">
        <f t="shared" si="984"/>
        <v>-443.15100000000001</v>
      </c>
      <c r="AR336" s="35">
        <f t="shared" si="984"/>
        <v>-422.14800000000002</v>
      </c>
      <c r="AS336" s="35">
        <f t="shared" si="984"/>
        <v>-336.56400000000002</v>
      </c>
      <c r="AT336" s="35">
        <f t="shared" si="984"/>
        <v>-315.21100000000001</v>
      </c>
      <c r="AU336" s="35">
        <f t="shared" si="984"/>
        <v>-298.40300000000002</v>
      </c>
      <c r="AV336" s="35">
        <f t="shared" si="984"/>
        <v>-440.96699999999998</v>
      </c>
      <c r="AW336" s="35">
        <f t="shared" si="984"/>
        <v>-333.50900000000001</v>
      </c>
      <c r="AX336" s="35">
        <f t="shared" si="984"/>
        <v>-351.589</v>
      </c>
      <c r="AY336" s="35">
        <f t="shared" si="984"/>
        <v>-370.8</v>
      </c>
      <c r="AZ336" s="35">
        <f t="shared" si="984"/>
        <v>-515.1</v>
      </c>
      <c r="BA336" s="35">
        <f t="shared" si="984"/>
        <v>-487.2</v>
      </c>
      <c r="BB336" s="35">
        <f t="shared" si="984"/>
        <v>-545.29999999999995</v>
      </c>
      <c r="BC336" s="35">
        <f t="shared" si="984"/>
        <v>-415.1</v>
      </c>
      <c r="BD336" s="35">
        <f t="shared" si="984"/>
        <v>-476.6</v>
      </c>
      <c r="BE336" s="35">
        <f t="shared" si="984"/>
        <v>-451.7</v>
      </c>
      <c r="BF336" s="35">
        <f t="shared" si="984"/>
        <v>-446.7</v>
      </c>
      <c r="BG336" s="35">
        <f t="shared" ref="BG336:BH336" si="985">-BG593</f>
        <v>-388.8</v>
      </c>
      <c r="BH336" s="35">
        <f t="shared" si="985"/>
        <v>-459.5</v>
      </c>
      <c r="BI336" s="40">
        <f t="shared" ref="BI336:BZ336" si="986">-SUM(BI325,BI321,BI317,BI313)</f>
        <v>-420.5814852215932</v>
      </c>
      <c r="BJ336" s="40">
        <f t="shared" si="986"/>
        <v>-450.23646930126</v>
      </c>
      <c r="BK336" s="40">
        <f t="shared" si="986"/>
        <v>-408.52316464665023</v>
      </c>
      <c r="BL336" s="40">
        <f t="shared" si="986"/>
        <v>-490.14983839922411</v>
      </c>
      <c r="BM336" s="40">
        <f t="shared" si="986"/>
        <v>-1299.4077450737536</v>
      </c>
      <c r="BN336" s="40">
        <f t="shared" si="986"/>
        <v>-727.92334599145101</v>
      </c>
      <c r="BO336" s="40">
        <f t="shared" si="986"/>
        <v>-649.36493953973138</v>
      </c>
      <c r="BP336" s="40">
        <f t="shared" si="986"/>
        <v>-605.7790251959384</v>
      </c>
      <c r="BQ336" s="40">
        <f t="shared" si="986"/>
        <v>-909.90305727296641</v>
      </c>
      <c r="BR336" s="40">
        <f t="shared" si="986"/>
        <v>-646.63897079716548</v>
      </c>
      <c r="BS336" s="40">
        <f t="shared" si="986"/>
        <v>-501.99223485735314</v>
      </c>
      <c r="BT336" s="40">
        <f t="shared" si="986"/>
        <v>-567.14112260748561</v>
      </c>
      <c r="BU336" s="40">
        <f t="shared" si="986"/>
        <v>-629.06726357783452</v>
      </c>
      <c r="BV336" s="40">
        <f t="shared" si="986"/>
        <v>-540.75039821511973</v>
      </c>
      <c r="BW336" s="40">
        <f t="shared" si="986"/>
        <v>-495.2626768704082</v>
      </c>
      <c r="BX336" s="40">
        <f t="shared" si="986"/>
        <v>-554.90248278121635</v>
      </c>
      <c r="BY336" s="40">
        <f t="shared" si="986"/>
        <v>-627.21750909157663</v>
      </c>
      <c r="BZ336" s="40">
        <f t="shared" si="986"/>
        <v>-543.89379412808216</v>
      </c>
      <c r="CB336" s="41"/>
      <c r="CC336" s="41">
        <f t="shared" ref="CC336:CT336" si="987">+SUMIFS($C336:$BZ336,$C$5:$BZ$5,"&lt;="&amp;CC$5,$C$5:$BZ$5,"&gt;"&amp;CB$5)</f>
        <v>-523.71100000000001</v>
      </c>
      <c r="CD336" s="41">
        <f t="shared" si="987"/>
        <v>-24.723999999999997</v>
      </c>
      <c r="CE336" s="41">
        <f t="shared" si="987"/>
        <v>-538.60400000000004</v>
      </c>
      <c r="CF336" s="41">
        <f t="shared" si="987"/>
        <v>-306.71699999999998</v>
      </c>
      <c r="CG336" s="41">
        <f t="shared" si="987"/>
        <v>-328.61</v>
      </c>
      <c r="CH336" s="41">
        <f t="shared" si="987"/>
        <v>-1003.27</v>
      </c>
      <c r="CI336" s="41">
        <f t="shared" si="987"/>
        <v>-860.98199999999997</v>
      </c>
      <c r="CJ336" s="41">
        <f t="shared" si="987"/>
        <v>-1424.8920000000001</v>
      </c>
      <c r="CK336" s="41">
        <f t="shared" si="987"/>
        <v>-1287.568</v>
      </c>
      <c r="CL336" s="41">
        <f t="shared" si="987"/>
        <v>-1517.0740000000001</v>
      </c>
      <c r="CM336" s="41">
        <f t="shared" si="987"/>
        <v>-1424.4679999999998</v>
      </c>
      <c r="CN336" s="41">
        <f t="shared" si="987"/>
        <v>-1918.4</v>
      </c>
      <c r="CO336" s="42">
        <f t="shared" si="987"/>
        <v>-1790.1000000000001</v>
      </c>
      <c r="CP336" s="42">
        <f t="shared" si="987"/>
        <v>-1719.1179545228533</v>
      </c>
      <c r="CQ336" s="42">
        <f t="shared" si="987"/>
        <v>-2926.0040941110792</v>
      </c>
      <c r="CR336" s="42">
        <f t="shared" si="987"/>
        <v>-2811.685992805802</v>
      </c>
      <c r="CS336" s="42">
        <f t="shared" si="987"/>
        <v>-2238.9510192577932</v>
      </c>
      <c r="CT336" s="42">
        <f t="shared" si="987"/>
        <v>-2221.276462871283</v>
      </c>
    </row>
    <row r="337" spans="1:98" ht="15" customHeight="1" x14ac:dyDescent="0.25">
      <c r="A337" s="1"/>
      <c r="B337" s="26" t="s">
        <v>126</v>
      </c>
      <c r="C337" s="43"/>
      <c r="D337" s="43"/>
      <c r="E337" s="43"/>
      <c r="F337" s="43"/>
      <c r="G337" s="43">
        <f t="shared" ref="G337:AL337" si="988">-(G336/G$308)</f>
        <v>0.62209163227465758</v>
      </c>
      <c r="H337" s="43">
        <f t="shared" si="988"/>
        <v>0.69437748752732775</v>
      </c>
      <c r="I337" s="43">
        <f t="shared" si="988"/>
        <v>0.53178038717867349</v>
      </c>
      <c r="J337" s="43">
        <f t="shared" si="988"/>
        <v>0.781320061586667</v>
      </c>
      <c r="K337" s="43">
        <f t="shared" si="988"/>
        <v>4.1921119311573848E-3</v>
      </c>
      <c r="L337" s="43">
        <f t="shared" si="988"/>
        <v>1.4234480076935627E-3</v>
      </c>
      <c r="M337" s="43">
        <f t="shared" si="988"/>
        <v>1.9513242980985512E-2</v>
      </c>
      <c r="N337" s="43">
        <f t="shared" si="988"/>
        <v>5.10114539072603E-2</v>
      </c>
      <c r="O337" s="43">
        <f t="shared" si="988"/>
        <v>2.0373796802561277E-2</v>
      </c>
      <c r="P337" s="43">
        <f t="shared" si="988"/>
        <v>4.1478599344477321E-3</v>
      </c>
      <c r="Q337" s="43">
        <f t="shared" si="988"/>
        <v>0.65415889408797689</v>
      </c>
      <c r="R337" s="43">
        <f t="shared" si="988"/>
        <v>0.12109111964144068</v>
      </c>
      <c r="S337" s="43">
        <f t="shared" si="988"/>
        <v>5.473217642519343E-2</v>
      </c>
      <c r="T337" s="43">
        <f t="shared" si="988"/>
        <v>9.1648085527384418E-2</v>
      </c>
      <c r="U337" s="43">
        <f t="shared" si="988"/>
        <v>1.4779197799525355E-2</v>
      </c>
      <c r="V337" s="43">
        <f t="shared" si="988"/>
        <v>0.63568883610451299</v>
      </c>
      <c r="W337" s="43">
        <f t="shared" si="988"/>
        <v>0.28884091355706454</v>
      </c>
      <c r="X337" s="43">
        <f t="shared" si="988"/>
        <v>0.15048913490258406</v>
      </c>
      <c r="Y337" s="43">
        <f t="shared" si="988"/>
        <v>0.19579449907660579</v>
      </c>
      <c r="Z337" s="43">
        <f t="shared" si="988"/>
        <v>0.21182323539029291</v>
      </c>
      <c r="AA337" s="43">
        <f t="shared" si="988"/>
        <v>0.59573445457080387</v>
      </c>
      <c r="AB337" s="43">
        <f t="shared" si="988"/>
        <v>0.47725997568001072</v>
      </c>
      <c r="AC337" s="43">
        <f t="shared" si="988"/>
        <v>0.56816048913634509</v>
      </c>
      <c r="AD337" s="43">
        <f t="shared" si="988"/>
        <v>0.46398789566891901</v>
      </c>
      <c r="AE337" s="43">
        <f t="shared" si="988"/>
        <v>0.42076628242488623</v>
      </c>
      <c r="AF337" s="43">
        <f t="shared" si="988"/>
        <v>0.42897524909487006</v>
      </c>
      <c r="AG337" s="43">
        <f t="shared" si="988"/>
        <v>0.47249055340024076</v>
      </c>
      <c r="AH337" s="43">
        <f t="shared" si="988"/>
        <v>0.3839205190473759</v>
      </c>
      <c r="AI337" s="43">
        <f t="shared" si="988"/>
        <v>0.3950750021676927</v>
      </c>
      <c r="AJ337" s="43">
        <f t="shared" si="988"/>
        <v>0.39275925960841312</v>
      </c>
      <c r="AK337" s="43">
        <f t="shared" si="988"/>
        <v>0.56470842495092655</v>
      </c>
      <c r="AL337" s="43">
        <f t="shared" si="988"/>
        <v>0.40141397306776466</v>
      </c>
      <c r="AM337" s="43">
        <f t="shared" ref="AM337:BF337" si="989">-(AM336/AM$308)</f>
        <v>0.42006678666161423</v>
      </c>
      <c r="AN337" s="43">
        <f t="shared" si="989"/>
        <v>0.43152666551641428</v>
      </c>
      <c r="AO337" s="43">
        <f t="shared" si="989"/>
        <v>0.43996761913983556</v>
      </c>
      <c r="AP337" s="43">
        <f t="shared" si="989"/>
        <v>0.42397405068670807</v>
      </c>
      <c r="AQ337" s="43">
        <f t="shared" si="989"/>
        <v>0.44481951801206326</v>
      </c>
      <c r="AR337" s="43">
        <f t="shared" si="989"/>
        <v>0.44086952435159033</v>
      </c>
      <c r="AS337" s="43">
        <f t="shared" si="989"/>
        <v>0.41332609587341979</v>
      </c>
      <c r="AT337" s="43">
        <f t="shared" si="989"/>
        <v>0.40178220901123218</v>
      </c>
      <c r="AU337" s="43">
        <f t="shared" si="989"/>
        <v>0.41944112562022973</v>
      </c>
      <c r="AV337" s="43">
        <f t="shared" si="989"/>
        <v>0.4477495095709812</v>
      </c>
      <c r="AW337" s="43">
        <f t="shared" si="989"/>
        <v>0.38505962778958647</v>
      </c>
      <c r="AX337" s="43">
        <f t="shared" si="989"/>
        <v>0.41569842713049154</v>
      </c>
      <c r="AY337" s="43">
        <f t="shared" si="989"/>
        <v>0.36987531172069826</v>
      </c>
      <c r="AZ337" s="43">
        <f t="shared" si="989"/>
        <v>0.34230462519936206</v>
      </c>
      <c r="BA337" s="43">
        <f t="shared" si="989"/>
        <v>0.35232860862019094</v>
      </c>
      <c r="BB337" s="43">
        <f t="shared" si="989"/>
        <v>0.39131682813060636</v>
      </c>
      <c r="BC337" s="43">
        <f t="shared" si="989"/>
        <v>0.34548481065335002</v>
      </c>
      <c r="BD337" s="43">
        <f t="shared" si="989"/>
        <v>0.32984981659630425</v>
      </c>
      <c r="BE337" s="43">
        <f t="shared" si="989"/>
        <v>0.33764389295858871</v>
      </c>
      <c r="BF337" s="43">
        <f t="shared" si="989"/>
        <v>0.33120782976199303</v>
      </c>
      <c r="BG337" s="43">
        <f t="shared" ref="BG337:BH337" si="990">-(BG336/BG$308)</f>
        <v>0.31918561694442166</v>
      </c>
      <c r="BH337" s="43">
        <f t="shared" si="990"/>
        <v>0.31152542372881353</v>
      </c>
      <c r="BI337" s="43">
        <f t="shared" ref="BI337:BZ337" si="991">-(BI336/BI$308)</f>
        <v>0.30009116734873065</v>
      </c>
      <c r="BJ337" s="43">
        <f t="shared" si="991"/>
        <v>0.29258896168321885</v>
      </c>
      <c r="BK337" s="43">
        <f t="shared" si="991"/>
        <v>0.31059473949864896</v>
      </c>
      <c r="BL337" s="43">
        <f t="shared" si="991"/>
        <v>0.30684304248748839</v>
      </c>
      <c r="BM337" s="43">
        <f t="shared" si="991"/>
        <v>0.36312556351788339</v>
      </c>
      <c r="BN337" s="43">
        <f t="shared" si="991"/>
        <v>0.38735120543488294</v>
      </c>
      <c r="BO337" s="43">
        <f t="shared" si="991"/>
        <v>0.36185154488085619</v>
      </c>
      <c r="BP337" s="43">
        <f t="shared" si="991"/>
        <v>0.30734793010962508</v>
      </c>
      <c r="BQ337" s="43">
        <f t="shared" si="991"/>
        <v>0.31386459523130239</v>
      </c>
      <c r="BR337" s="43">
        <f t="shared" si="991"/>
        <v>0.33025700692812116</v>
      </c>
      <c r="BS337" s="43">
        <f t="shared" si="991"/>
        <v>0.26877434525742044</v>
      </c>
      <c r="BT337" s="43">
        <f t="shared" si="991"/>
        <v>0.26860887143299356</v>
      </c>
      <c r="BU337" s="43">
        <f t="shared" si="991"/>
        <v>0.28729950396721488</v>
      </c>
      <c r="BV337" s="43">
        <f t="shared" si="991"/>
        <v>0.27259409549084562</v>
      </c>
      <c r="BW337" s="43">
        <f t="shared" si="991"/>
        <v>0.26278119390578669</v>
      </c>
      <c r="BX337" s="43">
        <f t="shared" si="991"/>
        <v>0.26425293451028248</v>
      </c>
      <c r="BY337" s="43">
        <f t="shared" si="991"/>
        <v>0.27915882627090594</v>
      </c>
      <c r="BZ337" s="43">
        <f t="shared" si="991"/>
        <v>0.26239391312302324</v>
      </c>
      <c r="CB337" s="43"/>
      <c r="CC337" s="43">
        <f t="shared" ref="CC337:CT337" si="992">-(CC336/CC$308)</f>
        <v>0.63416858091867134</v>
      </c>
      <c r="CD337" s="43">
        <f t="shared" si="992"/>
        <v>2.0227324231964633E-2</v>
      </c>
      <c r="CE337" s="43">
        <f t="shared" si="992"/>
        <v>0.22314270089322705</v>
      </c>
      <c r="CF337" s="43">
        <f t="shared" si="992"/>
        <v>0.18379879731418144</v>
      </c>
      <c r="CG337" s="43">
        <f t="shared" si="992"/>
        <v>0.21056307569082899</v>
      </c>
      <c r="CH337" s="43">
        <f t="shared" si="992"/>
        <v>0.52694218904202694</v>
      </c>
      <c r="CI337" s="43">
        <f t="shared" si="992"/>
        <v>0.43252342758622758</v>
      </c>
      <c r="CJ337" s="43">
        <f t="shared" si="992"/>
        <v>0.48652314113586664</v>
      </c>
      <c r="CK337" s="43">
        <f t="shared" si="992"/>
        <v>0.43057333957116156</v>
      </c>
      <c r="CL337" s="43">
        <f t="shared" si="992"/>
        <v>0.42703227328282006</v>
      </c>
      <c r="CM337" s="43">
        <f t="shared" si="992"/>
        <v>0.41795513387774835</v>
      </c>
      <c r="CN337" s="43">
        <f t="shared" si="992"/>
        <v>0.36308577485048071</v>
      </c>
      <c r="CO337" s="43">
        <f t="shared" si="992"/>
        <v>0.3356710232706408</v>
      </c>
      <c r="CP337" s="43">
        <f t="shared" si="992"/>
        <v>0.30516447931435364</v>
      </c>
      <c r="CQ337" s="43">
        <f t="shared" si="992"/>
        <v>0.34956894130980842</v>
      </c>
      <c r="CR337" s="43">
        <f t="shared" si="992"/>
        <v>0.3260845529848666</v>
      </c>
      <c r="CS337" s="43">
        <f t="shared" si="992"/>
        <v>0.27463645691037175</v>
      </c>
      <c r="CT337" s="43">
        <f t="shared" si="992"/>
        <v>0.26748786475000158</v>
      </c>
    </row>
    <row r="338" spans="1:98" ht="15" customHeight="1" x14ac:dyDescent="0.25">
      <c r="A338" s="1"/>
      <c r="B338" s="26" t="s">
        <v>8</v>
      </c>
      <c r="G338" s="43" t="str">
        <f t="shared" ref="G338:BZ338" si="993">+IFERROR(G336/C336-1,"")</f>
        <v/>
      </c>
      <c r="H338" s="43" t="str">
        <f t="shared" si="993"/>
        <v/>
      </c>
      <c r="I338" s="43" t="str">
        <f t="shared" si="993"/>
        <v/>
      </c>
      <c r="J338" s="43" t="str">
        <f t="shared" si="993"/>
        <v/>
      </c>
      <c r="K338" s="43">
        <f t="shared" si="993"/>
        <v>-0.99544263634834029</v>
      </c>
      <c r="L338" s="43">
        <f t="shared" si="993"/>
        <v>-0.99448346384650577</v>
      </c>
      <c r="M338" s="43">
        <f t="shared" si="993"/>
        <v>-0.9371145751275135</v>
      </c>
      <c r="N338" s="43">
        <f t="shared" si="993"/>
        <v>-0.86635379123775946</v>
      </c>
      <c r="O338" s="43">
        <f t="shared" si="993"/>
        <v>2.1012658227848102</v>
      </c>
      <c r="P338" s="43">
        <f t="shared" si="993"/>
        <v>11.834146341463414</v>
      </c>
      <c r="Q338" s="43">
        <f t="shared" si="993"/>
        <v>62.541566493736553</v>
      </c>
      <c r="R338" s="43">
        <f t="shared" si="993"/>
        <v>0.82584233331178303</v>
      </c>
      <c r="S338" s="43">
        <f t="shared" si="993"/>
        <v>1.8224489795918366</v>
      </c>
      <c r="T338" s="43">
        <f t="shared" si="993"/>
        <v>1.3589889775750668</v>
      </c>
      <c r="U338" s="43">
        <f t="shared" si="993"/>
        <v>-0.97192379457911582</v>
      </c>
      <c r="V338" s="43">
        <f t="shared" si="993"/>
        <v>8.6308220876279176</v>
      </c>
      <c r="W338" s="43">
        <f t="shared" si="993"/>
        <v>11.75355507351169</v>
      </c>
      <c r="X338" s="43">
        <f t="shared" si="993"/>
        <v>3.4242326593087888</v>
      </c>
      <c r="Y338" s="43">
        <f t="shared" si="993"/>
        <v>5.7601248315483371</v>
      </c>
      <c r="Z338" s="43">
        <f t="shared" si="993"/>
        <v>-0.73317347475423578</v>
      </c>
      <c r="AA338" s="43">
        <f t="shared" si="993"/>
        <v>0.53427699401865292</v>
      </c>
      <c r="AB338" s="43">
        <f t="shared" si="993"/>
        <v>3.1665392039040023</v>
      </c>
      <c r="AC338" s="43">
        <f t="shared" si="993"/>
        <v>3.4399806947781464</v>
      </c>
      <c r="AD338" s="43">
        <f t="shared" si="993"/>
        <v>1.6036773624434884</v>
      </c>
      <c r="AE338" s="43">
        <f t="shared" si="993"/>
        <v>-9.7406556589538784E-2</v>
      </c>
      <c r="AF338" s="43">
        <f t="shared" si="993"/>
        <v>8.1706858726149134E-2</v>
      </c>
      <c r="AG338" s="43">
        <f t="shared" si="993"/>
        <v>-0.26985979928115522</v>
      </c>
      <c r="AH338" s="43">
        <f t="shared" si="993"/>
        <v>-0.16394214989783062</v>
      </c>
      <c r="AI338" s="43">
        <f t="shared" si="993"/>
        <v>-0.22274913854866785</v>
      </c>
      <c r="AJ338" s="43">
        <f t="shared" si="993"/>
        <v>-7.4218024030963892E-2</v>
      </c>
      <c r="AK338" s="43">
        <f t="shared" si="993"/>
        <v>1.8667972037025047</v>
      </c>
      <c r="AL338" s="43">
        <f t="shared" si="993"/>
        <v>0.24138083871008598</v>
      </c>
      <c r="AM338" s="43">
        <f t="shared" si="993"/>
        <v>0.55709770871740849</v>
      </c>
      <c r="AN338" s="43">
        <f t="shared" si="993"/>
        <v>0.79002286771637054</v>
      </c>
      <c r="AO338" s="43">
        <f t="shared" si="993"/>
        <v>-0.558842289815903</v>
      </c>
      <c r="AP338" s="43">
        <f t="shared" si="993"/>
        <v>0.57739409859478186</v>
      </c>
      <c r="AQ338" s="43">
        <f t="shared" si="993"/>
        <v>1.4984692928302015</v>
      </c>
      <c r="AR338" s="43">
        <f t="shared" si="993"/>
        <v>2.9194998208073253E-2</v>
      </c>
      <c r="AS338" s="43">
        <f t="shared" si="993"/>
        <v>-0.13871586866954977</v>
      </c>
      <c r="AT338" s="43">
        <f t="shared" si="993"/>
        <v>1.9255891559096794E-2</v>
      </c>
      <c r="AU338" s="43">
        <f t="shared" si="993"/>
        <v>-0.32663358539188669</v>
      </c>
      <c r="AV338" s="43">
        <f t="shared" si="993"/>
        <v>4.4579152335199934E-2</v>
      </c>
      <c r="AW338" s="43">
        <f t="shared" si="993"/>
        <v>-9.0770254691530106E-3</v>
      </c>
      <c r="AX338" s="43">
        <f t="shared" si="993"/>
        <v>0.11540840897049898</v>
      </c>
      <c r="AY338" s="43">
        <f t="shared" si="993"/>
        <v>0.24261485306783115</v>
      </c>
      <c r="AZ338" s="43">
        <f t="shared" si="993"/>
        <v>0.16811462082196638</v>
      </c>
      <c r="BA338" s="43">
        <f t="shared" si="993"/>
        <v>0.46083014251489463</v>
      </c>
      <c r="BB338" s="43">
        <f t="shared" si="993"/>
        <v>0.55095864773926362</v>
      </c>
      <c r="BC338" s="43">
        <f t="shared" si="993"/>
        <v>0.11947141316073351</v>
      </c>
      <c r="BD338" s="43">
        <f t="shared" si="993"/>
        <v>-7.4742768394486458E-2</v>
      </c>
      <c r="BE338" s="43">
        <f t="shared" si="993"/>
        <v>-7.2865353037766867E-2</v>
      </c>
      <c r="BF338" s="43">
        <f t="shared" si="993"/>
        <v>-0.18081789840454787</v>
      </c>
      <c r="BG338" s="43">
        <f t="shared" ref="BG338" si="994">+IFERROR(BG336/BC336-1,"")</f>
        <v>-6.3358226933269091E-2</v>
      </c>
      <c r="BH338" s="43">
        <f t="shared" ref="BH338" si="995">+IFERROR(BH336/BD336-1,"")</f>
        <v>-3.5879143936214941E-2</v>
      </c>
      <c r="BI338" s="43">
        <f t="shared" si="993"/>
        <v>-6.8891996410021639E-2</v>
      </c>
      <c r="BJ338" s="43">
        <f t="shared" si="993"/>
        <v>7.9168777731364326E-3</v>
      </c>
      <c r="BK338" s="43">
        <f t="shared" si="993"/>
        <v>5.0728304132330759E-2</v>
      </c>
      <c r="BL338" s="43">
        <f t="shared" si="993"/>
        <v>6.6702586287756604E-2</v>
      </c>
      <c r="BM338" s="43">
        <f t="shared" si="993"/>
        <v>2.0895505169209487</v>
      </c>
      <c r="BN338" s="43">
        <f t="shared" si="993"/>
        <v>0.6167578497609143</v>
      </c>
      <c r="BO338" s="43">
        <f t="shared" si="993"/>
        <v>0.58954251737816588</v>
      </c>
      <c r="BP338" s="43">
        <f t="shared" si="993"/>
        <v>0.23590579397995226</v>
      </c>
      <c r="BQ338" s="43">
        <f t="shared" si="993"/>
        <v>-0.29975555346461258</v>
      </c>
      <c r="BR338" s="43">
        <f t="shared" si="993"/>
        <v>-0.11166611929938042</v>
      </c>
      <c r="BS338" s="43">
        <f t="shared" si="993"/>
        <v>-0.22694897076955789</v>
      </c>
      <c r="BT338" s="43">
        <f t="shared" si="993"/>
        <v>-6.3782173005998977E-2</v>
      </c>
      <c r="BU338" s="43">
        <f t="shared" si="993"/>
        <v>-0.30864364225438856</v>
      </c>
      <c r="BV338" s="43">
        <f t="shared" si="993"/>
        <v>-0.16375222862226835</v>
      </c>
      <c r="BW338" s="43">
        <f t="shared" si="993"/>
        <v>-1.3405701362805389E-2</v>
      </c>
      <c r="BX338" s="43">
        <f t="shared" si="993"/>
        <v>-2.1579531686929943E-2</v>
      </c>
      <c r="BY338" s="43">
        <f t="shared" si="993"/>
        <v>-2.9404717004941627E-3</v>
      </c>
      <c r="BZ338" s="43">
        <f t="shared" si="993"/>
        <v>5.8130256091128985E-3</v>
      </c>
      <c r="CB338" s="43"/>
      <c r="CC338" s="43" t="str">
        <f t="shared" ref="CC338:CT338" si="996">+IFERROR(CC336/CB336-1,"")</f>
        <v/>
      </c>
      <c r="CD338" s="43">
        <f t="shared" si="996"/>
        <v>-0.95279075673415303</v>
      </c>
      <c r="CE338" s="43">
        <f t="shared" si="996"/>
        <v>20.78466267594241</v>
      </c>
      <c r="CF338" s="43">
        <f t="shared" si="996"/>
        <v>-0.43053337888318699</v>
      </c>
      <c r="CG338" s="43">
        <f t="shared" si="996"/>
        <v>7.13785020067359E-2</v>
      </c>
      <c r="CH338" s="43">
        <f t="shared" si="996"/>
        <v>2.0530720306746599</v>
      </c>
      <c r="CI338" s="43">
        <f t="shared" si="996"/>
        <v>-0.14182423475235983</v>
      </c>
      <c r="CJ338" s="43">
        <f t="shared" si="996"/>
        <v>0.6549614277650404</v>
      </c>
      <c r="CK338" s="43">
        <f t="shared" si="996"/>
        <v>-9.6375023510553826E-2</v>
      </c>
      <c r="CL338" s="43">
        <f t="shared" si="996"/>
        <v>0.17824767313260348</v>
      </c>
      <c r="CM338" s="43">
        <f t="shared" si="996"/>
        <v>-6.1042506825639498E-2</v>
      </c>
      <c r="CN338" s="43">
        <f t="shared" si="996"/>
        <v>0.34674840010446029</v>
      </c>
      <c r="CO338" s="43">
        <f t="shared" si="996"/>
        <v>-6.6878648874061697E-2</v>
      </c>
      <c r="CP338" s="43">
        <f t="shared" si="996"/>
        <v>-3.9652558782831582E-2</v>
      </c>
      <c r="CQ338" s="43">
        <f t="shared" si="996"/>
        <v>0.70203800525322357</v>
      </c>
      <c r="CR338" s="43">
        <f t="shared" si="996"/>
        <v>-3.9069699709359806E-2</v>
      </c>
      <c r="CS338" s="43">
        <f t="shared" si="996"/>
        <v>-0.20369805697131649</v>
      </c>
      <c r="CT338" s="43">
        <f t="shared" si="996"/>
        <v>-7.894123736735148E-3</v>
      </c>
    </row>
    <row r="339" spans="1:98" ht="15" customHeight="1" x14ac:dyDescent="0.25">
      <c r="A339" s="1"/>
      <c r="B339" s="26" t="s">
        <v>271</v>
      </c>
      <c r="G339" s="4">
        <f t="shared" ref="G339:BZ339" si="997">-G336+C336</f>
        <v>208.01499999999999</v>
      </c>
      <c r="H339" s="4">
        <f t="shared" si="997"/>
        <v>74.322000000000003</v>
      </c>
      <c r="I339" s="4">
        <f t="shared" si="997"/>
        <v>125.673</v>
      </c>
      <c r="J339" s="4">
        <f t="shared" si="997"/>
        <v>115.70099999999999</v>
      </c>
      <c r="K339" s="4">
        <f t="shared" si="997"/>
        <v>-207.06699999999998</v>
      </c>
      <c r="L339" s="4">
        <f t="shared" si="997"/>
        <v>-73.912000000000006</v>
      </c>
      <c r="M339" s="4">
        <f t="shared" si="997"/>
        <v>-117.77</v>
      </c>
      <c r="N339" s="4">
        <f t="shared" si="997"/>
        <v>-100.238</v>
      </c>
      <c r="O339" s="4">
        <f t="shared" si="997"/>
        <v>1.992</v>
      </c>
      <c r="P339" s="4">
        <f t="shared" si="997"/>
        <v>4.8519999999999994</v>
      </c>
      <c r="Q339" s="4">
        <f t="shared" si="997"/>
        <v>494.26599999999996</v>
      </c>
      <c r="R339" s="4">
        <f t="shared" si="997"/>
        <v>12.770000000000101</v>
      </c>
      <c r="S339" s="4">
        <f t="shared" si="997"/>
        <v>5.3580000000000005</v>
      </c>
      <c r="T339" s="4">
        <f t="shared" si="997"/>
        <v>7.1510000000000007</v>
      </c>
      <c r="U339" s="4">
        <f t="shared" si="997"/>
        <v>-488.07</v>
      </c>
      <c r="V339" s="4">
        <f t="shared" si="997"/>
        <v>243.67399999999989</v>
      </c>
      <c r="W339" s="4">
        <f t="shared" si="997"/>
        <v>97.530999999999992</v>
      </c>
      <c r="X339" s="4">
        <f t="shared" si="997"/>
        <v>42.504999999999995</v>
      </c>
      <c r="Y339" s="4">
        <f t="shared" si="997"/>
        <v>81.212000000000003</v>
      </c>
      <c r="Z339" s="4">
        <f t="shared" si="997"/>
        <v>-199.35499999999996</v>
      </c>
      <c r="AA339" s="4">
        <f t="shared" si="997"/>
        <v>56.542000000000016</v>
      </c>
      <c r="AB339" s="4">
        <f t="shared" si="997"/>
        <v>173.9</v>
      </c>
      <c r="AC339" s="4">
        <f t="shared" si="997"/>
        <v>327.86799999999994</v>
      </c>
      <c r="AD339" s="4">
        <f t="shared" si="997"/>
        <v>116.34999999999998</v>
      </c>
      <c r="AE339" s="4">
        <f t="shared" si="997"/>
        <v>-15.816000000000003</v>
      </c>
      <c r="AF339" s="4">
        <f t="shared" si="997"/>
        <v>18.695999999999998</v>
      </c>
      <c r="AG339" s="4">
        <f t="shared" si="997"/>
        <v>-114.19899999999996</v>
      </c>
      <c r="AH339" s="4">
        <f t="shared" si="997"/>
        <v>-30.968999999999994</v>
      </c>
      <c r="AI339" s="4">
        <f t="shared" si="997"/>
        <v>-32.64500000000001</v>
      </c>
      <c r="AJ339" s="4">
        <f t="shared" si="997"/>
        <v>-18.370000000000005</v>
      </c>
      <c r="AK339" s="4">
        <f t="shared" si="997"/>
        <v>576.803</v>
      </c>
      <c r="AL339" s="4">
        <f t="shared" si="997"/>
        <v>38.122000000000014</v>
      </c>
      <c r="AM339" s="4">
        <f t="shared" si="997"/>
        <v>63.459000000000003</v>
      </c>
      <c r="AN339" s="4">
        <f t="shared" si="997"/>
        <v>181.029</v>
      </c>
      <c r="AO339" s="4">
        <f t="shared" si="997"/>
        <v>-495.01300000000003</v>
      </c>
      <c r="AP339" s="4">
        <f t="shared" si="997"/>
        <v>113.20099999999996</v>
      </c>
      <c r="AQ339" s="4">
        <f t="shared" si="997"/>
        <v>265.78200000000004</v>
      </c>
      <c r="AR339" s="4">
        <f t="shared" si="997"/>
        <v>11.975000000000023</v>
      </c>
      <c r="AS339" s="4">
        <f t="shared" si="997"/>
        <v>-54.20599999999996</v>
      </c>
      <c r="AT339" s="4">
        <f t="shared" si="997"/>
        <v>5.9550000000000409</v>
      </c>
      <c r="AU339" s="4">
        <f t="shared" si="997"/>
        <v>-144.74799999999999</v>
      </c>
      <c r="AV339" s="4">
        <f t="shared" si="997"/>
        <v>18.81899999999996</v>
      </c>
      <c r="AW339" s="4">
        <f t="shared" si="997"/>
        <v>-3.0550000000000068</v>
      </c>
      <c r="AX339" s="4">
        <f t="shared" si="997"/>
        <v>36.377999999999986</v>
      </c>
      <c r="AY339" s="4">
        <f t="shared" si="997"/>
        <v>72.396999999999991</v>
      </c>
      <c r="AZ339" s="4">
        <f t="shared" si="997"/>
        <v>74.133000000000038</v>
      </c>
      <c r="BA339" s="4">
        <f t="shared" si="997"/>
        <v>153.69099999999997</v>
      </c>
      <c r="BB339" s="4">
        <f t="shared" si="997"/>
        <v>193.71099999999996</v>
      </c>
      <c r="BC339" s="4">
        <f t="shared" si="997"/>
        <v>44.300000000000011</v>
      </c>
      <c r="BD339" s="4">
        <f t="shared" si="997"/>
        <v>-38.5</v>
      </c>
      <c r="BE339" s="4">
        <f t="shared" si="997"/>
        <v>-35.5</v>
      </c>
      <c r="BF339" s="4">
        <f t="shared" si="997"/>
        <v>-98.599999999999966</v>
      </c>
      <c r="BG339" s="4">
        <f t="shared" ref="BG339" si="998">-BG336+BC336</f>
        <v>-26.300000000000011</v>
      </c>
      <c r="BH339" s="4">
        <f t="shared" ref="BH339" si="999">-BH336+BD336</f>
        <v>-17.100000000000023</v>
      </c>
      <c r="BI339" s="4">
        <f t="shared" si="997"/>
        <v>-31.118514778406791</v>
      </c>
      <c r="BJ339" s="4">
        <f t="shared" si="997"/>
        <v>3.5364693012600128</v>
      </c>
      <c r="BK339" s="4">
        <f t="shared" si="997"/>
        <v>19.723164646650218</v>
      </c>
      <c r="BL339" s="4">
        <f t="shared" si="997"/>
        <v>30.649838399224109</v>
      </c>
      <c r="BM339" s="4">
        <f t="shared" si="997"/>
        <v>878.82625985216043</v>
      </c>
      <c r="BN339" s="4">
        <f t="shared" si="997"/>
        <v>277.68687669019101</v>
      </c>
      <c r="BO339" s="4">
        <f t="shared" si="997"/>
        <v>240.84177489308115</v>
      </c>
      <c r="BP339" s="4">
        <f t="shared" si="997"/>
        <v>115.62918679671429</v>
      </c>
      <c r="BQ339" s="4">
        <f t="shared" si="997"/>
        <v>-389.50468780078722</v>
      </c>
      <c r="BR339" s="4">
        <f t="shared" si="997"/>
        <v>-81.284375194285531</v>
      </c>
      <c r="BS339" s="4">
        <f t="shared" si="997"/>
        <v>-147.37270468237824</v>
      </c>
      <c r="BT339" s="4">
        <f t="shared" si="997"/>
        <v>-38.637902588452789</v>
      </c>
      <c r="BU339" s="4">
        <f t="shared" si="997"/>
        <v>-280.83579369513188</v>
      </c>
      <c r="BV339" s="4">
        <f t="shared" si="997"/>
        <v>-105.88857258204575</v>
      </c>
      <c r="BW339" s="4">
        <f t="shared" si="997"/>
        <v>-6.7295579869449398</v>
      </c>
      <c r="BX339" s="4">
        <f t="shared" si="997"/>
        <v>-12.238639826269264</v>
      </c>
      <c r="BY339" s="4">
        <f t="shared" si="997"/>
        <v>-1.8497544862578934</v>
      </c>
      <c r="BZ339" s="4">
        <f t="shared" si="997"/>
        <v>3.1433959129624327</v>
      </c>
      <c r="CB339" s="4"/>
      <c r="CC339" s="4">
        <f t="shared" ref="CC339:CT339" si="1000">-CC336+CB336</f>
        <v>523.71100000000001</v>
      </c>
      <c r="CD339" s="4">
        <f t="shared" si="1000"/>
        <v>-498.98700000000002</v>
      </c>
      <c r="CE339" s="4">
        <f t="shared" si="1000"/>
        <v>513.88</v>
      </c>
      <c r="CF339" s="4">
        <f t="shared" si="1000"/>
        <v>-231.88700000000006</v>
      </c>
      <c r="CG339" s="4">
        <f t="shared" si="1000"/>
        <v>21.893000000000029</v>
      </c>
      <c r="CH339" s="4">
        <f t="shared" si="1000"/>
        <v>674.66</v>
      </c>
      <c r="CI339" s="4">
        <f t="shared" si="1000"/>
        <v>-142.28800000000001</v>
      </c>
      <c r="CJ339" s="4">
        <f t="shared" si="1000"/>
        <v>563.91000000000008</v>
      </c>
      <c r="CK339" s="4">
        <f t="shared" si="1000"/>
        <v>-137.32400000000007</v>
      </c>
      <c r="CL339" s="4">
        <f t="shared" si="1000"/>
        <v>229.50600000000009</v>
      </c>
      <c r="CM339" s="4">
        <f t="shared" si="1000"/>
        <v>-92.606000000000222</v>
      </c>
      <c r="CN339" s="4">
        <f t="shared" si="1000"/>
        <v>493.93200000000024</v>
      </c>
      <c r="CO339" s="4">
        <f t="shared" si="1000"/>
        <v>-128.29999999999995</v>
      </c>
      <c r="CP339" s="4">
        <f t="shared" si="1000"/>
        <v>-70.982045477146812</v>
      </c>
      <c r="CQ339" s="4">
        <f t="shared" si="1000"/>
        <v>1206.8861395882259</v>
      </c>
      <c r="CR339" s="4">
        <f t="shared" si="1000"/>
        <v>-114.3181013052772</v>
      </c>
      <c r="CS339" s="4">
        <f t="shared" si="1000"/>
        <v>-572.73497354800884</v>
      </c>
      <c r="CT339" s="4">
        <f t="shared" si="1000"/>
        <v>-17.674556386510176</v>
      </c>
    </row>
    <row r="340" spans="1:98" ht="15" customHeight="1" x14ac:dyDescent="0.25">
      <c r="A340" s="1"/>
      <c r="B340" s="26" t="s">
        <v>272</v>
      </c>
      <c r="D340" s="43"/>
      <c r="E340" s="43"/>
      <c r="F340" s="43"/>
      <c r="G340" s="43" t="str">
        <f t="shared" ref="G340:BZ340" si="1001">+IFERROR(G336/F336-1,"")</f>
        <v/>
      </c>
      <c r="H340" s="43">
        <f t="shared" si="1001"/>
        <v>-0.64270845852462566</v>
      </c>
      <c r="I340" s="43">
        <f t="shared" si="1001"/>
        <v>0.6909259707758133</v>
      </c>
      <c r="J340" s="43">
        <f t="shared" si="1001"/>
        <v>-7.9348786135446825E-2</v>
      </c>
      <c r="K340" s="43">
        <f t="shared" si="1001"/>
        <v>-0.99180646666839523</v>
      </c>
      <c r="L340" s="43">
        <f t="shared" si="1001"/>
        <v>-0.56751054852320681</v>
      </c>
      <c r="M340" s="43">
        <f t="shared" si="1001"/>
        <v>18.275609756097563</v>
      </c>
      <c r="N340" s="43">
        <f t="shared" si="1001"/>
        <v>0.95659875996457044</v>
      </c>
      <c r="O340" s="43">
        <f t="shared" si="1001"/>
        <v>-0.80986871887732004</v>
      </c>
      <c r="P340" s="43">
        <f t="shared" si="1001"/>
        <v>0.78979591836734686</v>
      </c>
      <c r="Q340" s="43">
        <f t="shared" si="1001"/>
        <v>94.433105283162305</v>
      </c>
      <c r="R340" s="43">
        <f t="shared" si="1001"/>
        <v>-0.94377789150664393</v>
      </c>
      <c r="S340" s="43">
        <f t="shared" si="1001"/>
        <v>-0.70608861970035175</v>
      </c>
      <c r="T340" s="43">
        <f t="shared" si="1001"/>
        <v>0.49590262713906963</v>
      </c>
      <c r="U340" s="43">
        <f t="shared" si="1001"/>
        <v>0.13582534439700322</v>
      </c>
      <c r="V340" s="43">
        <f t="shared" si="1001"/>
        <v>18.285552166820342</v>
      </c>
      <c r="W340" s="43">
        <f t="shared" si="1001"/>
        <v>-0.61078971854347253</v>
      </c>
      <c r="X340" s="43">
        <f t="shared" si="1001"/>
        <v>-0.48106851619121416</v>
      </c>
      <c r="Y340" s="43">
        <f t="shared" si="1001"/>
        <v>0.73551476747150302</v>
      </c>
      <c r="Z340" s="43">
        <f t="shared" si="1001"/>
        <v>-0.2387867087744332</v>
      </c>
      <c r="AA340" s="43">
        <f t="shared" si="1001"/>
        <v>1.2379948175101996</v>
      </c>
      <c r="AB340" s="43">
        <f t="shared" si="1001"/>
        <v>0.409229480633857</v>
      </c>
      <c r="AC340" s="43">
        <f t="shared" si="1001"/>
        <v>0.84941307065003602</v>
      </c>
      <c r="AD340" s="43">
        <f t="shared" si="1001"/>
        <v>-0.55361206487089387</v>
      </c>
      <c r="AE340" s="43">
        <f t="shared" si="1001"/>
        <v>-0.22417443965654138</v>
      </c>
      <c r="AF340" s="43">
        <f t="shared" si="1001"/>
        <v>0.68888130735901187</v>
      </c>
      <c r="AG340" s="43">
        <f t="shared" si="1001"/>
        <v>0.24833342760409516</v>
      </c>
      <c r="AH340" s="43">
        <f t="shared" si="1001"/>
        <v>-0.48885688394070814</v>
      </c>
      <c r="AI340" s="43">
        <f t="shared" si="1001"/>
        <v>-0.27874478418063353</v>
      </c>
      <c r="AJ340" s="43">
        <f t="shared" si="1001"/>
        <v>1.0116232113071724</v>
      </c>
      <c r="AK340" s="43">
        <f t="shared" si="1001"/>
        <v>2.8656172537792828</v>
      </c>
      <c r="AL340" s="43">
        <f t="shared" si="1001"/>
        <v>-0.77866475197649987</v>
      </c>
      <c r="AM340" s="43">
        <f t="shared" si="1001"/>
        <v>-9.5309989543750473E-2</v>
      </c>
      <c r="AN340" s="43">
        <f t="shared" si="1001"/>
        <v>1.312540522864762</v>
      </c>
      <c r="AO340" s="43">
        <f t="shared" si="1001"/>
        <v>-4.7304430081941073E-2</v>
      </c>
      <c r="AP340" s="43">
        <f t="shared" si="1001"/>
        <v>-0.20859840827084986</v>
      </c>
      <c r="AQ340" s="43">
        <f t="shared" si="1001"/>
        <v>0.43295845513102438</v>
      </c>
      <c r="AR340" s="43">
        <f t="shared" si="1001"/>
        <v>-4.7394680368542552E-2</v>
      </c>
      <c r="AS340" s="43">
        <f t="shared" si="1001"/>
        <v>-0.20273458597458716</v>
      </c>
      <c r="AT340" s="43">
        <f t="shared" si="1001"/>
        <v>-6.3444099784884966E-2</v>
      </c>
      <c r="AU340" s="43">
        <f t="shared" si="1001"/>
        <v>-5.332301220452329E-2</v>
      </c>
      <c r="AV340" s="43">
        <f t="shared" si="1001"/>
        <v>0.47775659091899203</v>
      </c>
      <c r="AW340" s="43">
        <f t="shared" si="1001"/>
        <v>-0.24368716933466672</v>
      </c>
      <c r="AX340" s="43">
        <f t="shared" si="1001"/>
        <v>5.421143057608635E-2</v>
      </c>
      <c r="AY340" s="43">
        <f t="shared" si="1001"/>
        <v>5.4640503542488617E-2</v>
      </c>
      <c r="AZ340" s="43">
        <f t="shared" si="1001"/>
        <v>0.38915857605177995</v>
      </c>
      <c r="BA340" s="43">
        <f t="shared" si="1001"/>
        <v>-5.4164239953407134E-2</v>
      </c>
      <c r="BB340" s="43">
        <f t="shared" si="1001"/>
        <v>0.11925287356321834</v>
      </c>
      <c r="BC340" s="43">
        <f t="shared" si="1001"/>
        <v>-0.23876765083440299</v>
      </c>
      <c r="BD340" s="43">
        <f t="shared" si="1001"/>
        <v>0.14815707058540117</v>
      </c>
      <c r="BE340" s="43">
        <f t="shared" si="1001"/>
        <v>-5.2245069240453246E-2</v>
      </c>
      <c r="BF340" s="43">
        <f t="shared" si="1001"/>
        <v>-1.1069293779056855E-2</v>
      </c>
      <c r="BG340" s="43">
        <f t="shared" ref="BG340" si="1002">+IFERROR(BG336/BF336-1,"")</f>
        <v>-0.12961719274680994</v>
      </c>
      <c r="BH340" s="43">
        <f t="shared" ref="BH340" si="1003">+IFERROR(BH336/BG336-1,"")</f>
        <v>0.18184156378600824</v>
      </c>
      <c r="BI340" s="43">
        <f t="shared" si="1001"/>
        <v>-8.4697529441581709E-2</v>
      </c>
      <c r="BJ340" s="43">
        <f t="shared" si="1001"/>
        <v>7.0509485371288649E-2</v>
      </c>
      <c r="BK340" s="43">
        <f t="shared" si="1001"/>
        <v>-9.2647547452889167E-2</v>
      </c>
      <c r="BL340" s="43">
        <f t="shared" si="1001"/>
        <v>0.19980916828345929</v>
      </c>
      <c r="BM340" s="43">
        <f t="shared" si="1001"/>
        <v>1.6510418718436743</v>
      </c>
      <c r="BN340" s="43">
        <f t="shared" si="1001"/>
        <v>-0.4398037500152544</v>
      </c>
      <c r="BO340" s="43">
        <f t="shared" si="1001"/>
        <v>-0.10792126243007216</v>
      </c>
      <c r="BP340" s="43">
        <f t="shared" si="1001"/>
        <v>-6.7120830968617762E-2</v>
      </c>
      <c r="BQ340" s="43">
        <f t="shared" si="1001"/>
        <v>0.50203790396780335</v>
      </c>
      <c r="BR340" s="43">
        <f t="shared" si="1001"/>
        <v>-0.28933201660495467</v>
      </c>
      <c r="BS340" s="43">
        <f t="shared" si="1001"/>
        <v>-0.22369009984272104</v>
      </c>
      <c r="BT340" s="43">
        <f t="shared" si="1001"/>
        <v>0.12978066835763968</v>
      </c>
      <c r="BU340" s="43">
        <f t="shared" si="1001"/>
        <v>0.1091900031611841</v>
      </c>
      <c r="BV340" s="43">
        <f t="shared" si="1001"/>
        <v>-0.14039335771569261</v>
      </c>
      <c r="BW340" s="43">
        <f t="shared" si="1001"/>
        <v>-8.4119626161820671E-2</v>
      </c>
      <c r="BX340" s="43">
        <f t="shared" si="1001"/>
        <v>0.12042055397284401</v>
      </c>
      <c r="BY340" s="43">
        <f t="shared" si="1001"/>
        <v>0.13032024284323174</v>
      </c>
      <c r="BZ340" s="43">
        <f t="shared" si="1001"/>
        <v>-0.13284660226430134</v>
      </c>
      <c r="CB340" s="43"/>
      <c r="CC340" s="43"/>
      <c r="CD340" s="43"/>
      <c r="CE340" s="43"/>
      <c r="CF340" s="43"/>
      <c r="CG340" s="43"/>
      <c r="CH340" s="43"/>
      <c r="CI340" s="43"/>
      <c r="CJ340" s="43"/>
      <c r="CK340" s="43"/>
      <c r="CL340" s="43"/>
      <c r="CM340" s="43"/>
      <c r="CN340" s="43"/>
      <c r="CO340" s="43"/>
      <c r="CP340" s="43"/>
      <c r="CQ340" s="43"/>
      <c r="CR340" s="43"/>
      <c r="CS340" s="43"/>
      <c r="CT340" s="43"/>
    </row>
    <row r="341" spans="1:98" ht="15" customHeight="1" x14ac:dyDescent="0.25">
      <c r="A341" s="1"/>
      <c r="CO341" s="181"/>
      <c r="CP341" s="181"/>
      <c r="CQ341" s="181"/>
      <c r="CR341" s="181"/>
      <c r="CS341" s="181"/>
      <c r="CT341" s="181"/>
    </row>
    <row r="342" spans="1:98" ht="15" customHeight="1" x14ac:dyDescent="0.25">
      <c r="A342" s="105"/>
      <c r="B342" s="182" t="s">
        <v>279</v>
      </c>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c r="AG342" s="47"/>
      <c r="AH342" s="47"/>
      <c r="AI342" s="47"/>
      <c r="AJ342" s="47"/>
      <c r="AK342" s="47"/>
      <c r="AL342" s="47"/>
      <c r="AM342" s="47"/>
      <c r="AN342" s="47"/>
      <c r="AO342" s="47"/>
      <c r="AP342" s="47"/>
      <c r="AQ342" s="47"/>
      <c r="AR342" s="47"/>
      <c r="AS342" s="47"/>
      <c r="AT342" s="47"/>
      <c r="AU342" s="47"/>
      <c r="AW342" s="47"/>
      <c r="AX342" s="47"/>
      <c r="AY342" s="107"/>
      <c r="AZ342" s="47"/>
      <c r="BA342" s="47"/>
      <c r="BB342" s="47"/>
      <c r="BC342" s="47"/>
      <c r="BD342" s="47"/>
      <c r="BE342" s="47"/>
      <c r="BF342" s="47"/>
      <c r="BG342" s="47"/>
      <c r="BH342" s="47"/>
      <c r="BI342" s="47"/>
      <c r="BJ342" s="47"/>
      <c r="BK342" s="47"/>
      <c r="BL342" s="47"/>
      <c r="BM342" s="47"/>
      <c r="BN342" s="47"/>
      <c r="BO342" s="47"/>
      <c r="BP342" s="47"/>
      <c r="BQ342" s="47"/>
      <c r="BR342" s="47"/>
      <c r="BS342" s="47"/>
      <c r="BT342" s="47"/>
      <c r="BU342" s="47"/>
      <c r="BV342" s="47"/>
      <c r="BW342" s="47"/>
      <c r="BX342" s="47"/>
      <c r="BY342" s="47"/>
      <c r="BZ342" s="47"/>
      <c r="CB342" s="47"/>
      <c r="CC342" s="47"/>
      <c r="CD342" s="47"/>
      <c r="CE342" s="47"/>
      <c r="CF342" s="47"/>
      <c r="CG342" s="47"/>
      <c r="CH342" s="47"/>
      <c r="CI342" s="47"/>
      <c r="CJ342" s="47"/>
      <c r="CK342" s="47"/>
      <c r="CL342" s="47"/>
      <c r="CM342" s="47"/>
      <c r="CN342" s="107"/>
      <c r="CO342" s="47"/>
      <c r="CP342" s="47"/>
      <c r="CQ342" s="47"/>
      <c r="CR342" s="47"/>
      <c r="CS342" s="47"/>
      <c r="CT342" s="47"/>
    </row>
    <row r="343" spans="1:98" ht="15" customHeight="1" x14ac:dyDescent="0.25">
      <c r="A343" s="51"/>
      <c r="B343" s="71" t="s">
        <v>157</v>
      </c>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f>392-8-22-2</f>
        <v>360</v>
      </c>
      <c r="AR343" s="53">
        <f>355+30-38-2</f>
        <v>345</v>
      </c>
      <c r="AS343" s="53">
        <f>291+46-55-5</f>
        <v>277</v>
      </c>
      <c r="AT343" s="53">
        <f>267-5-11-6</f>
        <v>245</v>
      </c>
      <c r="AU343" s="53">
        <f>277-10-14-6</f>
        <v>247</v>
      </c>
      <c r="AV343" s="53">
        <f>323+10-8-12</f>
        <v>313</v>
      </c>
      <c r="AW343" s="53">
        <f>344-9-12</f>
        <v>323</v>
      </c>
      <c r="AX343" s="53">
        <f>380-6-8-12</f>
        <v>354</v>
      </c>
      <c r="AY343" s="108">
        <f>303-7-5-14</f>
        <v>277</v>
      </c>
      <c r="AZ343" s="53">
        <f>700+13-8-202</f>
        <v>503</v>
      </c>
      <c r="BA343" s="53">
        <f>690+10-2-198</f>
        <v>500</v>
      </c>
      <c r="BB343" s="53">
        <f>688-5-24-198</f>
        <v>461</v>
      </c>
      <c r="BC343" s="53">
        <f>572-5+1-186</f>
        <v>382</v>
      </c>
      <c r="BD343" s="53">
        <f>630-4-186+16</f>
        <v>456</v>
      </c>
      <c r="BE343" s="53">
        <f>589-3-5-175</f>
        <v>406</v>
      </c>
      <c r="BF343" s="53">
        <f>609-3-6-164</f>
        <v>436</v>
      </c>
      <c r="BG343" s="53">
        <f>559-14-9-161</f>
        <v>375</v>
      </c>
      <c r="BH343" s="53">
        <f>609+13-168</f>
        <v>454</v>
      </c>
      <c r="BI343" s="53">
        <f>591-5-2-171</f>
        <v>413</v>
      </c>
      <c r="BJ343" s="53">
        <f>2397+10-14-681-BI343-BH345-BG345</f>
        <v>450.7</v>
      </c>
      <c r="BK343" s="52"/>
      <c r="BL343" s="52"/>
      <c r="BM343" s="52"/>
      <c r="BN343" s="52"/>
      <c r="BO343" s="52"/>
      <c r="BP343" s="52"/>
      <c r="BQ343" s="52"/>
      <c r="BR343" s="52"/>
      <c r="BS343" s="52"/>
      <c r="BT343" s="52"/>
      <c r="BU343" s="52"/>
      <c r="BV343" s="52"/>
      <c r="BW343" s="52"/>
      <c r="BX343" s="52"/>
      <c r="BY343" s="52"/>
      <c r="BZ343" s="52"/>
      <c r="CB343" s="52"/>
      <c r="CC343" s="52"/>
      <c r="CD343" s="52"/>
      <c r="CE343" s="52"/>
      <c r="CF343" s="52"/>
      <c r="CG343" s="52"/>
      <c r="CH343" s="52"/>
      <c r="CI343" s="53"/>
      <c r="CJ343" s="53">
        <f>1411+100-176-4</f>
        <v>1331</v>
      </c>
      <c r="CK343" s="53">
        <f>1241-100-75-10</f>
        <v>1056</v>
      </c>
      <c r="CL343" s="53">
        <f>1192+14-70-10</f>
        <v>1126</v>
      </c>
      <c r="CM343" s="53">
        <f>1411+15-43-22</f>
        <v>1361</v>
      </c>
      <c r="CN343" s="108">
        <f>1658+5-29-46</f>
        <v>1588</v>
      </c>
      <c r="CO343" s="53">
        <f>2509-13-743</f>
        <v>1753</v>
      </c>
      <c r="CP343" s="53">
        <f>2382+10-13-667</f>
        <v>1712</v>
      </c>
      <c r="CQ343" s="52"/>
      <c r="CR343" s="52"/>
      <c r="CS343" s="52"/>
      <c r="CT343" s="52"/>
    </row>
    <row r="344" spans="1:98" ht="15" customHeight="1" x14ac:dyDescent="0.25">
      <c r="A344" s="51"/>
      <c r="B344" s="71" t="s">
        <v>158</v>
      </c>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f>418-8-22-2</f>
        <v>386</v>
      </c>
      <c r="AR344" s="53">
        <f>381+30-38-2</f>
        <v>371</v>
      </c>
      <c r="AS344" s="53">
        <f>317+46-55-5</f>
        <v>303</v>
      </c>
      <c r="AT344" s="53">
        <f>293-5-11-6</f>
        <v>271</v>
      </c>
      <c r="AU344" s="53">
        <f>303-10-14-6</f>
        <v>273</v>
      </c>
      <c r="AV344" s="53">
        <f>349+10-8-12</f>
        <v>339</v>
      </c>
      <c r="AW344" s="53">
        <f>370-9-12</f>
        <v>349</v>
      </c>
      <c r="AX344" s="53">
        <f>406-6-8-12</f>
        <v>380</v>
      </c>
      <c r="AY344" s="108">
        <f>329-7-5-14</f>
        <v>303</v>
      </c>
      <c r="AZ344" s="53">
        <f>719+13-8-202</f>
        <v>522</v>
      </c>
      <c r="BA344" s="53">
        <f>710+10-2-198</f>
        <v>520</v>
      </c>
      <c r="BB344" s="53">
        <f>708-5-24-198</f>
        <v>481</v>
      </c>
      <c r="BC344" s="53">
        <f>592-5+1-186</f>
        <v>402</v>
      </c>
      <c r="BD344" s="53">
        <f>649-4-186+16</f>
        <v>475</v>
      </c>
      <c r="BE344" s="53">
        <f>608-3-5-175</f>
        <v>425</v>
      </c>
      <c r="BF344" s="53">
        <f>628-3-6-164</f>
        <v>455</v>
      </c>
      <c r="BG344" s="53">
        <f>578-14-9-161</f>
        <v>394</v>
      </c>
      <c r="BH344" s="53">
        <f>627+13-168</f>
        <v>472</v>
      </c>
      <c r="BI344" s="53">
        <f>610-5-2-171</f>
        <v>432</v>
      </c>
      <c r="BJ344" s="53">
        <f>2422+10-14-681-BI344-BH345-BG345</f>
        <v>456.7</v>
      </c>
      <c r="BK344" s="52"/>
      <c r="BL344" s="52"/>
      <c r="BM344" s="52"/>
      <c r="BN344" s="52"/>
      <c r="BO344" s="52"/>
      <c r="BP344" s="52"/>
      <c r="BQ344" s="52"/>
      <c r="BR344" s="52"/>
      <c r="BS344" s="52"/>
      <c r="BT344" s="52"/>
      <c r="BU344" s="52"/>
      <c r="BV344" s="52"/>
      <c r="BW344" s="52"/>
      <c r="BX344" s="52"/>
      <c r="BY344" s="52"/>
      <c r="BZ344" s="52"/>
      <c r="CB344" s="52"/>
      <c r="CC344" s="52"/>
      <c r="CD344" s="52"/>
      <c r="CE344" s="52"/>
      <c r="CF344" s="52"/>
      <c r="CG344" s="52"/>
      <c r="CH344" s="52"/>
      <c r="CI344" s="53"/>
      <c r="CJ344" s="53">
        <f>1434+100-176-4</f>
        <v>1354</v>
      </c>
      <c r="CK344" s="53">
        <f>1287-100-75-10</f>
        <v>1102</v>
      </c>
      <c r="CL344" s="53">
        <f>1238+14-70-10</f>
        <v>1172</v>
      </c>
      <c r="CM344" s="53">
        <f>1456+15-43-22</f>
        <v>1406</v>
      </c>
      <c r="CN344" s="108">
        <f>1703+5-29-46</f>
        <v>1633</v>
      </c>
      <c r="CO344" s="53">
        <f>2537-13-743</f>
        <v>1781</v>
      </c>
      <c r="CP344" s="53">
        <f>2407+10-13-667</f>
        <v>1737</v>
      </c>
      <c r="CQ344" s="52"/>
      <c r="CR344" s="52"/>
      <c r="CS344" s="52"/>
      <c r="CT344" s="52"/>
    </row>
    <row r="345" spans="1:98" ht="15" customHeight="1" x14ac:dyDescent="0.25">
      <c r="A345" s="51"/>
      <c r="B345" s="109" t="s">
        <v>159</v>
      </c>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c r="AA345" s="109"/>
      <c r="AB345" s="109"/>
      <c r="AC345" s="109"/>
      <c r="AD345" s="109"/>
      <c r="AE345" s="109"/>
      <c r="AF345" s="109"/>
      <c r="AG345" s="109"/>
      <c r="AH345" s="109"/>
      <c r="AI345" s="109"/>
      <c r="AJ345" s="109"/>
      <c r="AK345" s="109"/>
      <c r="AL345" s="109"/>
      <c r="AM345" s="109"/>
      <c r="AN345" s="109"/>
      <c r="AO345" s="109"/>
      <c r="AP345" s="109"/>
      <c r="AQ345" s="109">
        <f t="shared" ref="AQ345:BH345" si="1004">-AQ336</f>
        <v>443.15100000000001</v>
      </c>
      <c r="AR345" s="109">
        <f t="shared" si="1004"/>
        <v>422.14800000000002</v>
      </c>
      <c r="AS345" s="109">
        <f t="shared" si="1004"/>
        <v>336.56400000000002</v>
      </c>
      <c r="AT345" s="109">
        <f t="shared" si="1004"/>
        <v>315.21100000000001</v>
      </c>
      <c r="AU345" s="109">
        <f t="shared" si="1004"/>
        <v>298.40300000000002</v>
      </c>
      <c r="AV345" s="109">
        <f t="shared" si="1004"/>
        <v>440.96699999999998</v>
      </c>
      <c r="AW345" s="109">
        <f t="shared" si="1004"/>
        <v>333.50900000000001</v>
      </c>
      <c r="AX345" s="109">
        <f t="shared" si="1004"/>
        <v>351.589</v>
      </c>
      <c r="AY345" s="110">
        <f t="shared" si="1004"/>
        <v>370.8</v>
      </c>
      <c r="AZ345" s="109">
        <f t="shared" si="1004"/>
        <v>515.1</v>
      </c>
      <c r="BA345" s="109">
        <f t="shared" si="1004"/>
        <v>487.2</v>
      </c>
      <c r="BB345" s="109">
        <f t="shared" si="1004"/>
        <v>545.29999999999995</v>
      </c>
      <c r="BC345" s="109">
        <f t="shared" si="1004"/>
        <v>415.1</v>
      </c>
      <c r="BD345" s="109">
        <f t="shared" si="1004"/>
        <v>476.6</v>
      </c>
      <c r="BE345" s="109">
        <f t="shared" si="1004"/>
        <v>451.7</v>
      </c>
      <c r="BF345" s="109">
        <f t="shared" si="1004"/>
        <v>446.7</v>
      </c>
      <c r="BG345" s="109">
        <f t="shared" si="1004"/>
        <v>388.8</v>
      </c>
      <c r="BH345" s="109">
        <f t="shared" si="1004"/>
        <v>459.5</v>
      </c>
      <c r="BI345" s="109">
        <f t="shared" ref="BI345:BJ345" si="1005">-BI336</f>
        <v>420.5814852215932</v>
      </c>
      <c r="BJ345" s="109">
        <f t="shared" si="1005"/>
        <v>450.23646930126</v>
      </c>
      <c r="BK345" s="52"/>
      <c r="BL345" s="52"/>
      <c r="BM345" s="52"/>
      <c r="BN345" s="52"/>
      <c r="BO345" s="52"/>
      <c r="BP345" s="52"/>
      <c r="BQ345" s="52"/>
      <c r="BR345" s="52"/>
      <c r="BS345" s="52"/>
      <c r="BT345" s="52"/>
      <c r="BU345" s="52"/>
      <c r="BV345" s="52"/>
      <c r="BW345" s="52"/>
      <c r="BX345" s="52"/>
      <c r="BY345" s="52"/>
      <c r="BZ345" s="52"/>
      <c r="CB345" s="52"/>
      <c r="CC345" s="52"/>
      <c r="CD345" s="52"/>
      <c r="CE345" s="52"/>
      <c r="CF345" s="52"/>
      <c r="CG345" s="52"/>
      <c r="CH345" s="52"/>
      <c r="CI345" s="109"/>
      <c r="CJ345" s="109">
        <f t="shared" ref="CJ345:CP345" si="1006">-CJ336</f>
        <v>1424.8920000000001</v>
      </c>
      <c r="CK345" s="109">
        <f t="shared" si="1006"/>
        <v>1287.568</v>
      </c>
      <c r="CL345" s="109">
        <f t="shared" si="1006"/>
        <v>1517.0740000000001</v>
      </c>
      <c r="CM345" s="109">
        <f t="shared" si="1006"/>
        <v>1424.4679999999998</v>
      </c>
      <c r="CN345" s="110">
        <f t="shared" si="1006"/>
        <v>1918.4</v>
      </c>
      <c r="CO345" s="109">
        <f t="shared" si="1006"/>
        <v>1790.1000000000001</v>
      </c>
      <c r="CP345" s="109">
        <f t="shared" si="1006"/>
        <v>1719.1179545228533</v>
      </c>
      <c r="CQ345" s="52"/>
      <c r="CR345" s="52"/>
      <c r="CS345" s="52"/>
      <c r="CT345" s="52"/>
    </row>
    <row r="346" spans="1:98" ht="15" customHeight="1" x14ac:dyDescent="0.25">
      <c r="A346" s="51"/>
      <c r="B346" s="71" t="s">
        <v>160</v>
      </c>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c r="AA346" s="109"/>
      <c r="AB346" s="109"/>
      <c r="AC346" s="109"/>
      <c r="AD346" s="109"/>
      <c r="AE346" s="109"/>
      <c r="AF346" s="109"/>
      <c r="AG346" s="109"/>
      <c r="AH346" s="109"/>
      <c r="AI346" s="109"/>
      <c r="AJ346" s="109"/>
      <c r="AK346" s="109"/>
      <c r="AL346" s="109"/>
      <c r="AM346" s="109"/>
      <c r="AN346" s="109"/>
      <c r="AO346" s="109"/>
      <c r="AP346" s="109"/>
      <c r="AQ346" s="47">
        <f t="shared" ref="AQ346:BH346" si="1007">+AQ345/AQ344-1</f>
        <v>0.14805958549222797</v>
      </c>
      <c r="AR346" s="47">
        <f t="shared" si="1007"/>
        <v>0.13786522911051224</v>
      </c>
      <c r="AS346" s="47">
        <f t="shared" si="1007"/>
        <v>0.11077227722772287</v>
      </c>
      <c r="AT346" s="47">
        <f t="shared" si="1007"/>
        <v>0.16314022140221396</v>
      </c>
      <c r="AU346" s="47">
        <f t="shared" si="1007"/>
        <v>9.3051282051282103E-2</v>
      </c>
      <c r="AV346" s="47">
        <f t="shared" si="1007"/>
        <v>0.3007876106194689</v>
      </c>
      <c r="AW346" s="47">
        <f t="shared" si="1007"/>
        <v>-4.4386819484240614E-2</v>
      </c>
      <c r="AX346" s="47">
        <f t="shared" si="1007"/>
        <v>-7.4765789473684174E-2</v>
      </c>
      <c r="AY346" s="107">
        <f t="shared" si="1007"/>
        <v>0.22376237623762374</v>
      </c>
      <c r="AZ346" s="47">
        <f t="shared" si="1007"/>
        <v>-1.3218390804597635E-2</v>
      </c>
      <c r="BA346" s="47">
        <f t="shared" si="1007"/>
        <v>-6.3076923076923141E-2</v>
      </c>
      <c r="BB346" s="47">
        <f t="shared" si="1007"/>
        <v>0.13367983367983349</v>
      </c>
      <c r="BC346" s="47">
        <f t="shared" si="1007"/>
        <v>3.2587064676616873E-2</v>
      </c>
      <c r="BD346" s="47">
        <f t="shared" si="1007"/>
        <v>3.3684210526316871E-3</v>
      </c>
      <c r="BE346" s="47">
        <f t="shared" si="1007"/>
        <v>6.2823529411764722E-2</v>
      </c>
      <c r="BF346" s="47">
        <f t="shared" si="1007"/>
        <v>-1.8241758241758221E-2</v>
      </c>
      <c r="BG346" s="47">
        <f t="shared" si="1007"/>
        <v>-1.3197969543147225E-2</v>
      </c>
      <c r="BH346" s="47">
        <f t="shared" si="1007"/>
        <v>-2.6483050847457612E-2</v>
      </c>
      <c r="BI346" s="47">
        <f t="shared" ref="BI346:BJ346" si="1008">+BI345/BI344-1</f>
        <v>-2.6431747172237952E-2</v>
      </c>
      <c r="BJ346" s="47">
        <f t="shared" si="1008"/>
        <v>-1.415268381594037E-2</v>
      </c>
      <c r="BK346" s="52"/>
      <c r="BL346" s="52"/>
      <c r="BM346" s="52"/>
      <c r="BN346" s="52"/>
      <c r="BO346" s="52"/>
      <c r="BP346" s="52"/>
      <c r="BQ346" s="52"/>
      <c r="BR346" s="52"/>
      <c r="BS346" s="52"/>
      <c r="BT346" s="52"/>
      <c r="BU346" s="52"/>
      <c r="BV346" s="52"/>
      <c r="BW346" s="52"/>
      <c r="BX346" s="52"/>
      <c r="BY346" s="52"/>
      <c r="BZ346" s="52"/>
      <c r="CB346" s="52"/>
      <c r="CC346" s="52"/>
      <c r="CD346" s="52"/>
      <c r="CE346" s="52"/>
      <c r="CF346" s="52"/>
      <c r="CG346" s="52"/>
      <c r="CH346" s="52"/>
      <c r="CI346" s="47"/>
      <c r="CJ346" s="47">
        <f t="shared" ref="CJ346:CP346" si="1009">+CJ345/CJ344-1</f>
        <v>5.2357459379615889E-2</v>
      </c>
      <c r="CK346" s="47">
        <f t="shared" si="1009"/>
        <v>0.16839201451905628</v>
      </c>
      <c r="CL346" s="47">
        <f t="shared" si="1009"/>
        <v>0.29443174061433464</v>
      </c>
      <c r="CM346" s="47">
        <f t="shared" si="1009"/>
        <v>1.3135135135134979E-2</v>
      </c>
      <c r="CN346" s="107">
        <f t="shared" si="1009"/>
        <v>0.1747703612982241</v>
      </c>
      <c r="CO346" s="47">
        <f t="shared" si="1009"/>
        <v>5.1094890510949842E-3</v>
      </c>
      <c r="CP346" s="47">
        <f t="shared" si="1009"/>
        <v>-1.0294787263757432E-2</v>
      </c>
      <c r="CQ346" s="52"/>
      <c r="CR346" s="52"/>
      <c r="CS346" s="52"/>
      <c r="CT346" s="52"/>
    </row>
    <row r="347" spans="1:98" ht="15" customHeight="1" x14ac:dyDescent="0.25">
      <c r="A347" s="51"/>
      <c r="B347" s="71" t="s">
        <v>161</v>
      </c>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2">
        <f t="shared" ref="AQ347:BH347" si="1010">+AQ345-AQ344</f>
        <v>57.15100000000001</v>
      </c>
      <c r="AR347" s="52">
        <f t="shared" si="1010"/>
        <v>51.148000000000025</v>
      </c>
      <c r="AS347" s="52">
        <f t="shared" si="1010"/>
        <v>33.564000000000021</v>
      </c>
      <c r="AT347" s="52">
        <f t="shared" si="1010"/>
        <v>44.211000000000013</v>
      </c>
      <c r="AU347" s="52">
        <f t="shared" si="1010"/>
        <v>25.40300000000002</v>
      </c>
      <c r="AV347" s="52">
        <f t="shared" si="1010"/>
        <v>101.96699999999998</v>
      </c>
      <c r="AW347" s="52">
        <f t="shared" si="1010"/>
        <v>-15.490999999999985</v>
      </c>
      <c r="AX347" s="52">
        <f t="shared" si="1010"/>
        <v>-28.411000000000001</v>
      </c>
      <c r="AY347" s="111">
        <f t="shared" si="1010"/>
        <v>67.800000000000011</v>
      </c>
      <c r="AZ347" s="52">
        <f t="shared" si="1010"/>
        <v>-6.8999999999999773</v>
      </c>
      <c r="BA347" s="52">
        <f t="shared" si="1010"/>
        <v>-32.800000000000011</v>
      </c>
      <c r="BB347" s="52">
        <f t="shared" si="1010"/>
        <v>64.299999999999955</v>
      </c>
      <c r="BC347" s="52">
        <f t="shared" si="1010"/>
        <v>13.100000000000023</v>
      </c>
      <c r="BD347" s="52">
        <f t="shared" si="1010"/>
        <v>1.6000000000000227</v>
      </c>
      <c r="BE347" s="52">
        <f t="shared" si="1010"/>
        <v>26.699999999999989</v>
      </c>
      <c r="BF347" s="52">
        <f t="shared" si="1010"/>
        <v>-8.3000000000000114</v>
      </c>
      <c r="BG347" s="52">
        <f t="shared" si="1010"/>
        <v>-5.1999999999999886</v>
      </c>
      <c r="BH347" s="52">
        <f t="shared" si="1010"/>
        <v>-12.5</v>
      </c>
      <c r="BI347" s="52">
        <f t="shared" ref="BI347:BJ347" si="1011">+BI345-BI344</f>
        <v>-11.418514778406802</v>
      </c>
      <c r="BJ347" s="52">
        <f t="shared" si="1011"/>
        <v>-6.4635306987399872</v>
      </c>
      <c r="BK347" s="52"/>
      <c r="BL347" s="52"/>
      <c r="BM347" s="52"/>
      <c r="BN347" s="52"/>
      <c r="BO347" s="52"/>
      <c r="BP347" s="52"/>
      <c r="BQ347" s="52"/>
      <c r="BR347" s="52"/>
      <c r="BS347" s="52"/>
      <c r="BT347" s="52"/>
      <c r="BU347" s="52"/>
      <c r="BV347" s="52"/>
      <c r="BW347" s="52"/>
      <c r="BX347" s="52"/>
      <c r="BY347" s="52"/>
      <c r="BZ347" s="52"/>
      <c r="CB347" s="52"/>
      <c r="CC347" s="52"/>
      <c r="CD347" s="52"/>
      <c r="CE347" s="52"/>
      <c r="CF347" s="52"/>
      <c r="CG347" s="52"/>
      <c r="CH347" s="52"/>
      <c r="CI347" s="52"/>
      <c r="CJ347" s="52">
        <f t="shared" ref="CJ347:CP347" si="1012">+CJ345-CJ344</f>
        <v>70.892000000000053</v>
      </c>
      <c r="CK347" s="52">
        <f t="shared" si="1012"/>
        <v>185.56799999999998</v>
      </c>
      <c r="CL347" s="52">
        <f t="shared" si="1012"/>
        <v>345.07400000000007</v>
      </c>
      <c r="CM347" s="52">
        <f t="shared" si="1012"/>
        <v>18.467999999999847</v>
      </c>
      <c r="CN347" s="111">
        <f t="shared" si="1012"/>
        <v>285.40000000000009</v>
      </c>
      <c r="CO347" s="52">
        <f t="shared" si="1012"/>
        <v>9.1000000000001364</v>
      </c>
      <c r="CP347" s="52">
        <f t="shared" si="1012"/>
        <v>-17.882045477146676</v>
      </c>
      <c r="CQ347" s="52"/>
      <c r="CR347" s="52"/>
      <c r="CS347" s="52"/>
      <c r="CT347" s="52"/>
    </row>
    <row r="348" spans="1:98" ht="15" customHeight="1" x14ac:dyDescent="0.25">
      <c r="A348" s="51"/>
      <c r="B348" s="71"/>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108"/>
      <c r="AZ348" s="53"/>
      <c r="BA348" s="53"/>
      <c r="BB348" s="53"/>
      <c r="BC348" s="53"/>
      <c r="BD348" s="53"/>
      <c r="BE348" s="53"/>
      <c r="BF348" s="53"/>
      <c r="BG348" s="52"/>
      <c r="BH348" s="52"/>
      <c r="BI348" s="52"/>
      <c r="BJ348" s="52"/>
      <c r="BK348" s="52"/>
      <c r="BL348" s="52"/>
      <c r="BM348" s="52"/>
      <c r="BN348" s="52"/>
      <c r="BO348" s="52"/>
      <c r="BP348" s="52"/>
      <c r="BQ348" s="52"/>
      <c r="BR348" s="52"/>
      <c r="BS348" s="52"/>
      <c r="BT348" s="52"/>
      <c r="BU348" s="52"/>
      <c r="BV348" s="52"/>
      <c r="BW348" s="52"/>
      <c r="BX348" s="52"/>
      <c r="BY348" s="52"/>
      <c r="BZ348" s="52"/>
      <c r="CB348" s="52"/>
      <c r="CC348" s="52"/>
      <c r="CD348" s="52"/>
      <c r="CE348" s="52"/>
      <c r="CF348" s="52"/>
      <c r="CG348" s="52"/>
      <c r="CH348" s="52"/>
      <c r="CI348" s="53"/>
      <c r="CJ348" s="53"/>
      <c r="CK348" s="53"/>
      <c r="CL348" s="53"/>
      <c r="CM348" s="53"/>
      <c r="CN348" s="108"/>
      <c r="CO348" s="53"/>
      <c r="CP348" s="53"/>
      <c r="CQ348" s="52"/>
      <c r="CR348" s="52"/>
      <c r="CS348" s="52"/>
      <c r="CT348" s="52"/>
    </row>
    <row r="349" spans="1:98" ht="15" customHeight="1" x14ac:dyDescent="0.25">
      <c r="A349" s="16"/>
      <c r="B349" s="17" t="s">
        <v>127</v>
      </c>
      <c r="C349" s="40"/>
      <c r="D349" s="40"/>
      <c r="E349" s="40"/>
      <c r="F349" s="40"/>
      <c r="G349" s="35">
        <f t="shared" ref="G349:V349" si="1013">+G594</f>
        <v>126.36499999999999</v>
      </c>
      <c r="H349" s="35">
        <f t="shared" si="1013"/>
        <v>32.712000000000003</v>
      </c>
      <c r="I349" s="35">
        <f t="shared" si="1013"/>
        <v>110.652</v>
      </c>
      <c r="J349" s="35">
        <f t="shared" si="1013"/>
        <v>32.383000000000003</v>
      </c>
      <c r="K349" s="35">
        <f t="shared" si="1013"/>
        <v>44.356000000000002</v>
      </c>
      <c r="L349" s="35">
        <f t="shared" si="1013"/>
        <v>125.925</v>
      </c>
      <c r="M349" s="35">
        <f t="shared" si="1013"/>
        <v>194.84299999999999</v>
      </c>
      <c r="N349" s="35">
        <f t="shared" si="1013"/>
        <v>150.30199999999999</v>
      </c>
      <c r="O349" s="35">
        <f t="shared" si="1013"/>
        <v>51.066000000000003</v>
      </c>
      <c r="P349" s="35">
        <f t="shared" si="1013"/>
        <v>496.94099999999997</v>
      </c>
      <c r="Q349" s="35">
        <f t="shared" si="1013"/>
        <v>343.22699999999998</v>
      </c>
      <c r="R349" s="35">
        <f t="shared" si="1013"/>
        <v>111.31</v>
      </c>
      <c r="S349" s="35">
        <f t="shared" si="1013"/>
        <v>88.058000000000007</v>
      </c>
      <c r="T349" s="35">
        <f t="shared" si="1013"/>
        <v>79.36</v>
      </c>
      <c r="U349" s="35">
        <f t="shared" si="1013"/>
        <v>435.84699999999998</v>
      </c>
      <c r="V349" s="35">
        <f t="shared" si="1013"/>
        <v>204.49199999999999</v>
      </c>
      <c r="W349" s="40">
        <f t="shared" ref="W349:BF349" si="1014">+W308+W336</f>
        <v>260.56299999999999</v>
      </c>
      <c r="X349" s="40">
        <f t="shared" si="1014"/>
        <v>310.012</v>
      </c>
      <c r="Y349" s="40">
        <f t="shared" si="1014"/>
        <v>391.48</v>
      </c>
      <c r="Z349" s="40">
        <f t="shared" si="1014"/>
        <v>269.95999999999998</v>
      </c>
      <c r="AA349" s="40">
        <f t="shared" si="1014"/>
        <v>110.18499999999997</v>
      </c>
      <c r="AB349" s="40">
        <f t="shared" si="1014"/>
        <v>250.62299999999996</v>
      </c>
      <c r="AC349" s="40">
        <f t="shared" si="1014"/>
        <v>321.64400000000001</v>
      </c>
      <c r="AD349" s="40">
        <f t="shared" si="1014"/>
        <v>218.22500000000002</v>
      </c>
      <c r="AE349" s="40">
        <f t="shared" si="1014"/>
        <v>201.75</v>
      </c>
      <c r="AF349" s="40">
        <f t="shared" si="1014"/>
        <v>329.47500000000002</v>
      </c>
      <c r="AG349" s="40">
        <f t="shared" si="1014"/>
        <v>344.95899999999995</v>
      </c>
      <c r="AH349" s="40">
        <f t="shared" si="1014"/>
        <v>253.43600000000004</v>
      </c>
      <c r="AI349" s="40">
        <f t="shared" si="1014"/>
        <v>174.41499999999999</v>
      </c>
      <c r="AJ349" s="40">
        <f t="shared" si="1014"/>
        <v>354.27700000000004</v>
      </c>
      <c r="AK349" s="40">
        <f t="shared" si="1014"/>
        <v>682.78399999999999</v>
      </c>
      <c r="AL349" s="40">
        <f t="shared" si="1014"/>
        <v>292.35599999999999</v>
      </c>
      <c r="AM349" s="40">
        <f t="shared" si="1014"/>
        <v>244.87100000000001</v>
      </c>
      <c r="AN349" s="40">
        <f t="shared" si="1014"/>
        <v>540.34299999999996</v>
      </c>
      <c r="AO349" s="40">
        <f t="shared" si="1014"/>
        <v>497.40899999999999</v>
      </c>
      <c r="AP349" s="40">
        <f t="shared" si="1014"/>
        <v>420.16600000000005</v>
      </c>
      <c r="AQ349" s="40">
        <f t="shared" si="1014"/>
        <v>553.09799999999996</v>
      </c>
      <c r="AR349" s="40">
        <f t="shared" si="1014"/>
        <v>535.38699999999994</v>
      </c>
      <c r="AS349" s="40">
        <f t="shared" si="1014"/>
        <v>477.71800000000002</v>
      </c>
      <c r="AT349" s="40">
        <f t="shared" si="1014"/>
        <v>469.32100000000003</v>
      </c>
      <c r="AU349" s="40">
        <f t="shared" si="1014"/>
        <v>413.02699999999993</v>
      </c>
      <c r="AV349" s="40">
        <f t="shared" si="1014"/>
        <v>543.88499999999999</v>
      </c>
      <c r="AW349" s="40">
        <f t="shared" si="1014"/>
        <v>532.61400000000003</v>
      </c>
      <c r="AX349" s="40">
        <f t="shared" si="1014"/>
        <v>494.19</v>
      </c>
      <c r="AY349" s="40">
        <f t="shared" si="1014"/>
        <v>631.70000000000005</v>
      </c>
      <c r="AZ349" s="40">
        <f t="shared" si="1014"/>
        <v>989.69999999999993</v>
      </c>
      <c r="BA349" s="40">
        <f t="shared" si="1014"/>
        <v>895.59999999999991</v>
      </c>
      <c r="BB349" s="40">
        <f t="shared" si="1014"/>
        <v>848.2</v>
      </c>
      <c r="BC349" s="40">
        <f t="shared" si="1014"/>
        <v>786.4</v>
      </c>
      <c r="BD349" s="40">
        <f t="shared" si="1014"/>
        <v>968.30000000000007</v>
      </c>
      <c r="BE349" s="40">
        <f t="shared" si="1014"/>
        <v>886.09999999999991</v>
      </c>
      <c r="BF349" s="40">
        <f t="shared" si="1014"/>
        <v>902</v>
      </c>
      <c r="BG349" s="40">
        <f t="shared" ref="BG349:BZ349" si="1015">+BG336+BG308</f>
        <v>829.3</v>
      </c>
      <c r="BH349" s="40">
        <f t="shared" si="1015"/>
        <v>1015.5</v>
      </c>
      <c r="BI349" s="40">
        <f t="shared" si="1015"/>
        <v>980.93089162501644</v>
      </c>
      <c r="BJ349" s="40">
        <f t="shared" si="1015"/>
        <v>1088.5654961287394</v>
      </c>
      <c r="BK349" s="40">
        <f t="shared" si="1015"/>
        <v>906.77008631463082</v>
      </c>
      <c r="BL349" s="40">
        <f t="shared" si="1015"/>
        <v>1107.2461280392527</v>
      </c>
      <c r="BM349" s="40">
        <f t="shared" si="1015"/>
        <v>2278.9901305408607</v>
      </c>
      <c r="BN349" s="40">
        <f t="shared" si="1015"/>
        <v>1151.3101139230585</v>
      </c>
      <c r="BO349" s="40">
        <f t="shared" si="1015"/>
        <v>1145.1968047069108</v>
      </c>
      <c r="BP349" s="40">
        <f t="shared" si="1015"/>
        <v>1365.2087897532908</v>
      </c>
      <c r="BQ349" s="40">
        <f t="shared" si="1015"/>
        <v>1989.1275154566968</v>
      </c>
      <c r="BR349" s="40">
        <f t="shared" si="1015"/>
        <v>1311.3481641674027</v>
      </c>
      <c r="BS349" s="40">
        <f t="shared" si="1015"/>
        <v>1365.7166581791703</v>
      </c>
      <c r="BT349" s="40">
        <f t="shared" si="1015"/>
        <v>1544.2601858521389</v>
      </c>
      <c r="BU349" s="40">
        <f t="shared" si="1015"/>
        <v>1560.5197523803286</v>
      </c>
      <c r="BV349" s="40">
        <f t="shared" si="1015"/>
        <v>1442.9697452510084</v>
      </c>
      <c r="BW349" s="40">
        <f t="shared" si="1015"/>
        <v>1389.4333681896946</v>
      </c>
      <c r="BX349" s="40">
        <f t="shared" si="1015"/>
        <v>1544.9889860101143</v>
      </c>
      <c r="BY349" s="40">
        <f t="shared" si="1015"/>
        <v>1619.5948789319418</v>
      </c>
      <c r="BZ349" s="40">
        <f t="shared" si="1015"/>
        <v>1528.9202725346529</v>
      </c>
      <c r="CB349" s="41"/>
      <c r="CC349" s="41">
        <f t="shared" ref="CC349:CT349" si="1016">+SUMIFS($C349:$BZ349,$C$5:$BZ$5,"&lt;="&amp;CC$5,$C$5:$BZ$5,"&gt;"&amp;CB$5)</f>
        <v>302.11199999999997</v>
      </c>
      <c r="CD349" s="41">
        <f t="shared" si="1016"/>
        <v>515.42600000000004</v>
      </c>
      <c r="CE349" s="41">
        <f t="shared" si="1016"/>
        <v>1002.5439999999999</v>
      </c>
      <c r="CF349" s="41">
        <f t="shared" si="1016"/>
        <v>807.75699999999995</v>
      </c>
      <c r="CG349" s="41">
        <f t="shared" si="1016"/>
        <v>1232.0150000000001</v>
      </c>
      <c r="CH349" s="41">
        <f t="shared" si="1016"/>
        <v>900.67700000000002</v>
      </c>
      <c r="CI349" s="41">
        <f t="shared" si="1016"/>
        <v>1129.6199999999999</v>
      </c>
      <c r="CJ349" s="41">
        <f t="shared" si="1016"/>
        <v>1503.8320000000001</v>
      </c>
      <c r="CK349" s="41">
        <f t="shared" si="1016"/>
        <v>1702.7890000000002</v>
      </c>
      <c r="CL349" s="41">
        <f t="shared" si="1016"/>
        <v>2035.5239999999999</v>
      </c>
      <c r="CM349" s="41">
        <f t="shared" si="1016"/>
        <v>1983.7159999999999</v>
      </c>
      <c r="CN349" s="41">
        <f t="shared" si="1016"/>
        <v>3365.2</v>
      </c>
      <c r="CO349" s="42">
        <f t="shared" si="1016"/>
        <v>3542.8</v>
      </c>
      <c r="CP349" s="42">
        <f t="shared" si="1016"/>
        <v>3914.2963877537559</v>
      </c>
      <c r="CQ349" s="42">
        <f t="shared" si="1016"/>
        <v>5444.3164588178024</v>
      </c>
      <c r="CR349" s="42">
        <f t="shared" si="1016"/>
        <v>5810.8812740843005</v>
      </c>
      <c r="CS349" s="42">
        <f t="shared" si="1016"/>
        <v>5913.4663416626463</v>
      </c>
      <c r="CT349" s="42">
        <f t="shared" si="1016"/>
        <v>6082.9375056664039</v>
      </c>
    </row>
    <row r="350" spans="1:98" ht="15" customHeight="1" x14ac:dyDescent="0.25">
      <c r="A350" s="1"/>
      <c r="B350" s="26" t="s">
        <v>10</v>
      </c>
      <c r="C350" s="43"/>
      <c r="D350" s="43"/>
      <c r="E350" s="43"/>
      <c r="F350" s="43"/>
      <c r="G350" s="43">
        <f t="shared" ref="G350:BZ350" si="1017">+(G349/G$308)</f>
        <v>0.37790836772534242</v>
      </c>
      <c r="H350" s="43">
        <f t="shared" si="1017"/>
        <v>0.30562251247267225</v>
      </c>
      <c r="I350" s="43">
        <f t="shared" si="1017"/>
        <v>0.46821961282132657</v>
      </c>
      <c r="J350" s="43">
        <f t="shared" si="1017"/>
        <v>0.218679938413333</v>
      </c>
      <c r="K350" s="43">
        <f t="shared" si="1017"/>
        <v>0.19614484896457487</v>
      </c>
      <c r="L350" s="43">
        <f t="shared" si="1017"/>
        <v>0.43718948870441926</v>
      </c>
      <c r="M350" s="43">
        <f t="shared" si="1017"/>
        <v>0.48108551210225992</v>
      </c>
      <c r="N350" s="43">
        <f t="shared" si="1017"/>
        <v>0.49583674223430368</v>
      </c>
      <c r="O350" s="43">
        <f t="shared" si="1017"/>
        <v>0.35388037670734501</v>
      </c>
      <c r="P350" s="43">
        <f t="shared" si="1017"/>
        <v>0.39172209496092558</v>
      </c>
      <c r="Q350" s="43">
        <f t="shared" si="1017"/>
        <v>0.44711042446095645</v>
      </c>
      <c r="R350" s="43">
        <f t="shared" si="1017"/>
        <v>0.47740773305311918</v>
      </c>
      <c r="S350" s="43">
        <f t="shared" si="1017"/>
        <v>0.58081537619302037</v>
      </c>
      <c r="T350" s="43">
        <f t="shared" si="1017"/>
        <v>0.58593346229382315</v>
      </c>
      <c r="U350" s="43">
        <f t="shared" si="1017"/>
        <v>0.45687417712814576</v>
      </c>
      <c r="V350" s="43">
        <f t="shared" si="1017"/>
        <v>0.47807993715749902</v>
      </c>
      <c r="W350" s="43">
        <f t="shared" si="1017"/>
        <v>0.71115908644293546</v>
      </c>
      <c r="X350" s="43">
        <f t="shared" si="1017"/>
        <v>0.84951086509741591</v>
      </c>
      <c r="Y350" s="43">
        <f t="shared" si="1017"/>
        <v>0.80420550092339427</v>
      </c>
      <c r="Z350" s="43">
        <f t="shared" si="1017"/>
        <v>0.78817676460970709</v>
      </c>
      <c r="AA350" s="43">
        <f t="shared" si="1017"/>
        <v>0.40426554542919613</v>
      </c>
      <c r="AB350" s="43">
        <f t="shared" si="1017"/>
        <v>0.52274002431998923</v>
      </c>
      <c r="AC350" s="43">
        <f t="shared" si="1017"/>
        <v>0.43183951086365485</v>
      </c>
      <c r="AD350" s="43">
        <f t="shared" si="1017"/>
        <v>0.53601210433108104</v>
      </c>
      <c r="AE350" s="43">
        <f t="shared" si="1017"/>
        <v>0.57923371757511377</v>
      </c>
      <c r="AF350" s="43">
        <f t="shared" si="1017"/>
        <v>0.57102475090512994</v>
      </c>
      <c r="AG350" s="43">
        <f t="shared" si="1017"/>
        <v>0.52750944659975929</v>
      </c>
      <c r="AH350" s="43">
        <f t="shared" si="1017"/>
        <v>0.6160794809526241</v>
      </c>
      <c r="AI350" s="43">
        <f t="shared" si="1017"/>
        <v>0.60492499783230724</v>
      </c>
      <c r="AJ350" s="43">
        <f t="shared" si="1017"/>
        <v>0.60724074039158693</v>
      </c>
      <c r="AK350" s="43">
        <f t="shared" si="1017"/>
        <v>0.43529157504907345</v>
      </c>
      <c r="AL350" s="43">
        <f t="shared" si="1017"/>
        <v>0.59858602693223539</v>
      </c>
      <c r="AM350" s="43">
        <f t="shared" si="1017"/>
        <v>0.57993321333838577</v>
      </c>
      <c r="AN350" s="43">
        <f t="shared" si="1017"/>
        <v>0.56847333448358572</v>
      </c>
      <c r="AO350" s="43">
        <f t="shared" si="1017"/>
        <v>0.56003238086016449</v>
      </c>
      <c r="AP350" s="43">
        <f t="shared" si="1017"/>
        <v>0.57602594931329199</v>
      </c>
      <c r="AQ350" s="43">
        <f t="shared" si="1017"/>
        <v>0.55518048198793668</v>
      </c>
      <c r="AR350" s="43">
        <f t="shared" si="1017"/>
        <v>0.55913047564840967</v>
      </c>
      <c r="AS350" s="43">
        <f t="shared" si="1017"/>
        <v>0.58667390412658027</v>
      </c>
      <c r="AT350" s="43">
        <f t="shared" si="1017"/>
        <v>0.59821779098876782</v>
      </c>
      <c r="AU350" s="43">
        <f t="shared" si="1017"/>
        <v>0.58055887437977027</v>
      </c>
      <c r="AV350" s="43">
        <f t="shared" si="1017"/>
        <v>0.55225049042901875</v>
      </c>
      <c r="AW350" s="43">
        <f t="shared" si="1017"/>
        <v>0.61494037221041353</v>
      </c>
      <c r="AX350" s="43">
        <f t="shared" si="1017"/>
        <v>0.58430157286950846</v>
      </c>
      <c r="AY350" s="43">
        <f t="shared" si="1017"/>
        <v>0.63012468827930179</v>
      </c>
      <c r="AZ350" s="43">
        <f t="shared" si="1017"/>
        <v>0.65769537480063789</v>
      </c>
      <c r="BA350" s="43">
        <f t="shared" si="1017"/>
        <v>0.647671391379809</v>
      </c>
      <c r="BB350" s="43">
        <f t="shared" si="1017"/>
        <v>0.60868317186939369</v>
      </c>
      <c r="BC350" s="43">
        <f t="shared" si="1017"/>
        <v>0.65451518934664998</v>
      </c>
      <c r="BD350" s="43">
        <f t="shared" si="1017"/>
        <v>0.67015018340369581</v>
      </c>
      <c r="BE350" s="43">
        <f t="shared" si="1017"/>
        <v>0.66235610704141124</v>
      </c>
      <c r="BF350" s="43">
        <f t="shared" si="1017"/>
        <v>0.66879217023800697</v>
      </c>
      <c r="BG350" s="43">
        <f t="shared" si="1017"/>
        <v>0.6808143830555784</v>
      </c>
      <c r="BH350" s="43">
        <f t="shared" si="1017"/>
        <v>0.68847457627118647</v>
      </c>
      <c r="BI350" s="43">
        <f t="shared" si="1017"/>
        <v>0.69990883265126935</v>
      </c>
      <c r="BJ350" s="43">
        <f t="shared" si="1017"/>
        <v>0.70741103831678109</v>
      </c>
      <c r="BK350" s="43">
        <f t="shared" si="1017"/>
        <v>0.68940526050135098</v>
      </c>
      <c r="BL350" s="43">
        <f t="shared" si="1017"/>
        <v>0.69315695751251161</v>
      </c>
      <c r="BM350" s="183">
        <f t="shared" si="1017"/>
        <v>0.63687443648211661</v>
      </c>
      <c r="BN350" s="43">
        <f t="shared" si="1017"/>
        <v>0.61264879456511701</v>
      </c>
      <c r="BO350" s="43">
        <f t="shared" si="1017"/>
        <v>0.63814845511914386</v>
      </c>
      <c r="BP350" s="43">
        <f t="shared" si="1017"/>
        <v>0.69265206989037487</v>
      </c>
      <c r="BQ350" s="43">
        <f t="shared" si="1017"/>
        <v>0.68613540476869761</v>
      </c>
      <c r="BR350" s="43">
        <f t="shared" si="1017"/>
        <v>0.6697429930718789</v>
      </c>
      <c r="BS350" s="43">
        <f t="shared" si="1017"/>
        <v>0.7312256547425795</v>
      </c>
      <c r="BT350" s="43">
        <f t="shared" si="1017"/>
        <v>0.7313911285670065</v>
      </c>
      <c r="BU350" s="43">
        <f t="shared" si="1017"/>
        <v>0.71270049603278507</v>
      </c>
      <c r="BV350" s="43">
        <f t="shared" si="1017"/>
        <v>0.72740590450915432</v>
      </c>
      <c r="BW350" s="43">
        <f t="shared" si="1017"/>
        <v>0.7372188060942132</v>
      </c>
      <c r="BX350" s="43">
        <f t="shared" si="1017"/>
        <v>0.73574706548971758</v>
      </c>
      <c r="BY350" s="43">
        <f t="shared" si="1017"/>
        <v>0.72084117372909406</v>
      </c>
      <c r="BZ350" s="43">
        <f t="shared" si="1017"/>
        <v>0.73760608687697682</v>
      </c>
      <c r="CB350" s="43"/>
      <c r="CC350" s="43">
        <f t="shared" ref="CC350:CT350" si="1018">+(CC349/CC$308)</f>
        <v>0.36583141908132849</v>
      </c>
      <c r="CD350" s="43">
        <f t="shared" si="1018"/>
        <v>0.42168293235660109</v>
      </c>
      <c r="CE350" s="43">
        <f t="shared" si="1018"/>
        <v>0.41535223638201602</v>
      </c>
      <c r="CF350" s="43">
        <f t="shared" si="1018"/>
        <v>0.484044787612396</v>
      </c>
      <c r="CG350" s="43">
        <f t="shared" si="1018"/>
        <v>0.78943692430917112</v>
      </c>
      <c r="CH350" s="43">
        <f t="shared" si="1018"/>
        <v>0.47305781095797311</v>
      </c>
      <c r="CI350" s="43">
        <f t="shared" si="1018"/>
        <v>0.56747657241377214</v>
      </c>
      <c r="CJ350" s="43">
        <f t="shared" si="1018"/>
        <v>0.5134768588641333</v>
      </c>
      <c r="CK350" s="43">
        <f t="shared" si="1018"/>
        <v>0.56942666042883849</v>
      </c>
      <c r="CL350" s="43">
        <f t="shared" si="1018"/>
        <v>0.57296772671717988</v>
      </c>
      <c r="CM350" s="43">
        <f t="shared" si="1018"/>
        <v>0.58204486612225159</v>
      </c>
      <c r="CN350" s="43">
        <f t="shared" si="1018"/>
        <v>0.63691422514951923</v>
      </c>
      <c r="CO350" s="43">
        <f t="shared" si="1018"/>
        <v>0.66432897672935931</v>
      </c>
      <c r="CP350" s="43">
        <f t="shared" si="1018"/>
        <v>0.69483552068564636</v>
      </c>
      <c r="CQ350" s="43">
        <f t="shared" si="1018"/>
        <v>0.65043105869019169</v>
      </c>
      <c r="CR350" s="43">
        <f t="shared" si="1018"/>
        <v>0.6739154470151334</v>
      </c>
      <c r="CS350" s="43">
        <f t="shared" si="1018"/>
        <v>0.72536354308962814</v>
      </c>
      <c r="CT350" s="43">
        <f t="shared" si="1018"/>
        <v>0.73251213524999825</v>
      </c>
    </row>
    <row r="351" spans="1:98" ht="15" customHeight="1" x14ac:dyDescent="0.25">
      <c r="A351" s="1"/>
      <c r="B351" s="26" t="s">
        <v>280</v>
      </c>
      <c r="C351" s="43"/>
      <c r="D351" s="43"/>
      <c r="E351" s="43"/>
      <c r="F351" s="43"/>
      <c r="G351" s="43">
        <f t="shared" ref="G351:BZ351" si="1019">+(G349-C349)/(G$308-C$308)</f>
        <v>0.37790836772534242</v>
      </c>
      <c r="H351" s="43">
        <f t="shared" si="1019"/>
        <v>0.30562251247267225</v>
      </c>
      <c r="I351" s="43">
        <f t="shared" si="1019"/>
        <v>0.46821961282132657</v>
      </c>
      <c r="J351" s="43">
        <f t="shared" si="1019"/>
        <v>0.218679938413333</v>
      </c>
      <c r="K351" s="43">
        <f t="shared" si="1019"/>
        <v>0.7576519063940651</v>
      </c>
      <c r="L351" s="43">
        <f t="shared" si="1019"/>
        <v>0.5149917955347818</v>
      </c>
      <c r="M351" s="43">
        <f t="shared" si="1019"/>
        <v>0.4991107527774154</v>
      </c>
      <c r="N351" s="43">
        <f t="shared" si="1019"/>
        <v>0.76055184334769477</v>
      </c>
      <c r="O351" s="43">
        <f t="shared" si="1019"/>
        <v>-8.1993254802287502E-2</v>
      </c>
      <c r="P351" s="43">
        <f t="shared" si="1019"/>
        <v>0.37836652651051983</v>
      </c>
      <c r="Q351" s="43">
        <f t="shared" si="1019"/>
        <v>0.40916699067142059</v>
      </c>
      <c r="R351" s="43">
        <f t="shared" si="1019"/>
        <v>0.55724350821030966</v>
      </c>
      <c r="S351" s="43">
        <f t="shared" si="1019"/>
        <v>5.0618500273672744</v>
      </c>
      <c r="T351" s="43">
        <f t="shared" si="1019"/>
        <v>0.36850888309194429</v>
      </c>
      <c r="U351" s="43">
        <f t="shared" si="1019"/>
        <v>0.49710176041219395</v>
      </c>
      <c r="V351" s="43">
        <f t="shared" si="1019"/>
        <v>0.47888539991057705</v>
      </c>
      <c r="W351" s="43">
        <f t="shared" si="1019"/>
        <v>0.80316694679696987</v>
      </c>
      <c r="X351" s="43">
        <f t="shared" si="1019"/>
        <v>1.0050721606358501</v>
      </c>
      <c r="Y351" s="43">
        <f t="shared" si="1019"/>
        <v>9.4966662028960605E-2</v>
      </c>
      <c r="Z351" s="43">
        <f t="shared" si="1019"/>
        <v>-0.76818736506148499</v>
      </c>
      <c r="AA351" s="43">
        <f t="shared" si="1019"/>
        <v>1.6025619165352316</v>
      </c>
      <c r="AB351" s="43">
        <f t="shared" si="1019"/>
        <v>-0.51863139785697487</v>
      </c>
      <c r="AC351" s="43">
        <f t="shared" si="1019"/>
        <v>-0.27064860172381727</v>
      </c>
      <c r="AD351" s="43">
        <f t="shared" si="1019"/>
        <v>-0.80066548015166683</v>
      </c>
      <c r="AE351" s="43">
        <f t="shared" si="1019"/>
        <v>1.208794835575387</v>
      </c>
      <c r="AF351" s="43">
        <f t="shared" si="1019"/>
        <v>0.80834050928773538</v>
      </c>
      <c r="AG351" s="43">
        <f t="shared" si="1019"/>
        <v>-0.25653580388187069</v>
      </c>
      <c r="AH351" s="43">
        <f t="shared" si="1019"/>
        <v>8.3005657708627663</v>
      </c>
      <c r="AI351" s="43">
        <f t="shared" si="1019"/>
        <v>0.45573524508169388</v>
      </c>
      <c r="AJ351" s="43">
        <f t="shared" si="1019"/>
        <v>3.8560323383084509</v>
      </c>
      <c r="AK351" s="43">
        <f t="shared" si="1019"/>
        <v>0.36935781541785295</v>
      </c>
      <c r="AL351" s="43">
        <f t="shared" si="1019"/>
        <v>0.50517899327639437</v>
      </c>
      <c r="AM351" s="43">
        <f t="shared" si="1019"/>
        <v>0.52612478064443868</v>
      </c>
      <c r="AN351" s="43">
        <f t="shared" si="1019"/>
        <v>0.5068606219098597</v>
      </c>
      <c r="AO351" s="43">
        <f t="shared" si="1019"/>
        <v>0.27245483459437847</v>
      </c>
      <c r="AP351" s="43">
        <f t="shared" si="1019"/>
        <v>0.53030774528963431</v>
      </c>
      <c r="AQ351" s="43">
        <f t="shared" si="1019"/>
        <v>0.53697241680879559</v>
      </c>
      <c r="AR351" s="43">
        <f t="shared" si="1019"/>
        <v>-0.70608348767630913</v>
      </c>
      <c r="AS351" s="43">
        <f t="shared" si="1019"/>
        <v>0.26646548574367013</v>
      </c>
      <c r="AT351" s="43">
        <f t="shared" si="1019"/>
        <v>0.89194338595536127</v>
      </c>
      <c r="AU351" s="43">
        <f t="shared" si="1019"/>
        <v>0.49178952246865548</v>
      </c>
      <c r="AV351" s="43">
        <f t="shared" si="1019"/>
        <v>0.31108833327232294</v>
      </c>
      <c r="AW351" s="43">
        <f t="shared" si="1019"/>
        <v>1.058930190389846</v>
      </c>
      <c r="AX351" s="43">
        <f t="shared" si="1019"/>
        <v>0.40604437768380475</v>
      </c>
      <c r="AY351" s="43">
        <f t="shared" si="1019"/>
        <v>0.75127288968289441</v>
      </c>
      <c r="AZ351" s="43">
        <f t="shared" si="1019"/>
        <v>0.85742228068960735</v>
      </c>
      <c r="BA351" s="43">
        <f t="shared" si="1019"/>
        <v>0.70253949759714474</v>
      </c>
      <c r="BB351" s="43">
        <f t="shared" si="1019"/>
        <v>0.64633271318791874</v>
      </c>
      <c r="BC351" s="43">
        <f t="shared" si="1019"/>
        <v>0.7773869346733665</v>
      </c>
      <c r="BD351" s="43">
        <f t="shared" si="1019"/>
        <v>0.35726210350584159</v>
      </c>
      <c r="BE351" s="43">
        <f t="shared" si="1019"/>
        <v>0.21111111111111111</v>
      </c>
      <c r="BF351" s="43">
        <f t="shared" si="1019"/>
        <v>-1.2008928571428574</v>
      </c>
      <c r="BG351" s="43">
        <f t="shared" si="1019"/>
        <v>2.584337349397603</v>
      </c>
      <c r="BH351" s="43">
        <f t="shared" si="1019"/>
        <v>1.5681063122923613</v>
      </c>
      <c r="BI351" s="43">
        <f t="shared" si="1019"/>
        <v>1.4884218156438587</v>
      </c>
      <c r="BJ351" s="43">
        <f t="shared" si="1019"/>
        <v>0.98139698717337964</v>
      </c>
      <c r="BK351" s="43">
        <f t="shared" si="1019"/>
        <v>0.79707269330349506</v>
      </c>
      <c r="BL351" s="43">
        <f t="shared" si="1019"/>
        <v>0.74958457136223944</v>
      </c>
      <c r="BM351" s="43">
        <f t="shared" si="1019"/>
        <v>0.59629192240495565</v>
      </c>
      <c r="BN351" s="43">
        <f t="shared" si="1019"/>
        <v>0.18430908658826811</v>
      </c>
      <c r="BO351" s="43">
        <f t="shared" si="1019"/>
        <v>0.49748047646086024</v>
      </c>
      <c r="BP351" s="43">
        <f t="shared" si="1019"/>
        <v>0.69049328228748452</v>
      </c>
      <c r="BQ351" s="43">
        <f t="shared" si="1019"/>
        <v>0.42666553696837445</v>
      </c>
      <c r="BR351" s="43">
        <f t="shared" si="1019"/>
        <v>2.0321343752227206</v>
      </c>
      <c r="BS351" s="43">
        <f t="shared" si="1019"/>
        <v>3.0147429820636353</v>
      </c>
      <c r="BT351" s="43">
        <f t="shared" si="1019"/>
        <v>1.2751722902300149</v>
      </c>
      <c r="BU351" s="43">
        <f t="shared" si="1019"/>
        <v>0.60414638907548168</v>
      </c>
      <c r="BV351" s="43">
        <f t="shared" si="1019"/>
        <v>5.1148928457248601</v>
      </c>
      <c r="BW351" s="43">
        <f t="shared" si="1019"/>
        <v>1.3961557521592634</v>
      </c>
      <c r="BX351" s="43">
        <f t="shared" si="1019"/>
        <v>-6.3319748926050162E-2</v>
      </c>
      <c r="BY351" s="43">
        <f t="shared" si="1019"/>
        <v>1.0323240272539507</v>
      </c>
      <c r="BZ351" s="43">
        <f t="shared" si="1019"/>
        <v>0.96471817829790951</v>
      </c>
      <c r="CB351" s="43"/>
      <c r="CC351" s="43">
        <f t="shared" ref="CC351:CT351" si="1020">+(CC349-CB349)/(CC$308-CB$308)</f>
        <v>0.36583141908132849</v>
      </c>
      <c r="CD351" s="43">
        <f t="shared" si="1020"/>
        <v>0.53801414432864914</v>
      </c>
      <c r="CE351" s="43">
        <f t="shared" si="1020"/>
        <v>0.40885738194899646</v>
      </c>
      <c r="CF351" s="43">
        <f t="shared" si="1020"/>
        <v>0.26147485418582306</v>
      </c>
      <c r="CG351" s="43">
        <f t="shared" si="1020"/>
        <v>-3.9232291474015226</v>
      </c>
      <c r="CH351" s="43">
        <f t="shared" si="1020"/>
        <v>-0.96509399339395718</v>
      </c>
      <c r="CI351" s="43">
        <f t="shared" si="1020"/>
        <v>2.6420056546073365</v>
      </c>
      <c r="CJ351" s="43">
        <f t="shared" si="1020"/>
        <v>0.39889481325456633</v>
      </c>
      <c r="CK351" s="43">
        <f t="shared" si="1020"/>
        <v>3.2280920935213393</v>
      </c>
      <c r="CL351" s="43">
        <f t="shared" si="1020"/>
        <v>0.59180138054677511</v>
      </c>
      <c r="CM351" s="43">
        <f t="shared" si="1020"/>
        <v>0.35874638192972808</v>
      </c>
      <c r="CN351" s="43">
        <f t="shared" si="1020"/>
        <v>0.73662803346030936</v>
      </c>
      <c r="CO351" s="43">
        <f t="shared" si="1020"/>
        <v>3.6024340770791681</v>
      </c>
      <c r="CP351" s="43">
        <f t="shared" si="1020"/>
        <v>1.2362018562555341</v>
      </c>
      <c r="CQ351" s="43">
        <f t="shared" si="1020"/>
        <v>0.55903270090479473</v>
      </c>
      <c r="CR351" s="43">
        <f t="shared" si="1020"/>
        <v>1.4531995660520303</v>
      </c>
      <c r="CS351" s="43">
        <f t="shared" si="1020"/>
        <v>-0.21819650770060001</v>
      </c>
      <c r="CT351" s="43">
        <f t="shared" si="1020"/>
        <v>1.1164357798500726</v>
      </c>
    </row>
    <row r="352" spans="1:98" ht="15" customHeight="1" x14ac:dyDescent="0.25">
      <c r="A352" s="184"/>
      <c r="B352" s="185" t="s">
        <v>281</v>
      </c>
      <c r="C352" s="186"/>
      <c r="D352" s="186"/>
      <c r="E352" s="186"/>
      <c r="F352" s="186"/>
      <c r="G352" s="186">
        <f t="shared" ref="G352:BZ352" si="1021">+(G350-C350)*10^4</f>
        <v>3779.0836772534244</v>
      </c>
      <c r="H352" s="186">
        <f t="shared" si="1021"/>
        <v>3056.2251247267227</v>
      </c>
      <c r="I352" s="186">
        <f t="shared" si="1021"/>
        <v>4682.1961282132661</v>
      </c>
      <c r="J352" s="186">
        <f t="shared" si="1021"/>
        <v>2186.79938413333</v>
      </c>
      <c r="K352" s="186">
        <f t="shared" si="1021"/>
        <v>-1817.6351876076756</v>
      </c>
      <c r="L352" s="186">
        <f t="shared" si="1021"/>
        <v>1315.66976231747</v>
      </c>
      <c r="M352" s="186">
        <f t="shared" si="1021"/>
        <v>128.65899280933345</v>
      </c>
      <c r="N352" s="186">
        <f t="shared" si="1021"/>
        <v>2771.5680382097071</v>
      </c>
      <c r="O352" s="186">
        <f t="shared" si="1021"/>
        <v>1577.3552774277014</v>
      </c>
      <c r="P352" s="186">
        <f t="shared" si="1021"/>
        <v>-454.67393743493676</v>
      </c>
      <c r="Q352" s="186">
        <f t="shared" si="1021"/>
        <v>-339.75087641303469</v>
      </c>
      <c r="R352" s="186">
        <f t="shared" si="1021"/>
        <v>-184.29009181184509</v>
      </c>
      <c r="S352" s="186">
        <f t="shared" si="1021"/>
        <v>2269.3499948567537</v>
      </c>
      <c r="T352" s="186">
        <f t="shared" si="1021"/>
        <v>1942.1136733289757</v>
      </c>
      <c r="U352" s="186">
        <f t="shared" si="1021"/>
        <v>97.637526671893184</v>
      </c>
      <c r="V352" s="186">
        <f t="shared" si="1021"/>
        <v>6.7220410437984768</v>
      </c>
      <c r="W352" s="186">
        <f t="shared" si="1021"/>
        <v>1303.4371024991508</v>
      </c>
      <c r="X352" s="186">
        <f t="shared" si="1021"/>
        <v>2635.7740280359276</v>
      </c>
      <c r="Y352" s="186">
        <f t="shared" si="1021"/>
        <v>3473.313237952485</v>
      </c>
      <c r="Z352" s="186">
        <f t="shared" si="1021"/>
        <v>3100.9682745220807</v>
      </c>
      <c r="AA352" s="186">
        <f t="shared" si="1021"/>
        <v>-3068.9354101373933</v>
      </c>
      <c r="AB352" s="186">
        <f t="shared" si="1021"/>
        <v>-3267.708407774267</v>
      </c>
      <c r="AC352" s="186">
        <f t="shared" si="1021"/>
        <v>-3723.659900597394</v>
      </c>
      <c r="AD352" s="186">
        <f t="shared" si="1021"/>
        <v>-2521.6466027862607</v>
      </c>
      <c r="AE352" s="186">
        <f t="shared" si="1021"/>
        <v>1749.6817214591765</v>
      </c>
      <c r="AF352" s="186">
        <f t="shared" si="1021"/>
        <v>482.84726585140714</v>
      </c>
      <c r="AG352" s="186">
        <f t="shared" si="1021"/>
        <v>956.69935736104435</v>
      </c>
      <c r="AH352" s="186">
        <f t="shared" si="1021"/>
        <v>800.67376621543065</v>
      </c>
      <c r="AI352" s="186">
        <f t="shared" si="1021"/>
        <v>256.91280257193472</v>
      </c>
      <c r="AJ352" s="186">
        <f t="shared" si="1021"/>
        <v>362.15989486456988</v>
      </c>
      <c r="AK352" s="186">
        <f t="shared" si="1021"/>
        <v>-922.17871550685834</v>
      </c>
      <c r="AL352" s="186">
        <f t="shared" si="1021"/>
        <v>-174.93454020388711</v>
      </c>
      <c r="AM352" s="186">
        <f t="shared" si="1021"/>
        <v>-249.91784493921477</v>
      </c>
      <c r="AN352" s="186">
        <f t="shared" si="1021"/>
        <v>-387.67405908001206</v>
      </c>
      <c r="AO352" s="186">
        <f t="shared" si="1021"/>
        <v>1247.4080581109104</v>
      </c>
      <c r="AP352" s="186">
        <f t="shared" si="1021"/>
        <v>-225.60077618943407</v>
      </c>
      <c r="AQ352" s="186">
        <f t="shared" si="1021"/>
        <v>-247.52731350449088</v>
      </c>
      <c r="AR352" s="186">
        <f t="shared" si="1021"/>
        <v>-93.428588351760482</v>
      </c>
      <c r="AS352" s="186">
        <f t="shared" si="1021"/>
        <v>266.41523266415777</v>
      </c>
      <c r="AT352" s="186">
        <f t="shared" si="1021"/>
        <v>221.91841675475831</v>
      </c>
      <c r="AU352" s="186">
        <f t="shared" si="1021"/>
        <v>253.78392391833592</v>
      </c>
      <c r="AV352" s="186">
        <f t="shared" si="1021"/>
        <v>-68.799852193909274</v>
      </c>
      <c r="AW352" s="186">
        <f t="shared" si="1021"/>
        <v>282.66468083833263</v>
      </c>
      <c r="AX352" s="186">
        <f t="shared" si="1021"/>
        <v>-139.16218119259361</v>
      </c>
      <c r="AY352" s="186">
        <f t="shared" si="1021"/>
        <v>495.6581389953152</v>
      </c>
      <c r="AZ352" s="186">
        <f t="shared" si="1021"/>
        <v>1054.4488437161915</v>
      </c>
      <c r="BA352" s="186">
        <f t="shared" si="1021"/>
        <v>327.31019169395472</v>
      </c>
      <c r="BB352" s="186">
        <f t="shared" si="1021"/>
        <v>243.81598999885233</v>
      </c>
      <c r="BC352" s="186">
        <f t="shared" si="1021"/>
        <v>243.90501067348191</v>
      </c>
      <c r="BD352" s="186">
        <f t="shared" si="1021"/>
        <v>124.54808603057921</v>
      </c>
      <c r="BE352" s="186">
        <f t="shared" si="1021"/>
        <v>146.84715661602232</v>
      </c>
      <c r="BF352" s="186">
        <f t="shared" si="1021"/>
        <v>601.08998368613277</v>
      </c>
      <c r="BG352" s="186">
        <f t="shared" si="1021"/>
        <v>262.99193708928414</v>
      </c>
      <c r="BH352" s="186">
        <f t="shared" si="1021"/>
        <v>183.24392867490658</v>
      </c>
      <c r="BI352" s="186">
        <f t="shared" si="1021"/>
        <v>375.52725609858118</v>
      </c>
      <c r="BJ352" s="186">
        <f t="shared" si="1021"/>
        <v>386.18868078774125</v>
      </c>
      <c r="BK352" s="186">
        <f t="shared" si="1021"/>
        <v>85.908774457725826</v>
      </c>
      <c r="BL352" s="186">
        <f t="shared" si="1021"/>
        <v>46.823812413251396</v>
      </c>
      <c r="BM352" s="186">
        <f t="shared" si="1021"/>
        <v>-630.3439616915274</v>
      </c>
      <c r="BN352" s="186">
        <f t="shared" si="1021"/>
        <v>-947.62243751664084</v>
      </c>
      <c r="BO352" s="186">
        <f t="shared" si="1021"/>
        <v>-512.56805382207119</v>
      </c>
      <c r="BP352" s="186">
        <f t="shared" si="1021"/>
        <v>-5.0488762213674043</v>
      </c>
      <c r="BQ352" s="186">
        <f t="shared" si="1021"/>
        <v>492.60968286580999</v>
      </c>
      <c r="BR352" s="186">
        <f t="shared" si="1021"/>
        <v>570.94198506761893</v>
      </c>
      <c r="BS352" s="186">
        <f t="shared" si="1021"/>
        <v>930.77199623435638</v>
      </c>
      <c r="BT352" s="186">
        <f t="shared" si="1021"/>
        <v>387.39058676631635</v>
      </c>
      <c r="BU352" s="186">
        <f t="shared" si="1021"/>
        <v>265.65091264087459</v>
      </c>
      <c r="BV352" s="186">
        <f t="shared" si="1021"/>
        <v>576.6291143727542</v>
      </c>
      <c r="BW352" s="186">
        <f t="shared" si="1021"/>
        <v>59.931513516336963</v>
      </c>
      <c r="BX352" s="186">
        <f t="shared" si="1021"/>
        <v>43.559369227110793</v>
      </c>
      <c r="BY352" s="186">
        <f t="shared" si="1021"/>
        <v>81.406776963089953</v>
      </c>
      <c r="BZ352" s="186">
        <f t="shared" si="1021"/>
        <v>102.00182367822497</v>
      </c>
      <c r="CB352" s="186"/>
      <c r="CC352" s="186">
        <f t="shared" ref="CC352:CT352" si="1022">+(CC350-CB350)*10^4</f>
        <v>3658.3141908132848</v>
      </c>
      <c r="CD352" s="186">
        <f t="shared" si="1022"/>
        <v>558.515132752726</v>
      </c>
      <c r="CE352" s="186">
        <f t="shared" si="1022"/>
        <v>-63.306959745850769</v>
      </c>
      <c r="CF352" s="186">
        <f t="shared" si="1022"/>
        <v>686.92551230379979</v>
      </c>
      <c r="CG352" s="186">
        <f t="shared" si="1022"/>
        <v>3053.9213669677511</v>
      </c>
      <c r="CH352" s="186">
        <f t="shared" si="1022"/>
        <v>-3163.7911335119802</v>
      </c>
      <c r="CI352" s="186">
        <f t="shared" si="1022"/>
        <v>944.18761455799029</v>
      </c>
      <c r="CJ352" s="186">
        <f t="shared" si="1022"/>
        <v>-539.99713549638841</v>
      </c>
      <c r="CK352" s="186">
        <f t="shared" si="1022"/>
        <v>559.49801564705194</v>
      </c>
      <c r="CL352" s="186">
        <f t="shared" si="1022"/>
        <v>35.410662883413877</v>
      </c>
      <c r="CM352" s="186">
        <f t="shared" si="1022"/>
        <v>90.771394050717106</v>
      </c>
      <c r="CN352" s="186">
        <f t="shared" si="1022"/>
        <v>548.69359027267637</v>
      </c>
      <c r="CO352" s="186">
        <f t="shared" si="1022"/>
        <v>274.14751579840078</v>
      </c>
      <c r="CP352" s="186">
        <f t="shared" si="1022"/>
        <v>305.06543956287044</v>
      </c>
      <c r="CQ352" s="186">
        <f t="shared" si="1022"/>
        <v>-444.0446199545467</v>
      </c>
      <c r="CR352" s="186">
        <f t="shared" si="1022"/>
        <v>234.84388324941708</v>
      </c>
      <c r="CS352" s="186">
        <f t="shared" si="1022"/>
        <v>514.48096074494742</v>
      </c>
      <c r="CT352" s="186">
        <f t="shared" si="1022"/>
        <v>71.485921603701158</v>
      </c>
    </row>
    <row r="353" spans="1:98" ht="15" customHeight="1" x14ac:dyDescent="0.25">
      <c r="A353" s="1"/>
      <c r="B353" s="26" t="s">
        <v>8</v>
      </c>
      <c r="G353" s="43" t="str">
        <f t="shared" ref="G353:BZ353" si="1023">+IFERROR(G349/C349-1,"")</f>
        <v/>
      </c>
      <c r="H353" s="43" t="str">
        <f t="shared" si="1023"/>
        <v/>
      </c>
      <c r="I353" s="43" t="str">
        <f t="shared" si="1023"/>
        <v/>
      </c>
      <c r="J353" s="43" t="str">
        <f t="shared" si="1023"/>
        <v/>
      </c>
      <c r="K353" s="43">
        <f t="shared" si="1023"/>
        <v>-0.64898508289478896</v>
      </c>
      <c r="L353" s="43">
        <f t="shared" si="1023"/>
        <v>2.8495047688921491</v>
      </c>
      <c r="M353" s="43">
        <f t="shared" si="1023"/>
        <v>0.76086288544264891</v>
      </c>
      <c r="N353" s="43">
        <f t="shared" si="1023"/>
        <v>3.6413859123614234</v>
      </c>
      <c r="O353" s="43">
        <f t="shared" si="1023"/>
        <v>0.15127603931824329</v>
      </c>
      <c r="P353" s="43">
        <f t="shared" si="1023"/>
        <v>2.9463251935675996</v>
      </c>
      <c r="Q353" s="43">
        <f t="shared" si="1023"/>
        <v>0.76155674055521616</v>
      </c>
      <c r="R353" s="43">
        <f t="shared" si="1023"/>
        <v>-0.25942435895729921</v>
      </c>
      <c r="S353" s="43">
        <f t="shared" si="1023"/>
        <v>0.72439587984177334</v>
      </c>
      <c r="T353" s="43">
        <f t="shared" si="1023"/>
        <v>-0.84030297359243855</v>
      </c>
      <c r="U353" s="43">
        <f t="shared" si="1023"/>
        <v>0.26985056536927465</v>
      </c>
      <c r="V353" s="43">
        <f t="shared" si="1023"/>
        <v>0.83713952025873684</v>
      </c>
      <c r="W353" s="43">
        <f t="shared" si="1023"/>
        <v>1.9589929364736873</v>
      </c>
      <c r="X353" s="43">
        <f t="shared" si="1023"/>
        <v>2.9064012096774192</v>
      </c>
      <c r="Y353" s="43">
        <f t="shared" si="1023"/>
        <v>-0.10179489591530966</v>
      </c>
      <c r="Z353" s="43">
        <f t="shared" si="1023"/>
        <v>0.3201494434990122</v>
      </c>
      <c r="AA353" s="43">
        <f t="shared" si="1023"/>
        <v>-0.57712722067216005</v>
      </c>
      <c r="AB353" s="43">
        <f t="shared" si="1023"/>
        <v>-0.19157000374179078</v>
      </c>
      <c r="AC353" s="43">
        <f t="shared" si="1023"/>
        <v>-0.17838970062327575</v>
      </c>
      <c r="AD353" s="43">
        <f t="shared" si="1023"/>
        <v>-0.19163950214846626</v>
      </c>
      <c r="AE353" s="43">
        <f t="shared" si="1023"/>
        <v>0.83101148069156472</v>
      </c>
      <c r="AF353" s="43">
        <f t="shared" si="1023"/>
        <v>0.31462395709890978</v>
      </c>
      <c r="AG353" s="43">
        <f t="shared" si="1023"/>
        <v>7.248697317531172E-2</v>
      </c>
      <c r="AH353" s="43">
        <f t="shared" si="1023"/>
        <v>0.16135181578645907</v>
      </c>
      <c r="AI353" s="43">
        <f t="shared" si="1023"/>
        <v>-0.13548946716232968</v>
      </c>
      <c r="AJ353" s="43">
        <f t="shared" si="1023"/>
        <v>7.5277335154412484E-2</v>
      </c>
      <c r="AK353" s="43">
        <f t="shared" si="1023"/>
        <v>0.97931928142185032</v>
      </c>
      <c r="AL353" s="43">
        <f t="shared" si="1023"/>
        <v>0.1535693429504883</v>
      </c>
      <c r="AM353" s="43">
        <f t="shared" si="1023"/>
        <v>0.40395608175902309</v>
      </c>
      <c r="AN353" s="43">
        <f t="shared" si="1023"/>
        <v>0.52519920852891921</v>
      </c>
      <c r="AO353" s="43">
        <f t="shared" si="1023"/>
        <v>-0.2714987463092281</v>
      </c>
      <c r="AP353" s="43">
        <f t="shared" si="1023"/>
        <v>0.43717248833613831</v>
      </c>
      <c r="AQ353" s="43">
        <f t="shared" si="1023"/>
        <v>1.258732148764043</v>
      </c>
      <c r="AR353" s="43">
        <f t="shared" si="1023"/>
        <v>-9.1719518898181196E-3</v>
      </c>
      <c r="AS353" s="43">
        <f t="shared" si="1023"/>
        <v>-3.9587140562394318E-2</v>
      </c>
      <c r="AT353" s="43">
        <f t="shared" si="1023"/>
        <v>0.1169894755882197</v>
      </c>
      <c r="AU353" s="43">
        <f t="shared" si="1023"/>
        <v>-0.25324806815428735</v>
      </c>
      <c r="AV353" s="43">
        <f t="shared" si="1023"/>
        <v>1.5872630452364422E-2</v>
      </c>
      <c r="AW353" s="43">
        <f t="shared" si="1023"/>
        <v>0.11491298213590451</v>
      </c>
      <c r="AX353" s="43">
        <f t="shared" si="1023"/>
        <v>5.2989318611355474E-2</v>
      </c>
      <c r="AY353" s="43">
        <f t="shared" si="1023"/>
        <v>0.52943996397329984</v>
      </c>
      <c r="AZ353" s="43">
        <f t="shared" si="1023"/>
        <v>0.81968614688766928</v>
      </c>
      <c r="BA353" s="43">
        <f t="shared" si="1023"/>
        <v>0.68151794733146298</v>
      </c>
      <c r="BB353" s="43">
        <f t="shared" si="1023"/>
        <v>0.71634391630749317</v>
      </c>
      <c r="BC353" s="43">
        <f t="shared" si="1023"/>
        <v>0.24489472851036864</v>
      </c>
      <c r="BD353" s="43">
        <f t="shared" si="1023"/>
        <v>-2.1622713953723172E-2</v>
      </c>
      <c r="BE353" s="43">
        <f t="shared" si="1023"/>
        <v>-1.0607414024117912E-2</v>
      </c>
      <c r="BF353" s="43">
        <f t="shared" si="1023"/>
        <v>6.3428436689459966E-2</v>
      </c>
      <c r="BG353" s="43">
        <f t="shared" si="1023"/>
        <v>5.4552390640895121E-2</v>
      </c>
      <c r="BH353" s="43">
        <f t="shared" si="1023"/>
        <v>4.8745223587731035E-2</v>
      </c>
      <c r="BI353" s="43">
        <f t="shared" si="1023"/>
        <v>0.10702052999099032</v>
      </c>
      <c r="BJ353" s="43">
        <f t="shared" si="1023"/>
        <v>0.20683536156179527</v>
      </c>
      <c r="BK353" s="43">
        <f t="shared" si="1023"/>
        <v>9.3416238170301202E-2</v>
      </c>
      <c r="BL353" s="43">
        <f t="shared" si="1023"/>
        <v>9.0345768625556433E-2</v>
      </c>
      <c r="BM353" s="43">
        <f t="shared" si="1023"/>
        <v>1.3232932615318811</v>
      </c>
      <c r="BN353" s="43">
        <f t="shared" si="1023"/>
        <v>5.7639726794076696E-2</v>
      </c>
      <c r="BO353" s="43">
        <f t="shared" si="1023"/>
        <v>0.26294065275279799</v>
      </c>
      <c r="BP353" s="43">
        <f t="shared" si="1023"/>
        <v>0.23297680179821167</v>
      </c>
      <c r="BQ353" s="43">
        <f t="shared" si="1023"/>
        <v>-0.1271890611546318</v>
      </c>
      <c r="BR353" s="43">
        <f t="shared" si="1023"/>
        <v>0.13900516316930367</v>
      </c>
      <c r="BS353" s="43">
        <f t="shared" si="1023"/>
        <v>0.19256066081034606</v>
      </c>
      <c r="BT353" s="43">
        <f t="shared" si="1023"/>
        <v>0.13115312283566882</v>
      </c>
      <c r="BU353" s="43">
        <f t="shared" si="1023"/>
        <v>-0.21547525724008765</v>
      </c>
      <c r="BV353" s="43">
        <f t="shared" si="1023"/>
        <v>0.10037119407352391</v>
      </c>
      <c r="BW353" s="43">
        <f t="shared" si="1023"/>
        <v>1.7365761681595426E-2</v>
      </c>
      <c r="BX353" s="43">
        <f t="shared" si="1023"/>
        <v>4.7194129891603431E-4</v>
      </c>
      <c r="BY353" s="43">
        <f t="shared" si="1023"/>
        <v>3.7856058189268849E-2</v>
      </c>
      <c r="BZ353" s="43">
        <f t="shared" si="1023"/>
        <v>5.956502384510709E-2</v>
      </c>
      <c r="CB353" s="43"/>
      <c r="CC353" s="43" t="str">
        <f t="shared" ref="CC353:CT353" si="1024">+IFERROR(CC349/CB349-1,"")</f>
        <v/>
      </c>
      <c r="CD353" s="43">
        <f t="shared" si="1024"/>
        <v>0.70607589238428159</v>
      </c>
      <c r="CE353" s="43">
        <f t="shared" si="1024"/>
        <v>0.94507843997004382</v>
      </c>
      <c r="CF353" s="43">
        <f t="shared" si="1024"/>
        <v>-0.19429271932204462</v>
      </c>
      <c r="CG353" s="43">
        <f t="shared" si="1024"/>
        <v>0.52522974112263987</v>
      </c>
      <c r="CH353" s="43">
        <f t="shared" si="1024"/>
        <v>-0.26893990738749129</v>
      </c>
      <c r="CI353" s="43">
        <f t="shared" si="1024"/>
        <v>0.2541899038167954</v>
      </c>
      <c r="CJ353" s="43">
        <f t="shared" si="1024"/>
        <v>0.33127246330624471</v>
      </c>
      <c r="CK353" s="43">
        <f t="shared" si="1024"/>
        <v>0.13230001755515253</v>
      </c>
      <c r="CL353" s="43">
        <f t="shared" si="1024"/>
        <v>0.19540588998402009</v>
      </c>
      <c r="CM353" s="43">
        <f t="shared" si="1024"/>
        <v>-2.5451922944657035E-2</v>
      </c>
      <c r="CN353" s="43">
        <f t="shared" si="1024"/>
        <v>0.69641218803498073</v>
      </c>
      <c r="CO353" s="43">
        <f t="shared" si="1024"/>
        <v>5.2775466539878968E-2</v>
      </c>
      <c r="CP353" s="43">
        <f t="shared" si="1024"/>
        <v>0.10485954266505471</v>
      </c>
      <c r="CQ353" s="43">
        <f t="shared" si="1024"/>
        <v>0.39087997420196841</v>
      </c>
      <c r="CR353" s="43">
        <f t="shared" si="1024"/>
        <v>6.7329814135399291E-2</v>
      </c>
      <c r="CS353" s="43">
        <f t="shared" si="1024"/>
        <v>1.7653960344338859E-2</v>
      </c>
      <c r="CT353" s="43">
        <f t="shared" si="1024"/>
        <v>2.8658515025234532E-2</v>
      </c>
    </row>
    <row r="354" spans="1:98" ht="15" customHeight="1" x14ac:dyDescent="0.25">
      <c r="A354" s="1"/>
      <c r="B354" s="26" t="s">
        <v>271</v>
      </c>
      <c r="G354" s="4">
        <f t="shared" ref="G354:BZ354" si="1025">+G349-C349</f>
        <v>126.36499999999999</v>
      </c>
      <c r="H354" s="4">
        <f t="shared" si="1025"/>
        <v>32.712000000000003</v>
      </c>
      <c r="I354" s="4">
        <f t="shared" si="1025"/>
        <v>110.652</v>
      </c>
      <c r="J354" s="4">
        <f t="shared" si="1025"/>
        <v>32.383000000000003</v>
      </c>
      <c r="K354" s="4">
        <f t="shared" si="1025"/>
        <v>-82.008999999999986</v>
      </c>
      <c r="L354" s="4">
        <f t="shared" si="1025"/>
        <v>93.212999999999994</v>
      </c>
      <c r="M354" s="4">
        <f t="shared" si="1025"/>
        <v>84.190999999999988</v>
      </c>
      <c r="N354" s="4">
        <f t="shared" si="1025"/>
        <v>117.91899999999998</v>
      </c>
      <c r="O354" s="4">
        <f t="shared" si="1025"/>
        <v>6.7100000000000009</v>
      </c>
      <c r="P354" s="4">
        <f t="shared" si="1025"/>
        <v>371.01599999999996</v>
      </c>
      <c r="Q354" s="4">
        <f t="shared" si="1025"/>
        <v>148.38399999999999</v>
      </c>
      <c r="R354" s="4">
        <f t="shared" si="1025"/>
        <v>-38.99199999999999</v>
      </c>
      <c r="S354" s="4">
        <f t="shared" si="1025"/>
        <v>36.992000000000004</v>
      </c>
      <c r="T354" s="4">
        <f t="shared" si="1025"/>
        <v>-417.58099999999996</v>
      </c>
      <c r="U354" s="4">
        <f t="shared" si="1025"/>
        <v>92.62</v>
      </c>
      <c r="V354" s="4">
        <f t="shared" si="1025"/>
        <v>93.181999999999988</v>
      </c>
      <c r="W354" s="4">
        <f t="shared" si="1025"/>
        <v>172.505</v>
      </c>
      <c r="X354" s="4">
        <f t="shared" si="1025"/>
        <v>230.65199999999999</v>
      </c>
      <c r="Y354" s="4">
        <f t="shared" si="1025"/>
        <v>-44.366999999999962</v>
      </c>
      <c r="Z354" s="4">
        <f t="shared" si="1025"/>
        <v>65.467999999999989</v>
      </c>
      <c r="AA354" s="4">
        <f t="shared" si="1025"/>
        <v>-150.37800000000001</v>
      </c>
      <c r="AB354" s="4">
        <f t="shared" si="1025"/>
        <v>-59.389000000000038</v>
      </c>
      <c r="AC354" s="4">
        <f t="shared" si="1025"/>
        <v>-69.836000000000013</v>
      </c>
      <c r="AD354" s="4">
        <f t="shared" si="1025"/>
        <v>-51.734999999999957</v>
      </c>
      <c r="AE354" s="4">
        <f t="shared" si="1025"/>
        <v>91.565000000000026</v>
      </c>
      <c r="AF354" s="4">
        <f t="shared" si="1025"/>
        <v>78.852000000000061</v>
      </c>
      <c r="AG354" s="4">
        <f t="shared" si="1025"/>
        <v>23.314999999999941</v>
      </c>
      <c r="AH354" s="4">
        <f t="shared" si="1025"/>
        <v>35.211000000000013</v>
      </c>
      <c r="AI354" s="4">
        <f t="shared" si="1025"/>
        <v>-27.335000000000008</v>
      </c>
      <c r="AJ354" s="4">
        <f t="shared" si="1025"/>
        <v>24.802000000000021</v>
      </c>
      <c r="AK354" s="4">
        <f t="shared" si="1025"/>
        <v>337.82500000000005</v>
      </c>
      <c r="AL354" s="4">
        <f t="shared" si="1025"/>
        <v>38.919999999999959</v>
      </c>
      <c r="AM354" s="4">
        <f t="shared" si="1025"/>
        <v>70.456000000000017</v>
      </c>
      <c r="AN354" s="4">
        <f t="shared" si="1025"/>
        <v>186.06599999999992</v>
      </c>
      <c r="AO354" s="4">
        <f t="shared" si="1025"/>
        <v>-185.375</v>
      </c>
      <c r="AP354" s="4">
        <f t="shared" si="1025"/>
        <v>127.81000000000006</v>
      </c>
      <c r="AQ354" s="4">
        <f t="shared" si="1025"/>
        <v>308.22699999999998</v>
      </c>
      <c r="AR354" s="4">
        <f t="shared" si="1025"/>
        <v>-4.9560000000000173</v>
      </c>
      <c r="AS354" s="4">
        <f t="shared" si="1025"/>
        <v>-19.690999999999974</v>
      </c>
      <c r="AT354" s="4">
        <f t="shared" si="1025"/>
        <v>49.154999999999973</v>
      </c>
      <c r="AU354" s="4">
        <f t="shared" si="1025"/>
        <v>-140.07100000000003</v>
      </c>
      <c r="AV354" s="4">
        <f t="shared" si="1025"/>
        <v>8.4980000000000473</v>
      </c>
      <c r="AW354" s="4">
        <f t="shared" si="1025"/>
        <v>54.896000000000015</v>
      </c>
      <c r="AX354" s="4">
        <f t="shared" si="1025"/>
        <v>24.868999999999971</v>
      </c>
      <c r="AY354" s="4">
        <f t="shared" si="1025"/>
        <v>218.67300000000012</v>
      </c>
      <c r="AZ354" s="4">
        <f t="shared" si="1025"/>
        <v>445.81499999999994</v>
      </c>
      <c r="BA354" s="4">
        <f t="shared" si="1025"/>
        <v>362.98599999999988</v>
      </c>
      <c r="BB354" s="4">
        <f t="shared" si="1025"/>
        <v>354.01000000000005</v>
      </c>
      <c r="BC354" s="4">
        <f t="shared" si="1025"/>
        <v>154.69999999999993</v>
      </c>
      <c r="BD354" s="4">
        <f t="shared" si="1025"/>
        <v>-21.399999999999864</v>
      </c>
      <c r="BE354" s="4">
        <f t="shared" si="1025"/>
        <v>-9.5</v>
      </c>
      <c r="BF354" s="4">
        <f t="shared" si="1025"/>
        <v>53.799999999999955</v>
      </c>
      <c r="BG354" s="4">
        <f t="shared" si="1025"/>
        <v>42.899999999999977</v>
      </c>
      <c r="BH354" s="4">
        <f t="shared" si="1025"/>
        <v>47.199999999999932</v>
      </c>
      <c r="BI354" s="4">
        <f t="shared" si="1025"/>
        <v>94.830891625016534</v>
      </c>
      <c r="BJ354" s="4">
        <f t="shared" si="1025"/>
        <v>186.56549612873937</v>
      </c>
      <c r="BK354" s="4">
        <f t="shared" si="1025"/>
        <v>77.470086314630862</v>
      </c>
      <c r="BL354" s="4">
        <f t="shared" si="1025"/>
        <v>91.746128039252653</v>
      </c>
      <c r="BM354" s="4">
        <f t="shared" si="1025"/>
        <v>1298.0592389158442</v>
      </c>
      <c r="BN354" s="4">
        <f t="shared" si="1025"/>
        <v>62.744617794319083</v>
      </c>
      <c r="BO354" s="4">
        <f t="shared" si="1025"/>
        <v>238.42671839228001</v>
      </c>
      <c r="BP354" s="4">
        <f t="shared" si="1025"/>
        <v>257.96266171403818</v>
      </c>
      <c r="BQ354" s="4">
        <f t="shared" si="1025"/>
        <v>-289.86261508416396</v>
      </c>
      <c r="BR354" s="4">
        <f t="shared" si="1025"/>
        <v>160.03805024434428</v>
      </c>
      <c r="BS354" s="4">
        <f t="shared" si="1025"/>
        <v>220.51985347225946</v>
      </c>
      <c r="BT354" s="4">
        <f t="shared" si="1025"/>
        <v>179.05139609884804</v>
      </c>
      <c r="BU354" s="4">
        <f t="shared" si="1025"/>
        <v>-428.6077630763682</v>
      </c>
      <c r="BV354" s="4">
        <f t="shared" si="1025"/>
        <v>131.62158108360563</v>
      </c>
      <c r="BW354" s="4">
        <f t="shared" si="1025"/>
        <v>23.716710010524366</v>
      </c>
      <c r="BX354" s="4">
        <f t="shared" si="1025"/>
        <v>0.72880015797545639</v>
      </c>
      <c r="BY354" s="4">
        <f t="shared" si="1025"/>
        <v>59.075126551613266</v>
      </c>
      <c r="BZ354" s="4">
        <f t="shared" si="1025"/>
        <v>85.950527283644533</v>
      </c>
      <c r="CB354" s="4"/>
      <c r="CC354" s="4">
        <f t="shared" ref="CC354:CT354" si="1026">+CC349-CB349</f>
        <v>302.11199999999997</v>
      </c>
      <c r="CD354" s="4">
        <f t="shared" si="1026"/>
        <v>213.31400000000008</v>
      </c>
      <c r="CE354" s="4">
        <f t="shared" si="1026"/>
        <v>487.11799999999982</v>
      </c>
      <c r="CF354" s="4">
        <f t="shared" si="1026"/>
        <v>-194.78699999999992</v>
      </c>
      <c r="CG354" s="4">
        <f t="shared" si="1026"/>
        <v>424.25800000000015</v>
      </c>
      <c r="CH354" s="4">
        <f t="shared" si="1026"/>
        <v>-331.33800000000008</v>
      </c>
      <c r="CI354" s="4">
        <f t="shared" si="1026"/>
        <v>228.94299999999987</v>
      </c>
      <c r="CJ354" s="4">
        <f t="shared" si="1026"/>
        <v>374.21200000000022</v>
      </c>
      <c r="CK354" s="4">
        <f t="shared" si="1026"/>
        <v>198.95700000000011</v>
      </c>
      <c r="CL354" s="4">
        <f t="shared" si="1026"/>
        <v>332.73499999999967</v>
      </c>
      <c r="CM354" s="4">
        <f t="shared" si="1026"/>
        <v>-51.807999999999993</v>
      </c>
      <c r="CN354" s="4">
        <f t="shared" si="1026"/>
        <v>1381.4839999999999</v>
      </c>
      <c r="CO354" s="4">
        <f t="shared" si="1026"/>
        <v>177.60000000000036</v>
      </c>
      <c r="CP354" s="4">
        <f t="shared" si="1026"/>
        <v>371.4963877537557</v>
      </c>
      <c r="CQ354" s="4">
        <f t="shared" si="1026"/>
        <v>1530.0200710640465</v>
      </c>
      <c r="CR354" s="4">
        <f t="shared" si="1026"/>
        <v>366.56481526649804</v>
      </c>
      <c r="CS354" s="4">
        <f t="shared" si="1026"/>
        <v>102.58506757834584</v>
      </c>
      <c r="CT354" s="4">
        <f t="shared" si="1026"/>
        <v>169.47116400375762</v>
      </c>
    </row>
    <row r="355" spans="1:98" ht="15" customHeight="1" x14ac:dyDescent="0.25">
      <c r="A355" s="1"/>
      <c r="B355" s="26" t="s">
        <v>272</v>
      </c>
      <c r="D355" s="43"/>
      <c r="E355" s="43"/>
      <c r="F355" s="43"/>
      <c r="G355" s="43" t="e">
        <f t="shared" ref="G355:BZ355" si="1027">+G349/F349-1</f>
        <v>#DIV/0!</v>
      </c>
      <c r="H355" s="43">
        <f t="shared" si="1027"/>
        <v>-0.74113085110592336</v>
      </c>
      <c r="I355" s="43">
        <f t="shared" si="1027"/>
        <v>2.3826118855465883</v>
      </c>
      <c r="J355" s="43">
        <f t="shared" si="1027"/>
        <v>-0.70734374435166103</v>
      </c>
      <c r="K355" s="43">
        <f t="shared" si="1027"/>
        <v>0.36973103171417088</v>
      </c>
      <c r="L355" s="43">
        <f t="shared" si="1027"/>
        <v>1.8389620344485524</v>
      </c>
      <c r="M355" s="43">
        <f t="shared" si="1027"/>
        <v>0.54729402422076623</v>
      </c>
      <c r="N355" s="43">
        <f t="shared" si="1027"/>
        <v>-0.22859943646936254</v>
      </c>
      <c r="O355" s="43">
        <f t="shared" si="1027"/>
        <v>-0.66024404199544917</v>
      </c>
      <c r="P355" s="43">
        <f t="shared" si="1027"/>
        <v>8.7313476677241209</v>
      </c>
      <c r="Q355" s="43">
        <f t="shared" si="1027"/>
        <v>-0.3093204223439</v>
      </c>
      <c r="R355" s="43">
        <f t="shared" si="1027"/>
        <v>-0.67569567662217711</v>
      </c>
      <c r="S355" s="43">
        <f t="shared" si="1027"/>
        <v>-0.20889407959752038</v>
      </c>
      <c r="T355" s="43">
        <f t="shared" si="1027"/>
        <v>-9.8775806854573212E-2</v>
      </c>
      <c r="U355" s="43">
        <f t="shared" si="1027"/>
        <v>4.4920236895161292</v>
      </c>
      <c r="V355" s="43">
        <f t="shared" si="1027"/>
        <v>-0.53081700688544375</v>
      </c>
      <c r="W355" s="43">
        <f t="shared" si="1027"/>
        <v>0.27419654558613549</v>
      </c>
      <c r="X355" s="43">
        <f t="shared" si="1027"/>
        <v>0.18977752021584027</v>
      </c>
      <c r="Y355" s="43">
        <f t="shared" si="1027"/>
        <v>0.26278982749054891</v>
      </c>
      <c r="Z355" s="43">
        <f t="shared" si="1027"/>
        <v>-0.31041177071625636</v>
      </c>
      <c r="AA355" s="43">
        <f t="shared" si="1027"/>
        <v>-0.59184694028745</v>
      </c>
      <c r="AB355" s="43">
        <f t="shared" si="1027"/>
        <v>1.2745655034714347</v>
      </c>
      <c r="AC355" s="43">
        <f t="shared" si="1027"/>
        <v>0.28337782246641385</v>
      </c>
      <c r="AD355" s="43">
        <f t="shared" si="1027"/>
        <v>-0.32153250177214554</v>
      </c>
      <c r="AE355" s="43">
        <f t="shared" si="1027"/>
        <v>-7.5495474853935263E-2</v>
      </c>
      <c r="AF355" s="43">
        <f t="shared" si="1027"/>
        <v>0.63308550185873624</v>
      </c>
      <c r="AG355" s="43">
        <f t="shared" si="1027"/>
        <v>4.6995978450565135E-2</v>
      </c>
      <c r="AH355" s="43">
        <f t="shared" si="1027"/>
        <v>-0.26531558822932555</v>
      </c>
      <c r="AI355" s="43">
        <f t="shared" si="1027"/>
        <v>-0.31179863949872955</v>
      </c>
      <c r="AJ355" s="43">
        <f t="shared" si="1027"/>
        <v>1.0312301120889833</v>
      </c>
      <c r="AK355" s="43">
        <f t="shared" si="1027"/>
        <v>0.92726030761240463</v>
      </c>
      <c r="AL355" s="43">
        <f t="shared" si="1027"/>
        <v>-0.5718177344518911</v>
      </c>
      <c r="AM355" s="43">
        <f t="shared" si="1027"/>
        <v>-0.16242184186402875</v>
      </c>
      <c r="AN355" s="43">
        <f t="shared" si="1027"/>
        <v>1.206643498005072</v>
      </c>
      <c r="AO355" s="43">
        <f t="shared" si="1027"/>
        <v>-7.9456937537823125E-2</v>
      </c>
      <c r="AP355" s="43">
        <f t="shared" si="1027"/>
        <v>-0.15529071649286585</v>
      </c>
      <c r="AQ355" s="43">
        <f t="shared" si="1027"/>
        <v>0.31637971658820541</v>
      </c>
      <c r="AR355" s="43">
        <f t="shared" si="1027"/>
        <v>-3.2021450086603176E-2</v>
      </c>
      <c r="AS355" s="43">
        <f t="shared" si="1027"/>
        <v>-0.10771460644356312</v>
      </c>
      <c r="AT355" s="43">
        <f t="shared" si="1027"/>
        <v>-1.7577315487379619E-2</v>
      </c>
      <c r="AU355" s="43">
        <f t="shared" si="1027"/>
        <v>-0.11994775430888471</v>
      </c>
      <c r="AV355" s="43">
        <f t="shared" si="1027"/>
        <v>0.31682674498277374</v>
      </c>
      <c r="AW355" s="43">
        <f t="shared" si="1027"/>
        <v>-2.0723130808902535E-2</v>
      </c>
      <c r="AX355" s="43">
        <f t="shared" si="1027"/>
        <v>-7.2142301929727815E-2</v>
      </c>
      <c r="AY355" s="43">
        <f t="shared" si="1027"/>
        <v>0.27825330338533782</v>
      </c>
      <c r="AZ355" s="43">
        <f t="shared" si="1027"/>
        <v>0.56672471109703948</v>
      </c>
      <c r="BA355" s="43">
        <f t="shared" si="1027"/>
        <v>-9.5079316964736815E-2</v>
      </c>
      <c r="BB355" s="43">
        <f t="shared" si="1027"/>
        <v>-5.2925413130861854E-2</v>
      </c>
      <c r="BC355" s="43">
        <f t="shared" si="1027"/>
        <v>-7.2860174487149321E-2</v>
      </c>
      <c r="BD355" s="43">
        <f t="shared" si="1027"/>
        <v>0.23130722278738558</v>
      </c>
      <c r="BE355" s="43">
        <f t="shared" si="1027"/>
        <v>-8.489104616337928E-2</v>
      </c>
      <c r="BF355" s="43">
        <f t="shared" si="1027"/>
        <v>1.7943798668321964E-2</v>
      </c>
      <c r="BG355" s="43">
        <f t="shared" si="1027"/>
        <v>-8.0598669623059949E-2</v>
      </c>
      <c r="BH355" s="43">
        <f t="shared" si="1027"/>
        <v>0.22452670927288088</v>
      </c>
      <c r="BI355" s="43">
        <f t="shared" si="1027"/>
        <v>-3.4041465657295489E-2</v>
      </c>
      <c r="BJ355" s="43">
        <f t="shared" si="1027"/>
        <v>0.10972700056923967</v>
      </c>
      <c r="BK355" s="43">
        <f t="shared" si="1027"/>
        <v>-0.16700456744277381</v>
      </c>
      <c r="BL355" s="43">
        <f t="shared" si="1027"/>
        <v>0.2210880627297851</v>
      </c>
      <c r="BM355" s="43">
        <f t="shared" si="1027"/>
        <v>1.0582507112276565</v>
      </c>
      <c r="BN355" s="43">
        <f t="shared" si="1027"/>
        <v>-0.49481566484457562</v>
      </c>
      <c r="BO355" s="43">
        <f t="shared" si="1027"/>
        <v>-5.3098718948247914E-3</v>
      </c>
      <c r="BP355" s="43">
        <f t="shared" si="1027"/>
        <v>0.19211718382561105</v>
      </c>
      <c r="BQ355" s="43">
        <f t="shared" si="1027"/>
        <v>0.4570134109788111</v>
      </c>
      <c r="BR355" s="43">
        <f t="shared" si="1027"/>
        <v>-0.34074203188209296</v>
      </c>
      <c r="BS355" s="43">
        <f t="shared" si="1027"/>
        <v>4.1459999333042896E-2</v>
      </c>
      <c r="BT355" s="43">
        <f t="shared" si="1027"/>
        <v>0.13073248144385241</v>
      </c>
      <c r="BU355" s="43">
        <f t="shared" si="1027"/>
        <v>1.052903304582542E-2</v>
      </c>
      <c r="BV355" s="43">
        <f t="shared" si="1027"/>
        <v>-7.5327471472255381E-2</v>
      </c>
      <c r="BW355" s="43">
        <f t="shared" si="1027"/>
        <v>-3.7101524295646948E-2</v>
      </c>
      <c r="BX355" s="43">
        <f t="shared" si="1027"/>
        <v>0.11195615520814406</v>
      </c>
      <c r="BY355" s="43">
        <f t="shared" si="1027"/>
        <v>4.8288948074959981E-2</v>
      </c>
      <c r="BZ355" s="43">
        <f t="shared" si="1027"/>
        <v>-5.5985979936590824E-2</v>
      </c>
      <c r="CB355" s="43"/>
      <c r="CC355" s="43"/>
      <c r="CD355" s="43"/>
      <c r="CE355" s="43"/>
      <c r="CF355" s="43"/>
      <c r="CG355" s="43"/>
      <c r="CH355" s="43"/>
      <c r="CI355" s="43"/>
      <c r="CJ355" s="43"/>
      <c r="CK355" s="43"/>
      <c r="CL355" s="43"/>
      <c r="CM355" s="43"/>
      <c r="CN355" s="43"/>
      <c r="CO355" s="43"/>
      <c r="CP355" s="43"/>
      <c r="CQ355" s="43"/>
      <c r="CR355" s="43"/>
      <c r="CS355" s="43"/>
      <c r="CT355" s="43"/>
    </row>
    <row r="356" spans="1:98" ht="15" customHeight="1" x14ac:dyDescent="0.25">
      <c r="A356" s="1"/>
      <c r="CO356" s="181"/>
      <c r="CP356" s="181"/>
      <c r="CQ356" s="181"/>
      <c r="CR356" s="181"/>
      <c r="CS356" s="181"/>
      <c r="CT356" s="181"/>
    </row>
    <row r="357" spans="1:98" ht="15" customHeight="1" x14ac:dyDescent="0.25">
      <c r="A357" s="168"/>
      <c r="B357" s="187" t="s">
        <v>282</v>
      </c>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188"/>
      <c r="BH357" s="188"/>
      <c r="BI357" s="188" t="e">
        <f t="shared" ref="BI357:BZ357" ca="1" si="1028">+BI594/BI592</f>
        <v>#NAME?</v>
      </c>
      <c r="BJ357" s="188" t="e">
        <f t="shared" ca="1" si="1028"/>
        <v>#NAME?</v>
      </c>
      <c r="BK357" s="188" t="e">
        <f t="shared" ca="1" si="1028"/>
        <v>#NAME?</v>
      </c>
      <c r="BL357" s="188" t="e">
        <f t="shared" ca="1" si="1028"/>
        <v>#NAME?</v>
      </c>
      <c r="BM357" s="188" t="e">
        <f t="shared" ca="1" si="1028"/>
        <v>#NAME?</v>
      </c>
      <c r="BN357" s="188" t="e">
        <f t="shared" ca="1" si="1028"/>
        <v>#NAME?</v>
      </c>
      <c r="BO357" s="188" t="e">
        <f t="shared" ca="1" si="1028"/>
        <v>#NAME?</v>
      </c>
      <c r="BP357" s="188" t="e">
        <f t="shared" ca="1" si="1028"/>
        <v>#NAME?</v>
      </c>
      <c r="BQ357" s="188" t="e">
        <f t="shared" ca="1" si="1028"/>
        <v>#NAME?</v>
      </c>
      <c r="BR357" s="188" t="e">
        <f t="shared" ca="1" si="1028"/>
        <v>#NAME?</v>
      </c>
      <c r="BS357" s="188" t="e">
        <f t="shared" ca="1" si="1028"/>
        <v>#NAME?</v>
      </c>
      <c r="BT357" s="188" t="e">
        <f t="shared" ca="1" si="1028"/>
        <v>#NAME?</v>
      </c>
      <c r="BU357" s="188" t="e">
        <f t="shared" ca="1" si="1028"/>
        <v>#NAME?</v>
      </c>
      <c r="BV357" s="188" t="e">
        <f t="shared" ca="1" si="1028"/>
        <v>#NAME?</v>
      </c>
      <c r="BW357" s="188" t="e">
        <f t="shared" ca="1" si="1028"/>
        <v>#NAME?</v>
      </c>
      <c r="BX357" s="188" t="e">
        <f t="shared" ca="1" si="1028"/>
        <v>#NAME?</v>
      </c>
      <c r="BY357" s="188" t="e">
        <f t="shared" ca="1" si="1028"/>
        <v>#NAME?</v>
      </c>
      <c r="BZ357" s="188" t="e">
        <f t="shared" ca="1" si="1028"/>
        <v>#NAME?</v>
      </c>
      <c r="CB357" s="87"/>
      <c r="CC357" s="87"/>
      <c r="CD357" s="87"/>
      <c r="CE357" s="87"/>
      <c r="CF357" s="87"/>
      <c r="CG357" s="87"/>
      <c r="CH357" s="87"/>
      <c r="CI357" s="87"/>
      <c r="CJ357" s="87"/>
      <c r="CK357" s="87"/>
      <c r="CL357" s="87"/>
      <c r="CM357" s="87"/>
      <c r="CN357" s="87"/>
      <c r="CO357" s="87"/>
      <c r="CP357" s="188" t="e">
        <f t="shared" ref="CP357:CT357" ca="1" si="1029">+CP594/CP592</f>
        <v>#NAME?</v>
      </c>
      <c r="CQ357" s="188" t="e">
        <f t="shared" ca="1" si="1029"/>
        <v>#NAME?</v>
      </c>
      <c r="CR357" s="188" t="e">
        <f t="shared" ca="1" si="1029"/>
        <v>#NAME?</v>
      </c>
      <c r="CS357" s="188" t="e">
        <f t="shared" ca="1" si="1029"/>
        <v>#NAME?</v>
      </c>
      <c r="CT357" s="188" t="e">
        <f t="shared" ca="1" si="1029"/>
        <v>#NAME?</v>
      </c>
    </row>
    <row r="358" spans="1:98" ht="15" customHeight="1" x14ac:dyDescent="0.25">
      <c r="A358" s="84"/>
      <c r="B358" s="85" t="s">
        <v>147</v>
      </c>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c r="AA358" s="86"/>
      <c r="AB358" s="86"/>
      <c r="AC358" s="86"/>
      <c r="AD358" s="86"/>
      <c r="AE358" s="86"/>
      <c r="AF358" s="86"/>
      <c r="AG358" s="86"/>
      <c r="AH358" s="86"/>
      <c r="AI358" s="86"/>
      <c r="AJ358" s="86"/>
      <c r="AK358" s="86"/>
      <c r="AL358" s="86"/>
      <c r="AM358" s="86"/>
      <c r="AN358" s="86"/>
      <c r="AO358" s="86"/>
      <c r="AP358" s="86"/>
      <c r="AQ358" s="86"/>
      <c r="AR358" s="86"/>
      <c r="AS358" s="86"/>
      <c r="AT358" s="86"/>
      <c r="AU358" s="86"/>
      <c r="AV358" s="86"/>
      <c r="AW358" s="86"/>
      <c r="AX358" s="86"/>
      <c r="AY358" s="86"/>
      <c r="AZ358" s="86"/>
      <c r="BA358" s="86"/>
      <c r="BB358" s="86"/>
      <c r="BC358" s="86"/>
      <c r="BD358" s="86"/>
      <c r="BE358" s="86"/>
      <c r="BF358" s="86"/>
      <c r="BG358" s="186"/>
      <c r="BH358" s="186"/>
      <c r="BI358" s="186" t="e">
        <f t="shared" ref="BI358:BZ358" ca="1" si="1030">+(BI350-BI357)*10^4</f>
        <v>#NAME?</v>
      </c>
      <c r="BJ358" s="186" t="e">
        <f t="shared" ca="1" si="1030"/>
        <v>#NAME?</v>
      </c>
      <c r="BK358" s="186" t="e">
        <f t="shared" ca="1" si="1030"/>
        <v>#NAME?</v>
      </c>
      <c r="BL358" s="186" t="e">
        <f t="shared" ca="1" si="1030"/>
        <v>#NAME?</v>
      </c>
      <c r="BM358" s="186" t="e">
        <f t="shared" ca="1" si="1030"/>
        <v>#NAME?</v>
      </c>
      <c r="BN358" s="186" t="e">
        <f t="shared" ca="1" si="1030"/>
        <v>#NAME?</v>
      </c>
      <c r="BO358" s="186" t="e">
        <f t="shared" ca="1" si="1030"/>
        <v>#NAME?</v>
      </c>
      <c r="BP358" s="186" t="e">
        <f t="shared" ca="1" si="1030"/>
        <v>#NAME?</v>
      </c>
      <c r="BQ358" s="186" t="e">
        <f t="shared" ca="1" si="1030"/>
        <v>#NAME?</v>
      </c>
      <c r="BR358" s="186" t="e">
        <f t="shared" ca="1" si="1030"/>
        <v>#NAME?</v>
      </c>
      <c r="BS358" s="186" t="e">
        <f t="shared" ca="1" si="1030"/>
        <v>#NAME?</v>
      </c>
      <c r="BT358" s="186" t="e">
        <f t="shared" ca="1" si="1030"/>
        <v>#NAME?</v>
      </c>
      <c r="BU358" s="186" t="e">
        <f t="shared" ca="1" si="1030"/>
        <v>#NAME?</v>
      </c>
      <c r="BV358" s="186" t="e">
        <f t="shared" ca="1" si="1030"/>
        <v>#NAME?</v>
      </c>
      <c r="BW358" s="186" t="e">
        <f t="shared" ca="1" si="1030"/>
        <v>#NAME?</v>
      </c>
      <c r="BX358" s="186" t="e">
        <f t="shared" ca="1" si="1030"/>
        <v>#NAME?</v>
      </c>
      <c r="BY358" s="186" t="e">
        <f t="shared" ca="1" si="1030"/>
        <v>#NAME?</v>
      </c>
      <c r="BZ358" s="186" t="e">
        <f t="shared" ca="1" si="1030"/>
        <v>#NAME?</v>
      </c>
      <c r="CB358" s="86"/>
      <c r="CC358" s="86"/>
      <c r="CD358" s="86"/>
      <c r="CE358" s="86"/>
      <c r="CF358" s="86"/>
      <c r="CG358" s="86"/>
      <c r="CH358" s="86"/>
      <c r="CI358" s="86"/>
      <c r="CJ358" s="86"/>
      <c r="CK358" s="86"/>
      <c r="CL358" s="86"/>
      <c r="CM358" s="86"/>
      <c r="CN358" s="86"/>
      <c r="CO358" s="86"/>
      <c r="CP358" s="186" t="e">
        <f t="shared" ref="CP358:CT358" ca="1" si="1031">+(CP350-CP357)*10^4</f>
        <v>#NAME?</v>
      </c>
      <c r="CQ358" s="186" t="e">
        <f t="shared" ca="1" si="1031"/>
        <v>#NAME?</v>
      </c>
      <c r="CR358" s="186" t="e">
        <f t="shared" ca="1" si="1031"/>
        <v>#NAME?</v>
      </c>
      <c r="CS358" s="186" t="e">
        <f t="shared" ca="1" si="1031"/>
        <v>#NAME?</v>
      </c>
      <c r="CT358" s="186" t="e">
        <f t="shared" ca="1" si="1031"/>
        <v>#NAME?</v>
      </c>
    </row>
    <row r="359" spans="1:98" ht="15" customHeight="1" x14ac:dyDescent="0.25">
      <c r="A359" s="84"/>
      <c r="B359" s="85"/>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c r="AA359" s="86"/>
      <c r="AB359" s="86"/>
      <c r="AC359" s="86"/>
      <c r="AD359" s="86"/>
      <c r="AE359" s="86"/>
      <c r="AF359" s="86"/>
      <c r="AG359" s="86"/>
      <c r="AH359" s="86"/>
      <c r="AI359" s="86"/>
      <c r="AJ359" s="86"/>
      <c r="AK359" s="86"/>
      <c r="AL359" s="86"/>
      <c r="AM359" s="86"/>
      <c r="AN359" s="86"/>
      <c r="AO359" s="86"/>
      <c r="AP359" s="86"/>
      <c r="AQ359" s="86"/>
      <c r="AR359" s="86"/>
      <c r="AS359" s="86"/>
      <c r="AT359" s="86"/>
      <c r="AU359" s="86"/>
      <c r="AV359" s="86"/>
      <c r="AW359" s="86"/>
      <c r="AX359" s="86"/>
      <c r="AY359" s="86"/>
      <c r="AZ359" s="86"/>
      <c r="BA359" s="86"/>
      <c r="BB359" s="86"/>
      <c r="BC359" s="86"/>
      <c r="BD359" s="86"/>
      <c r="BE359" s="86"/>
      <c r="BF359" s="86"/>
      <c r="BG359" s="86"/>
      <c r="BH359" s="86"/>
      <c r="BI359" s="86"/>
      <c r="BJ359" s="86"/>
      <c r="BK359" s="86"/>
      <c r="BL359" s="86"/>
      <c r="BM359" s="86"/>
      <c r="BN359" s="86"/>
      <c r="BO359" s="86"/>
      <c r="BP359" s="86"/>
      <c r="BQ359" s="86"/>
      <c r="BR359" s="86"/>
      <c r="BS359" s="86"/>
      <c r="BT359" s="86"/>
      <c r="BU359" s="86"/>
      <c r="BV359" s="86"/>
      <c r="BW359" s="86"/>
      <c r="BX359" s="86"/>
      <c r="BY359" s="86"/>
      <c r="BZ359" s="86"/>
      <c r="CB359" s="86"/>
      <c r="CC359" s="86"/>
      <c r="CD359" s="86"/>
      <c r="CE359" s="86"/>
      <c r="CF359" s="86"/>
      <c r="CG359" s="86"/>
      <c r="CH359" s="86"/>
      <c r="CI359" s="86"/>
      <c r="CJ359" s="86"/>
      <c r="CK359" s="86"/>
      <c r="CL359" s="86"/>
      <c r="CM359" s="86"/>
      <c r="CN359" s="86"/>
      <c r="CO359" s="86"/>
      <c r="CP359" s="86"/>
      <c r="CQ359" s="86"/>
      <c r="CR359" s="86"/>
      <c r="CS359" s="86"/>
      <c r="CT359" s="86"/>
    </row>
    <row r="360" spans="1:98" ht="15" customHeight="1" x14ac:dyDescent="0.25">
      <c r="A360" s="1"/>
      <c r="B360" s="36" t="s">
        <v>283</v>
      </c>
      <c r="C360" s="96"/>
      <c r="D360" s="96"/>
      <c r="E360" s="96"/>
      <c r="F360" s="96"/>
      <c r="G360" s="96">
        <f t="shared" ref="G360:BG360" si="1032">-G596</f>
        <v>-15.802333333333333</v>
      </c>
      <c r="H360" s="96">
        <f t="shared" si="1032"/>
        <v>-15.298666666666668</v>
      </c>
      <c r="I360" s="96">
        <f t="shared" si="1032"/>
        <v>-16.259666666666668</v>
      </c>
      <c r="J360" s="96">
        <f t="shared" si="1032"/>
        <v>-14.571333333333333</v>
      </c>
      <c r="K360" s="96">
        <f t="shared" si="1032"/>
        <v>-15.072946724470134</v>
      </c>
      <c r="L360" s="96">
        <f t="shared" si="1032"/>
        <v>-18.699825041288182</v>
      </c>
      <c r="M360" s="96">
        <f t="shared" si="1032"/>
        <v>-21.595800000000001</v>
      </c>
      <c r="N360" s="96">
        <f t="shared" si="1032"/>
        <v>-20.2348</v>
      </c>
      <c r="O360" s="96">
        <f t="shared" si="1032"/>
        <v>-20.451015063308567</v>
      </c>
      <c r="P360" s="96">
        <f t="shared" si="1032"/>
        <v>-24.730092767685118</v>
      </c>
      <c r="Q360" s="96">
        <f t="shared" si="1032"/>
        <v>-27.273185989540316</v>
      </c>
      <c r="R360" s="96">
        <f t="shared" si="1032"/>
        <v>-26.471069199009083</v>
      </c>
      <c r="S360" s="96">
        <f t="shared" si="1032"/>
        <v>-22.585000000000001</v>
      </c>
      <c r="T360" s="96">
        <f t="shared" si="1032"/>
        <v>-23.277000000000001</v>
      </c>
      <c r="U360" s="96">
        <f t="shared" si="1032"/>
        <v>-29.763999999999999</v>
      </c>
      <c r="V360" s="96">
        <f t="shared" si="1032"/>
        <v>-33.894402665382145</v>
      </c>
      <c r="W360" s="96">
        <f t="shared" si="1032"/>
        <v>-32.625999999999998</v>
      </c>
      <c r="X360" s="96">
        <f t="shared" si="1032"/>
        <v>-23.385000000000002</v>
      </c>
      <c r="Y360" s="96">
        <f t="shared" si="1032"/>
        <v>-27.462</v>
      </c>
      <c r="Z360" s="96">
        <f t="shared" si="1032"/>
        <v>-31.408000000000001</v>
      </c>
      <c r="AA360" s="96">
        <f t="shared" si="1032"/>
        <v>-32.441000000000003</v>
      </c>
      <c r="AB360" s="96">
        <f t="shared" si="1032"/>
        <v>-29.390999999999998</v>
      </c>
      <c r="AC360" s="96">
        <f t="shared" si="1032"/>
        <v>-34.344999999999999</v>
      </c>
      <c r="AD360" s="96">
        <f t="shared" si="1032"/>
        <v>-32.798000000000002</v>
      </c>
      <c r="AE360" s="96">
        <f t="shared" si="1032"/>
        <v>-38.281999999999996</v>
      </c>
      <c r="AF360" s="96">
        <f t="shared" si="1032"/>
        <v>-40.067</v>
      </c>
      <c r="AG360" s="96">
        <f t="shared" si="1032"/>
        <v>-46.119</v>
      </c>
      <c r="AH360" s="96">
        <f t="shared" si="1032"/>
        <v>-47.393000000000001</v>
      </c>
      <c r="AI360" s="96">
        <f t="shared" si="1032"/>
        <v>-44.716000000000001</v>
      </c>
      <c r="AJ360" s="96">
        <f t="shared" si="1032"/>
        <v>-54.095999999999997</v>
      </c>
      <c r="AK360" s="96">
        <f t="shared" si="1032"/>
        <v>-53.597000000000001</v>
      </c>
      <c r="AL360" s="96">
        <f t="shared" si="1032"/>
        <v>-48.287999999999997</v>
      </c>
      <c r="AM360" s="96">
        <f t="shared" si="1032"/>
        <v>-60.811999999999998</v>
      </c>
      <c r="AN360" s="96">
        <f t="shared" si="1032"/>
        <v>-64.034999999999997</v>
      </c>
      <c r="AO360" s="96">
        <f t="shared" si="1032"/>
        <v>-69.656999999999996</v>
      </c>
      <c r="AP360" s="96">
        <f t="shared" si="1032"/>
        <v>-64.150000000000006</v>
      </c>
      <c r="AQ360" s="96">
        <f t="shared" si="1032"/>
        <v>-65.105999999999995</v>
      </c>
      <c r="AR360" s="96">
        <f t="shared" si="1032"/>
        <v>-64.888999999999996</v>
      </c>
      <c r="AS360" s="96">
        <f t="shared" si="1032"/>
        <v>-76.373000000000005</v>
      </c>
      <c r="AT360" s="96">
        <f t="shared" si="1032"/>
        <v>-77.694000000000003</v>
      </c>
      <c r="AU360" s="96">
        <f t="shared" si="1032"/>
        <v>-78.817999999999998</v>
      </c>
      <c r="AV360" s="96">
        <f t="shared" si="1032"/>
        <v>-86.855000000000004</v>
      </c>
      <c r="AW360" s="96">
        <f t="shared" si="1032"/>
        <v>-101.81</v>
      </c>
      <c r="AX360" s="96">
        <f t="shared" si="1032"/>
        <v>-95.477000000000004</v>
      </c>
      <c r="AY360" s="96">
        <f t="shared" si="1032"/>
        <v>-142.1</v>
      </c>
      <c r="AZ360" s="96">
        <f t="shared" si="1032"/>
        <v>-194</v>
      </c>
      <c r="BA360" s="96">
        <f t="shared" si="1032"/>
        <v>-197.7</v>
      </c>
      <c r="BB360" s="96">
        <f t="shared" si="1032"/>
        <v>-195.1</v>
      </c>
      <c r="BC360" s="96">
        <f t="shared" si="1032"/>
        <v>-206.1</v>
      </c>
      <c r="BD360" s="96">
        <f t="shared" si="1032"/>
        <v>-195.5</v>
      </c>
      <c r="BE360" s="96">
        <f t="shared" si="1032"/>
        <v>-197.1</v>
      </c>
      <c r="BF360" s="96">
        <f t="shared" si="1032"/>
        <v>-212.8</v>
      </c>
      <c r="BG360" s="96">
        <f t="shared" si="1032"/>
        <v>-189.3</v>
      </c>
      <c r="BH360" s="96">
        <f t="shared" ref="BH360" si="1033">-BH596</f>
        <v>-212.6</v>
      </c>
      <c r="BI360" s="4">
        <f t="shared" ref="BI360:BZ360" si="1034">+BE360*(1+BI362)</f>
        <v>-206.95500000000001</v>
      </c>
      <c r="BJ360" s="4">
        <f t="shared" si="1034"/>
        <v>-212.8</v>
      </c>
      <c r="BK360" s="4">
        <f t="shared" si="1034"/>
        <v>-198.76500000000001</v>
      </c>
      <c r="BL360" s="4">
        <f t="shared" si="1034"/>
        <v>-223.23</v>
      </c>
      <c r="BM360" s="4">
        <f t="shared" si="1034"/>
        <v>-227.65050000000002</v>
      </c>
      <c r="BN360" s="4">
        <f t="shared" si="1034"/>
        <v>-234.08000000000004</v>
      </c>
      <c r="BO360" s="4">
        <f t="shared" si="1034"/>
        <v>-218.64150000000004</v>
      </c>
      <c r="BP360" s="4">
        <f t="shared" si="1034"/>
        <v>-245.553</v>
      </c>
      <c r="BQ360" s="4">
        <f t="shared" si="1034"/>
        <v>-239.03302500000004</v>
      </c>
      <c r="BR360" s="4">
        <f t="shared" si="1034"/>
        <v>-245.78400000000005</v>
      </c>
      <c r="BS360" s="4">
        <f t="shared" si="1034"/>
        <v>-231.75999000000004</v>
      </c>
      <c r="BT360" s="4">
        <f t="shared" si="1034"/>
        <v>-260.28618</v>
      </c>
      <c r="BU360" s="4">
        <f t="shared" si="1034"/>
        <v>-253.37500650000004</v>
      </c>
      <c r="BV360" s="4">
        <f t="shared" si="1034"/>
        <v>-260.53104000000008</v>
      </c>
      <c r="BW360" s="4">
        <f t="shared" si="1034"/>
        <v>-245.66558940000007</v>
      </c>
      <c r="BX360" s="4">
        <f t="shared" si="1034"/>
        <v>-275.9033508</v>
      </c>
      <c r="BY360" s="4">
        <f t="shared" si="1034"/>
        <v>-268.57750689000005</v>
      </c>
      <c r="BZ360" s="4">
        <f t="shared" si="1034"/>
        <v>-276.16290240000012</v>
      </c>
      <c r="CB360" s="30"/>
      <c r="CC360" s="30">
        <f t="shared" ref="CC360:CT360" si="1035">+SUMIFS($C360:$BZ360,$C$5:$BZ$5,"&lt;="&amp;CC$5,$C$5:$BZ$5,"&gt;"&amp;CB$5)</f>
        <v>-61.932000000000002</v>
      </c>
      <c r="CD360" s="30">
        <f t="shared" si="1035"/>
        <v>-75.603371765758311</v>
      </c>
      <c r="CE360" s="30">
        <f t="shared" si="1035"/>
        <v>-98.92536301954307</v>
      </c>
      <c r="CF360" s="30">
        <f t="shared" si="1035"/>
        <v>-109.52040266538215</v>
      </c>
      <c r="CG360" s="30">
        <f t="shared" si="1035"/>
        <v>-114.881</v>
      </c>
      <c r="CH360" s="30">
        <f t="shared" si="1035"/>
        <v>-128.97499999999999</v>
      </c>
      <c r="CI360" s="30">
        <f t="shared" si="1035"/>
        <v>-171.86099999999999</v>
      </c>
      <c r="CJ360" s="30">
        <f t="shared" si="1035"/>
        <v>-200.697</v>
      </c>
      <c r="CK360" s="30">
        <f t="shared" si="1035"/>
        <v>-258.654</v>
      </c>
      <c r="CL360" s="30">
        <f t="shared" si="1035"/>
        <v>-284.06200000000001</v>
      </c>
      <c r="CM360" s="30">
        <f t="shared" si="1035"/>
        <v>-362.96000000000004</v>
      </c>
      <c r="CN360" s="30">
        <f t="shared" si="1035"/>
        <v>-728.9</v>
      </c>
      <c r="CO360" s="91">
        <f t="shared" si="1035"/>
        <v>-811.5</v>
      </c>
      <c r="CP360" s="91">
        <f t="shared" si="1035"/>
        <v>-821.65499999999997</v>
      </c>
      <c r="CQ360" s="91">
        <f t="shared" si="1035"/>
        <v>-883.72550000000012</v>
      </c>
      <c r="CR360" s="91">
        <f t="shared" si="1035"/>
        <v>-949.01152500000012</v>
      </c>
      <c r="CS360" s="91">
        <f t="shared" si="1035"/>
        <v>-1005.9522165000002</v>
      </c>
      <c r="CT360" s="91">
        <f t="shared" si="1035"/>
        <v>-1066.3093494900002</v>
      </c>
    </row>
    <row r="361" spans="1:98" ht="15" customHeight="1" x14ac:dyDescent="0.25">
      <c r="A361" s="1"/>
      <c r="B361" s="26" t="s">
        <v>126</v>
      </c>
      <c r="C361" s="43"/>
      <c r="D361" s="43"/>
      <c r="E361" s="43"/>
      <c r="F361" s="43"/>
      <c r="G361" s="43">
        <f t="shared" ref="G361:AL361" si="1036">-(G360/G$308)</f>
        <v>4.7258607970971152E-2</v>
      </c>
      <c r="H361" s="43">
        <f t="shared" si="1036"/>
        <v>0.14293277525521486</v>
      </c>
      <c r="I361" s="43">
        <f t="shared" si="1036"/>
        <v>6.8802143940195362E-2</v>
      </c>
      <c r="J361" s="43">
        <f t="shared" si="1036"/>
        <v>9.8399106813250134E-2</v>
      </c>
      <c r="K361" s="43">
        <f t="shared" si="1036"/>
        <v>6.6653459706066329E-2</v>
      </c>
      <c r="L361" s="43">
        <f t="shared" si="1036"/>
        <v>6.492250902253624E-2</v>
      </c>
      <c r="M361" s="43">
        <f t="shared" si="1036"/>
        <v>5.3322041347433499E-2</v>
      </c>
      <c r="N361" s="43">
        <f t="shared" si="1036"/>
        <v>6.6753318730041436E-2</v>
      </c>
      <c r="O361" s="43">
        <f t="shared" si="1036"/>
        <v>0.14172272969590768</v>
      </c>
      <c r="P361" s="43">
        <f t="shared" si="1036"/>
        <v>1.9493911244062474E-2</v>
      </c>
      <c r="Q361" s="43">
        <f t="shared" si="1036"/>
        <v>3.5527874450978457E-2</v>
      </c>
      <c r="R361" s="43">
        <f t="shared" si="1036"/>
        <v>0.11353421200063941</v>
      </c>
      <c r="S361" s="43">
        <f t="shared" si="1036"/>
        <v>0.14896676362533062</v>
      </c>
      <c r="T361" s="43">
        <f t="shared" si="1036"/>
        <v>0.17185954135349449</v>
      </c>
      <c r="U361" s="43">
        <f t="shared" si="1036"/>
        <v>3.1199946329886704E-2</v>
      </c>
      <c r="V361" s="43">
        <f t="shared" si="1036"/>
        <v>7.9241407469518924E-2</v>
      </c>
      <c r="W361" s="43">
        <f t="shared" si="1036"/>
        <v>8.9046704076508221E-2</v>
      </c>
      <c r="X361" s="43">
        <f t="shared" si="1036"/>
        <v>6.4080782615844142E-2</v>
      </c>
      <c r="Y361" s="43">
        <f t="shared" si="1036"/>
        <v>5.6414354414933719E-2</v>
      </c>
      <c r="Z361" s="43">
        <f t="shared" si="1036"/>
        <v>9.1698976970149948E-2</v>
      </c>
      <c r="AA361" s="43">
        <f t="shared" si="1036"/>
        <v>0.11902508108425426</v>
      </c>
      <c r="AB361" s="43">
        <f t="shared" si="1036"/>
        <v>6.1302642035203497E-2</v>
      </c>
      <c r="AC361" s="43">
        <f t="shared" si="1036"/>
        <v>4.61116265206633E-2</v>
      </c>
      <c r="AD361" s="43">
        <f t="shared" si="1036"/>
        <v>8.0559628813613449E-2</v>
      </c>
      <c r="AE361" s="43">
        <f t="shared" si="1036"/>
        <v>0.10990941846944487</v>
      </c>
      <c r="AF361" s="43">
        <f t="shared" si="1036"/>
        <v>6.9441531814298019E-2</v>
      </c>
      <c r="AG361" s="43">
        <f t="shared" si="1036"/>
        <v>7.0524926636888155E-2</v>
      </c>
      <c r="AH361" s="43">
        <f t="shared" si="1036"/>
        <v>0.11520800060286507</v>
      </c>
      <c r="AI361" s="43">
        <f t="shared" si="1036"/>
        <v>0.15508887540102317</v>
      </c>
      <c r="AJ361" s="43">
        <f t="shared" si="1036"/>
        <v>9.2722065198201628E-2</v>
      </c>
      <c r="AK361" s="43">
        <f t="shared" si="1036"/>
        <v>3.4169404303418346E-2</v>
      </c>
      <c r="AL361" s="43">
        <f t="shared" si="1036"/>
        <v>9.8867552123109423E-2</v>
      </c>
      <c r="AM361" s="43">
        <f t="shared" ref="AM361:BG361" si="1037">-(AM360/AM$308)</f>
        <v>0.14402235695339144</v>
      </c>
      <c r="AN361" s="43">
        <f t="shared" si="1037"/>
        <v>6.7368671332202715E-2</v>
      </c>
      <c r="AO361" s="43">
        <f t="shared" si="1037"/>
        <v>7.842675857006301E-2</v>
      </c>
      <c r="AP361" s="43">
        <f t="shared" si="1037"/>
        <v>8.7946346559330549E-2</v>
      </c>
      <c r="AQ361" s="43">
        <f t="shared" si="1037"/>
        <v>6.5351132096493944E-2</v>
      </c>
      <c r="AR361" s="43">
        <f t="shared" si="1037"/>
        <v>6.7766713488279798E-2</v>
      </c>
      <c r="AS361" s="43">
        <f t="shared" si="1037"/>
        <v>9.3791831331160452E-2</v>
      </c>
      <c r="AT361" s="43">
        <f t="shared" si="1037"/>
        <v>9.9032289313883942E-2</v>
      </c>
      <c r="AU361" s="43">
        <f t="shared" si="1037"/>
        <v>0.11078813094752822</v>
      </c>
      <c r="AV361" s="43">
        <f t="shared" si="1037"/>
        <v>8.8190915995499844E-2</v>
      </c>
      <c r="AW361" s="43">
        <f t="shared" si="1037"/>
        <v>0.11754681494429775</v>
      </c>
      <c r="AX361" s="43">
        <f t="shared" si="1037"/>
        <v>0.11288646324867371</v>
      </c>
      <c r="AY361" s="43">
        <f t="shared" si="1037"/>
        <v>0.14174563591022443</v>
      </c>
      <c r="AZ361" s="43">
        <f t="shared" si="1037"/>
        <v>0.12892078681552366</v>
      </c>
      <c r="BA361" s="43">
        <f t="shared" si="1037"/>
        <v>0.14297078391669077</v>
      </c>
      <c r="BB361" s="43">
        <f t="shared" si="1037"/>
        <v>0.14000717617509867</v>
      </c>
      <c r="BC361" s="43">
        <f t="shared" si="1037"/>
        <v>0.17153558052434456</v>
      </c>
      <c r="BD361" s="43">
        <f t="shared" si="1037"/>
        <v>0.13530348120977229</v>
      </c>
      <c r="BE361" s="43">
        <f t="shared" si="1037"/>
        <v>0.14733143967708179</v>
      </c>
      <c r="BF361" s="43">
        <f t="shared" si="1037"/>
        <v>0.15778156743530808</v>
      </c>
      <c r="BG361" s="43">
        <f t="shared" si="1037"/>
        <v>0.15540596010179791</v>
      </c>
      <c r="BH361" s="43">
        <f t="shared" ref="BH361" si="1038">-(BH360/BH$308)</f>
        <v>0.14413559322033898</v>
      </c>
      <c r="BI361" s="43">
        <f t="shared" ref="BI361:BZ361" si="1039">-(BI360/BI$308)</f>
        <v>0.14766548153191977</v>
      </c>
      <c r="BJ361" s="43">
        <f t="shared" si="1039"/>
        <v>0.13828939966328652</v>
      </c>
      <c r="BK361" s="43">
        <f t="shared" si="1039"/>
        <v>0.15111839116845827</v>
      </c>
      <c r="BL361" s="43">
        <f t="shared" si="1039"/>
        <v>0.13974618985529888</v>
      </c>
      <c r="BM361" s="43">
        <f t="shared" si="1039"/>
        <v>6.3617995514514858E-2</v>
      </c>
      <c r="BN361" s="43">
        <f t="shared" si="1039"/>
        <v>0.1245614262374026</v>
      </c>
      <c r="BO361" s="43">
        <f t="shared" si="1039"/>
        <v>0.12183559618439646</v>
      </c>
      <c r="BP361" s="43">
        <f t="shared" si="1039"/>
        <v>0.12458372301318626</v>
      </c>
      <c r="BQ361" s="43">
        <f t="shared" si="1039"/>
        <v>8.2452743771836742E-2</v>
      </c>
      <c r="BR361" s="43">
        <f t="shared" si="1039"/>
        <v>0.1255289146751456</v>
      </c>
      <c r="BS361" s="43">
        <f t="shared" si="1039"/>
        <v>0.12408785483866512</v>
      </c>
      <c r="BT361" s="43">
        <f t="shared" si="1039"/>
        <v>0.12327650786097699</v>
      </c>
      <c r="BU361" s="43">
        <f t="shared" si="1039"/>
        <v>0.11571817180744615</v>
      </c>
      <c r="BV361" s="43">
        <f t="shared" si="1039"/>
        <v>0.1313345740114216</v>
      </c>
      <c r="BW361" s="43">
        <f t="shared" si="1039"/>
        <v>0.13034759108446359</v>
      </c>
      <c r="BX361" s="43">
        <f t="shared" si="1039"/>
        <v>0.13138933840176334</v>
      </c>
      <c r="BY361" s="43">
        <f t="shared" si="1039"/>
        <v>0.11953713105804219</v>
      </c>
      <c r="BZ361" s="43">
        <f t="shared" si="1039"/>
        <v>0.13323090905332718</v>
      </c>
      <c r="CB361" s="43"/>
      <c r="CC361" s="43">
        <f t="shared" ref="CC361:CT361" si="1040">-(CC360/CC$308)</f>
        <v>7.4994278434967296E-2</v>
      </c>
      <c r="CD361" s="43">
        <f t="shared" si="1040"/>
        <v>6.1853013822025328E-2</v>
      </c>
      <c r="CE361" s="43">
        <f t="shared" si="1040"/>
        <v>4.098460592759022E-2</v>
      </c>
      <c r="CF361" s="43">
        <f t="shared" si="1040"/>
        <v>6.5629613915309915E-2</v>
      </c>
      <c r="CG361" s="43">
        <f t="shared" si="1040"/>
        <v>7.3612174609531442E-2</v>
      </c>
      <c r="CH361" s="43">
        <f t="shared" si="1040"/>
        <v>6.7740856231817373E-2</v>
      </c>
      <c r="CI361" s="43">
        <f t="shared" si="1040"/>
        <v>8.6336193774546571E-2</v>
      </c>
      <c r="CJ361" s="43">
        <f t="shared" si="1040"/>
        <v>6.8527112831390055E-2</v>
      </c>
      <c r="CK361" s="43">
        <f t="shared" si="1040"/>
        <v>8.6496027062989464E-2</v>
      </c>
      <c r="CL361" s="43">
        <f t="shared" si="1040"/>
        <v>7.9958948352726641E-2</v>
      </c>
      <c r="CM361" s="43">
        <f t="shared" si="1040"/>
        <v>0.10649659760153797</v>
      </c>
      <c r="CN361" s="43">
        <f t="shared" si="1040"/>
        <v>0.13795518207282911</v>
      </c>
      <c r="CO361" s="43">
        <f t="shared" si="1040"/>
        <v>0.15216861369986312</v>
      </c>
      <c r="CP361" s="43">
        <f t="shared" si="1040"/>
        <v>0.14585381974015207</v>
      </c>
      <c r="CQ361" s="43">
        <f t="shared" si="1040"/>
        <v>0.10557845358631736</v>
      </c>
      <c r="CR361" s="43">
        <f t="shared" si="1040"/>
        <v>0.11006136520895821</v>
      </c>
      <c r="CS361" s="43">
        <f t="shared" si="1040"/>
        <v>0.12339312034270339</v>
      </c>
      <c r="CT361" s="43">
        <f t="shared" si="1040"/>
        <v>0.12840581342556248</v>
      </c>
    </row>
    <row r="362" spans="1:98" ht="15" customHeight="1" x14ac:dyDescent="0.25">
      <c r="A362" s="1"/>
      <c r="B362" s="26" t="s">
        <v>8</v>
      </c>
      <c r="G362" s="43" t="str">
        <f t="shared" ref="G362:BH362" si="1041">+IFERROR(G360/C360-1,"")</f>
        <v/>
      </c>
      <c r="H362" s="43" t="str">
        <f t="shared" si="1041"/>
        <v/>
      </c>
      <c r="I362" s="43" t="str">
        <f t="shared" si="1041"/>
        <v/>
      </c>
      <c r="J362" s="43" t="str">
        <f t="shared" si="1041"/>
        <v/>
      </c>
      <c r="K362" s="43">
        <f t="shared" si="1041"/>
        <v>-4.6156893002923582E-2</v>
      </c>
      <c r="L362" s="43">
        <f t="shared" si="1041"/>
        <v>0.22231730703905672</v>
      </c>
      <c r="M362" s="43">
        <f t="shared" si="1041"/>
        <v>0.32818220955739141</v>
      </c>
      <c r="N362" s="43">
        <f t="shared" si="1041"/>
        <v>0.38867182138445355</v>
      </c>
      <c r="O362" s="43">
        <f t="shared" si="1041"/>
        <v>0.35680271662523855</v>
      </c>
      <c r="P362" s="43">
        <f t="shared" si="1041"/>
        <v>0.3224772270907581</v>
      </c>
      <c r="Q362" s="43">
        <f t="shared" si="1041"/>
        <v>0.26289306205559959</v>
      </c>
      <c r="R362" s="43">
        <f t="shared" si="1041"/>
        <v>0.30819524774196361</v>
      </c>
      <c r="S362" s="43">
        <f t="shared" si="1041"/>
        <v>0.10434616228512028</v>
      </c>
      <c r="T362" s="43">
        <f t="shared" si="1041"/>
        <v>-5.8758079936678476E-2</v>
      </c>
      <c r="U362" s="43">
        <f t="shared" si="1041"/>
        <v>9.1328310943024738E-2</v>
      </c>
      <c r="V362" s="43">
        <f t="shared" si="1041"/>
        <v>0.28043194668732707</v>
      </c>
      <c r="W362" s="43">
        <f t="shared" si="1041"/>
        <v>0.44458711534204109</v>
      </c>
      <c r="X362" s="43">
        <f t="shared" si="1041"/>
        <v>4.6397731666452113E-3</v>
      </c>
      <c r="Y362" s="43">
        <f t="shared" si="1041"/>
        <v>-7.7341755140438062E-2</v>
      </c>
      <c r="Z362" s="43">
        <f t="shared" si="1041"/>
        <v>-7.3357323624458459E-2</v>
      </c>
      <c r="AA362" s="43">
        <f t="shared" si="1041"/>
        <v>-5.6703242812479182E-3</v>
      </c>
      <c r="AB362" s="43">
        <f t="shared" si="1041"/>
        <v>0.25683130211674143</v>
      </c>
      <c r="AC362" s="43">
        <f t="shared" si="1041"/>
        <v>0.25063724419197442</v>
      </c>
      <c r="AD362" s="43">
        <f t="shared" si="1041"/>
        <v>4.4256240448293349E-2</v>
      </c>
      <c r="AE362" s="43">
        <f t="shared" si="1041"/>
        <v>0.18004993680835968</v>
      </c>
      <c r="AF362" s="43">
        <f t="shared" si="1041"/>
        <v>0.36324044775611597</v>
      </c>
      <c r="AG362" s="43">
        <f t="shared" si="1041"/>
        <v>0.34281554811471837</v>
      </c>
      <c r="AH362" s="43">
        <f t="shared" si="1041"/>
        <v>0.44499664613695944</v>
      </c>
      <c r="AI362" s="43">
        <f t="shared" si="1041"/>
        <v>0.16806854396322035</v>
      </c>
      <c r="AJ362" s="43">
        <f t="shared" si="1041"/>
        <v>0.35013851798237949</v>
      </c>
      <c r="AK362" s="43">
        <f t="shared" si="1041"/>
        <v>0.16214575337713311</v>
      </c>
      <c r="AL362" s="43">
        <f t="shared" si="1041"/>
        <v>1.8884645411769485E-2</v>
      </c>
      <c r="AM362" s="43">
        <f t="shared" si="1041"/>
        <v>0.35996064048662668</v>
      </c>
      <c r="AN362" s="43">
        <f t="shared" si="1041"/>
        <v>0.18372892635315008</v>
      </c>
      <c r="AO362" s="43">
        <f t="shared" si="1041"/>
        <v>0.29964363677071471</v>
      </c>
      <c r="AP362" s="43">
        <f t="shared" si="1041"/>
        <v>0.32848740888005312</v>
      </c>
      <c r="AQ362" s="43">
        <f t="shared" si="1041"/>
        <v>7.0611063605867219E-2</v>
      </c>
      <c r="AR362" s="43">
        <f t="shared" si="1041"/>
        <v>1.3336456625282933E-2</v>
      </c>
      <c r="AS362" s="43">
        <f t="shared" si="1041"/>
        <v>9.6415292074019998E-2</v>
      </c>
      <c r="AT362" s="43">
        <f t="shared" si="1041"/>
        <v>0.2111301636788776</v>
      </c>
      <c r="AU362" s="43">
        <f t="shared" si="1041"/>
        <v>0.21061038921143993</v>
      </c>
      <c r="AV362" s="43">
        <f t="shared" si="1041"/>
        <v>0.33851654363605554</v>
      </c>
      <c r="AW362" s="43">
        <f t="shared" si="1041"/>
        <v>0.33306273159362587</v>
      </c>
      <c r="AX362" s="43">
        <f t="shared" si="1041"/>
        <v>0.22888511339356965</v>
      </c>
      <c r="AY362" s="43">
        <f t="shared" si="1041"/>
        <v>0.80288766525412969</v>
      </c>
      <c r="AZ362" s="43">
        <f t="shared" si="1041"/>
        <v>1.2336077370329859</v>
      </c>
      <c r="BA362" s="43">
        <f t="shared" si="1041"/>
        <v>0.94185247028779084</v>
      </c>
      <c r="BB362" s="43">
        <f t="shared" si="1041"/>
        <v>1.0434240707186024</v>
      </c>
      <c r="BC362" s="43">
        <f t="shared" si="1041"/>
        <v>0.45038705137227297</v>
      </c>
      <c r="BD362" s="43">
        <f t="shared" si="1041"/>
        <v>7.7319587628865705E-3</v>
      </c>
      <c r="BE362" s="43">
        <f t="shared" si="1041"/>
        <v>-3.0349013657056112E-3</v>
      </c>
      <c r="BF362" s="43">
        <f t="shared" si="1041"/>
        <v>9.0722706304459333E-2</v>
      </c>
      <c r="BG362" s="43">
        <f t="shared" si="1041"/>
        <v>-8.1513828238718999E-2</v>
      </c>
      <c r="BH362" s="43">
        <f t="shared" si="1041"/>
        <v>8.7468030690537102E-2</v>
      </c>
      <c r="BI362" s="92">
        <v>0.05</v>
      </c>
      <c r="BJ362" s="92">
        <v>0</v>
      </c>
      <c r="BK362" s="92">
        <v>0.05</v>
      </c>
      <c r="BL362" s="92">
        <v>0.05</v>
      </c>
      <c r="BM362" s="189">
        <v>0.1</v>
      </c>
      <c r="BN362" s="92">
        <v>0.1</v>
      </c>
      <c r="BO362" s="92">
        <v>0.1</v>
      </c>
      <c r="BP362" s="92">
        <v>0.1</v>
      </c>
      <c r="BQ362" s="92">
        <v>0.05</v>
      </c>
      <c r="BR362" s="92">
        <v>0.05</v>
      </c>
      <c r="BS362" s="92">
        <v>0.06</v>
      </c>
      <c r="BT362" s="92">
        <v>0.06</v>
      </c>
      <c r="BU362" s="92">
        <v>0.06</v>
      </c>
      <c r="BV362" s="92">
        <v>0.06</v>
      </c>
      <c r="BW362" s="92">
        <v>0.06</v>
      </c>
      <c r="BX362" s="92">
        <v>0.06</v>
      </c>
      <c r="BY362" s="92">
        <v>0.06</v>
      </c>
      <c r="BZ362" s="92">
        <v>0.06</v>
      </c>
      <c r="CB362" s="43"/>
      <c r="CC362" s="43" t="str">
        <f t="shared" ref="CC362:CT362" si="1042">+IFERROR(CC360/CB360-1,"")</f>
        <v/>
      </c>
      <c r="CD362" s="43">
        <f t="shared" si="1042"/>
        <v>0.22074810704899428</v>
      </c>
      <c r="CE362" s="43">
        <f t="shared" si="1042"/>
        <v>0.30847818965063101</v>
      </c>
      <c r="CF362" s="43">
        <f t="shared" si="1042"/>
        <v>0.10710134714133912</v>
      </c>
      <c r="CG362" s="43">
        <f t="shared" si="1042"/>
        <v>4.8946106881985196E-2</v>
      </c>
      <c r="CH362" s="43">
        <f t="shared" si="1042"/>
        <v>0.1226834724628092</v>
      </c>
      <c r="CI362" s="43">
        <f t="shared" si="1042"/>
        <v>0.33251405311106796</v>
      </c>
      <c r="CJ362" s="43">
        <f t="shared" si="1042"/>
        <v>0.16778675790318931</v>
      </c>
      <c r="CK362" s="43">
        <f t="shared" si="1042"/>
        <v>0.28877860655615173</v>
      </c>
      <c r="CL362" s="43">
        <f t="shared" si="1042"/>
        <v>9.8231614434727499E-2</v>
      </c>
      <c r="CM362" s="43">
        <f t="shared" si="1042"/>
        <v>0.27774922376100997</v>
      </c>
      <c r="CN362" s="43">
        <f t="shared" si="1042"/>
        <v>1.0082102711042538</v>
      </c>
      <c r="CO362" s="43">
        <f t="shared" si="1042"/>
        <v>0.11332144327068194</v>
      </c>
      <c r="CP362" s="43">
        <f t="shared" si="1042"/>
        <v>1.2513863216266241E-2</v>
      </c>
      <c r="CQ362" s="43">
        <f t="shared" si="1042"/>
        <v>7.5543263291770968E-2</v>
      </c>
      <c r="CR362" s="43">
        <f t="shared" si="1042"/>
        <v>7.387590943115252E-2</v>
      </c>
      <c r="CS362" s="43">
        <f t="shared" si="1042"/>
        <v>6.0000000000000053E-2</v>
      </c>
      <c r="CT362" s="43">
        <f t="shared" si="1042"/>
        <v>6.0000000000000053E-2</v>
      </c>
    </row>
    <row r="363" spans="1:98" ht="15" customHeight="1" x14ac:dyDescent="0.25">
      <c r="A363" s="1"/>
      <c r="B363" s="26" t="s">
        <v>271</v>
      </c>
      <c r="G363" s="4">
        <f t="shared" ref="G363:BZ363" si="1043">-G360+C360</f>
        <v>15.802333333333333</v>
      </c>
      <c r="H363" s="4">
        <f t="shared" si="1043"/>
        <v>15.298666666666668</v>
      </c>
      <c r="I363" s="4">
        <f t="shared" si="1043"/>
        <v>16.259666666666668</v>
      </c>
      <c r="J363" s="4">
        <f t="shared" si="1043"/>
        <v>14.571333333333333</v>
      </c>
      <c r="K363" s="4">
        <f t="shared" si="1043"/>
        <v>-0.72938660886319973</v>
      </c>
      <c r="L363" s="4">
        <f t="shared" si="1043"/>
        <v>3.4011583746215148</v>
      </c>
      <c r="M363" s="4">
        <f t="shared" si="1043"/>
        <v>5.3361333333333327</v>
      </c>
      <c r="N363" s="4">
        <f t="shared" si="1043"/>
        <v>5.6634666666666664</v>
      </c>
      <c r="O363" s="4">
        <f t="shared" si="1043"/>
        <v>5.3780683388384336</v>
      </c>
      <c r="P363" s="4">
        <f t="shared" si="1043"/>
        <v>6.0302677263969358</v>
      </c>
      <c r="Q363" s="4">
        <f t="shared" si="1043"/>
        <v>5.6773859895403156</v>
      </c>
      <c r="R363" s="4">
        <f t="shared" si="1043"/>
        <v>6.2362691990090831</v>
      </c>
      <c r="S363" s="4">
        <f t="shared" si="1043"/>
        <v>2.1339849366914336</v>
      </c>
      <c r="T363" s="4">
        <f t="shared" si="1043"/>
        <v>-1.4530927676851171</v>
      </c>
      <c r="U363" s="4">
        <f t="shared" si="1043"/>
        <v>2.4908140104596832</v>
      </c>
      <c r="V363" s="4">
        <f t="shared" si="1043"/>
        <v>7.4233334663730624</v>
      </c>
      <c r="W363" s="4">
        <f t="shared" si="1043"/>
        <v>10.040999999999997</v>
      </c>
      <c r="X363" s="4">
        <f t="shared" si="1043"/>
        <v>0.10800000000000054</v>
      </c>
      <c r="Y363" s="4">
        <f t="shared" si="1043"/>
        <v>-2.3019999999999996</v>
      </c>
      <c r="Z363" s="4">
        <f t="shared" si="1043"/>
        <v>-2.4864026653821441</v>
      </c>
      <c r="AA363" s="4">
        <f t="shared" si="1043"/>
        <v>-0.18499999999999517</v>
      </c>
      <c r="AB363" s="4">
        <f t="shared" si="1043"/>
        <v>6.0059999999999967</v>
      </c>
      <c r="AC363" s="4">
        <f t="shared" si="1043"/>
        <v>6.8829999999999991</v>
      </c>
      <c r="AD363" s="4">
        <f t="shared" si="1043"/>
        <v>1.3900000000000006</v>
      </c>
      <c r="AE363" s="4">
        <f t="shared" si="1043"/>
        <v>5.840999999999994</v>
      </c>
      <c r="AF363" s="4">
        <f t="shared" si="1043"/>
        <v>10.676000000000002</v>
      </c>
      <c r="AG363" s="4">
        <f t="shared" si="1043"/>
        <v>11.774000000000001</v>
      </c>
      <c r="AH363" s="4">
        <f t="shared" si="1043"/>
        <v>14.594999999999999</v>
      </c>
      <c r="AI363" s="4">
        <f t="shared" si="1043"/>
        <v>6.4340000000000046</v>
      </c>
      <c r="AJ363" s="4">
        <f t="shared" si="1043"/>
        <v>14.028999999999996</v>
      </c>
      <c r="AK363" s="4">
        <f t="shared" si="1043"/>
        <v>7.4780000000000015</v>
      </c>
      <c r="AL363" s="4">
        <f t="shared" si="1043"/>
        <v>0.89499999999999602</v>
      </c>
      <c r="AM363" s="4">
        <f t="shared" si="1043"/>
        <v>16.095999999999997</v>
      </c>
      <c r="AN363" s="4">
        <f t="shared" si="1043"/>
        <v>9.9390000000000001</v>
      </c>
      <c r="AO363" s="4">
        <f t="shared" si="1043"/>
        <v>16.059999999999995</v>
      </c>
      <c r="AP363" s="4">
        <f t="shared" si="1043"/>
        <v>15.862000000000009</v>
      </c>
      <c r="AQ363" s="4">
        <f t="shared" si="1043"/>
        <v>4.2939999999999969</v>
      </c>
      <c r="AR363" s="4">
        <f t="shared" si="1043"/>
        <v>0.8539999999999992</v>
      </c>
      <c r="AS363" s="4">
        <f t="shared" si="1043"/>
        <v>6.7160000000000082</v>
      </c>
      <c r="AT363" s="4">
        <f t="shared" si="1043"/>
        <v>13.543999999999997</v>
      </c>
      <c r="AU363" s="4">
        <f t="shared" si="1043"/>
        <v>13.712000000000003</v>
      </c>
      <c r="AV363" s="4">
        <f t="shared" si="1043"/>
        <v>21.966000000000008</v>
      </c>
      <c r="AW363" s="4">
        <f t="shared" si="1043"/>
        <v>25.436999999999998</v>
      </c>
      <c r="AX363" s="4">
        <f t="shared" si="1043"/>
        <v>17.783000000000001</v>
      </c>
      <c r="AY363" s="4">
        <f t="shared" si="1043"/>
        <v>63.281999999999996</v>
      </c>
      <c r="AZ363" s="4">
        <f t="shared" si="1043"/>
        <v>107.145</v>
      </c>
      <c r="BA363" s="4">
        <f t="shared" si="1043"/>
        <v>95.889999999999986</v>
      </c>
      <c r="BB363" s="4">
        <f t="shared" si="1043"/>
        <v>99.62299999999999</v>
      </c>
      <c r="BC363" s="4">
        <f t="shared" si="1043"/>
        <v>64</v>
      </c>
      <c r="BD363" s="4">
        <f t="shared" si="1043"/>
        <v>1.5</v>
      </c>
      <c r="BE363" s="4">
        <f t="shared" si="1043"/>
        <v>-0.59999999999999432</v>
      </c>
      <c r="BF363" s="4">
        <f t="shared" si="1043"/>
        <v>17.700000000000017</v>
      </c>
      <c r="BG363" s="4">
        <f t="shared" si="1043"/>
        <v>-16.799999999999983</v>
      </c>
      <c r="BH363" s="4">
        <f t="shared" si="1043"/>
        <v>17.099999999999994</v>
      </c>
      <c r="BI363" s="4">
        <f t="shared" si="1043"/>
        <v>9.8550000000000182</v>
      </c>
      <c r="BJ363" s="4">
        <f t="shared" si="1043"/>
        <v>0</v>
      </c>
      <c r="BK363" s="4">
        <f t="shared" si="1043"/>
        <v>9.4650000000000034</v>
      </c>
      <c r="BL363" s="4">
        <f t="shared" si="1043"/>
        <v>10.629999999999995</v>
      </c>
      <c r="BM363" s="4">
        <f t="shared" si="1043"/>
        <v>20.69550000000001</v>
      </c>
      <c r="BN363" s="4">
        <f t="shared" si="1043"/>
        <v>21.28000000000003</v>
      </c>
      <c r="BO363" s="4">
        <f t="shared" si="1043"/>
        <v>19.876500000000021</v>
      </c>
      <c r="BP363" s="4">
        <f t="shared" si="1043"/>
        <v>22.323000000000008</v>
      </c>
      <c r="BQ363" s="4">
        <f t="shared" si="1043"/>
        <v>11.382525000000015</v>
      </c>
      <c r="BR363" s="4">
        <f t="shared" si="1043"/>
        <v>11.704000000000008</v>
      </c>
      <c r="BS363" s="4">
        <f t="shared" si="1043"/>
        <v>13.118490000000008</v>
      </c>
      <c r="BT363" s="4">
        <f t="shared" si="1043"/>
        <v>14.733180000000004</v>
      </c>
      <c r="BU363" s="4">
        <f t="shared" si="1043"/>
        <v>14.341981500000003</v>
      </c>
      <c r="BV363" s="4">
        <f t="shared" si="1043"/>
        <v>14.747040000000027</v>
      </c>
      <c r="BW363" s="4">
        <f t="shared" si="1043"/>
        <v>13.905599400000028</v>
      </c>
      <c r="BX363" s="4">
        <f t="shared" si="1043"/>
        <v>15.617170799999997</v>
      </c>
      <c r="BY363" s="4">
        <f t="shared" si="1043"/>
        <v>15.202500390000012</v>
      </c>
      <c r="BZ363" s="4">
        <f t="shared" si="1043"/>
        <v>15.631862400000045</v>
      </c>
      <c r="CB363" s="4"/>
      <c r="CC363" s="4">
        <f t="shared" ref="CC363:CT363" si="1044">-CC360+CB360</f>
        <v>61.932000000000002</v>
      </c>
      <c r="CD363" s="4">
        <f t="shared" si="1044"/>
        <v>13.671371765758309</v>
      </c>
      <c r="CE363" s="4">
        <f t="shared" si="1044"/>
        <v>23.321991253784759</v>
      </c>
      <c r="CF363" s="4">
        <f t="shared" si="1044"/>
        <v>10.59503964583908</v>
      </c>
      <c r="CG363" s="4">
        <f t="shared" si="1044"/>
        <v>5.3605973346178502</v>
      </c>
      <c r="CH363" s="4">
        <f t="shared" si="1044"/>
        <v>14.093999999999994</v>
      </c>
      <c r="CI363" s="4">
        <f t="shared" si="1044"/>
        <v>42.885999999999996</v>
      </c>
      <c r="CJ363" s="4">
        <f t="shared" si="1044"/>
        <v>28.836000000000013</v>
      </c>
      <c r="CK363" s="4">
        <f t="shared" si="1044"/>
        <v>57.956999999999994</v>
      </c>
      <c r="CL363" s="4">
        <f t="shared" si="1044"/>
        <v>25.408000000000015</v>
      </c>
      <c r="CM363" s="4">
        <f t="shared" si="1044"/>
        <v>78.898000000000025</v>
      </c>
      <c r="CN363" s="4">
        <f t="shared" si="1044"/>
        <v>365.93999999999994</v>
      </c>
      <c r="CO363" s="4">
        <f t="shared" si="1044"/>
        <v>82.600000000000023</v>
      </c>
      <c r="CP363" s="4">
        <f t="shared" si="1044"/>
        <v>10.154999999999973</v>
      </c>
      <c r="CQ363" s="4">
        <f t="shared" si="1044"/>
        <v>62.070500000000152</v>
      </c>
      <c r="CR363" s="4">
        <f t="shared" si="1044"/>
        <v>65.286024999999995</v>
      </c>
      <c r="CS363" s="4">
        <f t="shared" si="1044"/>
        <v>56.940691500000071</v>
      </c>
      <c r="CT363" s="4">
        <f t="shared" si="1044"/>
        <v>60.357132989999968</v>
      </c>
    </row>
    <row r="364" spans="1:98" ht="15" customHeight="1" x14ac:dyDescent="0.25">
      <c r="A364" s="1"/>
      <c r="B364" s="26" t="s">
        <v>272</v>
      </c>
      <c r="D364" s="43"/>
      <c r="E364" s="43"/>
      <c r="F364" s="43"/>
      <c r="G364" s="43" t="e">
        <f t="shared" ref="G364:BZ364" si="1045">+G360/F360-1</f>
        <v>#DIV/0!</v>
      </c>
      <c r="H364" s="43">
        <f t="shared" si="1045"/>
        <v>-3.1872930157993529E-2</v>
      </c>
      <c r="I364" s="43">
        <f t="shared" si="1045"/>
        <v>6.2815931671605485E-2</v>
      </c>
      <c r="J364" s="43">
        <f t="shared" si="1045"/>
        <v>-0.10383566698784319</v>
      </c>
      <c r="K364" s="43">
        <f t="shared" si="1045"/>
        <v>3.4424673409214401E-2</v>
      </c>
      <c r="L364" s="43">
        <f t="shared" si="1045"/>
        <v>0.24062171671648014</v>
      </c>
      <c r="M364" s="43">
        <f t="shared" si="1045"/>
        <v>0.15486641999685369</v>
      </c>
      <c r="N364" s="43">
        <f t="shared" si="1045"/>
        <v>-6.3021513442428678E-2</v>
      </c>
      <c r="O364" s="43">
        <f t="shared" si="1045"/>
        <v>1.0685307653575338E-2</v>
      </c>
      <c r="P364" s="43">
        <f t="shared" si="1045"/>
        <v>0.20923546783033276</v>
      </c>
      <c r="Q364" s="43">
        <f t="shared" si="1045"/>
        <v>0.10283395399059181</v>
      </c>
      <c r="R364" s="43">
        <f t="shared" si="1045"/>
        <v>-2.9410454313583245E-2</v>
      </c>
      <c r="S364" s="43">
        <f t="shared" si="1045"/>
        <v>-0.14680439123156208</v>
      </c>
      <c r="T364" s="43">
        <f t="shared" si="1045"/>
        <v>3.0639805180429525E-2</v>
      </c>
      <c r="U364" s="43">
        <f t="shared" si="1045"/>
        <v>0.27868711603728991</v>
      </c>
      <c r="V364" s="43">
        <f t="shared" si="1045"/>
        <v>0.1387717600249343</v>
      </c>
      <c r="W364" s="43">
        <f t="shared" si="1045"/>
        <v>-3.7422186722223083E-2</v>
      </c>
      <c r="X364" s="43">
        <f t="shared" si="1045"/>
        <v>-0.28324036044872181</v>
      </c>
      <c r="Y364" s="43">
        <f t="shared" si="1045"/>
        <v>0.17434252726106481</v>
      </c>
      <c r="Z364" s="43">
        <f t="shared" si="1045"/>
        <v>0.14368946180176256</v>
      </c>
      <c r="AA364" s="43">
        <f t="shared" si="1045"/>
        <v>3.2889709628120212E-2</v>
      </c>
      <c r="AB364" s="43">
        <f t="shared" si="1045"/>
        <v>-9.4016830553928843E-2</v>
      </c>
      <c r="AC364" s="43">
        <f t="shared" si="1045"/>
        <v>0.16855499982987987</v>
      </c>
      <c r="AD364" s="43">
        <f t="shared" si="1045"/>
        <v>-4.5042946571553277E-2</v>
      </c>
      <c r="AE364" s="43">
        <f t="shared" si="1045"/>
        <v>0.16720531739740219</v>
      </c>
      <c r="AF364" s="43">
        <f t="shared" si="1045"/>
        <v>4.6627657907110542E-2</v>
      </c>
      <c r="AG364" s="43">
        <f t="shared" si="1045"/>
        <v>0.15104699628122886</v>
      </c>
      <c r="AH364" s="43">
        <f t="shared" si="1045"/>
        <v>2.762418959647861E-2</v>
      </c>
      <c r="AI364" s="43">
        <f t="shared" si="1045"/>
        <v>-5.6485134935538972E-2</v>
      </c>
      <c r="AJ364" s="43">
        <f t="shared" si="1045"/>
        <v>0.20976831559173448</v>
      </c>
      <c r="AK364" s="43">
        <f t="shared" si="1045"/>
        <v>-9.2243419106772251E-3</v>
      </c>
      <c r="AL364" s="43">
        <f t="shared" si="1045"/>
        <v>-9.9054051532735166E-2</v>
      </c>
      <c r="AM364" s="43">
        <f t="shared" si="1045"/>
        <v>0.2593605036447979</v>
      </c>
      <c r="AN364" s="43">
        <f t="shared" si="1045"/>
        <v>5.2999408011576543E-2</v>
      </c>
      <c r="AO364" s="43">
        <f t="shared" si="1045"/>
        <v>8.7795736706488547E-2</v>
      </c>
      <c r="AP364" s="43">
        <f t="shared" si="1045"/>
        <v>-7.9058816773619145E-2</v>
      </c>
      <c r="AQ364" s="43">
        <f t="shared" si="1045"/>
        <v>1.4902572096648248E-2</v>
      </c>
      <c r="AR364" s="43">
        <f t="shared" si="1045"/>
        <v>-3.3330261419838303E-3</v>
      </c>
      <c r="AS364" s="43">
        <f t="shared" si="1045"/>
        <v>0.17697914900830658</v>
      </c>
      <c r="AT364" s="43">
        <f t="shared" si="1045"/>
        <v>1.7296688620323852E-2</v>
      </c>
      <c r="AU364" s="43">
        <f t="shared" si="1045"/>
        <v>1.4467011609648139E-2</v>
      </c>
      <c r="AV364" s="43">
        <f t="shared" si="1045"/>
        <v>0.10196909335431004</v>
      </c>
      <c r="AW364" s="43">
        <f t="shared" si="1045"/>
        <v>0.17218352426457884</v>
      </c>
      <c r="AX364" s="43">
        <f t="shared" si="1045"/>
        <v>-6.2204105687064137E-2</v>
      </c>
      <c r="AY364" s="43">
        <f t="shared" si="1045"/>
        <v>0.48831655791447148</v>
      </c>
      <c r="AZ364" s="43">
        <f t="shared" si="1045"/>
        <v>0.36523574947220272</v>
      </c>
      <c r="BA364" s="43">
        <f t="shared" si="1045"/>
        <v>1.907216494845354E-2</v>
      </c>
      <c r="BB364" s="43">
        <f t="shared" si="1045"/>
        <v>-1.3151239251390945E-2</v>
      </c>
      <c r="BC364" s="43">
        <f t="shared" si="1045"/>
        <v>5.6381342901076437E-2</v>
      </c>
      <c r="BD364" s="43">
        <f t="shared" si="1045"/>
        <v>-5.1431344007763169E-2</v>
      </c>
      <c r="BE364" s="43">
        <f t="shared" si="1045"/>
        <v>8.1841432225062682E-3</v>
      </c>
      <c r="BF364" s="43">
        <f t="shared" si="1045"/>
        <v>7.9654997463216803E-2</v>
      </c>
      <c r="BG364" s="43">
        <f t="shared" si="1045"/>
        <v>-0.11043233082706772</v>
      </c>
      <c r="BH364" s="43">
        <f t="shared" si="1045"/>
        <v>0.12308505018489169</v>
      </c>
      <c r="BI364" s="43">
        <f t="shared" si="1045"/>
        <v>-2.6552210724364866E-2</v>
      </c>
      <c r="BJ364" s="43">
        <f t="shared" si="1045"/>
        <v>2.8242854726872935E-2</v>
      </c>
      <c r="BK364" s="43">
        <f t="shared" si="1045"/>
        <v>-6.5953947368421084E-2</v>
      </c>
      <c r="BL364" s="43">
        <f t="shared" si="1045"/>
        <v>0.12308505018489146</v>
      </c>
      <c r="BM364" s="43">
        <f t="shared" si="1045"/>
        <v>1.980244590780833E-2</v>
      </c>
      <c r="BN364" s="43">
        <f t="shared" si="1045"/>
        <v>2.8242854726873157E-2</v>
      </c>
      <c r="BO364" s="43">
        <f t="shared" si="1045"/>
        <v>-6.5953947368421084E-2</v>
      </c>
      <c r="BP364" s="43">
        <f t="shared" si="1045"/>
        <v>0.12308505018489146</v>
      </c>
      <c r="BQ364" s="43">
        <f t="shared" si="1045"/>
        <v>-2.6552210724364866E-2</v>
      </c>
      <c r="BR364" s="43">
        <f t="shared" si="1045"/>
        <v>2.8242854726872935E-2</v>
      </c>
      <c r="BS364" s="43">
        <f t="shared" si="1045"/>
        <v>-5.705827067669178E-2</v>
      </c>
      <c r="BT364" s="43">
        <f t="shared" si="1045"/>
        <v>0.12308505018489146</v>
      </c>
      <c r="BU364" s="43">
        <f t="shared" si="1045"/>
        <v>-2.6552210724364866E-2</v>
      </c>
      <c r="BV364" s="43">
        <f t="shared" si="1045"/>
        <v>2.8242854726873157E-2</v>
      </c>
      <c r="BW364" s="43">
        <f t="shared" si="1045"/>
        <v>-5.7058270676691669E-2</v>
      </c>
      <c r="BX364" s="43">
        <f t="shared" si="1045"/>
        <v>0.12308505018489146</v>
      </c>
      <c r="BY364" s="43">
        <f t="shared" si="1045"/>
        <v>-2.6552210724364755E-2</v>
      </c>
      <c r="BZ364" s="43">
        <f t="shared" si="1045"/>
        <v>2.8242854726873157E-2</v>
      </c>
      <c r="CB364" s="43"/>
      <c r="CC364" s="43"/>
      <c r="CD364" s="43"/>
      <c r="CE364" s="43"/>
      <c r="CF364" s="43"/>
      <c r="CG364" s="43"/>
      <c r="CH364" s="43"/>
      <c r="CI364" s="43"/>
      <c r="CJ364" s="43"/>
      <c r="CK364" s="43"/>
      <c r="CL364" s="43"/>
      <c r="CM364" s="43"/>
      <c r="CN364" s="43"/>
      <c r="CO364" s="43"/>
      <c r="CP364" s="43"/>
      <c r="CQ364" s="43"/>
      <c r="CR364" s="43"/>
      <c r="CS364" s="43"/>
      <c r="CT364" s="43"/>
    </row>
    <row r="365" spans="1:98" ht="15" customHeight="1" x14ac:dyDescent="0.25">
      <c r="A365" s="1"/>
      <c r="BF365" s="4"/>
      <c r="BG365" s="4"/>
      <c r="BH365" s="4"/>
      <c r="BI365" s="4"/>
      <c r="BJ365" s="4"/>
      <c r="BK365" s="87"/>
      <c r="BL365" s="87"/>
      <c r="BM365" s="87"/>
      <c r="BN365" s="87"/>
      <c r="CO365" s="181"/>
      <c r="CP365" s="181"/>
      <c r="CQ365" s="181"/>
      <c r="CR365" s="181"/>
      <c r="CS365" s="181"/>
      <c r="CT365" s="181"/>
    </row>
    <row r="366" spans="1:98" ht="15" customHeight="1" x14ac:dyDescent="0.25">
      <c r="A366" s="1"/>
      <c r="B366" s="36" t="s">
        <v>284</v>
      </c>
      <c r="C366" s="96"/>
      <c r="D366" s="96"/>
      <c r="E366" s="96"/>
      <c r="F366" s="96"/>
      <c r="G366" s="96">
        <f t="shared" ref="G366:BG366" si="1046">-G597</f>
        <v>-73.75033333333333</v>
      </c>
      <c r="H366" s="96">
        <f t="shared" si="1046"/>
        <v>-27.919</v>
      </c>
      <c r="I366" s="96">
        <f t="shared" si="1046"/>
        <v>-39.337333333333333</v>
      </c>
      <c r="J366" s="96">
        <f t="shared" si="1046"/>
        <v>-39.381</v>
      </c>
      <c r="K366" s="96">
        <f t="shared" si="1046"/>
        <v>-78.446037861271677</v>
      </c>
      <c r="L366" s="96">
        <f t="shared" si="1046"/>
        <v>-64.796973472336916</v>
      </c>
      <c r="M366" s="96">
        <f t="shared" si="1046"/>
        <v>-59.480783333333335</v>
      </c>
      <c r="N366" s="96">
        <f t="shared" si="1046"/>
        <v>-50.228616666666667</v>
      </c>
      <c r="O366" s="96">
        <f t="shared" si="1046"/>
        <v>-40.599475990916602</v>
      </c>
      <c r="P366" s="96">
        <f t="shared" si="1046"/>
        <v>-98.91320092898431</v>
      </c>
      <c r="Q366" s="96">
        <f t="shared" si="1046"/>
        <v>-68.444185053674644</v>
      </c>
      <c r="R366" s="96">
        <f t="shared" si="1046"/>
        <v>-28.816572969997249</v>
      </c>
      <c r="S366" s="96">
        <f t="shared" si="1046"/>
        <v>-34.845999999999997</v>
      </c>
      <c r="T366" s="96">
        <f t="shared" si="1046"/>
        <v>-46.887</v>
      </c>
      <c r="U366" s="96">
        <f t="shared" si="1046"/>
        <v>-94.480999999999995</v>
      </c>
      <c r="V366" s="96">
        <f t="shared" si="1046"/>
        <v>-50.329000000000001</v>
      </c>
      <c r="W366" s="96">
        <f t="shared" si="1046"/>
        <v>-43.183999999999997</v>
      </c>
      <c r="X366" s="96">
        <f t="shared" si="1046"/>
        <v>-52.764000000000003</v>
      </c>
      <c r="Y366" s="96">
        <f t="shared" si="1046"/>
        <v>-57.482999999999997</v>
      </c>
      <c r="Z366" s="96">
        <f t="shared" si="1046"/>
        <v>-35.454000000000001</v>
      </c>
      <c r="AA366" s="96">
        <f t="shared" si="1046"/>
        <v>-68.584999999999994</v>
      </c>
      <c r="AB366" s="96">
        <f t="shared" si="1046"/>
        <v>-77.908000000000001</v>
      </c>
      <c r="AC366" s="96">
        <f t="shared" si="1046"/>
        <v>-93.379000000000005</v>
      </c>
      <c r="AD366" s="96">
        <f t="shared" si="1046"/>
        <v>-34.121000000000002</v>
      </c>
      <c r="AE366" s="96">
        <f t="shared" si="1046"/>
        <v>-47.320999999999998</v>
      </c>
      <c r="AF366" s="96">
        <f t="shared" si="1046"/>
        <v>-71.257999999999996</v>
      </c>
      <c r="AG366" s="96">
        <f t="shared" si="1046"/>
        <v>-74.022000000000006</v>
      </c>
      <c r="AH366" s="96">
        <f t="shared" si="1046"/>
        <v>-42.128</v>
      </c>
      <c r="AI366" s="96">
        <f t="shared" si="1046"/>
        <v>-53.531999999999996</v>
      </c>
      <c r="AJ366" s="96">
        <f t="shared" si="1046"/>
        <v>-89.290999999999997</v>
      </c>
      <c r="AK366" s="96">
        <f t="shared" si="1046"/>
        <v>-154.649</v>
      </c>
      <c r="AL366" s="96">
        <f t="shared" si="1046"/>
        <v>-70.244</v>
      </c>
      <c r="AM366" s="96">
        <f t="shared" si="1046"/>
        <v>-85.344999999999999</v>
      </c>
      <c r="AN366" s="96">
        <f t="shared" si="1046"/>
        <v>-145.822</v>
      </c>
      <c r="AO366" s="96">
        <f t="shared" si="1046"/>
        <v>-132.95500000000001</v>
      </c>
      <c r="AP366" s="96">
        <f t="shared" si="1046"/>
        <v>-75.622</v>
      </c>
      <c r="AQ366" s="96">
        <f t="shared" si="1046"/>
        <v>-80.051000000000002</v>
      </c>
      <c r="AR366" s="96">
        <f t="shared" si="1046"/>
        <v>-108.735</v>
      </c>
      <c r="AS366" s="96">
        <f t="shared" si="1046"/>
        <v>-134.22499999999999</v>
      </c>
      <c r="AT366" s="96">
        <f t="shared" si="1046"/>
        <v>-100.009</v>
      </c>
      <c r="AU366" s="96">
        <f t="shared" si="1046"/>
        <v>-94.004000000000005</v>
      </c>
      <c r="AV366" s="96">
        <f t="shared" si="1046"/>
        <v>-127.05200000000001</v>
      </c>
      <c r="AW366" s="96">
        <f t="shared" si="1046"/>
        <v>-127.3</v>
      </c>
      <c r="AX366" s="96">
        <f t="shared" si="1046"/>
        <v>-132.79900000000001</v>
      </c>
      <c r="AY366" s="96">
        <f t="shared" si="1046"/>
        <v>-221.5</v>
      </c>
      <c r="AZ366" s="96">
        <f t="shared" si="1046"/>
        <v>-324.7</v>
      </c>
      <c r="BA366" s="96">
        <f t="shared" si="1046"/>
        <v>-342.1</v>
      </c>
      <c r="BB366" s="96">
        <f t="shared" si="1046"/>
        <v>-323.8</v>
      </c>
      <c r="BC366" s="96">
        <f t="shared" si="1046"/>
        <v>-328.7</v>
      </c>
      <c r="BD366" s="96">
        <f t="shared" si="1046"/>
        <v>-308.39999999999998</v>
      </c>
      <c r="BE366" s="96">
        <f t="shared" si="1046"/>
        <v>-341.8</v>
      </c>
      <c r="BF366" s="190">
        <f t="shared" si="1046"/>
        <v>-424.7</v>
      </c>
      <c r="BG366" s="96">
        <f t="shared" si="1046"/>
        <v>-408.6</v>
      </c>
      <c r="BH366" s="96">
        <f t="shared" ref="BH366" si="1047">-BH597</f>
        <v>-435.2</v>
      </c>
      <c r="BI366" s="4">
        <f t="shared" ref="BI366:BZ366" si="1048">+BE366*(1+BI368)</f>
        <v>-393.07</v>
      </c>
      <c r="BJ366" s="4">
        <f t="shared" si="1048"/>
        <v>-360.995</v>
      </c>
      <c r="BK366" s="4">
        <f t="shared" si="1048"/>
        <v>-408.6</v>
      </c>
      <c r="BL366" s="4">
        <f t="shared" si="1048"/>
        <v>-391.68</v>
      </c>
      <c r="BM366" s="4">
        <f t="shared" si="1048"/>
        <v>-569.95150000000001</v>
      </c>
      <c r="BN366" s="4">
        <f t="shared" si="1048"/>
        <v>-379.04475000000002</v>
      </c>
      <c r="BO366" s="4">
        <f t="shared" si="1048"/>
        <v>-429.03000000000003</v>
      </c>
      <c r="BP366" s="4">
        <f t="shared" si="1048"/>
        <v>-372.096</v>
      </c>
      <c r="BQ366" s="4">
        <f t="shared" si="1048"/>
        <v>-313.47332500000005</v>
      </c>
      <c r="BR366" s="4">
        <f t="shared" si="1048"/>
        <v>-397.99698750000005</v>
      </c>
      <c r="BS366" s="4">
        <f t="shared" si="1048"/>
        <v>-450.48150000000004</v>
      </c>
      <c r="BT366" s="4">
        <f t="shared" si="1048"/>
        <v>-390.70080000000002</v>
      </c>
      <c r="BU366" s="4">
        <f t="shared" si="1048"/>
        <v>-329.14699125000004</v>
      </c>
      <c r="BV366" s="4">
        <f t="shared" si="1048"/>
        <v>-417.89683687500008</v>
      </c>
      <c r="BW366" s="4">
        <f t="shared" si="1048"/>
        <v>-473.00557500000008</v>
      </c>
      <c r="BX366" s="4">
        <f t="shared" si="1048"/>
        <v>-410.23584000000005</v>
      </c>
      <c r="BY366" s="4">
        <f t="shared" si="1048"/>
        <v>-345.60434081250008</v>
      </c>
      <c r="BZ366" s="4">
        <f t="shared" si="1048"/>
        <v>-438.79167871875012</v>
      </c>
      <c r="CB366" s="30"/>
      <c r="CC366" s="30">
        <f t="shared" ref="CC366:CT366" si="1049">+SUMIFS($C366:$BZ366,$C$5:$BZ$5,"&lt;="&amp;CC$5,$C$5:$BZ$5,"&gt;"&amp;CB$5)</f>
        <v>-180.38766666666666</v>
      </c>
      <c r="CD366" s="30">
        <f t="shared" si="1049"/>
        <v>-252.95241133360861</v>
      </c>
      <c r="CE366" s="30">
        <f t="shared" si="1049"/>
        <v>-236.77343494357279</v>
      </c>
      <c r="CF366" s="30">
        <f t="shared" si="1049"/>
        <v>-226.54300000000001</v>
      </c>
      <c r="CG366" s="30">
        <f t="shared" si="1049"/>
        <v>-188.88500000000002</v>
      </c>
      <c r="CH366" s="30">
        <f t="shared" si="1049"/>
        <v>-273.99299999999999</v>
      </c>
      <c r="CI366" s="30">
        <f t="shared" si="1049"/>
        <v>-234.72899999999998</v>
      </c>
      <c r="CJ366" s="30">
        <f t="shared" si="1049"/>
        <v>-367.71600000000001</v>
      </c>
      <c r="CK366" s="30">
        <f t="shared" si="1049"/>
        <v>-439.74400000000003</v>
      </c>
      <c r="CL366" s="30">
        <f t="shared" si="1049"/>
        <v>-423.02</v>
      </c>
      <c r="CM366" s="30">
        <f t="shared" si="1049"/>
        <v>-481.15499999999997</v>
      </c>
      <c r="CN366" s="30">
        <f t="shared" si="1049"/>
        <v>-1212.1000000000001</v>
      </c>
      <c r="CO366" s="91">
        <f t="shared" si="1049"/>
        <v>-1403.6</v>
      </c>
      <c r="CP366" s="91">
        <f t="shared" si="1049"/>
        <v>-1597.8649999999998</v>
      </c>
      <c r="CQ366" s="91">
        <f t="shared" si="1049"/>
        <v>-1749.2762499999999</v>
      </c>
      <c r="CR366" s="91">
        <f t="shared" si="1049"/>
        <v>-1512.5963125000003</v>
      </c>
      <c r="CS366" s="91">
        <f t="shared" si="1049"/>
        <v>-1588.2261281250003</v>
      </c>
      <c r="CT366" s="91">
        <f t="shared" si="1049"/>
        <v>-1667.6374345312504</v>
      </c>
    </row>
    <row r="367" spans="1:98" ht="15" customHeight="1" x14ac:dyDescent="0.25">
      <c r="A367" s="1"/>
      <c r="B367" s="26" t="s">
        <v>126</v>
      </c>
      <c r="C367" s="43"/>
      <c r="D367" s="43"/>
      <c r="E367" s="43"/>
      <c r="F367" s="43"/>
      <c r="G367" s="43">
        <f t="shared" ref="G367:AL367" si="1050">-(G366/G$308)</f>
        <v>0.22055844647805889</v>
      </c>
      <c r="H367" s="43">
        <f t="shared" si="1050"/>
        <v>0.26084234916007998</v>
      </c>
      <c r="I367" s="43">
        <f t="shared" si="1050"/>
        <v>0.16645438837758736</v>
      </c>
      <c r="J367" s="43">
        <f t="shared" si="1050"/>
        <v>0.26593690067799358</v>
      </c>
      <c r="K367" s="43">
        <f t="shared" si="1050"/>
        <v>0.34689300766905168</v>
      </c>
      <c r="L367" s="43">
        <f t="shared" si="1050"/>
        <v>0.22496371413114785</v>
      </c>
      <c r="M367" s="43">
        <f t="shared" si="1050"/>
        <v>0.14686359330414867</v>
      </c>
      <c r="N367" s="43">
        <f t="shared" si="1050"/>
        <v>0.16570101299341095</v>
      </c>
      <c r="O367" s="43">
        <f t="shared" si="1050"/>
        <v>0.2813488007242857</v>
      </c>
      <c r="P367" s="43">
        <f t="shared" si="1050"/>
        <v>7.7969992991507461E-2</v>
      </c>
      <c r="Q367" s="43">
        <f t="shared" si="1050"/>
        <v>8.9159968858023186E-2</v>
      </c>
      <c r="R367" s="43">
        <f t="shared" si="1050"/>
        <v>0.12359405961698119</v>
      </c>
      <c r="S367" s="43">
        <f t="shared" si="1050"/>
        <v>0.22983820435192695</v>
      </c>
      <c r="T367" s="43">
        <f t="shared" si="1050"/>
        <v>0.34617769967956763</v>
      </c>
      <c r="U367" s="43">
        <f t="shared" si="1050"/>
        <v>9.9039179182704801E-2</v>
      </c>
      <c r="V367" s="43">
        <f t="shared" si="1050"/>
        <v>0.11766369910412031</v>
      </c>
      <c r="W367" s="43">
        <f t="shared" si="1050"/>
        <v>0.11786283543308805</v>
      </c>
      <c r="X367" s="43">
        <f t="shared" si="1050"/>
        <v>0.14458663305291428</v>
      </c>
      <c r="Y367" s="43">
        <f t="shared" si="1050"/>
        <v>0.11808558498411022</v>
      </c>
      <c r="Z367" s="43">
        <f t="shared" si="1050"/>
        <v>0.10351170177979166</v>
      </c>
      <c r="AA367" s="43">
        <f t="shared" si="1050"/>
        <v>0.25163636096802122</v>
      </c>
      <c r="AB367" s="43">
        <f t="shared" si="1050"/>
        <v>0.16249757530123624</v>
      </c>
      <c r="AC367" s="43">
        <f t="shared" si="1050"/>
        <v>0.12537072566233859</v>
      </c>
      <c r="AD367" s="43">
        <f t="shared" si="1050"/>
        <v>8.3809229061202042E-2</v>
      </c>
      <c r="AE367" s="43">
        <f t="shared" si="1050"/>
        <v>0.13586081164496633</v>
      </c>
      <c r="AF367" s="43">
        <f t="shared" si="1050"/>
        <v>0.12349975476135593</v>
      </c>
      <c r="AG367" s="43">
        <f t="shared" si="1050"/>
        <v>0.11319404409279767</v>
      </c>
      <c r="AH367" s="43">
        <f t="shared" si="1050"/>
        <v>0.10240927245368513</v>
      </c>
      <c r="AI367" s="43">
        <f t="shared" si="1050"/>
        <v>0.18566548166131969</v>
      </c>
      <c r="AJ367" s="43">
        <f t="shared" si="1050"/>
        <v>0.15304728489375594</v>
      </c>
      <c r="AK367" s="43">
        <f t="shared" si="1050"/>
        <v>9.8592537009895023E-2</v>
      </c>
      <c r="AL367" s="43">
        <f t="shared" si="1050"/>
        <v>0.14382149460188243</v>
      </c>
      <c r="AM367" s="43">
        <f t="shared" ref="AM367:BG367" si="1051">-(AM366/AM$308)</f>
        <v>0.20212438423645321</v>
      </c>
      <c r="AN367" s="43">
        <f t="shared" si="1051"/>
        <v>0.15341351434378803</v>
      </c>
      <c r="AO367" s="43">
        <f t="shared" si="1051"/>
        <v>0.14969392431030235</v>
      </c>
      <c r="AP367" s="43">
        <f t="shared" si="1051"/>
        <v>0.10367386780217761</v>
      </c>
      <c r="AQ367" s="43">
        <f t="shared" si="1051"/>
        <v>8.035240185937452E-2</v>
      </c>
      <c r="AR367" s="43">
        <f t="shared" si="1051"/>
        <v>0.11355720678617492</v>
      </c>
      <c r="AS367" s="43">
        <f t="shared" si="1051"/>
        <v>0.16483847119302647</v>
      </c>
      <c r="AT367" s="43">
        <f t="shared" si="1051"/>
        <v>0.12747599842963703</v>
      </c>
      <c r="AU367" s="43">
        <f t="shared" si="1051"/>
        <v>0.13213387121712608</v>
      </c>
      <c r="AV367" s="43">
        <f t="shared" si="1051"/>
        <v>0.12900618570099873</v>
      </c>
      <c r="AW367" s="43">
        <f t="shared" si="1051"/>
        <v>0.14697681507130048</v>
      </c>
      <c r="AX367" s="43">
        <f t="shared" si="1051"/>
        <v>0.157013829853898</v>
      </c>
      <c r="AY367" s="43">
        <f t="shared" si="1051"/>
        <v>0.22094763092269326</v>
      </c>
      <c r="AZ367" s="43">
        <f t="shared" si="1051"/>
        <v>0.21577618288144604</v>
      </c>
      <c r="BA367" s="43">
        <f t="shared" si="1051"/>
        <v>0.24739658663581143</v>
      </c>
      <c r="BB367" s="43">
        <f t="shared" si="1051"/>
        <v>0.23236454969501258</v>
      </c>
      <c r="BC367" s="43">
        <f t="shared" si="1051"/>
        <v>0.27357469829379943</v>
      </c>
      <c r="BD367" s="43">
        <f t="shared" si="1051"/>
        <v>0.21344037649664332</v>
      </c>
      <c r="BE367" s="43">
        <f t="shared" si="1051"/>
        <v>0.2554940947824787</v>
      </c>
      <c r="BF367" s="43">
        <f t="shared" si="1051"/>
        <v>0.31489582560984652</v>
      </c>
      <c r="BG367" s="43">
        <f t="shared" si="1051"/>
        <v>0.33544044002955425</v>
      </c>
      <c r="BH367" s="43">
        <f t="shared" ref="BH367" si="1052">-(BH366/BH$308)</f>
        <v>0.29505084745762711</v>
      </c>
      <c r="BI367" s="43">
        <f t="shared" ref="BI367:BZ367" si="1053">-(BI366/BI$308)</f>
        <v>0.28046131200382546</v>
      </c>
      <c r="BJ367" s="43">
        <f t="shared" si="1053"/>
        <v>0.23459483943349679</v>
      </c>
      <c r="BK367" s="43">
        <f t="shared" si="1053"/>
        <v>0.31065315639791735</v>
      </c>
      <c r="BL367" s="43">
        <f t="shared" si="1053"/>
        <v>0.24519906662421478</v>
      </c>
      <c r="BM367" s="43">
        <f t="shared" si="1053"/>
        <v>0.15927560875329072</v>
      </c>
      <c r="BN367" s="43">
        <f t="shared" si="1053"/>
        <v>0.20170178856715526</v>
      </c>
      <c r="BO367" s="43">
        <f t="shared" si="1053"/>
        <v>0.23907229794431345</v>
      </c>
      <c r="BP367" s="43">
        <f t="shared" si="1053"/>
        <v>0.18878655523782872</v>
      </c>
      <c r="BQ367" s="43">
        <f t="shared" si="1053"/>
        <v>0.10813039639828306</v>
      </c>
      <c r="BR367" s="43">
        <f t="shared" si="1053"/>
        <v>0.20326843848603848</v>
      </c>
      <c r="BS367" s="43">
        <f t="shared" si="1053"/>
        <v>0.24119470741910248</v>
      </c>
      <c r="BT367" s="43">
        <f t="shared" si="1053"/>
        <v>0.18504336358730225</v>
      </c>
      <c r="BU367" s="43">
        <f t="shared" si="1053"/>
        <v>0.15032377742976583</v>
      </c>
      <c r="BV367" s="43">
        <f t="shared" si="1053"/>
        <v>0.21066320178854181</v>
      </c>
      <c r="BW367" s="43">
        <f t="shared" si="1053"/>
        <v>0.25097180855224638</v>
      </c>
      <c r="BX367" s="43">
        <f t="shared" si="1053"/>
        <v>0.19536049652895932</v>
      </c>
      <c r="BY367" s="43">
        <f t="shared" si="1053"/>
        <v>0.15381984835704157</v>
      </c>
      <c r="BZ367" s="43">
        <f t="shared" si="1053"/>
        <v>0.21168887541621714</v>
      </c>
      <c r="CB367" s="43"/>
      <c r="CC367" s="43">
        <f t="shared" ref="CC367:CT367" si="1054">-(CC366/CC$308)</f>
        <v>0.21843381289533792</v>
      </c>
      <c r="CD367" s="43">
        <f t="shared" si="1054"/>
        <v>0.20694670924212052</v>
      </c>
      <c r="CE367" s="43">
        <f t="shared" si="1054"/>
        <v>9.8094822491247027E-2</v>
      </c>
      <c r="CF367" s="43">
        <f t="shared" si="1054"/>
        <v>0.13575488460028826</v>
      </c>
      <c r="CG367" s="43">
        <f t="shared" si="1054"/>
        <v>0.12103163796555869</v>
      </c>
      <c r="CH367" s="43">
        <f t="shared" si="1054"/>
        <v>0.14390789239406349</v>
      </c>
      <c r="CI367" s="43">
        <f t="shared" si="1054"/>
        <v>0.11791859949904598</v>
      </c>
      <c r="CJ367" s="43">
        <f t="shared" si="1054"/>
        <v>0.12555501986530654</v>
      </c>
      <c r="CK367" s="43">
        <f t="shared" si="1054"/>
        <v>0.14705401395218029</v>
      </c>
      <c r="CL367" s="43">
        <f t="shared" si="1054"/>
        <v>0.11907342176063825</v>
      </c>
      <c r="CM367" s="43">
        <f t="shared" si="1054"/>
        <v>0.14117635667557854</v>
      </c>
      <c r="CN367" s="43">
        <f t="shared" si="1054"/>
        <v>0.22940797940797941</v>
      </c>
      <c r="CO367" s="43">
        <f t="shared" si="1054"/>
        <v>0.26319638470625739</v>
      </c>
      <c r="CP367" s="43">
        <f t="shared" si="1054"/>
        <v>0.28364059572338524</v>
      </c>
      <c r="CQ367" s="43">
        <f t="shared" si="1054"/>
        <v>0.20898557455937647</v>
      </c>
      <c r="CR367" s="43">
        <f t="shared" si="1054"/>
        <v>0.17542296460918741</v>
      </c>
      <c r="CS367" s="43">
        <f t="shared" si="1054"/>
        <v>0.19481658725402687</v>
      </c>
      <c r="CT367" s="43">
        <f t="shared" si="1054"/>
        <v>0.20081821601050451</v>
      </c>
    </row>
    <row r="368" spans="1:98" ht="15" customHeight="1" x14ac:dyDescent="0.25">
      <c r="A368" s="1"/>
      <c r="B368" s="26" t="s">
        <v>8</v>
      </c>
      <c r="C368" s="43"/>
      <c r="D368" s="43"/>
      <c r="E368" s="43"/>
      <c r="F368" s="43"/>
      <c r="G368" s="43" t="str">
        <f t="shared" ref="G368:BH368" si="1055">+IFERROR(G366/C366-1,"")</f>
        <v/>
      </c>
      <c r="H368" s="43" t="str">
        <f t="shared" si="1055"/>
        <v/>
      </c>
      <c r="I368" s="43" t="str">
        <f t="shared" si="1055"/>
        <v/>
      </c>
      <c r="J368" s="43" t="str">
        <f t="shared" si="1055"/>
        <v/>
      </c>
      <c r="K368" s="43">
        <f t="shared" si="1055"/>
        <v>6.367028209506409E-2</v>
      </c>
      <c r="L368" s="43">
        <f t="shared" si="1055"/>
        <v>1.3208916319473087</v>
      </c>
      <c r="M368" s="43">
        <f t="shared" si="1055"/>
        <v>0.51206953530149479</v>
      </c>
      <c r="N368" s="43">
        <f t="shared" si="1055"/>
        <v>0.27545305265652642</v>
      </c>
      <c r="O368" s="43">
        <f t="shared" si="1055"/>
        <v>-0.48245345338263013</v>
      </c>
      <c r="P368" s="43">
        <f t="shared" si="1055"/>
        <v>0.52650958259975322</v>
      </c>
      <c r="Q368" s="43">
        <f t="shared" si="1055"/>
        <v>0.15069407660806933</v>
      </c>
      <c r="R368" s="43">
        <f t="shared" si="1055"/>
        <v>-0.4262917260645791</v>
      </c>
      <c r="S368" s="43">
        <f t="shared" si="1055"/>
        <v>-0.14171306034107045</v>
      </c>
      <c r="T368" s="43">
        <f t="shared" si="1055"/>
        <v>-0.52597833696977436</v>
      </c>
      <c r="U368" s="43">
        <f t="shared" si="1055"/>
        <v>0.38040945225525014</v>
      </c>
      <c r="V368" s="43">
        <f t="shared" si="1055"/>
        <v>0.74652968111095985</v>
      </c>
      <c r="W368" s="43">
        <f t="shared" si="1055"/>
        <v>0.23928140963094768</v>
      </c>
      <c r="X368" s="43">
        <f t="shared" si="1055"/>
        <v>0.12534391195853867</v>
      </c>
      <c r="Y368" s="43">
        <f t="shared" si="1055"/>
        <v>-0.39159196028831189</v>
      </c>
      <c r="Z368" s="43">
        <f t="shared" si="1055"/>
        <v>-0.29555524647817366</v>
      </c>
      <c r="AA368" s="43">
        <f t="shared" si="1055"/>
        <v>0.58820396443127088</v>
      </c>
      <c r="AB368" s="43">
        <f t="shared" si="1055"/>
        <v>0.47653703282541127</v>
      </c>
      <c r="AC368" s="43">
        <f t="shared" si="1055"/>
        <v>0.62446288467894884</v>
      </c>
      <c r="AD368" s="43">
        <f t="shared" si="1055"/>
        <v>-3.7598014328425466E-2</v>
      </c>
      <c r="AE368" s="43">
        <f t="shared" si="1055"/>
        <v>-0.31003863818619226</v>
      </c>
      <c r="AF368" s="43">
        <f t="shared" si="1055"/>
        <v>-8.5357087847204416E-2</v>
      </c>
      <c r="AG368" s="43">
        <f t="shared" si="1055"/>
        <v>-0.2072950020882639</v>
      </c>
      <c r="AH368" s="43">
        <f t="shared" si="1055"/>
        <v>0.23466486914217044</v>
      </c>
      <c r="AI368" s="43">
        <f t="shared" si="1055"/>
        <v>0.13125250945668943</v>
      </c>
      <c r="AJ368" s="43">
        <f t="shared" si="1055"/>
        <v>0.25306632237783822</v>
      </c>
      <c r="AK368" s="43">
        <f t="shared" si="1055"/>
        <v>1.0892302288508819</v>
      </c>
      <c r="AL368" s="43">
        <f t="shared" si="1055"/>
        <v>0.66739460691226737</v>
      </c>
      <c r="AM368" s="43">
        <f t="shared" si="1055"/>
        <v>0.59428005678846296</v>
      </c>
      <c r="AN368" s="43">
        <f t="shared" si="1055"/>
        <v>0.63310971990458165</v>
      </c>
      <c r="AO368" s="43">
        <f t="shared" si="1055"/>
        <v>-0.14027895427710491</v>
      </c>
      <c r="AP368" s="43">
        <f t="shared" si="1055"/>
        <v>7.6561699219862112E-2</v>
      </c>
      <c r="AQ368" s="43">
        <f t="shared" si="1055"/>
        <v>-6.2030581756400416E-2</v>
      </c>
      <c r="AR368" s="43">
        <f t="shared" si="1055"/>
        <v>-0.25433062226550185</v>
      </c>
      <c r="AS368" s="43">
        <f t="shared" si="1055"/>
        <v>9.5521040953705505E-3</v>
      </c>
      <c r="AT368" s="43">
        <f t="shared" si="1055"/>
        <v>0.32248552008674736</v>
      </c>
      <c r="AU368" s="43">
        <f t="shared" si="1055"/>
        <v>0.17430138286842145</v>
      </c>
      <c r="AV368" s="43">
        <f t="shared" si="1055"/>
        <v>0.16845541913827211</v>
      </c>
      <c r="AW368" s="43">
        <f t="shared" si="1055"/>
        <v>-5.1592475321288855E-2</v>
      </c>
      <c r="AX368" s="43">
        <f t="shared" si="1055"/>
        <v>0.32787049165575111</v>
      </c>
      <c r="AY368" s="43">
        <f t="shared" si="1055"/>
        <v>1.3562827113739839</v>
      </c>
      <c r="AZ368" s="43">
        <f t="shared" si="1055"/>
        <v>1.5556465069420393</v>
      </c>
      <c r="BA368" s="43">
        <f t="shared" si="1055"/>
        <v>1.6873527101335433</v>
      </c>
      <c r="BB368" s="43">
        <f t="shared" si="1055"/>
        <v>1.4382713725253953</v>
      </c>
      <c r="BC368" s="43">
        <f t="shared" si="1055"/>
        <v>0.48397291196388248</v>
      </c>
      <c r="BD368" s="43">
        <f t="shared" si="1055"/>
        <v>-5.0200184785956337E-2</v>
      </c>
      <c r="BE368" s="43">
        <f t="shared" si="1055"/>
        <v>-8.7693656825493793E-4</v>
      </c>
      <c r="BF368" s="43">
        <f t="shared" si="1055"/>
        <v>0.31161210623841873</v>
      </c>
      <c r="BG368" s="43">
        <f t="shared" si="1055"/>
        <v>0.2430787952540312</v>
      </c>
      <c r="BH368" s="43">
        <f t="shared" si="1055"/>
        <v>0.41115434500648518</v>
      </c>
      <c r="BI368" s="92">
        <v>0.15</v>
      </c>
      <c r="BJ368" s="92">
        <v>-0.15</v>
      </c>
      <c r="BK368" s="92">
        <v>0</v>
      </c>
      <c r="BL368" s="189">
        <v>-0.1</v>
      </c>
      <c r="BM368" s="189">
        <v>0.45</v>
      </c>
      <c r="BN368" s="92">
        <v>0.05</v>
      </c>
      <c r="BO368" s="92">
        <v>0.05</v>
      </c>
      <c r="BP368" s="92">
        <v>-0.05</v>
      </c>
      <c r="BQ368" s="92">
        <v>-0.45</v>
      </c>
      <c r="BR368" s="92">
        <v>0.05</v>
      </c>
      <c r="BS368" s="92">
        <v>0.05</v>
      </c>
      <c r="BT368" s="92">
        <v>0.05</v>
      </c>
      <c r="BU368" s="92">
        <v>0.05</v>
      </c>
      <c r="BV368" s="92">
        <v>0.05</v>
      </c>
      <c r="BW368" s="92">
        <v>0.05</v>
      </c>
      <c r="BX368" s="92">
        <v>0.05</v>
      </c>
      <c r="BY368" s="92">
        <v>0.05</v>
      </c>
      <c r="BZ368" s="92">
        <v>0.05</v>
      </c>
      <c r="CB368" s="43"/>
      <c r="CC368" s="43" t="str">
        <f t="shared" ref="CC368:CT368" si="1056">+IFERROR(CC366/CB366-1,"")</f>
        <v/>
      </c>
      <c r="CD368" s="43">
        <f t="shared" si="1056"/>
        <v>0.40227109761906465</v>
      </c>
      <c r="CE368" s="43">
        <f t="shared" si="1056"/>
        <v>-6.396055410081869E-2</v>
      </c>
      <c r="CF368" s="43">
        <f t="shared" si="1056"/>
        <v>-4.3207697459855976E-2</v>
      </c>
      <c r="CG368" s="43">
        <f t="shared" si="1056"/>
        <v>-0.16622892784151344</v>
      </c>
      <c r="CH368" s="43">
        <f t="shared" si="1056"/>
        <v>0.45058104137438115</v>
      </c>
      <c r="CI368" s="43">
        <f t="shared" si="1056"/>
        <v>-0.14330293109677983</v>
      </c>
      <c r="CJ368" s="43">
        <f t="shared" si="1056"/>
        <v>0.56655547461114741</v>
      </c>
      <c r="CK368" s="43">
        <f t="shared" si="1056"/>
        <v>0.19587942868953223</v>
      </c>
      <c r="CL368" s="43">
        <f t="shared" si="1056"/>
        <v>-3.8031218163295133E-2</v>
      </c>
      <c r="CM368" s="43">
        <f t="shared" si="1056"/>
        <v>0.13742849037870553</v>
      </c>
      <c r="CN368" s="43">
        <f t="shared" si="1056"/>
        <v>1.5191466367386814</v>
      </c>
      <c r="CO368" s="43">
        <f t="shared" si="1056"/>
        <v>0.1579902648296343</v>
      </c>
      <c r="CP368" s="43">
        <f t="shared" si="1056"/>
        <v>0.13840481618694778</v>
      </c>
      <c r="CQ368" s="43">
        <f t="shared" si="1056"/>
        <v>9.4758474589530461E-2</v>
      </c>
      <c r="CR368" s="43">
        <f t="shared" si="1056"/>
        <v>-0.1353016354620945</v>
      </c>
      <c r="CS368" s="43">
        <f t="shared" si="1056"/>
        <v>5.0000000000000044E-2</v>
      </c>
      <c r="CT368" s="43">
        <f t="shared" si="1056"/>
        <v>5.0000000000000044E-2</v>
      </c>
    </row>
    <row r="369" spans="1:98" ht="15" customHeight="1" x14ac:dyDescent="0.25">
      <c r="A369" s="1"/>
      <c r="B369" s="26" t="s">
        <v>271</v>
      </c>
      <c r="G369" s="4">
        <f t="shared" ref="G369:BZ369" si="1057">-G366+C366</f>
        <v>73.75033333333333</v>
      </c>
      <c r="H369" s="4">
        <f t="shared" si="1057"/>
        <v>27.919</v>
      </c>
      <c r="I369" s="4">
        <f t="shared" si="1057"/>
        <v>39.337333333333333</v>
      </c>
      <c r="J369" s="4">
        <f t="shared" si="1057"/>
        <v>39.381</v>
      </c>
      <c r="K369" s="4">
        <f t="shared" si="1057"/>
        <v>4.6957045279383465</v>
      </c>
      <c r="L369" s="4">
        <f t="shared" si="1057"/>
        <v>36.877973472336919</v>
      </c>
      <c r="M369" s="4">
        <f t="shared" si="1057"/>
        <v>20.143450000000001</v>
      </c>
      <c r="N369" s="4">
        <f t="shared" si="1057"/>
        <v>10.847616666666667</v>
      </c>
      <c r="O369" s="4">
        <f t="shared" si="1057"/>
        <v>-37.846561870355075</v>
      </c>
      <c r="P369" s="4">
        <f t="shared" si="1057"/>
        <v>34.116227456647394</v>
      </c>
      <c r="Q369" s="4">
        <f t="shared" si="1057"/>
        <v>8.9634017203413094</v>
      </c>
      <c r="R369" s="4">
        <f t="shared" si="1057"/>
        <v>-21.412043696669418</v>
      </c>
      <c r="S369" s="4">
        <f t="shared" si="1057"/>
        <v>-5.7534759909166056</v>
      </c>
      <c r="T369" s="4">
        <f t="shared" si="1057"/>
        <v>-52.026200928984309</v>
      </c>
      <c r="U369" s="4">
        <f t="shared" si="1057"/>
        <v>26.03681494632535</v>
      </c>
      <c r="V369" s="4">
        <f t="shared" si="1057"/>
        <v>21.512427030002751</v>
      </c>
      <c r="W369" s="4">
        <f t="shared" si="1057"/>
        <v>8.338000000000001</v>
      </c>
      <c r="X369" s="4">
        <f t="shared" si="1057"/>
        <v>5.8770000000000024</v>
      </c>
      <c r="Y369" s="4">
        <f t="shared" si="1057"/>
        <v>-36.997999999999998</v>
      </c>
      <c r="Z369" s="4">
        <f t="shared" si="1057"/>
        <v>-14.875</v>
      </c>
      <c r="AA369" s="4">
        <f t="shared" si="1057"/>
        <v>25.400999999999996</v>
      </c>
      <c r="AB369" s="4">
        <f t="shared" si="1057"/>
        <v>25.143999999999998</v>
      </c>
      <c r="AC369" s="4">
        <f t="shared" si="1057"/>
        <v>35.896000000000008</v>
      </c>
      <c r="AD369" s="4">
        <f t="shared" si="1057"/>
        <v>-1.3329999999999984</v>
      </c>
      <c r="AE369" s="4">
        <f t="shared" si="1057"/>
        <v>-21.263999999999996</v>
      </c>
      <c r="AF369" s="4">
        <f t="shared" si="1057"/>
        <v>-6.6500000000000057</v>
      </c>
      <c r="AG369" s="4">
        <f t="shared" si="1057"/>
        <v>-19.356999999999999</v>
      </c>
      <c r="AH369" s="4">
        <f t="shared" si="1057"/>
        <v>8.0069999999999979</v>
      </c>
      <c r="AI369" s="4">
        <f t="shared" si="1057"/>
        <v>6.2109999999999985</v>
      </c>
      <c r="AJ369" s="4">
        <f t="shared" si="1057"/>
        <v>18.033000000000001</v>
      </c>
      <c r="AK369" s="4">
        <f t="shared" si="1057"/>
        <v>80.626999999999995</v>
      </c>
      <c r="AL369" s="4">
        <f t="shared" si="1057"/>
        <v>28.116</v>
      </c>
      <c r="AM369" s="4">
        <f t="shared" si="1057"/>
        <v>31.813000000000002</v>
      </c>
      <c r="AN369" s="4">
        <f t="shared" si="1057"/>
        <v>56.531000000000006</v>
      </c>
      <c r="AO369" s="4">
        <f t="shared" si="1057"/>
        <v>-21.693999999999988</v>
      </c>
      <c r="AP369" s="4">
        <f t="shared" si="1057"/>
        <v>5.3780000000000001</v>
      </c>
      <c r="AQ369" s="4">
        <f t="shared" si="1057"/>
        <v>-5.2939999999999969</v>
      </c>
      <c r="AR369" s="4">
        <f t="shared" si="1057"/>
        <v>-37.087000000000003</v>
      </c>
      <c r="AS369" s="4">
        <f t="shared" si="1057"/>
        <v>1.2699999999999818</v>
      </c>
      <c r="AT369" s="4">
        <f t="shared" si="1057"/>
        <v>24.387</v>
      </c>
      <c r="AU369" s="4">
        <f t="shared" si="1057"/>
        <v>13.953000000000003</v>
      </c>
      <c r="AV369" s="4">
        <f t="shared" si="1057"/>
        <v>18.317000000000007</v>
      </c>
      <c r="AW369" s="4">
        <f t="shared" si="1057"/>
        <v>-6.9249999999999972</v>
      </c>
      <c r="AX369" s="4">
        <f t="shared" si="1057"/>
        <v>32.790000000000006</v>
      </c>
      <c r="AY369" s="4">
        <f t="shared" si="1057"/>
        <v>127.496</v>
      </c>
      <c r="AZ369" s="4">
        <f t="shared" si="1057"/>
        <v>197.64799999999997</v>
      </c>
      <c r="BA369" s="4">
        <f t="shared" si="1057"/>
        <v>214.8</v>
      </c>
      <c r="BB369" s="4">
        <f t="shared" si="1057"/>
        <v>191.001</v>
      </c>
      <c r="BC369" s="4">
        <f t="shared" si="1057"/>
        <v>107.19999999999999</v>
      </c>
      <c r="BD369" s="4">
        <f t="shared" si="1057"/>
        <v>-16.300000000000011</v>
      </c>
      <c r="BE369" s="4">
        <f t="shared" si="1057"/>
        <v>-0.30000000000001137</v>
      </c>
      <c r="BF369" s="4">
        <f t="shared" si="1057"/>
        <v>100.89999999999998</v>
      </c>
      <c r="BG369" s="4">
        <f t="shared" si="1057"/>
        <v>79.900000000000034</v>
      </c>
      <c r="BH369" s="4">
        <f t="shared" si="1057"/>
        <v>126.80000000000001</v>
      </c>
      <c r="BI369" s="4">
        <f t="shared" si="1057"/>
        <v>51.269999999999982</v>
      </c>
      <c r="BJ369" s="4">
        <f t="shared" si="1057"/>
        <v>-63.704999999999984</v>
      </c>
      <c r="BK369" s="4">
        <f t="shared" si="1057"/>
        <v>0</v>
      </c>
      <c r="BL369" s="4">
        <f t="shared" si="1057"/>
        <v>-43.519999999999982</v>
      </c>
      <c r="BM369" s="4">
        <f t="shared" si="1057"/>
        <v>176.88150000000002</v>
      </c>
      <c r="BN369" s="4">
        <f t="shared" si="1057"/>
        <v>18.049750000000017</v>
      </c>
      <c r="BO369" s="4">
        <f t="shared" si="1057"/>
        <v>20.430000000000007</v>
      </c>
      <c r="BP369" s="4">
        <f t="shared" si="1057"/>
        <v>-19.584000000000003</v>
      </c>
      <c r="BQ369" s="4">
        <f t="shared" si="1057"/>
        <v>-256.47817499999996</v>
      </c>
      <c r="BR369" s="4">
        <f t="shared" si="1057"/>
        <v>18.952237500000024</v>
      </c>
      <c r="BS369" s="4">
        <f t="shared" si="1057"/>
        <v>21.45150000000001</v>
      </c>
      <c r="BT369" s="4">
        <f t="shared" si="1057"/>
        <v>18.604800000000012</v>
      </c>
      <c r="BU369" s="4">
        <f t="shared" si="1057"/>
        <v>15.673666249999997</v>
      </c>
      <c r="BV369" s="4">
        <f t="shared" si="1057"/>
        <v>19.899849375000031</v>
      </c>
      <c r="BW369" s="4">
        <f t="shared" si="1057"/>
        <v>22.524075000000039</v>
      </c>
      <c r="BX369" s="4">
        <f t="shared" si="1057"/>
        <v>19.535040000000038</v>
      </c>
      <c r="BY369" s="4">
        <f t="shared" si="1057"/>
        <v>16.457349562500042</v>
      </c>
      <c r="BZ369" s="4">
        <f t="shared" si="1057"/>
        <v>20.894841843750044</v>
      </c>
      <c r="CB369" s="4"/>
      <c r="CC369" s="4">
        <f t="shared" ref="CC369:CT369" si="1058">-CC366+CB366</f>
        <v>180.38766666666666</v>
      </c>
      <c r="CD369" s="4">
        <f t="shared" si="1058"/>
        <v>72.564744666941948</v>
      </c>
      <c r="CE369" s="4">
        <f t="shared" si="1058"/>
        <v>-16.178976390035814</v>
      </c>
      <c r="CF369" s="4">
        <f t="shared" si="1058"/>
        <v>-10.230434943572789</v>
      </c>
      <c r="CG369" s="4">
        <f t="shared" si="1058"/>
        <v>-37.657999999999987</v>
      </c>
      <c r="CH369" s="4">
        <f t="shared" si="1058"/>
        <v>85.107999999999976</v>
      </c>
      <c r="CI369" s="4">
        <f t="shared" si="1058"/>
        <v>-39.26400000000001</v>
      </c>
      <c r="CJ369" s="4">
        <f t="shared" si="1058"/>
        <v>132.98700000000002</v>
      </c>
      <c r="CK369" s="4">
        <f t="shared" si="1058"/>
        <v>72.02800000000002</v>
      </c>
      <c r="CL369" s="4">
        <f t="shared" si="1058"/>
        <v>-16.724000000000046</v>
      </c>
      <c r="CM369" s="4">
        <f t="shared" si="1058"/>
        <v>58.134999999999991</v>
      </c>
      <c r="CN369" s="4">
        <f t="shared" si="1058"/>
        <v>730.94500000000016</v>
      </c>
      <c r="CO369" s="4">
        <f t="shared" si="1058"/>
        <v>191.49999999999977</v>
      </c>
      <c r="CP369" s="4">
        <f t="shared" si="1058"/>
        <v>194.26499999999987</v>
      </c>
      <c r="CQ369" s="4">
        <f t="shared" si="1058"/>
        <v>151.41125000000011</v>
      </c>
      <c r="CR369" s="4">
        <f t="shared" si="1058"/>
        <v>-236.6799374999996</v>
      </c>
      <c r="CS369" s="4">
        <f t="shared" si="1058"/>
        <v>75.629815624999992</v>
      </c>
      <c r="CT369" s="4">
        <f t="shared" si="1058"/>
        <v>79.411306406250105</v>
      </c>
    </row>
    <row r="370" spans="1:98" ht="15" customHeight="1" x14ac:dyDescent="0.25">
      <c r="A370" s="1"/>
      <c r="B370" s="26" t="s">
        <v>272</v>
      </c>
      <c r="D370" s="43"/>
      <c r="E370" s="43"/>
      <c r="F370" s="43"/>
      <c r="G370" s="43" t="e">
        <f t="shared" ref="G370:BZ370" si="1059">+G366/F366-1</f>
        <v>#DIV/0!</v>
      </c>
      <c r="H370" s="43">
        <f t="shared" si="1059"/>
        <v>-0.6214389991457665</v>
      </c>
      <c r="I370" s="43">
        <f t="shared" si="1059"/>
        <v>0.40898074190813904</v>
      </c>
      <c r="J370" s="43">
        <f t="shared" si="1059"/>
        <v>1.1100566044131011E-3</v>
      </c>
      <c r="K370" s="43">
        <f t="shared" si="1059"/>
        <v>0.99197678731549921</v>
      </c>
      <c r="L370" s="43">
        <f t="shared" si="1059"/>
        <v>-0.17399303726559812</v>
      </c>
      <c r="M370" s="43">
        <f t="shared" si="1059"/>
        <v>-8.2043803192029752E-2</v>
      </c>
      <c r="N370" s="43">
        <f t="shared" si="1059"/>
        <v>-0.15554883692128019</v>
      </c>
      <c r="O370" s="43">
        <f t="shared" si="1059"/>
        <v>-0.19170626855308703</v>
      </c>
      <c r="P370" s="43">
        <f t="shared" si="1059"/>
        <v>1.4363171818058524</v>
      </c>
      <c r="Q370" s="43">
        <f t="shared" si="1059"/>
        <v>-0.30803791191819974</v>
      </c>
      <c r="R370" s="43">
        <f t="shared" si="1059"/>
        <v>-0.57897704607923972</v>
      </c>
      <c r="S370" s="43">
        <f t="shared" si="1059"/>
        <v>0.20923470102709163</v>
      </c>
      <c r="T370" s="43">
        <f t="shared" si="1059"/>
        <v>0.34554898697124514</v>
      </c>
      <c r="U370" s="43">
        <f t="shared" si="1059"/>
        <v>1.0150788064922045</v>
      </c>
      <c r="V370" s="43">
        <f t="shared" si="1059"/>
        <v>-0.46731088790338793</v>
      </c>
      <c r="W370" s="43">
        <f t="shared" si="1059"/>
        <v>-0.14196586461086058</v>
      </c>
      <c r="X370" s="43">
        <f t="shared" si="1059"/>
        <v>0.22184142274916652</v>
      </c>
      <c r="Y370" s="43">
        <f t="shared" si="1059"/>
        <v>8.9435979076643024E-2</v>
      </c>
      <c r="Z370" s="43">
        <f t="shared" si="1059"/>
        <v>-0.38322634518031418</v>
      </c>
      <c r="AA370" s="43">
        <f t="shared" si="1059"/>
        <v>0.93447847915608939</v>
      </c>
      <c r="AB370" s="43">
        <f t="shared" si="1059"/>
        <v>0.13593351315885416</v>
      </c>
      <c r="AC370" s="43">
        <f t="shared" si="1059"/>
        <v>0.19858037685475183</v>
      </c>
      <c r="AD370" s="43">
        <f t="shared" si="1059"/>
        <v>-0.63459664378500524</v>
      </c>
      <c r="AE370" s="43">
        <f t="shared" si="1059"/>
        <v>0.38685853286832139</v>
      </c>
      <c r="AF370" s="43">
        <f t="shared" si="1059"/>
        <v>0.50584307178631049</v>
      </c>
      <c r="AG370" s="43">
        <f t="shared" si="1059"/>
        <v>3.8788627241853613E-2</v>
      </c>
      <c r="AH370" s="43">
        <f t="shared" si="1059"/>
        <v>-0.43087190294777233</v>
      </c>
      <c r="AI370" s="43">
        <f t="shared" si="1059"/>
        <v>0.27069882263577649</v>
      </c>
      <c r="AJ370" s="43">
        <f t="shared" si="1059"/>
        <v>0.66799297616378994</v>
      </c>
      <c r="AK370" s="43">
        <f t="shared" si="1059"/>
        <v>0.73196626759695826</v>
      </c>
      <c r="AL370" s="43">
        <f t="shared" si="1059"/>
        <v>-0.5457843245025833</v>
      </c>
      <c r="AM370" s="43">
        <f t="shared" si="1059"/>
        <v>0.21497921530664543</v>
      </c>
      <c r="AN370" s="43">
        <f t="shared" si="1059"/>
        <v>0.70861796238795494</v>
      </c>
      <c r="AO370" s="43">
        <f t="shared" si="1059"/>
        <v>-8.8237714473810458E-2</v>
      </c>
      <c r="AP370" s="43">
        <f t="shared" si="1059"/>
        <v>-0.43122108984242791</v>
      </c>
      <c r="AQ370" s="43">
        <f t="shared" si="1059"/>
        <v>5.8567612599508045E-2</v>
      </c>
      <c r="AR370" s="43">
        <f t="shared" si="1059"/>
        <v>0.35832156999912557</v>
      </c>
      <c r="AS370" s="43">
        <f t="shared" si="1059"/>
        <v>0.23442313882374566</v>
      </c>
      <c r="AT370" s="43">
        <f t="shared" si="1059"/>
        <v>-0.25491525423728811</v>
      </c>
      <c r="AU370" s="43">
        <f t="shared" si="1059"/>
        <v>-6.0044595986361138E-2</v>
      </c>
      <c r="AV370" s="43">
        <f t="shared" si="1059"/>
        <v>0.35155950810603809</v>
      </c>
      <c r="AW370" s="43">
        <f t="shared" si="1059"/>
        <v>1.9519566791548204E-3</v>
      </c>
      <c r="AX370" s="43">
        <f t="shared" si="1059"/>
        <v>4.319717203456408E-2</v>
      </c>
      <c r="AY370" s="43">
        <f t="shared" si="1059"/>
        <v>0.66793424649281996</v>
      </c>
      <c r="AZ370" s="43">
        <f t="shared" si="1059"/>
        <v>0.46591422121896153</v>
      </c>
      <c r="BA370" s="43">
        <f t="shared" si="1059"/>
        <v>5.3587927317523931E-2</v>
      </c>
      <c r="BB370" s="43">
        <f t="shared" si="1059"/>
        <v>-5.349313066354866E-2</v>
      </c>
      <c r="BC370" s="43">
        <f t="shared" si="1059"/>
        <v>1.5132798023471228E-2</v>
      </c>
      <c r="BD370" s="43">
        <f t="shared" si="1059"/>
        <v>-6.1758442348646247E-2</v>
      </c>
      <c r="BE370" s="43">
        <f t="shared" si="1059"/>
        <v>0.10830090791180291</v>
      </c>
      <c r="BF370" s="43">
        <f t="shared" si="1059"/>
        <v>0.24253949678174358</v>
      </c>
      <c r="BG370" s="43">
        <f t="shared" si="1059"/>
        <v>-3.7909112314574944E-2</v>
      </c>
      <c r="BH370" s="43">
        <f t="shared" si="1059"/>
        <v>6.5100342633382269E-2</v>
      </c>
      <c r="BI370" s="43">
        <f t="shared" si="1059"/>
        <v>-9.6806066176470584E-2</v>
      </c>
      <c r="BJ370" s="43">
        <f t="shared" si="1059"/>
        <v>-8.1601241509145939E-2</v>
      </c>
      <c r="BK370" s="43">
        <f t="shared" si="1059"/>
        <v>0.13187163257108825</v>
      </c>
      <c r="BL370" s="43">
        <f t="shared" si="1059"/>
        <v>-4.1409691629956003E-2</v>
      </c>
      <c r="BM370" s="43">
        <f t="shared" si="1059"/>
        <v>0.45514578227124192</v>
      </c>
      <c r="BN370" s="43">
        <f t="shared" si="1059"/>
        <v>-0.3349526231617953</v>
      </c>
      <c r="BO370" s="43">
        <f t="shared" si="1059"/>
        <v>0.13187163257108825</v>
      </c>
      <c r="BP370" s="43">
        <f t="shared" si="1059"/>
        <v>-0.13270400671281735</v>
      </c>
      <c r="BQ370" s="43">
        <f t="shared" si="1059"/>
        <v>-0.1575471786850704</v>
      </c>
      <c r="BR370" s="43">
        <f t="shared" si="1059"/>
        <v>0.26963590123657255</v>
      </c>
      <c r="BS370" s="43">
        <f t="shared" si="1059"/>
        <v>0.13187163257108825</v>
      </c>
      <c r="BT370" s="43">
        <f t="shared" si="1059"/>
        <v>-0.13270400671281735</v>
      </c>
      <c r="BU370" s="43">
        <f t="shared" si="1059"/>
        <v>-0.1575471786850704</v>
      </c>
      <c r="BV370" s="43">
        <f t="shared" si="1059"/>
        <v>0.26963590123657255</v>
      </c>
      <c r="BW370" s="43">
        <f t="shared" si="1059"/>
        <v>0.13187163257108825</v>
      </c>
      <c r="BX370" s="43">
        <f t="shared" si="1059"/>
        <v>-0.13270400671281735</v>
      </c>
      <c r="BY370" s="43">
        <f t="shared" si="1059"/>
        <v>-0.1575471786850704</v>
      </c>
      <c r="BZ370" s="43">
        <f t="shared" si="1059"/>
        <v>0.26963590123657255</v>
      </c>
      <c r="CB370" s="43"/>
      <c r="CC370" s="43"/>
      <c r="CD370" s="43"/>
      <c r="CE370" s="43"/>
      <c r="CF370" s="43"/>
      <c r="CG370" s="43"/>
      <c r="CH370" s="43"/>
      <c r="CI370" s="43"/>
      <c r="CJ370" s="43"/>
      <c r="CK370" s="43"/>
      <c r="CL370" s="43"/>
      <c r="CM370" s="43"/>
      <c r="CN370" s="43"/>
      <c r="CO370" s="43"/>
      <c r="CP370" s="43"/>
      <c r="CQ370" s="43"/>
      <c r="CR370" s="43"/>
      <c r="CS370" s="43"/>
      <c r="CT370" s="43"/>
    </row>
    <row r="371" spans="1:98" ht="15" customHeight="1" x14ac:dyDescent="0.25">
      <c r="A371" s="1"/>
      <c r="CO371" s="181"/>
      <c r="CP371" s="181"/>
      <c r="CQ371" s="181"/>
      <c r="CR371" s="181"/>
      <c r="CS371" s="181"/>
      <c r="CT371" s="181"/>
    </row>
    <row r="372" spans="1:98" ht="15" customHeight="1" x14ac:dyDescent="0.25">
      <c r="A372" s="1"/>
      <c r="B372" s="36" t="s">
        <v>285</v>
      </c>
      <c r="C372" s="96"/>
      <c r="D372" s="96"/>
      <c r="E372" s="96"/>
      <c r="F372" s="96"/>
      <c r="G372" s="96">
        <f t="shared" ref="G372:BG372" si="1060">-G598</f>
        <v>-27.323666666666668</v>
      </c>
      <c r="H372" s="96">
        <f t="shared" si="1060"/>
        <v>-22.851333333333333</v>
      </c>
      <c r="I372" s="96">
        <f t="shared" si="1060"/>
        <v>-21.067666666666668</v>
      </c>
      <c r="J372" s="96">
        <f t="shared" si="1060"/>
        <v>-27.205333333333332</v>
      </c>
      <c r="K372" s="96">
        <f t="shared" si="1060"/>
        <v>-40.294682080924851</v>
      </c>
      <c r="L372" s="96">
        <f t="shared" si="1060"/>
        <v>-26.256201486374898</v>
      </c>
      <c r="M372" s="96">
        <f t="shared" si="1060"/>
        <v>-27.344750000000001</v>
      </c>
      <c r="N372" s="96">
        <f t="shared" si="1060"/>
        <v>-31.179749999999999</v>
      </c>
      <c r="O372" s="96">
        <f t="shared" si="1060"/>
        <v>-29.066508945774832</v>
      </c>
      <c r="P372" s="96">
        <f t="shared" si="1060"/>
        <v>-32.459372969997247</v>
      </c>
      <c r="Q372" s="96">
        <f t="shared" si="1060"/>
        <v>-28.895443435177551</v>
      </c>
      <c r="R372" s="96">
        <f t="shared" si="1060"/>
        <v>-30.949024497660332</v>
      </c>
      <c r="S372" s="96">
        <f t="shared" si="1060"/>
        <v>-33.378148086980453</v>
      </c>
      <c r="T372" s="96">
        <f t="shared" si="1060"/>
        <v>-34.880000000000003</v>
      </c>
      <c r="U372" s="96">
        <f t="shared" si="1060"/>
        <v>-37.127000000000002</v>
      </c>
      <c r="V372" s="96">
        <f t="shared" si="1060"/>
        <v>-35.058999999999997</v>
      </c>
      <c r="W372" s="96">
        <f t="shared" si="1060"/>
        <v>-37.314</v>
      </c>
      <c r="X372" s="96">
        <f t="shared" si="1060"/>
        <v>-40.890999999999998</v>
      </c>
      <c r="Y372" s="96">
        <f t="shared" si="1060"/>
        <v>-37.299999999999997</v>
      </c>
      <c r="Z372" s="96">
        <f t="shared" si="1060"/>
        <v>-35.396999999999998</v>
      </c>
      <c r="AA372" s="96">
        <f t="shared" si="1060"/>
        <v>-40.037999999999997</v>
      </c>
      <c r="AB372" s="96">
        <f t="shared" si="1060"/>
        <v>-39.911000000000001</v>
      </c>
      <c r="AC372" s="96">
        <f t="shared" si="1060"/>
        <v>-42.24</v>
      </c>
      <c r="AD372" s="96">
        <f t="shared" si="1060"/>
        <v>-44.396999999999998</v>
      </c>
      <c r="AE372" s="96">
        <f t="shared" si="1060"/>
        <v>-47.465000000000003</v>
      </c>
      <c r="AF372" s="96">
        <f t="shared" si="1060"/>
        <v>-48.34</v>
      </c>
      <c r="AG372" s="96">
        <f t="shared" si="1060"/>
        <v>-49.881999999999998</v>
      </c>
      <c r="AH372" s="96">
        <f t="shared" si="1060"/>
        <v>-51.183999999999997</v>
      </c>
      <c r="AI372" s="96">
        <f t="shared" si="1060"/>
        <v>-56.023000000000003</v>
      </c>
      <c r="AJ372" s="96">
        <f t="shared" si="1060"/>
        <v>-54.393999999999998</v>
      </c>
      <c r="AK372" s="96">
        <f t="shared" si="1060"/>
        <v>-56.847999999999999</v>
      </c>
      <c r="AL372" s="96">
        <f t="shared" si="1060"/>
        <v>-61.872</v>
      </c>
      <c r="AM372" s="96">
        <f t="shared" si="1060"/>
        <v>-60.94</v>
      </c>
      <c r="AN372" s="96">
        <f t="shared" si="1060"/>
        <v>-63.042000000000002</v>
      </c>
      <c r="AO372" s="96">
        <f t="shared" si="1060"/>
        <v>-69.62</v>
      </c>
      <c r="AP372" s="96">
        <f t="shared" si="1060"/>
        <v>-70.659000000000006</v>
      </c>
      <c r="AQ372" s="96">
        <f t="shared" si="1060"/>
        <v>-88.972999999999999</v>
      </c>
      <c r="AR372" s="96">
        <f t="shared" si="1060"/>
        <v>-75.090999999999994</v>
      </c>
      <c r="AS372" s="96">
        <f t="shared" si="1060"/>
        <v>-79.659000000000006</v>
      </c>
      <c r="AT372" s="96">
        <f t="shared" si="1060"/>
        <v>-82.813000000000002</v>
      </c>
      <c r="AU372" s="96">
        <f t="shared" si="1060"/>
        <v>-85.063999999999993</v>
      </c>
      <c r="AV372" s="96">
        <f t="shared" si="1060"/>
        <v>-87.296999999999997</v>
      </c>
      <c r="AW372" s="96">
        <f t="shared" si="1060"/>
        <v>-100.252</v>
      </c>
      <c r="AX372" s="96">
        <f t="shared" si="1060"/>
        <v>-98.98</v>
      </c>
      <c r="AY372" s="96">
        <f t="shared" si="1060"/>
        <v>-114.9</v>
      </c>
      <c r="AZ372" s="96">
        <f t="shared" si="1060"/>
        <v>-147.6</v>
      </c>
      <c r="BA372" s="96">
        <f t="shared" si="1060"/>
        <v>-126.8</v>
      </c>
      <c r="BB372" s="96">
        <f t="shared" si="1060"/>
        <v>-147.69999999999999</v>
      </c>
      <c r="BC372" s="96">
        <f t="shared" si="1060"/>
        <v>-148.4</v>
      </c>
      <c r="BD372" s="96">
        <f t="shared" si="1060"/>
        <v>-146.19999999999999</v>
      </c>
      <c r="BE372" s="96">
        <f t="shared" si="1060"/>
        <v>-147.1</v>
      </c>
      <c r="BF372" s="96">
        <f t="shared" si="1060"/>
        <v>-158.30000000000001</v>
      </c>
      <c r="BG372" s="96">
        <f t="shared" si="1060"/>
        <v>-165.7</v>
      </c>
      <c r="BH372" s="96">
        <f t="shared" ref="BH372" si="1061">-BH598</f>
        <v>-167.7</v>
      </c>
      <c r="BI372" s="4">
        <f t="shared" ref="BI372:BZ372" si="1062">+BE372*(1+BI374)</f>
        <v>-152.98400000000001</v>
      </c>
      <c r="BJ372" s="4">
        <f t="shared" si="1062"/>
        <v>-164.63200000000001</v>
      </c>
      <c r="BK372" s="4">
        <f t="shared" si="1062"/>
        <v>-172.328</v>
      </c>
      <c r="BL372" s="4">
        <f t="shared" si="1062"/>
        <v>-174.40799999999999</v>
      </c>
      <c r="BM372" s="4">
        <f t="shared" si="1062"/>
        <v>-159.10336000000001</v>
      </c>
      <c r="BN372" s="4">
        <f t="shared" si="1062"/>
        <v>-171.21728000000002</v>
      </c>
      <c r="BO372" s="4">
        <f t="shared" si="1062"/>
        <v>-179.22112000000001</v>
      </c>
      <c r="BP372" s="4">
        <f t="shared" si="1062"/>
        <v>-181.38432</v>
      </c>
      <c r="BQ372" s="4">
        <f t="shared" si="1062"/>
        <v>-165.46749440000002</v>
      </c>
      <c r="BR372" s="4">
        <f t="shared" si="1062"/>
        <v>-178.06597120000004</v>
      </c>
      <c r="BS372" s="4">
        <f t="shared" si="1062"/>
        <v>-186.38996480000003</v>
      </c>
      <c r="BT372" s="4">
        <f t="shared" si="1062"/>
        <v>-188.63969280000001</v>
      </c>
      <c r="BU372" s="4">
        <f t="shared" si="1062"/>
        <v>-172.08619417600002</v>
      </c>
      <c r="BV372" s="4">
        <f t="shared" si="1062"/>
        <v>-185.18861004800004</v>
      </c>
      <c r="BW372" s="4">
        <f t="shared" si="1062"/>
        <v>-193.84556339200003</v>
      </c>
      <c r="BX372" s="4">
        <f t="shared" si="1062"/>
        <v>-196.18528051200002</v>
      </c>
      <c r="BY372" s="4">
        <f t="shared" si="1062"/>
        <v>-178.96964194304002</v>
      </c>
      <c r="BZ372" s="4">
        <f t="shared" si="1062"/>
        <v>-192.59615444992005</v>
      </c>
      <c r="CB372" s="30"/>
      <c r="CC372" s="30">
        <f t="shared" ref="CC372:CT372" si="1063">+SUMIFS($C372:$BZ372,$C$5:$BZ$5,"&lt;="&amp;CC$5,$C$5:$BZ$5,"&gt;"&amp;CB$5)</f>
        <v>-98.447999999999993</v>
      </c>
      <c r="CD372" s="30">
        <f t="shared" si="1063"/>
        <v>-125.07538356729975</v>
      </c>
      <c r="CE372" s="30">
        <f t="shared" si="1063"/>
        <v>-121.37034984860996</v>
      </c>
      <c r="CF372" s="30">
        <f t="shared" si="1063"/>
        <v>-140.44414808698045</v>
      </c>
      <c r="CG372" s="30">
        <f t="shared" si="1063"/>
        <v>-150.90199999999999</v>
      </c>
      <c r="CH372" s="30">
        <f t="shared" si="1063"/>
        <v>-166.58599999999998</v>
      </c>
      <c r="CI372" s="30">
        <f t="shared" si="1063"/>
        <v>-196.87100000000001</v>
      </c>
      <c r="CJ372" s="30">
        <f t="shared" si="1063"/>
        <v>-229.137</v>
      </c>
      <c r="CK372" s="30">
        <f t="shared" si="1063"/>
        <v>-264.26100000000002</v>
      </c>
      <c r="CL372" s="30">
        <f t="shared" si="1063"/>
        <v>-326.536</v>
      </c>
      <c r="CM372" s="30">
        <f t="shared" si="1063"/>
        <v>-371.59300000000002</v>
      </c>
      <c r="CN372" s="30">
        <f t="shared" si="1063"/>
        <v>-537</v>
      </c>
      <c r="CO372" s="91">
        <f t="shared" si="1063"/>
        <v>-600</v>
      </c>
      <c r="CP372" s="91">
        <f t="shared" si="1063"/>
        <v>-651.01600000000008</v>
      </c>
      <c r="CQ372" s="91">
        <f t="shared" si="1063"/>
        <v>-677.05664000000002</v>
      </c>
      <c r="CR372" s="91">
        <f t="shared" si="1063"/>
        <v>-704.13890560000016</v>
      </c>
      <c r="CS372" s="91">
        <f t="shared" si="1063"/>
        <v>-732.3044618240001</v>
      </c>
      <c r="CT372" s="91">
        <f t="shared" si="1063"/>
        <v>-761.59664029696012</v>
      </c>
    </row>
    <row r="373" spans="1:98" ht="15" customHeight="1" x14ac:dyDescent="0.25">
      <c r="A373" s="1"/>
      <c r="B373" s="26" t="s">
        <v>126</v>
      </c>
      <c r="C373" s="43"/>
      <c r="D373" s="43"/>
      <c r="E373" s="43"/>
      <c r="F373" s="43"/>
      <c r="G373" s="43">
        <f t="shared" ref="G373:AL373" si="1064">-(G372/G$308)</f>
        <v>8.1714416731463207E-2</v>
      </c>
      <c r="H373" s="43">
        <f t="shared" si="1064"/>
        <v>0.21349602307055077</v>
      </c>
      <c r="I373" s="43">
        <f t="shared" si="1064"/>
        <v>8.914700800451357E-2</v>
      </c>
      <c r="J373" s="43">
        <f t="shared" si="1064"/>
        <v>0.18371554883264452</v>
      </c>
      <c r="K373" s="43">
        <f t="shared" si="1064"/>
        <v>0.17818546151227718</v>
      </c>
      <c r="L373" s="43">
        <f t="shared" si="1064"/>
        <v>9.1156921208246616E-2</v>
      </c>
      <c r="M373" s="43">
        <f t="shared" si="1064"/>
        <v>6.7516734278666793E-2</v>
      </c>
      <c r="N373" s="43">
        <f t="shared" si="1064"/>
        <v>0.10286001293183078</v>
      </c>
      <c r="O373" s="43">
        <f t="shared" si="1064"/>
        <v>0.20142692075545784</v>
      </c>
      <c r="P373" s="43">
        <f t="shared" si="1064"/>
        <v>2.5586646263691996E-2</v>
      </c>
      <c r="Q373" s="43">
        <f t="shared" si="1064"/>
        <v>3.7641135398117843E-2</v>
      </c>
      <c r="R373" s="43">
        <f t="shared" si="1064"/>
        <v>0.13274012780193575</v>
      </c>
      <c r="S373" s="43">
        <f t="shared" si="1064"/>
        <v>0.22015650636814252</v>
      </c>
      <c r="T373" s="43">
        <f t="shared" si="1064"/>
        <v>0.25752720721784972</v>
      </c>
      <c r="U373" s="43">
        <f t="shared" si="1064"/>
        <v>3.8918169849136666E-2</v>
      </c>
      <c r="V373" s="43">
        <f t="shared" si="1064"/>
        <v>8.1964108702564195E-2</v>
      </c>
      <c r="W373" s="43">
        <f t="shared" si="1064"/>
        <v>0.1018417432695037</v>
      </c>
      <c r="X373" s="43">
        <f t="shared" si="1064"/>
        <v>0.11205162633929794</v>
      </c>
      <c r="Y373" s="43">
        <f t="shared" si="1064"/>
        <v>7.6624259692557997E-2</v>
      </c>
      <c r="Z373" s="43">
        <f t="shared" si="1064"/>
        <v>0.1033452842528145</v>
      </c>
      <c r="AA373" s="43">
        <f t="shared" si="1064"/>
        <v>0.14689825210232024</v>
      </c>
      <c r="AB373" s="43">
        <f t="shared" si="1064"/>
        <v>8.3244862245823795E-2</v>
      </c>
      <c r="AC373" s="43">
        <f t="shared" si="1064"/>
        <v>5.671146030667689E-2</v>
      </c>
      <c r="AD373" s="43">
        <f t="shared" si="1064"/>
        <v>0.10904951034935044</v>
      </c>
      <c r="AE373" s="43">
        <f t="shared" si="1064"/>
        <v>0.13627424240249209</v>
      </c>
      <c r="AF373" s="43">
        <f t="shared" si="1064"/>
        <v>8.377976009941264E-2</v>
      </c>
      <c r="AG373" s="43">
        <f t="shared" si="1064"/>
        <v>7.6279285988448464E-2</v>
      </c>
      <c r="AH373" s="43">
        <f t="shared" si="1064"/>
        <v>0.12442357105178074</v>
      </c>
      <c r="AI373" s="43">
        <f t="shared" si="1064"/>
        <v>0.19430503771785312</v>
      </c>
      <c r="AJ373" s="43">
        <f t="shared" si="1064"/>
        <v>9.3232845578064549E-2</v>
      </c>
      <c r="AK373" s="43">
        <f t="shared" si="1064"/>
        <v>3.6241996675946901E-2</v>
      </c>
      <c r="AL373" s="43">
        <f t="shared" si="1064"/>
        <v>0.12668019352553483</v>
      </c>
      <c r="AM373" s="43">
        <f t="shared" ref="AM373:BG373" si="1065">-(AM372/AM$308)</f>
        <v>0.14432550208412276</v>
      </c>
      <c r="AN373" s="43">
        <f t="shared" si="1065"/>
        <v>6.6323975609037619E-2</v>
      </c>
      <c r="AO373" s="43">
        <f t="shared" si="1065"/>
        <v>7.8385100300727678E-2</v>
      </c>
      <c r="AP373" s="43">
        <f t="shared" si="1065"/>
        <v>9.6869850374680225E-2</v>
      </c>
      <c r="AQ373" s="43">
        <f t="shared" si="1065"/>
        <v>8.9307994286568923E-2</v>
      </c>
      <c r="AR373" s="43">
        <f t="shared" si="1065"/>
        <v>7.8421154318118913E-2</v>
      </c>
      <c r="AS373" s="43">
        <f t="shared" si="1065"/>
        <v>9.7827288334999429E-2</v>
      </c>
      <c r="AT373" s="43">
        <f t="shared" si="1065"/>
        <v>0.10555719843167646</v>
      </c>
      <c r="AU373" s="43">
        <f t="shared" si="1065"/>
        <v>0.11956763139029841</v>
      </c>
      <c r="AV373" s="43">
        <f t="shared" si="1065"/>
        <v>8.8639714393634772E-2</v>
      </c>
      <c r="AW373" s="43">
        <f t="shared" si="1065"/>
        <v>0.11574799422252958</v>
      </c>
      <c r="AX373" s="43">
        <f t="shared" si="1065"/>
        <v>0.11702820713212317</v>
      </c>
      <c r="AY373" s="43">
        <f t="shared" si="1065"/>
        <v>0.1146134663341646</v>
      </c>
      <c r="AZ373" s="43">
        <f t="shared" si="1065"/>
        <v>9.8086124401913874E-2</v>
      </c>
      <c r="BA373" s="43">
        <f t="shared" si="1065"/>
        <v>9.1698004049754117E-2</v>
      </c>
      <c r="BB373" s="43">
        <f t="shared" si="1065"/>
        <v>0.10599210620739145</v>
      </c>
      <c r="BC373" s="43">
        <f t="shared" si="1065"/>
        <v>0.12351227632126509</v>
      </c>
      <c r="BD373" s="43">
        <f t="shared" si="1065"/>
        <v>0.10118347290469927</v>
      </c>
      <c r="BE373" s="43">
        <f t="shared" si="1065"/>
        <v>0.10995664523845118</v>
      </c>
      <c r="BF373" s="43">
        <f t="shared" si="1065"/>
        <v>0.11737228442203604</v>
      </c>
      <c r="BG373" s="43">
        <f t="shared" si="1065"/>
        <v>0.13603152450537723</v>
      </c>
      <c r="BH373" s="43">
        <f t="shared" ref="BH373" si="1066">-(BH372/BH$308)</f>
        <v>0.11369491525423728</v>
      </c>
      <c r="BI373" s="43">
        <f t="shared" ref="BI373:BZ373" si="1067">-(BI372/BI$308)</f>
        <v>0.10915636745514345</v>
      </c>
      <c r="BJ373" s="43">
        <f t="shared" si="1067"/>
        <v>0.1069871261530366</v>
      </c>
      <c r="BK373" s="43">
        <f t="shared" si="1067"/>
        <v>0.1310186909832117</v>
      </c>
      <c r="BL373" s="43">
        <f t="shared" si="1067"/>
        <v>0.10918269712978974</v>
      </c>
      <c r="BM373" s="43">
        <f t="shared" si="1067"/>
        <v>4.4462177077688132E-2</v>
      </c>
      <c r="BN373" s="43">
        <f t="shared" si="1067"/>
        <v>9.1110169998670137E-2</v>
      </c>
      <c r="BO373" s="43">
        <f t="shared" si="1067"/>
        <v>9.9869018480184493E-2</v>
      </c>
      <c r="BP373" s="43">
        <f t="shared" si="1067"/>
        <v>9.2027113828033635E-2</v>
      </c>
      <c r="BQ373" s="43">
        <f t="shared" si="1067"/>
        <v>5.7076836635151278E-2</v>
      </c>
      <c r="BR373" s="43">
        <f t="shared" si="1067"/>
        <v>9.0943381608695972E-2</v>
      </c>
      <c r="BS373" s="43">
        <f t="shared" si="1067"/>
        <v>9.9796047175728222E-2</v>
      </c>
      <c r="BT373" s="43">
        <f t="shared" si="1067"/>
        <v>8.9343362649340369E-2</v>
      </c>
      <c r="BU373" s="43">
        <f t="shared" si="1067"/>
        <v>7.8592991701996878E-2</v>
      </c>
      <c r="BV373" s="43">
        <f t="shared" si="1067"/>
        <v>9.3354201527853842E-2</v>
      </c>
      <c r="BW373" s="43">
        <f t="shared" si="1067"/>
        <v>0.10285242753073125</v>
      </c>
      <c r="BX373" s="43">
        <f t="shared" si="1067"/>
        <v>9.3426390567185658E-2</v>
      </c>
      <c r="BY373" s="43">
        <f t="shared" si="1067"/>
        <v>7.9654911507977072E-2</v>
      </c>
      <c r="BZ373" s="43">
        <f t="shared" si="1067"/>
        <v>9.2915306561964353E-2</v>
      </c>
      <c r="CB373" s="43"/>
      <c r="CC373" s="43">
        <f t="shared" ref="CC373:CT373" si="1068">-(CC372/CC$308)</f>
        <v>0.11921198610355969</v>
      </c>
      <c r="CD373" s="43">
        <f t="shared" si="1068"/>
        <v>0.10232730694277277</v>
      </c>
      <c r="CE373" s="43">
        <f t="shared" si="1068"/>
        <v>5.0283524952608398E-2</v>
      </c>
      <c r="CF373" s="43">
        <f t="shared" si="1068"/>
        <v>8.4160530743981596E-2</v>
      </c>
      <c r="CG373" s="43">
        <f t="shared" si="1068"/>
        <v>9.6693311974369228E-2</v>
      </c>
      <c r="CH373" s="43">
        <f t="shared" si="1068"/>
        <v>8.7495082583706377E-2</v>
      </c>
      <c r="CI373" s="43">
        <f t="shared" si="1068"/>
        <v>9.8900232191065807E-2</v>
      </c>
      <c r="CJ373" s="43">
        <f t="shared" si="1068"/>
        <v>7.8237826439090871E-2</v>
      </c>
      <c r="CK373" s="43">
        <f t="shared" si="1068"/>
        <v>8.8371054024653256E-2</v>
      </c>
      <c r="CL373" s="43">
        <f t="shared" si="1068"/>
        <v>9.1914705801219271E-2</v>
      </c>
      <c r="CM373" s="43">
        <f t="shared" si="1068"/>
        <v>0.10902961811920954</v>
      </c>
      <c r="CN373" s="43">
        <f t="shared" si="1068"/>
        <v>0.10163524869407221</v>
      </c>
      <c r="CO373" s="43">
        <f t="shared" si="1068"/>
        <v>0.11250914136773614</v>
      </c>
      <c r="CP373" s="43">
        <f t="shared" si="1068"/>
        <v>0.11556330858079712</v>
      </c>
      <c r="CQ373" s="43">
        <f t="shared" si="1068"/>
        <v>8.0887779114157024E-2</v>
      </c>
      <c r="CR373" s="43">
        <f t="shared" si="1068"/>
        <v>8.1662326753173781E-2</v>
      </c>
      <c r="CS373" s="43">
        <f t="shared" si="1068"/>
        <v>8.9826664828813435E-2</v>
      </c>
      <c r="CT373" s="43">
        <f t="shared" si="1068"/>
        <v>9.1712068497082785E-2</v>
      </c>
    </row>
    <row r="374" spans="1:98" ht="15" customHeight="1" x14ac:dyDescent="0.25">
      <c r="A374" s="1"/>
      <c r="B374" s="26" t="s">
        <v>8</v>
      </c>
      <c r="C374" s="43"/>
      <c r="D374" s="43"/>
      <c r="E374" s="43"/>
      <c r="F374" s="43"/>
      <c r="G374" s="43" t="str">
        <f t="shared" ref="G374:BH374" si="1069">+IFERROR(G372/C372-1,"")</f>
        <v/>
      </c>
      <c r="H374" s="43" t="str">
        <f t="shared" si="1069"/>
        <v/>
      </c>
      <c r="I374" s="43" t="str">
        <f t="shared" si="1069"/>
        <v/>
      </c>
      <c r="J374" s="43" t="str">
        <f t="shared" si="1069"/>
        <v/>
      </c>
      <c r="K374" s="43">
        <f t="shared" si="1069"/>
        <v>0.47471723222572071</v>
      </c>
      <c r="L374" s="43">
        <f t="shared" si="1069"/>
        <v>0.14900085274564145</v>
      </c>
      <c r="M374" s="43">
        <f t="shared" si="1069"/>
        <v>0.29794867332246877</v>
      </c>
      <c r="N374" s="43">
        <f t="shared" si="1069"/>
        <v>0.14608961478141547</v>
      </c>
      <c r="O374" s="43">
        <f t="shared" si="1069"/>
        <v>-0.27865148836762599</v>
      </c>
      <c r="P374" s="43">
        <f t="shared" si="1069"/>
        <v>0.23625547994219009</v>
      </c>
      <c r="Q374" s="43">
        <f t="shared" si="1069"/>
        <v>5.6709000271626175E-2</v>
      </c>
      <c r="R374" s="43">
        <f t="shared" si="1069"/>
        <v>-7.3998509397819046E-3</v>
      </c>
      <c r="S374" s="43">
        <f t="shared" si="1069"/>
        <v>0.14833701388939491</v>
      </c>
      <c r="T374" s="43">
        <f t="shared" si="1069"/>
        <v>7.4574053917806138E-2</v>
      </c>
      <c r="U374" s="43">
        <f t="shared" si="1069"/>
        <v>0.28487386197372855</v>
      </c>
      <c r="V374" s="43">
        <f t="shared" si="1069"/>
        <v>0.13279822446909018</v>
      </c>
      <c r="W374" s="43">
        <f t="shared" si="1069"/>
        <v>0.11791702471818</v>
      </c>
      <c r="X374" s="43">
        <f t="shared" si="1069"/>
        <v>0.17233371559633004</v>
      </c>
      <c r="Y374" s="43">
        <f t="shared" si="1069"/>
        <v>4.6596816333126512E-3</v>
      </c>
      <c r="Z374" s="43">
        <f t="shared" si="1069"/>
        <v>9.640891069340185E-3</v>
      </c>
      <c r="AA374" s="43">
        <f t="shared" si="1069"/>
        <v>7.3002090368226247E-2</v>
      </c>
      <c r="AB374" s="43">
        <f t="shared" si="1069"/>
        <v>-2.3966153921400668E-2</v>
      </c>
      <c r="AC374" s="43">
        <f t="shared" si="1069"/>
        <v>0.13243967828418235</v>
      </c>
      <c r="AD374" s="43">
        <f t="shared" si="1069"/>
        <v>0.25425883549453343</v>
      </c>
      <c r="AE374" s="43">
        <f t="shared" si="1069"/>
        <v>0.18549877616264565</v>
      </c>
      <c r="AF374" s="43">
        <f t="shared" si="1069"/>
        <v>0.2111949086717948</v>
      </c>
      <c r="AG374" s="43">
        <f t="shared" si="1069"/>
        <v>0.1809185606060606</v>
      </c>
      <c r="AH374" s="43">
        <f t="shared" si="1069"/>
        <v>0.15287068946099969</v>
      </c>
      <c r="AI374" s="43">
        <f t="shared" si="1069"/>
        <v>0.18030127462340673</v>
      </c>
      <c r="AJ374" s="43">
        <f t="shared" si="1069"/>
        <v>0.12523789822093501</v>
      </c>
      <c r="AK374" s="43">
        <f t="shared" si="1069"/>
        <v>0.13964957299226177</v>
      </c>
      <c r="AL374" s="43">
        <f t="shared" si="1069"/>
        <v>0.20881525476711471</v>
      </c>
      <c r="AM374" s="43">
        <f t="shared" si="1069"/>
        <v>8.7767524052621226E-2</v>
      </c>
      <c r="AN374" s="43">
        <f t="shared" si="1069"/>
        <v>0.15898812369011295</v>
      </c>
      <c r="AO374" s="43">
        <f t="shared" si="1069"/>
        <v>0.22466929355474252</v>
      </c>
      <c r="AP374" s="43">
        <f t="shared" si="1069"/>
        <v>0.14201900698215675</v>
      </c>
      <c r="AQ374" s="43">
        <f t="shared" si="1069"/>
        <v>0.46000984574991799</v>
      </c>
      <c r="AR374" s="43">
        <f t="shared" si="1069"/>
        <v>0.19112655055359906</v>
      </c>
      <c r="AS374" s="43">
        <f t="shared" si="1069"/>
        <v>0.14419706980752656</v>
      </c>
      <c r="AT374" s="43">
        <f t="shared" si="1069"/>
        <v>0.17200922741618196</v>
      </c>
      <c r="AU374" s="43">
        <f t="shared" si="1069"/>
        <v>-4.3934676812066642E-2</v>
      </c>
      <c r="AV374" s="43">
        <f t="shared" si="1069"/>
        <v>0.16254944001278449</v>
      </c>
      <c r="AW374" s="43">
        <f t="shared" si="1069"/>
        <v>0.25851441770546946</v>
      </c>
      <c r="AX374" s="43">
        <f t="shared" si="1069"/>
        <v>0.19522297223865825</v>
      </c>
      <c r="AY374" s="43">
        <f t="shared" si="1069"/>
        <v>0.35074767234082582</v>
      </c>
      <c r="AZ374" s="43">
        <f t="shared" si="1069"/>
        <v>0.69077975188150798</v>
      </c>
      <c r="BA374" s="43">
        <f t="shared" si="1069"/>
        <v>0.26481267206639281</v>
      </c>
      <c r="BB374" s="43">
        <f t="shared" si="1069"/>
        <v>0.49222065063649212</v>
      </c>
      <c r="BC374" s="43">
        <f t="shared" si="1069"/>
        <v>0.29155787641427322</v>
      </c>
      <c r="BD374" s="43">
        <f t="shared" si="1069"/>
        <v>-9.4850948509485056E-3</v>
      </c>
      <c r="BE374" s="43">
        <f t="shared" si="1069"/>
        <v>0.16009463722397466</v>
      </c>
      <c r="BF374" s="43">
        <f t="shared" si="1069"/>
        <v>7.176709546377813E-2</v>
      </c>
      <c r="BG374" s="43">
        <f t="shared" si="1069"/>
        <v>0.11657681940700804</v>
      </c>
      <c r="BH374" s="43">
        <f t="shared" si="1069"/>
        <v>0.14705882352941169</v>
      </c>
      <c r="BI374" s="92">
        <v>0.04</v>
      </c>
      <c r="BJ374" s="92">
        <v>0.04</v>
      </c>
      <c r="BK374" s="92">
        <v>0.04</v>
      </c>
      <c r="BL374" s="92">
        <v>0.04</v>
      </c>
      <c r="BM374" s="92">
        <v>0.04</v>
      </c>
      <c r="BN374" s="92">
        <v>0.04</v>
      </c>
      <c r="BO374" s="92">
        <v>0.04</v>
      </c>
      <c r="BP374" s="92">
        <v>0.04</v>
      </c>
      <c r="BQ374" s="92">
        <v>0.04</v>
      </c>
      <c r="BR374" s="92">
        <v>0.04</v>
      </c>
      <c r="BS374" s="92">
        <v>0.04</v>
      </c>
      <c r="BT374" s="92">
        <v>0.04</v>
      </c>
      <c r="BU374" s="92">
        <v>0.04</v>
      </c>
      <c r="BV374" s="92">
        <v>0.04</v>
      </c>
      <c r="BW374" s="92">
        <v>0.04</v>
      </c>
      <c r="BX374" s="92">
        <v>0.04</v>
      </c>
      <c r="BY374" s="92">
        <v>0.04</v>
      </c>
      <c r="BZ374" s="92">
        <v>0.04</v>
      </c>
      <c r="CB374" s="43"/>
      <c r="CC374" s="43" t="str">
        <f t="shared" ref="CC374:CT374" si="1070">+IFERROR(CC372/CB372-1,"")</f>
        <v/>
      </c>
      <c r="CD374" s="43">
        <f t="shared" si="1070"/>
        <v>0.27047155419408986</v>
      </c>
      <c r="CE374" s="43">
        <f t="shared" si="1070"/>
        <v>-2.962240540878458E-2</v>
      </c>
      <c r="CF374" s="43">
        <f t="shared" si="1070"/>
        <v>0.15715368920137407</v>
      </c>
      <c r="CG374" s="43">
        <f t="shared" si="1070"/>
        <v>7.4462710304901591E-2</v>
      </c>
      <c r="CH374" s="43">
        <f t="shared" si="1070"/>
        <v>0.10393500417489498</v>
      </c>
      <c r="CI374" s="43">
        <f t="shared" si="1070"/>
        <v>0.18179799022727017</v>
      </c>
      <c r="CJ374" s="43">
        <f t="shared" si="1070"/>
        <v>0.16389412356314526</v>
      </c>
      <c r="CK374" s="43">
        <f t="shared" si="1070"/>
        <v>0.153288207491588</v>
      </c>
      <c r="CL374" s="43">
        <f t="shared" si="1070"/>
        <v>0.23565717226529825</v>
      </c>
      <c r="CM374" s="43">
        <f t="shared" si="1070"/>
        <v>0.13798478575103523</v>
      </c>
      <c r="CN374" s="43">
        <f t="shared" si="1070"/>
        <v>0.44512948306345912</v>
      </c>
      <c r="CO374" s="43">
        <f t="shared" si="1070"/>
        <v>0.11731843575418988</v>
      </c>
      <c r="CP374" s="43">
        <f t="shared" si="1070"/>
        <v>8.5026666666666806E-2</v>
      </c>
      <c r="CQ374" s="43">
        <f t="shared" si="1070"/>
        <v>3.9999999999999813E-2</v>
      </c>
      <c r="CR374" s="43">
        <f t="shared" si="1070"/>
        <v>4.0000000000000258E-2</v>
      </c>
      <c r="CS374" s="43">
        <f t="shared" si="1070"/>
        <v>3.9999999999999813E-2</v>
      </c>
      <c r="CT374" s="43">
        <f t="shared" si="1070"/>
        <v>4.0000000000000036E-2</v>
      </c>
    </row>
    <row r="375" spans="1:98" ht="15.75" customHeight="1" x14ac:dyDescent="0.25">
      <c r="A375" s="1"/>
      <c r="B375" s="26" t="s">
        <v>271</v>
      </c>
      <c r="G375" s="4">
        <f t="shared" ref="G375:BZ375" si="1071">-G372+C372</f>
        <v>27.323666666666668</v>
      </c>
      <c r="H375" s="4">
        <f t="shared" si="1071"/>
        <v>22.851333333333333</v>
      </c>
      <c r="I375" s="4">
        <f t="shared" si="1071"/>
        <v>21.067666666666668</v>
      </c>
      <c r="J375" s="4">
        <f t="shared" si="1071"/>
        <v>27.205333333333332</v>
      </c>
      <c r="K375" s="4">
        <f t="shared" si="1071"/>
        <v>12.971015414258183</v>
      </c>
      <c r="L375" s="4">
        <f t="shared" si="1071"/>
        <v>3.4048681530415656</v>
      </c>
      <c r="M375" s="4">
        <f t="shared" si="1071"/>
        <v>6.2770833333333336</v>
      </c>
      <c r="N375" s="4">
        <f t="shared" si="1071"/>
        <v>3.9744166666666665</v>
      </c>
      <c r="O375" s="4">
        <f t="shared" si="1071"/>
        <v>-11.228173135150019</v>
      </c>
      <c r="P375" s="4">
        <f t="shared" si="1071"/>
        <v>6.2031714836223486</v>
      </c>
      <c r="Q375" s="4">
        <f t="shared" si="1071"/>
        <v>1.5506934351775499</v>
      </c>
      <c r="R375" s="4">
        <f t="shared" si="1071"/>
        <v>-0.23072550233966638</v>
      </c>
      <c r="S375" s="4">
        <f t="shared" si="1071"/>
        <v>4.311639141205621</v>
      </c>
      <c r="T375" s="4">
        <f t="shared" si="1071"/>
        <v>2.4206270300027555</v>
      </c>
      <c r="U375" s="4">
        <f t="shared" si="1071"/>
        <v>8.2315565648224513</v>
      </c>
      <c r="V375" s="4">
        <f t="shared" si="1071"/>
        <v>4.1099755023396654</v>
      </c>
      <c r="W375" s="4">
        <f t="shared" si="1071"/>
        <v>3.9358519130195475</v>
      </c>
      <c r="X375" s="4">
        <f t="shared" si="1071"/>
        <v>6.0109999999999957</v>
      </c>
      <c r="Y375" s="4">
        <f t="shared" si="1071"/>
        <v>0.17299999999999471</v>
      </c>
      <c r="Z375" s="4">
        <f t="shared" si="1071"/>
        <v>0.33800000000000097</v>
      </c>
      <c r="AA375" s="4">
        <f t="shared" si="1071"/>
        <v>2.7239999999999966</v>
      </c>
      <c r="AB375" s="4">
        <f t="shared" si="1071"/>
        <v>-0.97999999999999687</v>
      </c>
      <c r="AC375" s="4">
        <f t="shared" si="1071"/>
        <v>4.9400000000000048</v>
      </c>
      <c r="AD375" s="4">
        <f t="shared" si="1071"/>
        <v>9</v>
      </c>
      <c r="AE375" s="4">
        <f t="shared" si="1071"/>
        <v>7.4270000000000067</v>
      </c>
      <c r="AF375" s="4">
        <f t="shared" si="1071"/>
        <v>8.429000000000002</v>
      </c>
      <c r="AG375" s="4">
        <f t="shared" si="1071"/>
        <v>7.6419999999999959</v>
      </c>
      <c r="AH375" s="4">
        <f t="shared" si="1071"/>
        <v>6.786999999999999</v>
      </c>
      <c r="AI375" s="4">
        <f t="shared" si="1071"/>
        <v>8.5579999999999998</v>
      </c>
      <c r="AJ375" s="4">
        <f t="shared" si="1071"/>
        <v>6.0539999999999949</v>
      </c>
      <c r="AK375" s="4">
        <f t="shared" si="1071"/>
        <v>6.9660000000000011</v>
      </c>
      <c r="AL375" s="4">
        <f t="shared" si="1071"/>
        <v>10.688000000000002</v>
      </c>
      <c r="AM375" s="4">
        <f t="shared" si="1071"/>
        <v>4.9169999999999945</v>
      </c>
      <c r="AN375" s="4">
        <f t="shared" si="1071"/>
        <v>8.6480000000000032</v>
      </c>
      <c r="AO375" s="4">
        <f t="shared" si="1071"/>
        <v>12.772000000000006</v>
      </c>
      <c r="AP375" s="4">
        <f t="shared" si="1071"/>
        <v>8.7870000000000061</v>
      </c>
      <c r="AQ375" s="4">
        <f t="shared" si="1071"/>
        <v>28.033000000000001</v>
      </c>
      <c r="AR375" s="4">
        <f t="shared" si="1071"/>
        <v>12.048999999999992</v>
      </c>
      <c r="AS375" s="4">
        <f t="shared" si="1071"/>
        <v>10.039000000000001</v>
      </c>
      <c r="AT375" s="4">
        <f t="shared" si="1071"/>
        <v>12.153999999999996</v>
      </c>
      <c r="AU375" s="4">
        <f t="shared" si="1071"/>
        <v>-3.909000000000006</v>
      </c>
      <c r="AV375" s="4">
        <f t="shared" si="1071"/>
        <v>12.206000000000003</v>
      </c>
      <c r="AW375" s="4">
        <f t="shared" si="1071"/>
        <v>20.592999999999989</v>
      </c>
      <c r="AX375" s="4">
        <f t="shared" si="1071"/>
        <v>16.167000000000002</v>
      </c>
      <c r="AY375" s="4">
        <f t="shared" si="1071"/>
        <v>29.836000000000013</v>
      </c>
      <c r="AZ375" s="4">
        <f t="shared" si="1071"/>
        <v>60.302999999999997</v>
      </c>
      <c r="BA375" s="4">
        <f t="shared" si="1071"/>
        <v>26.548000000000002</v>
      </c>
      <c r="BB375" s="4">
        <f t="shared" si="1071"/>
        <v>48.719999999999985</v>
      </c>
      <c r="BC375" s="4">
        <f t="shared" si="1071"/>
        <v>33.5</v>
      </c>
      <c r="BD375" s="4">
        <f t="shared" si="1071"/>
        <v>-1.4000000000000057</v>
      </c>
      <c r="BE375" s="4">
        <f t="shared" si="1071"/>
        <v>20.299999999999997</v>
      </c>
      <c r="BF375" s="4">
        <f t="shared" si="1071"/>
        <v>10.600000000000023</v>
      </c>
      <c r="BG375" s="4">
        <f t="shared" si="1071"/>
        <v>17.299999999999983</v>
      </c>
      <c r="BH375" s="4">
        <f t="shared" si="1071"/>
        <v>21.5</v>
      </c>
      <c r="BI375" s="4">
        <f t="shared" si="1071"/>
        <v>5.8840000000000146</v>
      </c>
      <c r="BJ375" s="4">
        <f t="shared" si="1071"/>
        <v>6.3319999999999936</v>
      </c>
      <c r="BK375" s="4">
        <f t="shared" si="1071"/>
        <v>6.6280000000000143</v>
      </c>
      <c r="BL375" s="4">
        <f t="shared" si="1071"/>
        <v>6.7079999999999984</v>
      </c>
      <c r="BM375" s="4">
        <f t="shared" si="1071"/>
        <v>6.1193600000000004</v>
      </c>
      <c r="BN375" s="4">
        <f t="shared" si="1071"/>
        <v>6.5852800000000116</v>
      </c>
      <c r="BO375" s="4">
        <f t="shared" si="1071"/>
        <v>6.8931200000000104</v>
      </c>
      <c r="BP375" s="4">
        <f t="shared" si="1071"/>
        <v>6.9763200000000154</v>
      </c>
      <c r="BQ375" s="4">
        <f t="shared" si="1071"/>
        <v>6.3641344000000117</v>
      </c>
      <c r="BR375" s="4">
        <f t="shared" si="1071"/>
        <v>6.8486912000000189</v>
      </c>
      <c r="BS375" s="4">
        <f t="shared" si="1071"/>
        <v>7.1688448000000164</v>
      </c>
      <c r="BT375" s="4">
        <f t="shared" si="1071"/>
        <v>7.2553728000000035</v>
      </c>
      <c r="BU375" s="4">
        <f t="shared" si="1071"/>
        <v>6.6186997759999997</v>
      </c>
      <c r="BV375" s="4">
        <f t="shared" si="1071"/>
        <v>7.1226388480000082</v>
      </c>
      <c r="BW375" s="4">
        <f t="shared" si="1071"/>
        <v>7.4555985920000012</v>
      </c>
      <c r="BX375" s="4">
        <f t="shared" si="1071"/>
        <v>7.5455877120000139</v>
      </c>
      <c r="BY375" s="4">
        <f t="shared" si="1071"/>
        <v>6.8834477670399963</v>
      </c>
      <c r="BZ375" s="4">
        <f t="shared" si="1071"/>
        <v>7.4075444019200063</v>
      </c>
      <c r="CB375" s="4"/>
      <c r="CC375" s="4">
        <f t="shared" ref="CC375:CT375" si="1072">-CC372+CB372</f>
        <v>98.447999999999993</v>
      </c>
      <c r="CD375" s="4">
        <f t="shared" si="1072"/>
        <v>26.627383567299759</v>
      </c>
      <c r="CE375" s="4">
        <f t="shared" si="1072"/>
        <v>-3.7050337186897906</v>
      </c>
      <c r="CF375" s="4">
        <f t="shared" si="1072"/>
        <v>19.073798238370486</v>
      </c>
      <c r="CG375" s="4">
        <f t="shared" si="1072"/>
        <v>10.457851913019539</v>
      </c>
      <c r="CH375" s="4">
        <f t="shared" si="1072"/>
        <v>15.683999999999997</v>
      </c>
      <c r="CI375" s="4">
        <f t="shared" si="1072"/>
        <v>30.285000000000025</v>
      </c>
      <c r="CJ375" s="4">
        <f t="shared" si="1072"/>
        <v>32.265999999999991</v>
      </c>
      <c r="CK375" s="4">
        <f t="shared" si="1072"/>
        <v>35.124000000000024</v>
      </c>
      <c r="CL375" s="4">
        <f t="shared" si="1072"/>
        <v>62.274999999999977</v>
      </c>
      <c r="CM375" s="4">
        <f t="shared" si="1072"/>
        <v>45.057000000000016</v>
      </c>
      <c r="CN375" s="4">
        <f t="shared" si="1072"/>
        <v>165.40699999999998</v>
      </c>
      <c r="CO375" s="4">
        <f t="shared" si="1072"/>
        <v>63</v>
      </c>
      <c r="CP375" s="4">
        <f t="shared" si="1072"/>
        <v>51.016000000000076</v>
      </c>
      <c r="CQ375" s="4">
        <f t="shared" si="1072"/>
        <v>26.040639999999939</v>
      </c>
      <c r="CR375" s="4">
        <f t="shared" si="1072"/>
        <v>27.082265600000142</v>
      </c>
      <c r="CS375" s="4">
        <f t="shared" si="1072"/>
        <v>28.165556223999943</v>
      </c>
      <c r="CT375" s="4">
        <f t="shared" si="1072"/>
        <v>29.292178472960018</v>
      </c>
    </row>
    <row r="376" spans="1:98" ht="15.75" customHeight="1" x14ac:dyDescent="0.25">
      <c r="A376" s="1"/>
      <c r="B376" s="26" t="s">
        <v>272</v>
      </c>
      <c r="D376" s="43"/>
      <c r="E376" s="43"/>
      <c r="F376" s="43"/>
      <c r="G376" s="43" t="e">
        <f t="shared" ref="G376:BZ376" si="1073">+G372/F372-1</f>
        <v>#DIV/0!</v>
      </c>
      <c r="H376" s="43">
        <f t="shared" si="1073"/>
        <v>-0.16367983799148489</v>
      </c>
      <c r="I376" s="43">
        <f t="shared" si="1073"/>
        <v>-7.8055255710826388E-2</v>
      </c>
      <c r="J376" s="43">
        <f t="shared" si="1073"/>
        <v>0.29133110770058379</v>
      </c>
      <c r="K376" s="43">
        <f t="shared" si="1073"/>
        <v>0.48113171734432658</v>
      </c>
      <c r="L376" s="43">
        <f t="shared" si="1073"/>
        <v>-0.34839536806261706</v>
      </c>
      <c r="M376" s="43">
        <f t="shared" si="1073"/>
        <v>4.1458720302324892E-2</v>
      </c>
      <c r="N376" s="43">
        <f t="shared" si="1073"/>
        <v>0.14024629956390156</v>
      </c>
      <c r="O376" s="43">
        <f t="shared" si="1073"/>
        <v>-6.7776074350344939E-2</v>
      </c>
      <c r="P376" s="43">
        <f t="shared" si="1073"/>
        <v>0.11672760669511395</v>
      </c>
      <c r="Q376" s="43">
        <f t="shared" si="1073"/>
        <v>-0.10979662293889336</v>
      </c>
      <c r="R376" s="43">
        <f t="shared" si="1073"/>
        <v>7.1069373518688916E-2</v>
      </c>
      <c r="S376" s="43">
        <f t="shared" si="1073"/>
        <v>7.8487888673316908E-2</v>
      </c>
      <c r="T376" s="43">
        <f t="shared" si="1073"/>
        <v>4.4995064109184746E-2</v>
      </c>
      <c r="U376" s="43">
        <f t="shared" si="1073"/>
        <v>6.4420871559633053E-2</v>
      </c>
      <c r="V376" s="43">
        <f t="shared" si="1073"/>
        <v>-5.5700702992431461E-2</v>
      </c>
      <c r="W376" s="43">
        <f t="shared" si="1073"/>
        <v>6.432014603953351E-2</v>
      </c>
      <c r="X376" s="43">
        <f t="shared" si="1073"/>
        <v>9.5862142895428049E-2</v>
      </c>
      <c r="Y376" s="43">
        <f t="shared" si="1073"/>
        <v>-8.7818835440561571E-2</v>
      </c>
      <c r="Z376" s="43">
        <f t="shared" si="1073"/>
        <v>-5.1018766756032119E-2</v>
      </c>
      <c r="AA376" s="43">
        <f t="shared" si="1073"/>
        <v>0.13111280617001442</v>
      </c>
      <c r="AB376" s="43">
        <f t="shared" si="1073"/>
        <v>-3.1719866127177809E-3</v>
      </c>
      <c r="AC376" s="43">
        <f t="shared" si="1073"/>
        <v>5.8354839517927415E-2</v>
      </c>
      <c r="AD376" s="43">
        <f t="shared" si="1073"/>
        <v>5.1065340909090873E-2</v>
      </c>
      <c r="AE376" s="43">
        <f t="shared" si="1073"/>
        <v>6.9103768272631205E-2</v>
      </c>
      <c r="AF376" s="43">
        <f t="shared" si="1073"/>
        <v>1.8434636047613973E-2</v>
      </c>
      <c r="AG376" s="43">
        <f t="shared" si="1073"/>
        <v>3.1899048407116215E-2</v>
      </c>
      <c r="AH376" s="43">
        <f t="shared" si="1073"/>
        <v>2.6101599775470108E-2</v>
      </c>
      <c r="AI376" s="43">
        <f t="shared" si="1073"/>
        <v>9.4541262894654698E-2</v>
      </c>
      <c r="AJ376" s="43">
        <f t="shared" si="1073"/>
        <v>-2.9077343234028996E-2</v>
      </c>
      <c r="AK376" s="43">
        <f t="shared" si="1073"/>
        <v>4.5115270066551361E-2</v>
      </c>
      <c r="AL376" s="43">
        <f t="shared" si="1073"/>
        <v>8.8376020264565147E-2</v>
      </c>
      <c r="AM376" s="43">
        <f t="shared" si="1073"/>
        <v>-1.5063356607189049E-2</v>
      </c>
      <c r="AN376" s="43">
        <f t="shared" si="1073"/>
        <v>3.4492943879225635E-2</v>
      </c>
      <c r="AO376" s="43">
        <f t="shared" si="1073"/>
        <v>0.10434313632181724</v>
      </c>
      <c r="AP376" s="43">
        <f t="shared" si="1073"/>
        <v>1.4923872450445241E-2</v>
      </c>
      <c r="AQ376" s="43">
        <f t="shared" si="1073"/>
        <v>0.25918849686522583</v>
      </c>
      <c r="AR376" s="43">
        <f t="shared" si="1073"/>
        <v>-0.15602486147482952</v>
      </c>
      <c r="AS376" s="43">
        <f t="shared" si="1073"/>
        <v>6.0832856134556801E-2</v>
      </c>
      <c r="AT376" s="43">
        <f t="shared" si="1073"/>
        <v>3.9593768437966803E-2</v>
      </c>
      <c r="AU376" s="43">
        <f t="shared" si="1073"/>
        <v>2.7181722676391296E-2</v>
      </c>
      <c r="AV376" s="43">
        <f t="shared" si="1073"/>
        <v>2.6250822909809068E-2</v>
      </c>
      <c r="AW376" s="43">
        <f t="shared" si="1073"/>
        <v>0.14840143418445084</v>
      </c>
      <c r="AX376" s="43">
        <f t="shared" si="1073"/>
        <v>-1.26880261740413E-2</v>
      </c>
      <c r="AY376" s="43">
        <f t="shared" si="1073"/>
        <v>0.16084057385330364</v>
      </c>
      <c r="AZ376" s="43">
        <f t="shared" si="1073"/>
        <v>0.28459530026109658</v>
      </c>
      <c r="BA376" s="43">
        <f t="shared" si="1073"/>
        <v>-0.14092140921409213</v>
      </c>
      <c r="BB376" s="43">
        <f t="shared" si="1073"/>
        <v>0.1648264984227128</v>
      </c>
      <c r="BC376" s="43">
        <f t="shared" si="1073"/>
        <v>4.7393364928911552E-3</v>
      </c>
      <c r="BD376" s="43">
        <f t="shared" si="1073"/>
        <v>-1.482479784366586E-2</v>
      </c>
      <c r="BE376" s="43">
        <f t="shared" si="1073"/>
        <v>6.1559507523940571E-3</v>
      </c>
      <c r="BF376" s="43">
        <f t="shared" si="1073"/>
        <v>7.6138681169272804E-2</v>
      </c>
      <c r="BG376" s="43">
        <f t="shared" si="1073"/>
        <v>4.6746683512318254E-2</v>
      </c>
      <c r="BH376" s="43">
        <f t="shared" si="1073"/>
        <v>1.2070006035002967E-2</v>
      </c>
      <c r="BI376" s="43">
        <f t="shared" si="1073"/>
        <v>-8.7751937984495987E-2</v>
      </c>
      <c r="BJ376" s="43">
        <f t="shared" si="1073"/>
        <v>7.6138681169272582E-2</v>
      </c>
      <c r="BK376" s="43">
        <f t="shared" si="1073"/>
        <v>4.6746683512318477E-2</v>
      </c>
      <c r="BL376" s="43">
        <f t="shared" si="1073"/>
        <v>1.2070006035002967E-2</v>
      </c>
      <c r="BM376" s="43">
        <f t="shared" si="1073"/>
        <v>-8.7751937984495987E-2</v>
      </c>
      <c r="BN376" s="43">
        <f t="shared" si="1073"/>
        <v>7.6138681169272582E-2</v>
      </c>
      <c r="BO376" s="43">
        <f t="shared" si="1073"/>
        <v>4.6746683512318254E-2</v>
      </c>
      <c r="BP376" s="43">
        <f t="shared" si="1073"/>
        <v>1.2070006035002967E-2</v>
      </c>
      <c r="BQ376" s="43">
        <f t="shared" si="1073"/>
        <v>-8.7751937984495987E-2</v>
      </c>
      <c r="BR376" s="43">
        <f t="shared" si="1073"/>
        <v>7.6138681169272582E-2</v>
      </c>
      <c r="BS376" s="43">
        <f t="shared" si="1073"/>
        <v>4.6746683512318254E-2</v>
      </c>
      <c r="BT376" s="43">
        <f t="shared" si="1073"/>
        <v>1.2070006035002967E-2</v>
      </c>
      <c r="BU376" s="43">
        <f t="shared" si="1073"/>
        <v>-8.7751937984496098E-2</v>
      </c>
      <c r="BV376" s="43">
        <f t="shared" si="1073"/>
        <v>7.6138681169272804E-2</v>
      </c>
      <c r="BW376" s="43">
        <f t="shared" si="1073"/>
        <v>4.6746683512318254E-2</v>
      </c>
      <c r="BX376" s="43">
        <f t="shared" si="1073"/>
        <v>1.2070006035002967E-2</v>
      </c>
      <c r="BY376" s="43">
        <f t="shared" si="1073"/>
        <v>-8.7751937984496098E-2</v>
      </c>
      <c r="BZ376" s="43">
        <f t="shared" si="1073"/>
        <v>7.6138681169272804E-2</v>
      </c>
      <c r="CB376" s="43"/>
      <c r="CC376" s="43"/>
      <c r="CD376" s="43"/>
      <c r="CE376" s="43"/>
      <c r="CF376" s="43"/>
      <c r="CG376" s="43"/>
      <c r="CH376" s="43"/>
      <c r="CI376" s="43"/>
      <c r="CJ376" s="43"/>
      <c r="CK376" s="43"/>
      <c r="CL376" s="43"/>
      <c r="CM376" s="43"/>
      <c r="CN376" s="43"/>
      <c r="CO376" s="43"/>
      <c r="CP376" s="43"/>
      <c r="CQ376" s="43"/>
      <c r="CR376" s="43"/>
      <c r="CS376" s="43"/>
      <c r="CT376" s="43"/>
    </row>
    <row r="377" spans="1:98" ht="15.75" customHeight="1" x14ac:dyDescent="0.25">
      <c r="A377" s="1"/>
      <c r="BF377" s="15" t="s">
        <v>286</v>
      </c>
      <c r="CO377" s="181"/>
      <c r="CP377" s="181"/>
      <c r="CQ377" s="181"/>
      <c r="CR377" s="181"/>
      <c r="CS377" s="181"/>
      <c r="CT377" s="181"/>
    </row>
    <row r="378" spans="1:98" ht="15.75" customHeight="1" x14ac:dyDescent="0.25">
      <c r="A378" s="16"/>
      <c r="B378" s="17" t="s">
        <v>287</v>
      </c>
      <c r="C378" s="40"/>
      <c r="D378" s="40"/>
      <c r="E378" s="40"/>
      <c r="F378" s="40"/>
      <c r="G378" s="40">
        <f t="shared" ref="G378:BZ378" si="1074">+G372+G366+G360</f>
        <v>-116.87633333333333</v>
      </c>
      <c r="H378" s="40">
        <f t="shared" si="1074"/>
        <v>-66.069000000000003</v>
      </c>
      <c r="I378" s="40">
        <f t="shared" si="1074"/>
        <v>-76.664666666666676</v>
      </c>
      <c r="J378" s="40">
        <f t="shared" si="1074"/>
        <v>-81.157666666666657</v>
      </c>
      <c r="K378" s="40">
        <f t="shared" si="1074"/>
        <v>-133.81366666666668</v>
      </c>
      <c r="L378" s="40">
        <f t="shared" si="1074"/>
        <v>-109.753</v>
      </c>
      <c r="M378" s="40">
        <f t="shared" si="1074"/>
        <v>-108.42133333333334</v>
      </c>
      <c r="N378" s="40">
        <f t="shared" si="1074"/>
        <v>-101.64316666666667</v>
      </c>
      <c r="O378" s="40">
        <f t="shared" si="1074"/>
        <v>-90.11699999999999</v>
      </c>
      <c r="P378" s="40">
        <f t="shared" si="1074"/>
        <v>-156.10266666666666</v>
      </c>
      <c r="Q378" s="40">
        <f t="shared" si="1074"/>
        <v>-124.61281447839252</v>
      </c>
      <c r="R378" s="40">
        <f t="shared" si="1074"/>
        <v>-86.236666666666665</v>
      </c>
      <c r="S378" s="40">
        <f t="shared" si="1074"/>
        <v>-90.809148086980457</v>
      </c>
      <c r="T378" s="40">
        <f t="shared" si="1074"/>
        <v>-105.044</v>
      </c>
      <c r="U378" s="40">
        <f t="shared" si="1074"/>
        <v>-161.37200000000001</v>
      </c>
      <c r="V378" s="40">
        <f t="shared" si="1074"/>
        <v>-119.28240266538215</v>
      </c>
      <c r="W378" s="40">
        <f t="shared" si="1074"/>
        <v>-113.124</v>
      </c>
      <c r="X378" s="40">
        <f t="shared" si="1074"/>
        <v>-117.04</v>
      </c>
      <c r="Y378" s="40">
        <f t="shared" si="1074"/>
        <v>-122.24499999999999</v>
      </c>
      <c r="Z378" s="40">
        <f t="shared" si="1074"/>
        <v>-102.259</v>
      </c>
      <c r="AA378" s="40">
        <f t="shared" si="1074"/>
        <v>-141.06399999999999</v>
      </c>
      <c r="AB378" s="40">
        <f t="shared" si="1074"/>
        <v>-147.21</v>
      </c>
      <c r="AC378" s="40">
        <f t="shared" si="1074"/>
        <v>-169.964</v>
      </c>
      <c r="AD378" s="40">
        <f t="shared" si="1074"/>
        <v>-111.316</v>
      </c>
      <c r="AE378" s="40">
        <f t="shared" si="1074"/>
        <v>-133.06799999999998</v>
      </c>
      <c r="AF378" s="40">
        <f t="shared" si="1074"/>
        <v>-159.66499999999999</v>
      </c>
      <c r="AG378" s="40">
        <f t="shared" si="1074"/>
        <v>-170.023</v>
      </c>
      <c r="AH378" s="40">
        <f t="shared" si="1074"/>
        <v>-140.70499999999998</v>
      </c>
      <c r="AI378" s="40">
        <f t="shared" si="1074"/>
        <v>-154.27100000000002</v>
      </c>
      <c r="AJ378" s="40">
        <f t="shared" si="1074"/>
        <v>-197.78100000000001</v>
      </c>
      <c r="AK378" s="40">
        <f t="shared" si="1074"/>
        <v>-265.09399999999999</v>
      </c>
      <c r="AL378" s="40">
        <f t="shared" si="1074"/>
        <v>-180.404</v>
      </c>
      <c r="AM378" s="40">
        <f t="shared" si="1074"/>
        <v>-207.09699999999998</v>
      </c>
      <c r="AN378" s="40">
        <f t="shared" si="1074"/>
        <v>-272.899</v>
      </c>
      <c r="AO378" s="40">
        <f t="shared" si="1074"/>
        <v>-272.23200000000003</v>
      </c>
      <c r="AP378" s="40">
        <f t="shared" si="1074"/>
        <v>-210.43100000000001</v>
      </c>
      <c r="AQ378" s="40">
        <f t="shared" si="1074"/>
        <v>-234.13</v>
      </c>
      <c r="AR378" s="40">
        <f t="shared" si="1074"/>
        <v>-248.71499999999997</v>
      </c>
      <c r="AS378" s="40">
        <f t="shared" si="1074"/>
        <v>-290.25700000000001</v>
      </c>
      <c r="AT378" s="40">
        <f t="shared" si="1074"/>
        <v>-260.51600000000002</v>
      </c>
      <c r="AU378" s="40">
        <f t="shared" si="1074"/>
        <v>-257.88599999999997</v>
      </c>
      <c r="AV378" s="40">
        <f t="shared" si="1074"/>
        <v>-301.20400000000001</v>
      </c>
      <c r="AW378" s="40">
        <f t="shared" si="1074"/>
        <v>-329.36199999999997</v>
      </c>
      <c r="AX378" s="40">
        <f t="shared" si="1074"/>
        <v>-327.25599999999997</v>
      </c>
      <c r="AY378" s="40">
        <f t="shared" si="1074"/>
        <v>-478.5</v>
      </c>
      <c r="AZ378" s="40">
        <f t="shared" si="1074"/>
        <v>-666.3</v>
      </c>
      <c r="BA378" s="40">
        <f t="shared" si="1074"/>
        <v>-666.6</v>
      </c>
      <c r="BB378" s="40">
        <f t="shared" si="1074"/>
        <v>-666.6</v>
      </c>
      <c r="BC378" s="40">
        <f t="shared" si="1074"/>
        <v>-683.2</v>
      </c>
      <c r="BD378" s="40">
        <f t="shared" si="1074"/>
        <v>-650.09999999999991</v>
      </c>
      <c r="BE378" s="40">
        <f t="shared" si="1074"/>
        <v>-686</v>
      </c>
      <c r="BF378" s="40">
        <f t="shared" si="1074"/>
        <v>-795.8</v>
      </c>
      <c r="BG378" s="40">
        <f t="shared" si="1074"/>
        <v>-763.59999999999991</v>
      </c>
      <c r="BH378" s="40">
        <f t="shared" si="1074"/>
        <v>-815.5</v>
      </c>
      <c r="BI378" s="40">
        <f t="shared" si="1074"/>
        <v>-753.00900000000001</v>
      </c>
      <c r="BJ378" s="40">
        <f t="shared" si="1074"/>
        <v>-738.42699999999991</v>
      </c>
      <c r="BK378" s="40">
        <f t="shared" si="1074"/>
        <v>-779.69299999999998</v>
      </c>
      <c r="BL378" s="40">
        <f t="shared" si="1074"/>
        <v>-789.31799999999998</v>
      </c>
      <c r="BM378" s="40">
        <f t="shared" si="1074"/>
        <v>-956.70535999999993</v>
      </c>
      <c r="BN378" s="40">
        <f t="shared" si="1074"/>
        <v>-784.34203000000014</v>
      </c>
      <c r="BO378" s="40">
        <f t="shared" si="1074"/>
        <v>-826.89262000000008</v>
      </c>
      <c r="BP378" s="40">
        <f t="shared" si="1074"/>
        <v>-799.03332</v>
      </c>
      <c r="BQ378" s="40">
        <f t="shared" si="1074"/>
        <v>-717.97384440000008</v>
      </c>
      <c r="BR378" s="40">
        <f t="shared" si="1074"/>
        <v>-821.84695870000019</v>
      </c>
      <c r="BS378" s="40">
        <f t="shared" si="1074"/>
        <v>-868.63145480000003</v>
      </c>
      <c r="BT378" s="40">
        <f t="shared" si="1074"/>
        <v>-839.62667280000005</v>
      </c>
      <c r="BU378" s="40">
        <f t="shared" si="1074"/>
        <v>-754.60819192600013</v>
      </c>
      <c r="BV378" s="40">
        <f t="shared" si="1074"/>
        <v>-863.61648692300014</v>
      </c>
      <c r="BW378" s="40">
        <f t="shared" si="1074"/>
        <v>-912.51672779200021</v>
      </c>
      <c r="BX378" s="40">
        <f t="shared" si="1074"/>
        <v>-882.32447131200001</v>
      </c>
      <c r="BY378" s="40">
        <f t="shared" si="1074"/>
        <v>-793.1514896455401</v>
      </c>
      <c r="BZ378" s="40">
        <f t="shared" si="1074"/>
        <v>-907.55073556867023</v>
      </c>
      <c r="CB378" s="30"/>
      <c r="CC378" s="30">
        <f t="shared" ref="CC378:CT378" si="1075">+SUMIFS($C378:$BZ378,$C$5:$BZ$5,"&lt;="&amp;CC$5,$C$5:$BZ$5,"&gt;"&amp;CB$5)</f>
        <v>-340.76766666666668</v>
      </c>
      <c r="CD378" s="30">
        <f t="shared" si="1075"/>
        <v>-453.63116666666667</v>
      </c>
      <c r="CE378" s="30">
        <f t="shared" si="1075"/>
        <v>-457.06914781172588</v>
      </c>
      <c r="CF378" s="30">
        <f t="shared" si="1075"/>
        <v>-476.50755075236265</v>
      </c>
      <c r="CG378" s="30">
        <f t="shared" si="1075"/>
        <v>-454.66800000000001</v>
      </c>
      <c r="CH378" s="30">
        <f t="shared" si="1075"/>
        <v>-569.55399999999997</v>
      </c>
      <c r="CI378" s="30">
        <f t="shared" si="1075"/>
        <v>-603.46100000000001</v>
      </c>
      <c r="CJ378" s="30">
        <f t="shared" si="1075"/>
        <v>-797.55</v>
      </c>
      <c r="CK378" s="30">
        <f t="shared" si="1075"/>
        <v>-962.65900000000011</v>
      </c>
      <c r="CL378" s="30">
        <f t="shared" si="1075"/>
        <v>-1033.6179999999999</v>
      </c>
      <c r="CM378" s="30">
        <f t="shared" si="1075"/>
        <v>-1215.7079999999999</v>
      </c>
      <c r="CN378" s="30">
        <f t="shared" si="1075"/>
        <v>-2478</v>
      </c>
      <c r="CO378" s="91">
        <f t="shared" si="1075"/>
        <v>-2815.1</v>
      </c>
      <c r="CP378" s="91">
        <f t="shared" si="1075"/>
        <v>-3070.5360000000001</v>
      </c>
      <c r="CQ378" s="91">
        <f t="shared" si="1075"/>
        <v>-3310.0583900000001</v>
      </c>
      <c r="CR378" s="91">
        <f t="shared" si="1075"/>
        <v>-3165.7467431000005</v>
      </c>
      <c r="CS378" s="91">
        <f t="shared" si="1075"/>
        <v>-3326.4828064490002</v>
      </c>
      <c r="CT378" s="91">
        <f t="shared" si="1075"/>
        <v>-3495.5434243182108</v>
      </c>
    </row>
    <row r="379" spans="1:98" ht="15.75" customHeight="1" x14ac:dyDescent="0.25">
      <c r="A379" s="1"/>
      <c r="B379" s="26" t="s">
        <v>126</v>
      </c>
      <c r="C379" s="43"/>
      <c r="D379" s="43"/>
      <c r="E379" s="43"/>
      <c r="F379" s="43"/>
      <c r="G379" s="43">
        <f t="shared" ref="G379:BZ379" si="1076">-(G378/G$308)</f>
        <v>0.34953147118049327</v>
      </c>
      <c r="H379" s="43">
        <f t="shared" si="1076"/>
        <v>0.61727114748584566</v>
      </c>
      <c r="I379" s="43">
        <f t="shared" si="1076"/>
        <v>0.32440354032229635</v>
      </c>
      <c r="J379" s="43">
        <f t="shared" si="1076"/>
        <v>0.54805155632388813</v>
      </c>
      <c r="K379" s="43">
        <f t="shared" si="1076"/>
        <v>0.59173192888739523</v>
      </c>
      <c r="L379" s="43">
        <f t="shared" si="1076"/>
        <v>0.38104314436193071</v>
      </c>
      <c r="M379" s="43">
        <f t="shared" si="1076"/>
        <v>0.26770236893024896</v>
      </c>
      <c r="N379" s="43">
        <f t="shared" si="1076"/>
        <v>0.33531434465528315</v>
      </c>
      <c r="O379" s="43">
        <f t="shared" si="1076"/>
        <v>0.62449845117565117</v>
      </c>
      <c r="P379" s="43">
        <f t="shared" si="1076"/>
        <v>0.12305055049926192</v>
      </c>
      <c r="Q379" s="43">
        <f t="shared" si="1076"/>
        <v>0.16232897870711951</v>
      </c>
      <c r="R379" s="43">
        <f t="shared" si="1076"/>
        <v>0.36986839941955635</v>
      </c>
      <c r="S379" s="43">
        <f t="shared" si="1076"/>
        <v>0.59896147434540015</v>
      </c>
      <c r="T379" s="43">
        <f t="shared" si="1076"/>
        <v>0.77556444825091175</v>
      </c>
      <c r="U379" s="43">
        <f t="shared" si="1076"/>
        <v>0.16915729536172819</v>
      </c>
      <c r="V379" s="43">
        <f t="shared" si="1076"/>
        <v>0.27886921527620345</v>
      </c>
      <c r="W379" s="43">
        <f t="shared" si="1076"/>
        <v>0.30875128277909997</v>
      </c>
      <c r="X379" s="43">
        <f t="shared" si="1076"/>
        <v>0.32071904200805634</v>
      </c>
      <c r="Y379" s="43">
        <f t="shared" si="1076"/>
        <v>0.25112419909160194</v>
      </c>
      <c r="Z379" s="43">
        <f t="shared" si="1076"/>
        <v>0.29855596300275611</v>
      </c>
      <c r="AA379" s="43">
        <f t="shared" si="1076"/>
        <v>0.5175596941545958</v>
      </c>
      <c r="AB379" s="43">
        <f t="shared" si="1076"/>
        <v>0.30704507958226357</v>
      </c>
      <c r="AC379" s="43">
        <f t="shared" si="1076"/>
        <v>0.22819381248967877</v>
      </c>
      <c r="AD379" s="43">
        <f t="shared" si="1076"/>
        <v>0.27341836822416593</v>
      </c>
      <c r="AE379" s="43">
        <f t="shared" si="1076"/>
        <v>0.38204447251690321</v>
      </c>
      <c r="AF379" s="43">
        <f t="shared" si="1076"/>
        <v>0.27672104667506658</v>
      </c>
      <c r="AG379" s="43">
        <f t="shared" si="1076"/>
        <v>0.25999825671813426</v>
      </c>
      <c r="AH379" s="43">
        <f t="shared" si="1076"/>
        <v>0.34204084410833091</v>
      </c>
      <c r="AI379" s="43">
        <f t="shared" si="1076"/>
        <v>0.53505939478019604</v>
      </c>
      <c r="AJ379" s="43">
        <f t="shared" si="1076"/>
        <v>0.33900219567002216</v>
      </c>
      <c r="AK379" s="43">
        <f t="shared" si="1076"/>
        <v>0.16900393798926025</v>
      </c>
      <c r="AL379" s="43">
        <f t="shared" si="1076"/>
        <v>0.3693692402505267</v>
      </c>
      <c r="AM379" s="43">
        <f t="shared" si="1076"/>
        <v>0.49047224327396738</v>
      </c>
      <c r="AN379" s="43">
        <f t="shared" si="1076"/>
        <v>0.28710616128502836</v>
      </c>
      <c r="AO379" s="43">
        <f t="shared" si="1076"/>
        <v>0.30650578318109306</v>
      </c>
      <c r="AP379" s="43">
        <f t="shared" si="1076"/>
        <v>0.28849006473618838</v>
      </c>
      <c r="AQ379" s="43">
        <f t="shared" si="1076"/>
        <v>0.23501152824243737</v>
      </c>
      <c r="AR379" s="43">
        <f t="shared" si="1076"/>
        <v>0.25974507459257362</v>
      </c>
      <c r="AS379" s="43">
        <f t="shared" si="1076"/>
        <v>0.35645759085918638</v>
      </c>
      <c r="AT379" s="43">
        <f t="shared" si="1076"/>
        <v>0.33206548617519743</v>
      </c>
      <c r="AU379" s="43">
        <f t="shared" si="1076"/>
        <v>0.36248963355495267</v>
      </c>
      <c r="AV379" s="43">
        <f t="shared" si="1076"/>
        <v>0.30583681609013336</v>
      </c>
      <c r="AW379" s="43">
        <f t="shared" si="1076"/>
        <v>0.38027162423812777</v>
      </c>
      <c r="AX379" s="43">
        <f t="shared" si="1076"/>
        <v>0.38692850023469483</v>
      </c>
      <c r="AY379" s="43">
        <f t="shared" si="1076"/>
        <v>0.47730673316708228</v>
      </c>
      <c r="AZ379" s="43">
        <f t="shared" si="1076"/>
        <v>0.44278309409888356</v>
      </c>
      <c r="BA379" s="43">
        <f t="shared" si="1076"/>
        <v>0.48206537460225635</v>
      </c>
      <c r="BB379" s="43">
        <f t="shared" si="1076"/>
        <v>0.47836383207750272</v>
      </c>
      <c r="BC379" s="43">
        <f t="shared" si="1076"/>
        <v>0.56862255513940907</v>
      </c>
      <c r="BD379" s="43">
        <f t="shared" si="1076"/>
        <v>0.44992733061111484</v>
      </c>
      <c r="BE379" s="43">
        <f t="shared" si="1076"/>
        <v>0.51278217969801165</v>
      </c>
      <c r="BF379" s="43">
        <f t="shared" si="1076"/>
        <v>0.59004967746719061</v>
      </c>
      <c r="BG379" s="43">
        <f t="shared" si="1076"/>
        <v>0.62687792463672931</v>
      </c>
      <c r="BH379" s="43">
        <f t="shared" si="1076"/>
        <v>0.55288135593220344</v>
      </c>
      <c r="BI379" s="43">
        <f t="shared" si="1076"/>
        <v>0.53728316099088869</v>
      </c>
      <c r="BJ379" s="43">
        <f t="shared" si="1076"/>
        <v>0.47987136524981983</v>
      </c>
      <c r="BK379" s="43">
        <f t="shared" si="1076"/>
        <v>0.59279023854958734</v>
      </c>
      <c r="BL379" s="43">
        <f t="shared" si="1076"/>
        <v>0.49412795360930339</v>
      </c>
      <c r="BM379" s="43">
        <f t="shared" si="1076"/>
        <v>0.2673557813454937</v>
      </c>
      <c r="BN379" s="43">
        <f t="shared" si="1076"/>
        <v>0.417373384803228</v>
      </c>
      <c r="BO379" s="43">
        <f t="shared" si="1076"/>
        <v>0.46077691260889436</v>
      </c>
      <c r="BP379" s="43">
        <f t="shared" si="1076"/>
        <v>0.40539739207904862</v>
      </c>
      <c r="BQ379" s="43">
        <f t="shared" si="1076"/>
        <v>0.24765997680527108</v>
      </c>
      <c r="BR379" s="43">
        <f t="shared" si="1076"/>
        <v>0.41974073476988005</v>
      </c>
      <c r="BS379" s="43">
        <f t="shared" si="1076"/>
        <v>0.46507860943349577</v>
      </c>
      <c r="BT379" s="43">
        <f t="shared" si="1076"/>
        <v>0.39766323409761961</v>
      </c>
      <c r="BU379" s="43">
        <f t="shared" si="1076"/>
        <v>0.34463494093920888</v>
      </c>
      <c r="BV379" s="43">
        <f t="shared" si="1076"/>
        <v>0.43535197732781722</v>
      </c>
      <c r="BW379" s="43">
        <f t="shared" si="1076"/>
        <v>0.48417182716744123</v>
      </c>
      <c r="BX379" s="43">
        <f t="shared" si="1076"/>
        <v>0.42017622549790828</v>
      </c>
      <c r="BY379" s="43">
        <f t="shared" si="1076"/>
        <v>0.35301189092306084</v>
      </c>
      <c r="BZ379" s="43">
        <f t="shared" si="1076"/>
        <v>0.43783509103150864</v>
      </c>
      <c r="CB379" s="43"/>
      <c r="CC379" s="43">
        <f t="shared" ref="CC379:CT379" si="1077">-(CC378/CC$308)</f>
        <v>0.41264007743386494</v>
      </c>
      <c r="CD379" s="43">
        <f t="shared" si="1077"/>
        <v>0.3711270300069186</v>
      </c>
      <c r="CE379" s="43">
        <f t="shared" si="1077"/>
        <v>0.18936295337144568</v>
      </c>
      <c r="CF379" s="43">
        <f t="shared" si="1077"/>
        <v>0.28554502925957981</v>
      </c>
      <c r="CG379" s="43">
        <f t="shared" si="1077"/>
        <v>0.29133712454945937</v>
      </c>
      <c r="CH379" s="43">
        <f t="shared" si="1077"/>
        <v>0.29914383120958726</v>
      </c>
      <c r="CI379" s="43">
        <f t="shared" si="1077"/>
        <v>0.30315502546465839</v>
      </c>
      <c r="CJ379" s="43">
        <f t="shared" si="1077"/>
        <v>0.27231995913578744</v>
      </c>
      <c r="CK379" s="43">
        <f t="shared" si="1077"/>
        <v>0.32192109503982302</v>
      </c>
      <c r="CL379" s="43">
        <f t="shared" si="1077"/>
        <v>0.29094707591458413</v>
      </c>
      <c r="CM379" s="43">
        <f t="shared" si="1077"/>
        <v>0.35670257239632602</v>
      </c>
      <c r="CN379" s="43">
        <f t="shared" si="1077"/>
        <v>0.46899841017488075</v>
      </c>
      <c r="CO379" s="43">
        <f t="shared" si="1077"/>
        <v>0.52787413977385667</v>
      </c>
      <c r="CP379" s="43">
        <f t="shared" si="1077"/>
        <v>0.5450577240443345</v>
      </c>
      <c r="CQ379" s="43">
        <f t="shared" si="1077"/>
        <v>0.39545180725985085</v>
      </c>
      <c r="CR379" s="43">
        <f t="shared" si="1077"/>
        <v>0.3671466565713194</v>
      </c>
      <c r="CS379" s="43">
        <f t="shared" si="1077"/>
        <v>0.40803637242554364</v>
      </c>
      <c r="CT379" s="43">
        <f t="shared" si="1077"/>
        <v>0.42093609793314979</v>
      </c>
    </row>
    <row r="380" spans="1:98" ht="15.75" customHeight="1" x14ac:dyDescent="0.25">
      <c r="A380" s="1"/>
      <c r="B380" s="26" t="s">
        <v>8</v>
      </c>
      <c r="C380" s="43"/>
      <c r="D380" s="43"/>
      <c r="E380" s="43"/>
      <c r="F380" s="43"/>
      <c r="G380" s="43" t="str">
        <f t="shared" ref="G380:BF380" si="1078">+IFERROR(G378/C378-1,"")</f>
        <v/>
      </c>
      <c r="H380" s="43" t="str">
        <f t="shared" si="1078"/>
        <v/>
      </c>
      <c r="I380" s="43" t="str">
        <f t="shared" si="1078"/>
        <v/>
      </c>
      <c r="J380" s="43" t="str">
        <f t="shared" si="1078"/>
        <v/>
      </c>
      <c r="K380" s="43">
        <f t="shared" si="1078"/>
        <v>0.14491670683257807</v>
      </c>
      <c r="L380" s="43">
        <f t="shared" si="1078"/>
        <v>0.66118754635305499</v>
      </c>
      <c r="M380" s="43">
        <f t="shared" si="1078"/>
        <v>0.41422819725731963</v>
      </c>
      <c r="N380" s="43">
        <f t="shared" si="1078"/>
        <v>0.25241607899027851</v>
      </c>
      <c r="O380" s="43">
        <f t="shared" si="1078"/>
        <v>-0.326548608637384</v>
      </c>
      <c r="P380" s="43">
        <f t="shared" si="1078"/>
        <v>0.42230888145806178</v>
      </c>
      <c r="Q380" s="43">
        <f t="shared" si="1078"/>
        <v>0.14933851712817137</v>
      </c>
      <c r="R380" s="43">
        <f t="shared" si="1078"/>
        <v>-0.15157438030757941</v>
      </c>
      <c r="S380" s="43">
        <f t="shared" si="1078"/>
        <v>7.6805495853220496E-3</v>
      </c>
      <c r="T380" s="43">
        <f t="shared" si="1078"/>
        <v>-0.32708388496459595</v>
      </c>
      <c r="U380" s="43">
        <f t="shared" si="1078"/>
        <v>0.29498720236337661</v>
      </c>
      <c r="V380" s="43">
        <f t="shared" si="1078"/>
        <v>0.38319820647113167</v>
      </c>
      <c r="W380" s="43">
        <f t="shared" si="1078"/>
        <v>0.24573352336314747</v>
      </c>
      <c r="X380" s="43">
        <f t="shared" si="1078"/>
        <v>0.11419976390845754</v>
      </c>
      <c r="Y380" s="43">
        <f t="shared" si="1078"/>
        <v>-0.24246461591849899</v>
      </c>
      <c r="Z380" s="43">
        <f t="shared" si="1078"/>
        <v>-0.14271512213865423</v>
      </c>
      <c r="AA380" s="43">
        <f t="shared" si="1078"/>
        <v>0.24698560871256325</v>
      </c>
      <c r="AB380" s="43">
        <f t="shared" si="1078"/>
        <v>0.25777511961722488</v>
      </c>
      <c r="AC380" s="43">
        <f t="shared" si="1078"/>
        <v>0.39035543376007209</v>
      </c>
      <c r="AD380" s="43">
        <f t="shared" si="1078"/>
        <v>8.8569221291035616E-2</v>
      </c>
      <c r="AE380" s="43">
        <f t="shared" si="1078"/>
        <v>-5.6683491181307888E-2</v>
      </c>
      <c r="AF380" s="43">
        <f t="shared" si="1078"/>
        <v>8.460702397934905E-2</v>
      </c>
      <c r="AG380" s="43">
        <f t="shared" si="1078"/>
        <v>3.4713233390593068E-4</v>
      </c>
      <c r="AH380" s="43">
        <f t="shared" si="1078"/>
        <v>0.26401415789284544</v>
      </c>
      <c r="AI380" s="43">
        <f t="shared" si="1078"/>
        <v>0.15933958577569385</v>
      </c>
      <c r="AJ380" s="43">
        <f t="shared" si="1078"/>
        <v>0.23872483011304935</v>
      </c>
      <c r="AK380" s="43">
        <f t="shared" si="1078"/>
        <v>0.55916552466431013</v>
      </c>
      <c r="AL380" s="43">
        <f t="shared" si="1078"/>
        <v>0.28214349170249831</v>
      </c>
      <c r="AM380" s="43">
        <f t="shared" si="1078"/>
        <v>0.34242339778701081</v>
      </c>
      <c r="AN380" s="43">
        <f t="shared" si="1078"/>
        <v>0.37980392454280243</v>
      </c>
      <c r="AO380" s="43">
        <f t="shared" si="1078"/>
        <v>2.6926297841520563E-2</v>
      </c>
      <c r="AP380" s="43">
        <f t="shared" si="1078"/>
        <v>0.16644309438815119</v>
      </c>
      <c r="AQ380" s="43">
        <f t="shared" si="1078"/>
        <v>0.13053303524435411</v>
      </c>
      <c r="AR380" s="43">
        <f t="shared" si="1078"/>
        <v>-8.8618866320506973E-2</v>
      </c>
      <c r="AS380" s="43">
        <f t="shared" si="1078"/>
        <v>6.6211907490669741E-2</v>
      </c>
      <c r="AT380" s="43">
        <f t="shared" si="1078"/>
        <v>0.23801150971102158</v>
      </c>
      <c r="AU380" s="43">
        <f t="shared" si="1078"/>
        <v>0.1014649980779907</v>
      </c>
      <c r="AV380" s="43">
        <f t="shared" si="1078"/>
        <v>0.21104074945218443</v>
      </c>
      <c r="AW380" s="43">
        <f t="shared" si="1078"/>
        <v>0.13472543297836048</v>
      </c>
      <c r="AX380" s="43">
        <f t="shared" si="1078"/>
        <v>0.25618388122034719</v>
      </c>
      <c r="AY380" s="43">
        <f t="shared" si="1078"/>
        <v>0.85547102207952364</v>
      </c>
      <c r="AZ380" s="43">
        <f t="shared" si="1078"/>
        <v>1.212122016971886</v>
      </c>
      <c r="BA380" s="43">
        <f t="shared" si="1078"/>
        <v>1.0239128982699888</v>
      </c>
      <c r="BB380" s="43">
        <f t="shared" si="1078"/>
        <v>1.0369374434693333</v>
      </c>
      <c r="BC380" s="43">
        <f t="shared" si="1078"/>
        <v>0.42779519331243487</v>
      </c>
      <c r="BD380" s="43">
        <f t="shared" si="1078"/>
        <v>-2.4313372354795248E-2</v>
      </c>
      <c r="BE380" s="43">
        <f t="shared" si="1078"/>
        <v>2.9102910291028961E-2</v>
      </c>
      <c r="BF380" s="43">
        <f t="shared" si="1078"/>
        <v>0.1938193819381937</v>
      </c>
      <c r="BG380" s="43">
        <f t="shared" ref="BG380:BZ380" si="1079">+BG378/BC378-1</f>
        <v>0.11768149882903955</v>
      </c>
      <c r="BH380" s="43">
        <f t="shared" si="1079"/>
        <v>0.25442239655437637</v>
      </c>
      <c r="BI380" s="43">
        <f t="shared" si="1079"/>
        <v>9.7680758017492764E-2</v>
      </c>
      <c r="BJ380" s="43">
        <f t="shared" si="1079"/>
        <v>-7.2094747423975925E-2</v>
      </c>
      <c r="BK380" s="43">
        <f t="shared" si="1079"/>
        <v>2.1075170246202202E-2</v>
      </c>
      <c r="BL380" s="43">
        <f t="shared" si="1079"/>
        <v>-3.2105456774984664E-2</v>
      </c>
      <c r="BM380" s="43">
        <f t="shared" si="1079"/>
        <v>0.27050986110391761</v>
      </c>
      <c r="BN380" s="43">
        <f t="shared" si="1079"/>
        <v>6.217951131256072E-2</v>
      </c>
      <c r="BO380" s="43">
        <f t="shared" si="1079"/>
        <v>6.0536159744925433E-2</v>
      </c>
      <c r="BP380" s="43">
        <f t="shared" si="1079"/>
        <v>1.2308499236049375E-2</v>
      </c>
      <c r="BQ380" s="43">
        <f t="shared" si="1079"/>
        <v>-0.24953504556512562</v>
      </c>
      <c r="BR380" s="43">
        <f t="shared" si="1079"/>
        <v>4.7817058458540229E-2</v>
      </c>
      <c r="BS380" s="43">
        <f t="shared" si="1079"/>
        <v>5.0476729130802811E-2</v>
      </c>
      <c r="BT380" s="43">
        <f t="shared" si="1079"/>
        <v>5.0803078900389265E-2</v>
      </c>
      <c r="BU380" s="43">
        <f t="shared" si="1079"/>
        <v>5.102462688820486E-2</v>
      </c>
      <c r="BV380" s="43">
        <f t="shared" si="1079"/>
        <v>5.0823973710471648E-2</v>
      </c>
      <c r="BW380" s="43">
        <f t="shared" si="1079"/>
        <v>5.052231616699232E-2</v>
      </c>
      <c r="BX380" s="43">
        <f t="shared" si="1079"/>
        <v>5.0853313615693896E-2</v>
      </c>
      <c r="BY380" s="43">
        <f t="shared" si="1079"/>
        <v>5.1077232041657483E-2</v>
      </c>
      <c r="BZ380" s="43">
        <f t="shared" si="1079"/>
        <v>5.0872406109573554E-2</v>
      </c>
      <c r="CB380" s="43"/>
      <c r="CC380" s="43" t="str">
        <f t="shared" ref="CC380:CT380" si="1080">+IFERROR(CC378/CB378-1,"")</f>
        <v/>
      </c>
      <c r="CD380" s="43">
        <f t="shared" si="1080"/>
        <v>0.33120366466693341</v>
      </c>
      <c r="CE380" s="43">
        <f t="shared" si="1080"/>
        <v>7.5788027756600318E-3</v>
      </c>
      <c r="CF380" s="43">
        <f t="shared" si="1080"/>
        <v>4.2528363670355951E-2</v>
      </c>
      <c r="CG380" s="43">
        <f t="shared" si="1080"/>
        <v>-4.5832538682503476E-2</v>
      </c>
      <c r="CH380" s="43">
        <f t="shared" si="1080"/>
        <v>0.25268107718159172</v>
      </c>
      <c r="CI380" s="43">
        <f t="shared" si="1080"/>
        <v>5.9532546518855201E-2</v>
      </c>
      <c r="CJ380" s="43">
        <f t="shared" si="1080"/>
        <v>0.32162641827723726</v>
      </c>
      <c r="CK380" s="43">
        <f t="shared" si="1080"/>
        <v>0.20702024951413733</v>
      </c>
      <c r="CL380" s="43">
        <f t="shared" si="1080"/>
        <v>7.3711459613424735E-2</v>
      </c>
      <c r="CM380" s="43">
        <f t="shared" si="1080"/>
        <v>0.17616759770050439</v>
      </c>
      <c r="CN380" s="43">
        <f t="shared" si="1080"/>
        <v>1.0383184119870892</v>
      </c>
      <c r="CO380" s="43">
        <f t="shared" si="1080"/>
        <v>0.13603712671509283</v>
      </c>
      <c r="CP380" s="43">
        <f t="shared" si="1080"/>
        <v>9.0737806827466239E-2</v>
      </c>
      <c r="CQ380" s="43">
        <f t="shared" si="1080"/>
        <v>7.8006703064220639E-2</v>
      </c>
      <c r="CR380" s="43">
        <f t="shared" si="1080"/>
        <v>-4.359791577573946E-2</v>
      </c>
      <c r="CS380" s="43">
        <f t="shared" si="1080"/>
        <v>5.0773506661370371E-2</v>
      </c>
      <c r="CT380" s="43">
        <f t="shared" si="1080"/>
        <v>5.0822633906736359E-2</v>
      </c>
    </row>
    <row r="381" spans="1:98" ht="15.75" customHeight="1" x14ac:dyDescent="0.25">
      <c r="A381" s="1"/>
      <c r="B381" s="26" t="s">
        <v>271</v>
      </c>
      <c r="G381" s="4">
        <f t="shared" ref="G381:BZ381" si="1081">-G378+C378</f>
        <v>116.87633333333333</v>
      </c>
      <c r="H381" s="4">
        <f t="shared" si="1081"/>
        <v>66.069000000000003</v>
      </c>
      <c r="I381" s="4">
        <f t="shared" si="1081"/>
        <v>76.664666666666676</v>
      </c>
      <c r="J381" s="4">
        <f t="shared" si="1081"/>
        <v>81.157666666666657</v>
      </c>
      <c r="K381" s="4">
        <f t="shared" si="1081"/>
        <v>16.937333333333342</v>
      </c>
      <c r="L381" s="4">
        <f t="shared" si="1081"/>
        <v>43.683999999999997</v>
      </c>
      <c r="M381" s="4">
        <f t="shared" si="1081"/>
        <v>31.756666666666661</v>
      </c>
      <c r="N381" s="4">
        <f t="shared" si="1081"/>
        <v>20.485500000000016</v>
      </c>
      <c r="O381" s="4">
        <f t="shared" si="1081"/>
        <v>-43.696666666666687</v>
      </c>
      <c r="P381" s="4">
        <f t="shared" si="1081"/>
        <v>46.349666666666664</v>
      </c>
      <c r="Q381" s="4">
        <f t="shared" si="1081"/>
        <v>16.191481145059186</v>
      </c>
      <c r="R381" s="4">
        <f t="shared" si="1081"/>
        <v>-15.406500000000008</v>
      </c>
      <c r="S381" s="4">
        <f t="shared" si="1081"/>
        <v>0.69214808698046681</v>
      </c>
      <c r="T381" s="4">
        <f t="shared" si="1081"/>
        <v>-51.058666666666667</v>
      </c>
      <c r="U381" s="4">
        <f t="shared" si="1081"/>
        <v>36.759185521607492</v>
      </c>
      <c r="V381" s="4">
        <f t="shared" si="1081"/>
        <v>33.045735998715486</v>
      </c>
      <c r="W381" s="4">
        <f t="shared" si="1081"/>
        <v>22.314851913019538</v>
      </c>
      <c r="X381" s="4">
        <f t="shared" si="1081"/>
        <v>11.996000000000009</v>
      </c>
      <c r="Y381" s="4">
        <f t="shared" si="1081"/>
        <v>-39.127000000000024</v>
      </c>
      <c r="Z381" s="4">
        <f t="shared" si="1081"/>
        <v>-17.02340266538215</v>
      </c>
      <c r="AA381" s="4">
        <f t="shared" si="1081"/>
        <v>27.939999999999998</v>
      </c>
      <c r="AB381" s="4">
        <f t="shared" si="1081"/>
        <v>30.17</v>
      </c>
      <c r="AC381" s="4">
        <f t="shared" si="1081"/>
        <v>47.719000000000008</v>
      </c>
      <c r="AD381" s="4">
        <f t="shared" si="1081"/>
        <v>9.0570000000000022</v>
      </c>
      <c r="AE381" s="4">
        <f t="shared" si="1081"/>
        <v>-7.9960000000000093</v>
      </c>
      <c r="AF381" s="4">
        <f t="shared" si="1081"/>
        <v>12.454999999999984</v>
      </c>
      <c r="AG381" s="4">
        <f t="shared" si="1081"/>
        <v>5.8999999999997499E-2</v>
      </c>
      <c r="AH381" s="4">
        <f t="shared" si="1081"/>
        <v>29.388999999999982</v>
      </c>
      <c r="AI381" s="4">
        <f t="shared" si="1081"/>
        <v>21.203000000000031</v>
      </c>
      <c r="AJ381" s="4">
        <f t="shared" si="1081"/>
        <v>38.116000000000014</v>
      </c>
      <c r="AK381" s="4">
        <f t="shared" si="1081"/>
        <v>95.070999999999998</v>
      </c>
      <c r="AL381" s="4">
        <f t="shared" si="1081"/>
        <v>39.699000000000012</v>
      </c>
      <c r="AM381" s="4">
        <f t="shared" si="1081"/>
        <v>52.825999999999965</v>
      </c>
      <c r="AN381" s="4">
        <f t="shared" si="1081"/>
        <v>75.117999999999995</v>
      </c>
      <c r="AO381" s="4">
        <f t="shared" si="1081"/>
        <v>7.1380000000000337</v>
      </c>
      <c r="AP381" s="4">
        <f t="shared" si="1081"/>
        <v>30.027000000000015</v>
      </c>
      <c r="AQ381" s="4">
        <f t="shared" si="1081"/>
        <v>27.033000000000015</v>
      </c>
      <c r="AR381" s="4">
        <f t="shared" si="1081"/>
        <v>-24.184000000000026</v>
      </c>
      <c r="AS381" s="4">
        <f t="shared" si="1081"/>
        <v>18.024999999999977</v>
      </c>
      <c r="AT381" s="4">
        <f t="shared" si="1081"/>
        <v>50.085000000000008</v>
      </c>
      <c r="AU381" s="4">
        <f t="shared" si="1081"/>
        <v>23.755999999999972</v>
      </c>
      <c r="AV381" s="4">
        <f t="shared" si="1081"/>
        <v>52.489000000000033</v>
      </c>
      <c r="AW381" s="4">
        <f t="shared" si="1081"/>
        <v>39.104999999999961</v>
      </c>
      <c r="AX381" s="4">
        <f t="shared" si="1081"/>
        <v>66.739999999999952</v>
      </c>
      <c r="AY381" s="4">
        <f t="shared" si="1081"/>
        <v>220.61400000000003</v>
      </c>
      <c r="AZ381" s="4">
        <f t="shared" si="1081"/>
        <v>365.09599999999995</v>
      </c>
      <c r="BA381" s="4">
        <f t="shared" si="1081"/>
        <v>337.23800000000006</v>
      </c>
      <c r="BB381" s="4">
        <f t="shared" si="1081"/>
        <v>339.34400000000005</v>
      </c>
      <c r="BC381" s="4">
        <f t="shared" si="1081"/>
        <v>204.70000000000005</v>
      </c>
      <c r="BD381" s="4">
        <f t="shared" si="1081"/>
        <v>-16.200000000000045</v>
      </c>
      <c r="BE381" s="4">
        <f t="shared" si="1081"/>
        <v>19.399999999999977</v>
      </c>
      <c r="BF381" s="4">
        <f t="shared" si="1081"/>
        <v>129.19999999999993</v>
      </c>
      <c r="BG381" s="4">
        <f t="shared" si="1081"/>
        <v>80.399999999999864</v>
      </c>
      <c r="BH381" s="4">
        <f t="shared" si="1081"/>
        <v>165.40000000000009</v>
      </c>
      <c r="BI381" s="4">
        <f t="shared" si="1081"/>
        <v>67.009000000000015</v>
      </c>
      <c r="BJ381" s="4">
        <f t="shared" si="1081"/>
        <v>-57.373000000000047</v>
      </c>
      <c r="BK381" s="4">
        <f t="shared" si="1081"/>
        <v>16.093000000000075</v>
      </c>
      <c r="BL381" s="4">
        <f t="shared" si="1081"/>
        <v>-26.182000000000016</v>
      </c>
      <c r="BM381" s="4">
        <f t="shared" si="1081"/>
        <v>203.69635999999991</v>
      </c>
      <c r="BN381" s="4">
        <f t="shared" si="1081"/>
        <v>45.915030000000229</v>
      </c>
      <c r="BO381" s="4">
        <f t="shared" si="1081"/>
        <v>47.199620000000095</v>
      </c>
      <c r="BP381" s="4">
        <f t="shared" si="1081"/>
        <v>9.7153200000000197</v>
      </c>
      <c r="BQ381" s="4">
        <f t="shared" si="1081"/>
        <v>-238.73151559999985</v>
      </c>
      <c r="BR381" s="4">
        <f t="shared" si="1081"/>
        <v>37.50492870000005</v>
      </c>
      <c r="BS381" s="4">
        <f t="shared" si="1081"/>
        <v>41.73883479999995</v>
      </c>
      <c r="BT381" s="4">
        <f t="shared" si="1081"/>
        <v>40.593352800000048</v>
      </c>
      <c r="BU381" s="4">
        <f t="shared" si="1081"/>
        <v>36.634347526000056</v>
      </c>
      <c r="BV381" s="4">
        <f t="shared" si="1081"/>
        <v>41.769528222999952</v>
      </c>
      <c r="BW381" s="4">
        <f t="shared" si="1081"/>
        <v>43.885272992000182</v>
      </c>
      <c r="BX381" s="4">
        <f t="shared" si="1081"/>
        <v>42.697798511999963</v>
      </c>
      <c r="BY381" s="4">
        <f t="shared" si="1081"/>
        <v>38.543297719539964</v>
      </c>
      <c r="BZ381" s="4">
        <f t="shared" si="1081"/>
        <v>43.934248645670095</v>
      </c>
      <c r="CB381" s="4"/>
      <c r="CC381" s="4">
        <f t="shared" ref="CC381:CT381" si="1082">-CC378+CB378</f>
        <v>340.76766666666668</v>
      </c>
      <c r="CD381" s="4">
        <f t="shared" si="1082"/>
        <v>112.86349999999999</v>
      </c>
      <c r="CE381" s="4">
        <f t="shared" si="1082"/>
        <v>3.4379811450592115</v>
      </c>
      <c r="CF381" s="4">
        <f t="shared" si="1082"/>
        <v>19.438402940636763</v>
      </c>
      <c r="CG381" s="4">
        <f t="shared" si="1082"/>
        <v>-21.839550752362641</v>
      </c>
      <c r="CH381" s="4">
        <f t="shared" si="1082"/>
        <v>114.88599999999997</v>
      </c>
      <c r="CI381" s="4">
        <f t="shared" si="1082"/>
        <v>33.907000000000039</v>
      </c>
      <c r="CJ381" s="4">
        <f t="shared" si="1082"/>
        <v>194.08899999999994</v>
      </c>
      <c r="CK381" s="4">
        <f t="shared" si="1082"/>
        <v>165.10900000000015</v>
      </c>
      <c r="CL381" s="4">
        <f t="shared" si="1082"/>
        <v>70.958999999999833</v>
      </c>
      <c r="CM381" s="4">
        <f t="shared" si="1082"/>
        <v>182.08999999999992</v>
      </c>
      <c r="CN381" s="4">
        <f t="shared" si="1082"/>
        <v>1262.2920000000001</v>
      </c>
      <c r="CO381" s="4">
        <f t="shared" si="1082"/>
        <v>337.09999999999991</v>
      </c>
      <c r="CP381" s="4">
        <f t="shared" si="1082"/>
        <v>255.43600000000015</v>
      </c>
      <c r="CQ381" s="4">
        <f t="shared" si="1082"/>
        <v>239.52239000000009</v>
      </c>
      <c r="CR381" s="4">
        <f t="shared" si="1082"/>
        <v>-144.31164689999969</v>
      </c>
      <c r="CS381" s="4">
        <f t="shared" si="1082"/>
        <v>160.73606334899978</v>
      </c>
      <c r="CT381" s="4">
        <f t="shared" si="1082"/>
        <v>169.06061786921055</v>
      </c>
    </row>
    <row r="382" spans="1:98" ht="15.75" customHeight="1" x14ac:dyDescent="0.25">
      <c r="A382" s="1"/>
      <c r="B382" s="26" t="s">
        <v>272</v>
      </c>
      <c r="D382" s="43"/>
      <c r="E382" s="43"/>
      <c r="F382" s="43"/>
      <c r="G382" s="43" t="e">
        <f t="shared" ref="G382:BZ382" si="1083">+G378/F378-1</f>
        <v>#DIV/0!</v>
      </c>
      <c r="H382" s="43">
        <f t="shared" si="1083"/>
        <v>-0.43471019225449115</v>
      </c>
      <c r="I382" s="43">
        <f t="shared" si="1083"/>
        <v>0.1603727416287013</v>
      </c>
      <c r="J382" s="43">
        <f t="shared" si="1083"/>
        <v>5.8605876675043467E-2</v>
      </c>
      <c r="K382" s="43">
        <f t="shared" si="1083"/>
        <v>0.64881116181260379</v>
      </c>
      <c r="L382" s="43">
        <f t="shared" si="1083"/>
        <v>-0.17980724440204165</v>
      </c>
      <c r="M382" s="43">
        <f t="shared" si="1083"/>
        <v>-1.2133305391804017E-2</v>
      </c>
      <c r="N382" s="43">
        <f t="shared" si="1083"/>
        <v>-6.2516909341335025E-2</v>
      </c>
      <c r="O382" s="43">
        <f t="shared" si="1083"/>
        <v>-0.11339834289565309</v>
      </c>
      <c r="P382" s="43">
        <f t="shared" si="1083"/>
        <v>0.73222218523327087</v>
      </c>
      <c r="Q382" s="43">
        <f t="shared" si="1083"/>
        <v>-0.20172526748384056</v>
      </c>
      <c r="R382" s="43">
        <f t="shared" si="1083"/>
        <v>-0.30796309330113203</v>
      </c>
      <c r="S382" s="43">
        <f t="shared" si="1083"/>
        <v>5.3022474047935475E-2</v>
      </c>
      <c r="T382" s="43">
        <f t="shared" si="1083"/>
        <v>0.15675570372474867</v>
      </c>
      <c r="U382" s="43">
        <f t="shared" si="1083"/>
        <v>0.53623243593160974</v>
      </c>
      <c r="V382" s="43">
        <f t="shared" si="1083"/>
        <v>-0.26082342249348001</v>
      </c>
      <c r="W382" s="43">
        <f t="shared" si="1083"/>
        <v>-5.1628761055878991E-2</v>
      </c>
      <c r="X382" s="43">
        <f t="shared" si="1083"/>
        <v>3.4616880591209709E-2</v>
      </c>
      <c r="Y382" s="43">
        <f t="shared" si="1083"/>
        <v>4.4471975393027829E-2</v>
      </c>
      <c r="Z382" s="43">
        <f t="shared" si="1083"/>
        <v>-0.16349134933944121</v>
      </c>
      <c r="AA382" s="43">
        <f t="shared" si="1083"/>
        <v>0.37947760099355543</v>
      </c>
      <c r="AB382" s="43">
        <f t="shared" si="1083"/>
        <v>4.3568876538308876E-2</v>
      </c>
      <c r="AC382" s="43">
        <f t="shared" si="1083"/>
        <v>0.15456830378371023</v>
      </c>
      <c r="AD382" s="43">
        <f t="shared" si="1083"/>
        <v>-0.34506130710032712</v>
      </c>
      <c r="AE382" s="43">
        <f t="shared" si="1083"/>
        <v>0.19540766825972899</v>
      </c>
      <c r="AF382" s="43">
        <f t="shared" si="1083"/>
        <v>0.19987525175098453</v>
      </c>
      <c r="AG382" s="43">
        <f t="shared" si="1083"/>
        <v>6.4873328531612984E-2</v>
      </c>
      <c r="AH382" s="43">
        <f t="shared" si="1083"/>
        <v>-0.17243549402139713</v>
      </c>
      <c r="AI382" s="43">
        <f t="shared" si="1083"/>
        <v>9.6414484204541573E-2</v>
      </c>
      <c r="AJ382" s="43">
        <f t="shared" si="1083"/>
        <v>0.28203615715202468</v>
      </c>
      <c r="AK382" s="43">
        <f t="shared" si="1083"/>
        <v>0.34034108433064847</v>
      </c>
      <c r="AL382" s="43">
        <f t="shared" si="1083"/>
        <v>-0.31947158366466233</v>
      </c>
      <c r="AM382" s="43">
        <f t="shared" si="1083"/>
        <v>0.14796235116737977</v>
      </c>
      <c r="AN382" s="43">
        <f t="shared" si="1083"/>
        <v>0.31773516757847786</v>
      </c>
      <c r="AO382" s="43">
        <f t="shared" si="1083"/>
        <v>-2.4441276809368251E-3</v>
      </c>
      <c r="AP382" s="43">
        <f t="shared" si="1083"/>
        <v>-0.22701592759117228</v>
      </c>
      <c r="AQ382" s="43">
        <f t="shared" si="1083"/>
        <v>0.1126212392660777</v>
      </c>
      <c r="AR382" s="43">
        <f t="shared" si="1083"/>
        <v>6.2294451800281703E-2</v>
      </c>
      <c r="AS382" s="43">
        <f t="shared" si="1083"/>
        <v>0.16702651629375009</v>
      </c>
      <c r="AT382" s="43">
        <f t="shared" si="1083"/>
        <v>-0.1024643677844117</v>
      </c>
      <c r="AU382" s="43">
        <f t="shared" si="1083"/>
        <v>-1.0095349229989892E-2</v>
      </c>
      <c r="AV382" s="43">
        <f t="shared" si="1083"/>
        <v>0.16797344563101535</v>
      </c>
      <c r="AW382" s="43">
        <f t="shared" si="1083"/>
        <v>9.3484814278694595E-2</v>
      </c>
      <c r="AX382" s="43">
        <f t="shared" si="1083"/>
        <v>-6.394180263661231E-3</v>
      </c>
      <c r="AY382" s="43">
        <f t="shared" si="1083"/>
        <v>0.4621580658566995</v>
      </c>
      <c r="AZ382" s="43">
        <f t="shared" si="1083"/>
        <v>0.39247648902821308</v>
      </c>
      <c r="BA382" s="43">
        <f t="shared" si="1083"/>
        <v>4.5024763620005182E-4</v>
      </c>
      <c r="BB382" s="43">
        <f t="shared" si="1083"/>
        <v>0</v>
      </c>
      <c r="BC382" s="43">
        <f t="shared" si="1083"/>
        <v>2.4902490249024911E-2</v>
      </c>
      <c r="BD382" s="43">
        <f t="shared" si="1083"/>
        <v>-4.8448477751756647E-2</v>
      </c>
      <c r="BE382" s="43">
        <f t="shared" si="1083"/>
        <v>5.5222273496385421E-2</v>
      </c>
      <c r="BF382" s="43">
        <f t="shared" si="1083"/>
        <v>0.16005830903790086</v>
      </c>
      <c r="BG382" s="43">
        <f t="shared" si="1083"/>
        <v>-4.0462427745664775E-2</v>
      </c>
      <c r="BH382" s="43">
        <f t="shared" si="1083"/>
        <v>6.7967522262964986E-2</v>
      </c>
      <c r="BI382" s="43">
        <f t="shared" si="1083"/>
        <v>-7.6629061925199249E-2</v>
      </c>
      <c r="BJ382" s="43">
        <f t="shared" si="1083"/>
        <v>-1.9364974389416423E-2</v>
      </c>
      <c r="BK382" s="43">
        <f t="shared" si="1083"/>
        <v>5.5883655391799181E-2</v>
      </c>
      <c r="BL382" s="43">
        <f t="shared" si="1083"/>
        <v>1.2344602298596907E-2</v>
      </c>
      <c r="BM382" s="43">
        <f t="shared" si="1083"/>
        <v>0.21206580871081093</v>
      </c>
      <c r="BN382" s="43">
        <f t="shared" si="1083"/>
        <v>-0.18016344133370366</v>
      </c>
      <c r="BO382" s="43">
        <f t="shared" si="1083"/>
        <v>5.4250044460832925E-2</v>
      </c>
      <c r="BP382" s="43">
        <f t="shared" si="1083"/>
        <v>-3.3691557193967991E-2</v>
      </c>
      <c r="BQ382" s="43">
        <f t="shared" si="1083"/>
        <v>-0.10144692789532217</v>
      </c>
      <c r="BR382" s="43">
        <f t="shared" si="1083"/>
        <v>0.14467534591988551</v>
      </c>
      <c r="BS382" s="43">
        <f t="shared" si="1083"/>
        <v>5.6926043960792594E-2</v>
      </c>
      <c r="BT382" s="43">
        <f t="shared" si="1083"/>
        <v>-3.3391355838798487E-2</v>
      </c>
      <c r="BU382" s="43">
        <f t="shared" si="1083"/>
        <v>-0.10125747981597466</v>
      </c>
      <c r="BV382" s="43">
        <f t="shared" si="1083"/>
        <v>0.14445681369927366</v>
      </c>
      <c r="BW382" s="43">
        <f t="shared" si="1083"/>
        <v>5.6622634710492781E-2</v>
      </c>
      <c r="BX382" s="43">
        <f t="shared" si="1083"/>
        <v>-3.3086797820195413E-2</v>
      </c>
      <c r="BY382" s="43">
        <f t="shared" si="1083"/>
        <v>-0.10106597353449953</v>
      </c>
      <c r="BZ382" s="43">
        <f t="shared" si="1083"/>
        <v>0.14423379066495268</v>
      </c>
      <c r="CB382" s="43"/>
      <c r="CC382" s="43"/>
      <c r="CD382" s="43"/>
      <c r="CE382" s="43"/>
      <c r="CF382" s="43"/>
      <c r="CG382" s="43"/>
      <c r="CH382" s="43"/>
      <c r="CI382" s="43"/>
      <c r="CJ382" s="43"/>
      <c r="CK382" s="43"/>
      <c r="CL382" s="43"/>
      <c r="CM382" s="43"/>
      <c r="CN382" s="43"/>
      <c r="CO382" s="43"/>
      <c r="CP382" s="43"/>
      <c r="CQ382" s="43"/>
      <c r="CR382" s="43"/>
      <c r="CS382" s="43"/>
      <c r="CT382" s="43"/>
    </row>
    <row r="383" spans="1:98" ht="15.75" customHeight="1" x14ac:dyDescent="0.25">
      <c r="A383" s="1"/>
      <c r="B383" s="17"/>
      <c r="CO383" s="181"/>
      <c r="CP383" s="181"/>
      <c r="CQ383" s="181"/>
      <c r="CR383" s="181"/>
      <c r="CS383" s="181"/>
      <c r="CT383" s="181"/>
    </row>
    <row r="384" spans="1:98" s="286" customFormat="1" ht="15.75" customHeight="1" x14ac:dyDescent="0.25">
      <c r="A384" s="310"/>
      <c r="B384" s="4" t="s">
        <v>1065</v>
      </c>
      <c r="CF384" s="311">
        <v>2119</v>
      </c>
      <c r="CG384" s="311">
        <v>2187</v>
      </c>
      <c r="CH384" s="311">
        <v>2579</v>
      </c>
      <c r="CI384" s="311">
        <v>3269</v>
      </c>
      <c r="CJ384" s="311">
        <v>3447</v>
      </c>
      <c r="CK384" s="311">
        <v>4301</v>
      </c>
      <c r="CL384" s="311">
        <v>5079</v>
      </c>
      <c r="CM384" s="311">
        <v>6042</v>
      </c>
      <c r="CN384" s="311">
        <v>8894</v>
      </c>
      <c r="CO384" s="311">
        <v>9639</v>
      </c>
      <c r="CP384" s="4"/>
      <c r="CQ384" s="4"/>
      <c r="CR384" s="4"/>
      <c r="CS384" s="4"/>
      <c r="CT384" s="4"/>
    </row>
    <row r="385" spans="1:98" ht="15.75" customHeight="1" x14ac:dyDescent="0.25">
      <c r="A385" s="1"/>
      <c r="B385" s="17"/>
      <c r="CO385" s="181"/>
      <c r="CP385" s="181"/>
      <c r="CQ385" s="181"/>
      <c r="CR385" s="181"/>
      <c r="CS385" s="181"/>
      <c r="CT385" s="181"/>
    </row>
    <row r="386" spans="1:98" ht="15.75" customHeight="1" x14ac:dyDescent="0.25">
      <c r="A386" s="1"/>
      <c r="B386" s="17"/>
      <c r="CO386" s="181"/>
      <c r="CP386" s="181"/>
      <c r="CQ386" s="181"/>
      <c r="CR386" s="181"/>
      <c r="CS386" s="181"/>
      <c r="CT386" s="181"/>
    </row>
    <row r="387" spans="1:98" ht="15" customHeight="1" x14ac:dyDescent="0.25">
      <c r="A387" s="105"/>
      <c r="B387" s="182" t="s">
        <v>288</v>
      </c>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W387" s="47"/>
      <c r="AX387" s="47"/>
      <c r="AY387" s="107"/>
      <c r="AZ387" s="47"/>
      <c r="BA387" s="47"/>
      <c r="BB387" s="47"/>
      <c r="BC387" s="47"/>
      <c r="BD387" s="47"/>
      <c r="BE387" s="47"/>
      <c r="BF387" s="47"/>
      <c r="BG387" s="47"/>
      <c r="BH387" s="47"/>
      <c r="BI387" s="47"/>
      <c r="BJ387" s="47"/>
      <c r="BK387" s="47"/>
      <c r="BL387" s="47"/>
      <c r="BM387" s="47"/>
      <c r="BN387" s="47"/>
      <c r="BO387" s="47"/>
      <c r="BP387" s="47"/>
      <c r="BQ387" s="47"/>
      <c r="BR387" s="47"/>
      <c r="BS387" s="47"/>
      <c r="BT387" s="47"/>
      <c r="BU387" s="47"/>
      <c r="BV387" s="47"/>
      <c r="BW387" s="47"/>
      <c r="BX387" s="47"/>
      <c r="BY387" s="47"/>
      <c r="BZ387" s="47"/>
      <c r="CB387" s="47"/>
      <c r="CC387" s="47"/>
      <c r="CD387" s="47"/>
      <c r="CE387" s="47"/>
      <c r="CF387" s="47"/>
      <c r="CG387" s="47"/>
      <c r="CH387" s="47"/>
      <c r="CI387" s="47"/>
      <c r="CJ387" s="47"/>
      <c r="CK387" s="47"/>
      <c r="CL387" s="47"/>
      <c r="CM387" s="47"/>
      <c r="CN387" s="47"/>
      <c r="CO387" s="47"/>
      <c r="CP387" s="47"/>
      <c r="CQ387" s="47"/>
      <c r="CR387" s="47"/>
      <c r="CS387" s="47"/>
      <c r="CT387" s="47"/>
    </row>
    <row r="388" spans="1:98" ht="15" customHeight="1" x14ac:dyDescent="0.25">
      <c r="A388" s="51"/>
      <c r="B388" s="71" t="s">
        <v>157</v>
      </c>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f>267-20-2</f>
        <v>245</v>
      </c>
      <c r="AR388" s="53">
        <f>285-23-2</f>
        <v>260</v>
      </c>
      <c r="AS388" s="53">
        <f>325-26-3</f>
        <v>296</v>
      </c>
      <c r="AT388" s="53">
        <f>316-26-3</f>
        <v>287</v>
      </c>
      <c r="AU388" s="53">
        <f>316-38-3</f>
        <v>275</v>
      </c>
      <c r="AV388" s="53">
        <f>368-29-4</f>
        <v>335</v>
      </c>
      <c r="AW388" s="53">
        <f>378-30-3</f>
        <v>345</v>
      </c>
      <c r="AX388" s="53">
        <f>389-29-1-11</f>
        <v>348</v>
      </c>
      <c r="AY388" s="108">
        <f>387-31-1-15</f>
        <v>340</v>
      </c>
      <c r="AZ388" s="53">
        <f>849-84-45-5</f>
        <v>715</v>
      </c>
      <c r="BA388" s="53">
        <f>897-80-97-5</f>
        <v>715</v>
      </c>
      <c r="BB388" s="53">
        <f>871-71-97-5</f>
        <v>698</v>
      </c>
      <c r="BC388" s="53">
        <f>827-79-62</f>
        <v>686</v>
      </c>
      <c r="BD388" s="53">
        <f>811-78-18</f>
        <v>715</v>
      </c>
      <c r="BE388" s="53">
        <f>826-79-18</f>
        <v>729</v>
      </c>
      <c r="BF388" s="53">
        <f>896-82-20+6</f>
        <v>800</v>
      </c>
      <c r="BG388" s="53">
        <f>928-75-18-25</f>
        <v>810</v>
      </c>
      <c r="BH388" s="53">
        <f>982-77-18-22</f>
        <v>865</v>
      </c>
      <c r="BI388" s="53">
        <f>913-83-18-12</f>
        <v>800</v>
      </c>
      <c r="BJ388" s="53">
        <f>3772-320-71-151-BI388-BG390-BH390</f>
        <v>776.9</v>
      </c>
      <c r="BK388" s="52"/>
      <c r="BL388" s="52"/>
      <c r="BM388" s="52"/>
      <c r="BN388" s="52"/>
      <c r="BO388" s="52"/>
      <c r="BP388" s="52"/>
      <c r="BQ388" s="52"/>
      <c r="BR388" s="52"/>
      <c r="BS388" s="52"/>
      <c r="BT388" s="52"/>
      <c r="BU388" s="52"/>
      <c r="BV388" s="52"/>
      <c r="BW388" s="52"/>
      <c r="BX388" s="52"/>
      <c r="BY388" s="52"/>
      <c r="BZ388" s="52"/>
      <c r="CB388" s="52"/>
      <c r="CC388" s="52"/>
      <c r="CD388" s="52"/>
      <c r="CE388" s="52"/>
      <c r="CF388" s="52"/>
      <c r="CG388" s="52"/>
      <c r="CH388" s="52"/>
      <c r="CI388" s="53"/>
      <c r="CJ388" s="53">
        <f>885-122-2</f>
        <v>761</v>
      </c>
      <c r="CK388" s="53">
        <f>1056-79-7</f>
        <v>970</v>
      </c>
      <c r="CL388" s="53">
        <f>1101-74-7</f>
        <v>1020</v>
      </c>
      <c r="CM388" s="53">
        <f>1461-129-9-3</f>
        <v>1320</v>
      </c>
      <c r="CN388" s="108">
        <f>1735-123-2-30</f>
        <v>1580</v>
      </c>
      <c r="CO388" s="53">
        <f>3386-320-115</f>
        <v>2951</v>
      </c>
      <c r="CP388" s="53">
        <f>3695-302-70-93</f>
        <v>3230</v>
      </c>
      <c r="CQ388" s="52"/>
      <c r="CR388" s="52"/>
      <c r="CS388" s="52"/>
      <c r="CT388" s="52"/>
    </row>
    <row r="389" spans="1:98" ht="15" customHeight="1" x14ac:dyDescent="0.25">
      <c r="A389" s="51"/>
      <c r="B389" s="71" t="s">
        <v>158</v>
      </c>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f>277-20-2</f>
        <v>255</v>
      </c>
      <c r="AR389" s="53">
        <f>295-23-2</f>
        <v>270</v>
      </c>
      <c r="AS389" s="53">
        <f>335-26-3</f>
        <v>306</v>
      </c>
      <c r="AT389" s="53">
        <f>326-26-3</f>
        <v>297</v>
      </c>
      <c r="AU389" s="53">
        <f>326-38-3</f>
        <v>285</v>
      </c>
      <c r="AV389" s="53">
        <f>378-29-4</f>
        <v>345</v>
      </c>
      <c r="AW389" s="53">
        <f>388-30-3</f>
        <v>355</v>
      </c>
      <c r="AX389" s="53">
        <f>399-29-1-11</f>
        <v>358</v>
      </c>
      <c r="AY389" s="108">
        <f>397-31-1-15</f>
        <v>350</v>
      </c>
      <c r="AZ389" s="53">
        <f>859-84-45-5</f>
        <v>725</v>
      </c>
      <c r="BA389" s="53">
        <f>907-80-97-5</f>
        <v>725</v>
      </c>
      <c r="BB389" s="53">
        <f>881-71-97-5</f>
        <v>708</v>
      </c>
      <c r="BC389" s="53">
        <f>837-79-62</f>
        <v>696</v>
      </c>
      <c r="BD389" s="53">
        <f>821-78-18</f>
        <v>725</v>
      </c>
      <c r="BE389" s="53">
        <f>836-79-18</f>
        <v>739</v>
      </c>
      <c r="BF389" s="53">
        <f>906-82-20+6</f>
        <v>810</v>
      </c>
      <c r="BG389" s="53">
        <f>938-75-18-25</f>
        <v>820</v>
      </c>
      <c r="BH389" s="53">
        <f>992-77-18-22</f>
        <v>875</v>
      </c>
      <c r="BI389" s="53">
        <f>923-83-18-12</f>
        <v>810</v>
      </c>
      <c r="BJ389" s="53">
        <f>3792-320-71-151-BI389-BG390-BH390</f>
        <v>786.9</v>
      </c>
      <c r="BK389" s="52"/>
      <c r="BL389" s="52"/>
      <c r="BM389" s="52"/>
      <c r="BN389" s="52"/>
      <c r="BO389" s="52"/>
      <c r="BP389" s="52"/>
      <c r="BQ389" s="52"/>
      <c r="BR389" s="52"/>
      <c r="BS389" s="52"/>
      <c r="BT389" s="52"/>
      <c r="BU389" s="52"/>
      <c r="BV389" s="52"/>
      <c r="BW389" s="52"/>
      <c r="BX389" s="52"/>
      <c r="BY389" s="52"/>
      <c r="BZ389" s="52"/>
      <c r="CB389" s="52"/>
      <c r="CC389" s="52"/>
      <c r="CD389" s="52"/>
      <c r="CE389" s="52"/>
      <c r="CF389" s="52"/>
      <c r="CG389" s="52"/>
      <c r="CH389" s="52"/>
      <c r="CI389" s="53"/>
      <c r="CJ389" s="53">
        <f>925-122-2</f>
        <v>801</v>
      </c>
      <c r="CK389" s="53">
        <f>1076-79-7</f>
        <v>990</v>
      </c>
      <c r="CL389" s="53">
        <f>1121-74-7</f>
        <v>1040</v>
      </c>
      <c r="CM389" s="53">
        <f>1481-129-9-3</f>
        <v>1340</v>
      </c>
      <c r="CN389" s="108">
        <f>1755-123-2-30</f>
        <v>1600</v>
      </c>
      <c r="CO389" s="53">
        <f>3406-320-115</f>
        <v>2971</v>
      </c>
      <c r="CP389" s="53">
        <f>3715-302-70-93</f>
        <v>3250</v>
      </c>
      <c r="CQ389" s="52"/>
      <c r="CR389" s="52"/>
      <c r="CS389" s="52"/>
      <c r="CT389" s="52"/>
    </row>
    <row r="390" spans="1:98" ht="15" customHeight="1" x14ac:dyDescent="0.25">
      <c r="A390" s="51"/>
      <c r="B390" s="109" t="s">
        <v>159</v>
      </c>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c r="AA390" s="109"/>
      <c r="AB390" s="109"/>
      <c r="AC390" s="109"/>
      <c r="AD390" s="109"/>
      <c r="AE390" s="109"/>
      <c r="AF390" s="109"/>
      <c r="AG390" s="109"/>
      <c r="AH390" s="109"/>
      <c r="AI390" s="109"/>
      <c r="AJ390" s="109"/>
      <c r="AK390" s="109"/>
      <c r="AL390" s="109"/>
      <c r="AM390" s="109"/>
      <c r="AN390" s="109"/>
      <c r="AO390" s="109"/>
      <c r="AP390" s="109"/>
      <c r="AQ390" s="109">
        <f t="shared" ref="AQ390:BH390" si="1084">-AQ378+AQ401</f>
        <v>246.428</v>
      </c>
      <c r="AR390" s="109">
        <f t="shared" si="1084"/>
        <v>262.24299999999999</v>
      </c>
      <c r="AS390" s="109">
        <f t="shared" si="1084"/>
        <v>305.221</v>
      </c>
      <c r="AT390" s="109">
        <f t="shared" si="1084"/>
        <v>276.03500000000003</v>
      </c>
      <c r="AU390" s="109">
        <f t="shared" si="1084"/>
        <v>270.34999999999997</v>
      </c>
      <c r="AV390" s="109">
        <f t="shared" si="1084"/>
        <v>317.17599999999999</v>
      </c>
      <c r="AW390" s="109">
        <f t="shared" si="1084"/>
        <v>345.66199999999998</v>
      </c>
      <c r="AX390" s="109">
        <f t="shared" si="1084"/>
        <v>343.71999999999997</v>
      </c>
      <c r="AY390" s="110">
        <f t="shared" si="1084"/>
        <v>496</v>
      </c>
      <c r="AZ390" s="109">
        <f t="shared" si="1084"/>
        <v>687.69999999999993</v>
      </c>
      <c r="BA390" s="109">
        <f t="shared" si="1084"/>
        <v>690.6</v>
      </c>
      <c r="BB390" s="109">
        <f t="shared" si="1084"/>
        <v>694</v>
      </c>
      <c r="BC390" s="109">
        <f t="shared" si="1084"/>
        <v>714.7</v>
      </c>
      <c r="BD390" s="109">
        <f t="shared" si="1084"/>
        <v>686.49999999999989</v>
      </c>
      <c r="BE390" s="109">
        <f t="shared" si="1084"/>
        <v>719.7</v>
      </c>
      <c r="BF390" s="109">
        <f t="shared" si="1084"/>
        <v>829.69999999999993</v>
      </c>
      <c r="BG390" s="109">
        <f t="shared" si="1084"/>
        <v>799.49999999999989</v>
      </c>
      <c r="BH390" s="109">
        <f t="shared" si="1084"/>
        <v>853.6</v>
      </c>
      <c r="BI390" s="109">
        <f t="shared" ref="BI390:BJ390" si="1085">-BI378+BI401</f>
        <v>787.00900000000001</v>
      </c>
      <c r="BJ390" s="109">
        <f t="shared" si="1085"/>
        <v>772.42699999999991</v>
      </c>
      <c r="BK390" s="52"/>
      <c r="BL390" s="52"/>
      <c r="BM390" s="52"/>
      <c r="BN390" s="52"/>
      <c r="BO390" s="52"/>
      <c r="BP390" s="52"/>
      <c r="BQ390" s="52"/>
      <c r="BR390" s="52"/>
      <c r="BS390" s="52"/>
      <c r="BT390" s="52"/>
      <c r="BU390" s="52"/>
      <c r="BV390" s="52"/>
      <c r="BW390" s="52"/>
      <c r="BX390" s="52"/>
      <c r="BY390" s="52"/>
      <c r="BZ390" s="52"/>
      <c r="CB390" s="52"/>
      <c r="CC390" s="52"/>
      <c r="CD390" s="52"/>
      <c r="CE390" s="52"/>
      <c r="CF390" s="52"/>
      <c r="CG390" s="52"/>
      <c r="CH390" s="52"/>
      <c r="CI390" s="109"/>
      <c r="CJ390" s="109">
        <f t="shared" ref="CJ390:CP390" si="1086">-CJ378+CJ401</f>
        <v>837.27599999999995</v>
      </c>
      <c r="CK390" s="109">
        <f t="shared" si="1086"/>
        <v>1010.2870000000001</v>
      </c>
      <c r="CL390" s="109">
        <f t="shared" si="1086"/>
        <v>1089.9269999999999</v>
      </c>
      <c r="CM390" s="109">
        <f t="shared" si="1086"/>
        <v>1276.9079999999999</v>
      </c>
      <c r="CN390" s="110">
        <f t="shared" si="1086"/>
        <v>2568.3000000000002</v>
      </c>
      <c r="CO390" s="109">
        <f t="shared" si="1086"/>
        <v>2950.6</v>
      </c>
      <c r="CP390" s="109">
        <f t="shared" si="1086"/>
        <v>3212.5360000000001</v>
      </c>
      <c r="CQ390" s="52"/>
      <c r="CR390" s="52"/>
      <c r="CS390" s="52"/>
      <c r="CT390" s="52"/>
    </row>
    <row r="391" spans="1:98" ht="15" customHeight="1" x14ac:dyDescent="0.25">
      <c r="A391" s="51"/>
      <c r="B391" s="71" t="s">
        <v>160</v>
      </c>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c r="AA391" s="109"/>
      <c r="AB391" s="109"/>
      <c r="AC391" s="109"/>
      <c r="AD391" s="109"/>
      <c r="AE391" s="109"/>
      <c r="AF391" s="109"/>
      <c r="AG391" s="109"/>
      <c r="AH391" s="109"/>
      <c r="AI391" s="109"/>
      <c r="AJ391" s="109"/>
      <c r="AK391" s="109"/>
      <c r="AL391" s="109"/>
      <c r="AM391" s="109"/>
      <c r="AN391" s="109"/>
      <c r="AO391" s="109"/>
      <c r="AP391" s="109"/>
      <c r="AQ391" s="47">
        <f t="shared" ref="AQ391:BH391" si="1087">+AQ390/AQ389-1</f>
        <v>-3.3615686274509837E-2</v>
      </c>
      <c r="AR391" s="47">
        <f t="shared" si="1087"/>
        <v>-2.872962962962966E-2</v>
      </c>
      <c r="AS391" s="47">
        <f t="shared" si="1087"/>
        <v>-2.545751633986959E-3</v>
      </c>
      <c r="AT391" s="47">
        <f t="shared" si="1087"/>
        <v>-7.0589225589225535E-2</v>
      </c>
      <c r="AU391" s="47">
        <f t="shared" si="1087"/>
        <v>-5.1403508771929896E-2</v>
      </c>
      <c r="AV391" s="47">
        <f t="shared" si="1087"/>
        <v>-8.0649275362318917E-2</v>
      </c>
      <c r="AW391" s="47">
        <f t="shared" si="1087"/>
        <v>-2.6304225352112742E-2</v>
      </c>
      <c r="AX391" s="47">
        <f t="shared" si="1087"/>
        <v>-3.9888268156424656E-2</v>
      </c>
      <c r="AY391" s="107">
        <f t="shared" si="1087"/>
        <v>0.41714285714285704</v>
      </c>
      <c r="AZ391" s="47">
        <f t="shared" si="1087"/>
        <v>-5.1448275862069015E-2</v>
      </c>
      <c r="BA391" s="47">
        <f t="shared" si="1087"/>
        <v>-4.74482758620689E-2</v>
      </c>
      <c r="BB391" s="47">
        <f t="shared" si="1087"/>
        <v>-1.9774011299435013E-2</v>
      </c>
      <c r="BC391" s="47">
        <f t="shared" si="1087"/>
        <v>2.6867816091953989E-2</v>
      </c>
      <c r="BD391" s="47">
        <f t="shared" si="1087"/>
        <v>-5.3103448275862219E-2</v>
      </c>
      <c r="BE391" s="47">
        <f t="shared" si="1087"/>
        <v>-2.6116373477672483E-2</v>
      </c>
      <c r="BF391" s="47">
        <f t="shared" si="1087"/>
        <v>2.4320987654320891E-2</v>
      </c>
      <c r="BG391" s="47">
        <f t="shared" si="1087"/>
        <v>-2.5000000000000133E-2</v>
      </c>
      <c r="BH391" s="47">
        <f t="shared" si="1087"/>
        <v>-2.4457142857142844E-2</v>
      </c>
      <c r="BI391" s="47">
        <f t="shared" ref="BI391:BJ391" si="1088">+BI390/BI389-1</f>
        <v>-2.8383950617283937E-2</v>
      </c>
      <c r="BJ391" s="47">
        <f t="shared" si="1088"/>
        <v>-1.8392425975346405E-2</v>
      </c>
      <c r="BK391" s="52"/>
      <c r="BL391" s="52"/>
      <c r="BM391" s="52"/>
      <c r="BN391" s="52"/>
      <c r="BO391" s="52"/>
      <c r="BP391" s="52"/>
      <c r="BQ391" s="52"/>
      <c r="BR391" s="52"/>
      <c r="BS391" s="52"/>
      <c r="BT391" s="52"/>
      <c r="BU391" s="52"/>
      <c r="BV391" s="52"/>
      <c r="BW391" s="52"/>
      <c r="BX391" s="52"/>
      <c r="BY391" s="52"/>
      <c r="BZ391" s="52"/>
      <c r="CB391" s="52"/>
      <c r="CC391" s="52"/>
      <c r="CD391" s="52"/>
      <c r="CE391" s="52"/>
      <c r="CF391" s="52"/>
      <c r="CG391" s="52"/>
      <c r="CH391" s="52"/>
      <c r="CI391" s="47"/>
      <c r="CJ391" s="47">
        <f t="shared" ref="CJ391:CP391" si="1089">+CJ390/CJ389-1</f>
        <v>4.5288389513108651E-2</v>
      </c>
      <c r="CK391" s="47">
        <f t="shared" si="1089"/>
        <v>2.0491919191919283E-2</v>
      </c>
      <c r="CL391" s="47">
        <f t="shared" si="1089"/>
        <v>4.8006730769230677E-2</v>
      </c>
      <c r="CM391" s="47">
        <f t="shared" si="1089"/>
        <v>-4.7083582089552323E-2</v>
      </c>
      <c r="CN391" s="107">
        <f t="shared" si="1089"/>
        <v>0.60518750000000021</v>
      </c>
      <c r="CO391" s="47">
        <f t="shared" si="1089"/>
        <v>-6.8663749579266353E-3</v>
      </c>
      <c r="CP391" s="47">
        <f t="shared" si="1089"/>
        <v>-1.1527384615384606E-2</v>
      </c>
      <c r="CQ391" s="52"/>
      <c r="CR391" s="52"/>
      <c r="CS391" s="52"/>
      <c r="CT391" s="52"/>
    </row>
    <row r="392" spans="1:98" ht="15" customHeight="1" x14ac:dyDescent="0.25">
      <c r="A392" s="51"/>
      <c r="B392" s="71" t="s">
        <v>161</v>
      </c>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2">
        <f t="shared" ref="AQ392:BH392" si="1090">+AQ390-AQ389</f>
        <v>-8.5720000000000027</v>
      </c>
      <c r="AR392" s="52">
        <f t="shared" si="1090"/>
        <v>-7.757000000000005</v>
      </c>
      <c r="AS392" s="52">
        <f t="shared" si="1090"/>
        <v>-0.77899999999999636</v>
      </c>
      <c r="AT392" s="52">
        <f t="shared" si="1090"/>
        <v>-20.964999999999975</v>
      </c>
      <c r="AU392" s="52">
        <f t="shared" si="1090"/>
        <v>-14.650000000000034</v>
      </c>
      <c r="AV392" s="52">
        <f t="shared" si="1090"/>
        <v>-27.824000000000012</v>
      </c>
      <c r="AW392" s="52">
        <f t="shared" si="1090"/>
        <v>-9.3380000000000223</v>
      </c>
      <c r="AX392" s="52">
        <f t="shared" si="1090"/>
        <v>-14.28000000000003</v>
      </c>
      <c r="AY392" s="111">
        <f t="shared" si="1090"/>
        <v>146</v>
      </c>
      <c r="AZ392" s="52">
        <f t="shared" si="1090"/>
        <v>-37.300000000000068</v>
      </c>
      <c r="BA392" s="52">
        <f t="shared" si="1090"/>
        <v>-34.399999999999977</v>
      </c>
      <c r="BB392" s="52">
        <f t="shared" si="1090"/>
        <v>-14</v>
      </c>
      <c r="BC392" s="52">
        <f t="shared" si="1090"/>
        <v>18.700000000000045</v>
      </c>
      <c r="BD392" s="52">
        <f t="shared" si="1090"/>
        <v>-38.500000000000114</v>
      </c>
      <c r="BE392" s="52">
        <f t="shared" si="1090"/>
        <v>-19.299999999999955</v>
      </c>
      <c r="BF392" s="52">
        <f t="shared" si="1090"/>
        <v>19.699999999999932</v>
      </c>
      <c r="BG392" s="52">
        <f t="shared" si="1090"/>
        <v>-20.500000000000114</v>
      </c>
      <c r="BH392" s="52">
        <f t="shared" si="1090"/>
        <v>-21.399999999999977</v>
      </c>
      <c r="BI392" s="52">
        <f t="shared" ref="BI392:BJ392" si="1091">+BI390-BI389</f>
        <v>-22.990999999999985</v>
      </c>
      <c r="BJ392" s="52">
        <f t="shared" si="1091"/>
        <v>-14.47300000000007</v>
      </c>
      <c r="BK392" s="52"/>
      <c r="BL392" s="52"/>
      <c r="BM392" s="52"/>
      <c r="BN392" s="52"/>
      <c r="BO392" s="52"/>
      <c r="BP392" s="52"/>
      <c r="BQ392" s="52"/>
      <c r="BR392" s="52"/>
      <c r="BS392" s="52"/>
      <c r="BT392" s="52"/>
      <c r="BU392" s="52"/>
      <c r="BV392" s="52"/>
      <c r="BW392" s="52"/>
      <c r="BX392" s="52"/>
      <c r="BY392" s="52"/>
      <c r="BZ392" s="52"/>
      <c r="CB392" s="52"/>
      <c r="CC392" s="52"/>
      <c r="CD392" s="52"/>
      <c r="CE392" s="52"/>
      <c r="CF392" s="52"/>
      <c r="CG392" s="52"/>
      <c r="CH392" s="52"/>
      <c r="CI392" s="52"/>
      <c r="CJ392" s="52">
        <f t="shared" ref="CJ392:CP392" si="1092">+CJ390-CJ389</f>
        <v>36.275999999999954</v>
      </c>
      <c r="CK392" s="52">
        <f t="shared" si="1092"/>
        <v>20.287000000000148</v>
      </c>
      <c r="CL392" s="52">
        <f t="shared" si="1092"/>
        <v>49.926999999999907</v>
      </c>
      <c r="CM392" s="52">
        <f t="shared" si="1092"/>
        <v>-63.092000000000098</v>
      </c>
      <c r="CN392" s="111">
        <f t="shared" si="1092"/>
        <v>968.30000000000018</v>
      </c>
      <c r="CO392" s="52">
        <f t="shared" si="1092"/>
        <v>-20.400000000000091</v>
      </c>
      <c r="CP392" s="52">
        <f t="shared" si="1092"/>
        <v>-37.463999999999942</v>
      </c>
      <c r="CQ392" s="52"/>
      <c r="CR392" s="52"/>
      <c r="CS392" s="52"/>
      <c r="CT392" s="52"/>
    </row>
    <row r="393" spans="1:98" ht="15" customHeight="1" x14ac:dyDescent="0.25">
      <c r="A393" s="51"/>
      <c r="B393" s="71"/>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2"/>
      <c r="BJ393" s="52"/>
      <c r="BK393" s="52"/>
      <c r="BL393" s="52"/>
      <c r="BM393" s="52"/>
      <c r="BN393" s="52"/>
      <c r="BO393" s="52"/>
      <c r="BP393" s="52"/>
      <c r="BQ393" s="52"/>
      <c r="BR393" s="52"/>
      <c r="BS393" s="52"/>
      <c r="BT393" s="52"/>
      <c r="BU393" s="52"/>
      <c r="BV393" s="52"/>
      <c r="BW393" s="52"/>
      <c r="BX393" s="52"/>
      <c r="BY393" s="52"/>
      <c r="BZ393" s="52"/>
      <c r="CB393" s="52"/>
      <c r="CC393" s="52"/>
      <c r="CD393" s="52"/>
      <c r="CE393" s="52"/>
      <c r="CF393" s="52"/>
      <c r="CG393" s="52"/>
      <c r="CH393" s="52"/>
      <c r="CI393" s="52"/>
      <c r="CJ393" s="52"/>
      <c r="CK393" s="52"/>
      <c r="CL393" s="52"/>
      <c r="CM393" s="52"/>
      <c r="CN393" s="52"/>
      <c r="CO393" s="52"/>
      <c r="CP393" s="52"/>
      <c r="CQ393" s="52"/>
      <c r="CR393" s="52"/>
      <c r="CS393" s="52"/>
      <c r="CT393" s="52"/>
    </row>
    <row r="394" spans="1:98" ht="15.75" customHeight="1" x14ac:dyDescent="0.25">
      <c r="A394" s="16"/>
      <c r="B394" s="17" t="s">
        <v>289</v>
      </c>
      <c r="C394" s="40"/>
      <c r="D394" s="40"/>
      <c r="E394" s="40"/>
      <c r="F394" s="40"/>
      <c r="G394" s="40">
        <f t="shared" ref="G394:BZ394" si="1093">+G378+G349</f>
        <v>9.4886666666666599</v>
      </c>
      <c r="H394" s="40">
        <f t="shared" si="1093"/>
        <v>-33.356999999999999</v>
      </c>
      <c r="I394" s="40">
        <f t="shared" si="1093"/>
        <v>33.987333333333325</v>
      </c>
      <c r="J394" s="40">
        <f t="shared" si="1093"/>
        <v>-48.774666666666654</v>
      </c>
      <c r="K394" s="40">
        <f t="shared" si="1093"/>
        <v>-89.457666666666682</v>
      </c>
      <c r="L394" s="40">
        <f t="shared" si="1093"/>
        <v>16.171999999999997</v>
      </c>
      <c r="M394" s="40">
        <f t="shared" si="1093"/>
        <v>86.421666666666653</v>
      </c>
      <c r="N394" s="40">
        <f t="shared" si="1093"/>
        <v>48.65883333333332</v>
      </c>
      <c r="O394" s="40">
        <f t="shared" si="1093"/>
        <v>-39.050999999999988</v>
      </c>
      <c r="P394" s="40">
        <f t="shared" si="1093"/>
        <v>340.83833333333331</v>
      </c>
      <c r="Q394" s="40">
        <f t="shared" si="1093"/>
        <v>218.61418552160745</v>
      </c>
      <c r="R394" s="40">
        <f t="shared" si="1093"/>
        <v>25.073333333333338</v>
      </c>
      <c r="S394" s="40">
        <f t="shared" si="1093"/>
        <v>-2.7511480869804501</v>
      </c>
      <c r="T394" s="40">
        <f t="shared" si="1093"/>
        <v>-25.683999999999997</v>
      </c>
      <c r="U394" s="40">
        <f t="shared" si="1093"/>
        <v>274.47499999999997</v>
      </c>
      <c r="V394" s="40">
        <f t="shared" si="1093"/>
        <v>85.20959733461784</v>
      </c>
      <c r="W394" s="40">
        <f t="shared" si="1093"/>
        <v>147.43899999999999</v>
      </c>
      <c r="X394" s="40">
        <f t="shared" si="1093"/>
        <v>192.97199999999998</v>
      </c>
      <c r="Y394" s="40">
        <f t="shared" si="1093"/>
        <v>269.23500000000001</v>
      </c>
      <c r="Z394" s="40">
        <f t="shared" si="1093"/>
        <v>167.70099999999996</v>
      </c>
      <c r="AA394" s="40">
        <f t="shared" si="1093"/>
        <v>-30.879000000000019</v>
      </c>
      <c r="AB394" s="40">
        <f t="shared" si="1093"/>
        <v>103.41299999999995</v>
      </c>
      <c r="AC394" s="40">
        <f t="shared" si="1093"/>
        <v>151.68</v>
      </c>
      <c r="AD394" s="40">
        <f t="shared" si="1093"/>
        <v>106.90900000000002</v>
      </c>
      <c r="AE394" s="40">
        <f t="shared" si="1093"/>
        <v>68.682000000000016</v>
      </c>
      <c r="AF394" s="40">
        <f t="shared" si="1093"/>
        <v>169.81000000000003</v>
      </c>
      <c r="AG394" s="40">
        <f t="shared" si="1093"/>
        <v>174.93599999999995</v>
      </c>
      <c r="AH394" s="40">
        <f t="shared" si="1093"/>
        <v>112.73100000000005</v>
      </c>
      <c r="AI394" s="40">
        <f t="shared" si="1093"/>
        <v>20.143999999999977</v>
      </c>
      <c r="AJ394" s="40">
        <f t="shared" si="1093"/>
        <v>156.49600000000004</v>
      </c>
      <c r="AK394" s="40">
        <f t="shared" si="1093"/>
        <v>417.69</v>
      </c>
      <c r="AL394" s="40">
        <f t="shared" si="1093"/>
        <v>111.952</v>
      </c>
      <c r="AM394" s="40">
        <f t="shared" si="1093"/>
        <v>37.774000000000029</v>
      </c>
      <c r="AN394" s="40">
        <f t="shared" si="1093"/>
        <v>267.44399999999996</v>
      </c>
      <c r="AO394" s="40">
        <f t="shared" si="1093"/>
        <v>225.17699999999996</v>
      </c>
      <c r="AP394" s="40">
        <f t="shared" si="1093"/>
        <v>209.73500000000004</v>
      </c>
      <c r="AQ394" s="40">
        <f t="shared" si="1093"/>
        <v>318.96799999999996</v>
      </c>
      <c r="AR394" s="40">
        <f t="shared" si="1093"/>
        <v>286.67199999999997</v>
      </c>
      <c r="AS394" s="40">
        <f t="shared" si="1093"/>
        <v>187.46100000000001</v>
      </c>
      <c r="AT394" s="40">
        <f t="shared" si="1093"/>
        <v>208.80500000000001</v>
      </c>
      <c r="AU394" s="40">
        <f t="shared" si="1093"/>
        <v>155.14099999999996</v>
      </c>
      <c r="AV394" s="40">
        <f t="shared" si="1093"/>
        <v>242.68099999999998</v>
      </c>
      <c r="AW394" s="40">
        <f t="shared" si="1093"/>
        <v>203.25200000000007</v>
      </c>
      <c r="AX394" s="40">
        <f t="shared" si="1093"/>
        <v>166.93400000000003</v>
      </c>
      <c r="AY394" s="40">
        <f t="shared" si="1093"/>
        <v>153.20000000000005</v>
      </c>
      <c r="AZ394" s="40">
        <f t="shared" si="1093"/>
        <v>323.39999999999998</v>
      </c>
      <c r="BA394" s="40">
        <f t="shared" si="1093"/>
        <v>228.99999999999989</v>
      </c>
      <c r="BB394" s="40">
        <f t="shared" si="1093"/>
        <v>181.60000000000002</v>
      </c>
      <c r="BC394" s="40">
        <f t="shared" si="1093"/>
        <v>103.19999999999993</v>
      </c>
      <c r="BD394" s="40">
        <f t="shared" si="1093"/>
        <v>318.20000000000016</v>
      </c>
      <c r="BE394" s="40">
        <f t="shared" si="1093"/>
        <v>200.09999999999991</v>
      </c>
      <c r="BF394" s="40">
        <f t="shared" si="1093"/>
        <v>106.20000000000005</v>
      </c>
      <c r="BG394" s="40">
        <f t="shared" si="1093"/>
        <v>65.700000000000045</v>
      </c>
      <c r="BH394" s="40">
        <f t="shared" si="1093"/>
        <v>200</v>
      </c>
      <c r="BI394" s="40">
        <f t="shared" si="1093"/>
        <v>227.92189162501643</v>
      </c>
      <c r="BJ394" s="40">
        <f t="shared" si="1093"/>
        <v>350.13849612873946</v>
      </c>
      <c r="BK394" s="40">
        <f t="shared" si="1093"/>
        <v>127.07708631463083</v>
      </c>
      <c r="BL394" s="40">
        <f t="shared" si="1093"/>
        <v>317.92812803925267</v>
      </c>
      <c r="BM394" s="40">
        <f t="shared" si="1093"/>
        <v>1322.2847705408608</v>
      </c>
      <c r="BN394" s="40">
        <f t="shared" si="1093"/>
        <v>366.96808392305832</v>
      </c>
      <c r="BO394" s="40">
        <f t="shared" si="1093"/>
        <v>318.30418470691075</v>
      </c>
      <c r="BP394" s="40">
        <f t="shared" si="1093"/>
        <v>566.17546975329083</v>
      </c>
      <c r="BQ394" s="40">
        <f t="shared" si="1093"/>
        <v>1271.1536710566966</v>
      </c>
      <c r="BR394" s="40">
        <f t="shared" si="1093"/>
        <v>489.50120546740254</v>
      </c>
      <c r="BS394" s="40">
        <f t="shared" si="1093"/>
        <v>497.08520337917025</v>
      </c>
      <c r="BT394" s="40">
        <f t="shared" si="1093"/>
        <v>704.63351305213882</v>
      </c>
      <c r="BU394" s="40">
        <f t="shared" si="1093"/>
        <v>805.91156045432842</v>
      </c>
      <c r="BV394" s="40">
        <f t="shared" si="1093"/>
        <v>579.35325832800822</v>
      </c>
      <c r="BW394" s="40">
        <f t="shared" si="1093"/>
        <v>476.91664039769444</v>
      </c>
      <c r="BX394" s="40">
        <f t="shared" si="1093"/>
        <v>662.66451469811432</v>
      </c>
      <c r="BY394" s="40">
        <f t="shared" si="1093"/>
        <v>826.44338928640173</v>
      </c>
      <c r="BZ394" s="40">
        <f t="shared" si="1093"/>
        <v>621.36953696598266</v>
      </c>
      <c r="CB394" s="41"/>
      <c r="CC394" s="41">
        <f t="shared" ref="CC394:CT394" si="1094">+SUMIFS($C394:$BZ394,$C$5:$BZ$5,"&lt;="&amp;CC$5,$C$5:$BZ$5,"&gt;"&amp;CB$5)</f>
        <v>-38.655666666666669</v>
      </c>
      <c r="CD394" s="41">
        <f t="shared" si="1094"/>
        <v>61.794833333333287</v>
      </c>
      <c r="CE394" s="41">
        <f t="shared" si="1094"/>
        <v>545.47485218827421</v>
      </c>
      <c r="CF394" s="41">
        <f t="shared" si="1094"/>
        <v>331.24944924763736</v>
      </c>
      <c r="CG394" s="41">
        <f t="shared" si="1094"/>
        <v>777.34699999999998</v>
      </c>
      <c r="CH394" s="41">
        <f t="shared" si="1094"/>
        <v>331.12299999999993</v>
      </c>
      <c r="CI394" s="41">
        <f t="shared" si="1094"/>
        <v>526.15900000000011</v>
      </c>
      <c r="CJ394" s="41">
        <f t="shared" si="1094"/>
        <v>706.28200000000004</v>
      </c>
      <c r="CK394" s="41">
        <f t="shared" si="1094"/>
        <v>740.13</v>
      </c>
      <c r="CL394" s="41">
        <f t="shared" si="1094"/>
        <v>1001.9059999999999</v>
      </c>
      <c r="CM394" s="41">
        <f t="shared" si="1094"/>
        <v>768.00800000000004</v>
      </c>
      <c r="CN394" s="41">
        <f t="shared" si="1094"/>
        <v>887.19999999999993</v>
      </c>
      <c r="CO394" s="42">
        <f t="shared" si="1094"/>
        <v>727.7</v>
      </c>
      <c r="CP394" s="42">
        <f t="shared" si="1094"/>
        <v>843.76038775375594</v>
      </c>
      <c r="CQ394" s="42">
        <f t="shared" si="1094"/>
        <v>2134.2580688178027</v>
      </c>
      <c r="CR394" s="42">
        <f t="shared" si="1094"/>
        <v>2645.1345309843009</v>
      </c>
      <c r="CS394" s="42">
        <f t="shared" si="1094"/>
        <v>2586.9835352136461</v>
      </c>
      <c r="CT394" s="42">
        <f t="shared" si="1094"/>
        <v>2587.3940813481931</v>
      </c>
    </row>
    <row r="395" spans="1:98" ht="15.75" customHeight="1" x14ac:dyDescent="0.25">
      <c r="A395" s="1"/>
      <c r="B395" s="26" t="s">
        <v>10</v>
      </c>
      <c r="C395" s="43"/>
      <c r="D395" s="43"/>
      <c r="E395" s="43"/>
      <c r="F395" s="43"/>
      <c r="G395" s="43">
        <f t="shared" ref="G395:BZ395" si="1095">+(G394/G$308)</f>
        <v>2.8376896544849154E-2</v>
      </c>
      <c r="H395" s="43">
        <f t="shared" si="1095"/>
        <v>-0.31164863501317336</v>
      </c>
      <c r="I395" s="43">
        <f t="shared" si="1095"/>
        <v>0.14381607249903025</v>
      </c>
      <c r="J395" s="43">
        <f t="shared" si="1095"/>
        <v>-0.32937161791055519</v>
      </c>
      <c r="K395" s="43">
        <f t="shared" si="1095"/>
        <v>-0.39558707992282038</v>
      </c>
      <c r="L395" s="43">
        <f t="shared" si="1095"/>
        <v>5.6146344342488524E-2</v>
      </c>
      <c r="M395" s="43">
        <f t="shared" si="1095"/>
        <v>0.21338314317201099</v>
      </c>
      <c r="N395" s="43">
        <f t="shared" si="1095"/>
        <v>0.16052239757902048</v>
      </c>
      <c r="O395" s="43">
        <f t="shared" si="1095"/>
        <v>-0.27061807446830621</v>
      </c>
      <c r="P395" s="43">
        <f t="shared" si="1095"/>
        <v>0.26867154446166369</v>
      </c>
      <c r="Q395" s="43">
        <f t="shared" si="1095"/>
        <v>0.28478144575383696</v>
      </c>
      <c r="R395" s="43">
        <f t="shared" si="1095"/>
        <v>0.10753933363356281</v>
      </c>
      <c r="S395" s="43">
        <f t="shared" si="1095"/>
        <v>-1.8146098152379775E-2</v>
      </c>
      <c r="T395" s="43">
        <f t="shared" si="1095"/>
        <v>-0.1896309859570886</v>
      </c>
      <c r="U395" s="43">
        <f t="shared" si="1095"/>
        <v>0.28771688176641758</v>
      </c>
      <c r="V395" s="43">
        <f t="shared" si="1095"/>
        <v>0.19921072188129557</v>
      </c>
      <c r="W395" s="43">
        <f t="shared" si="1095"/>
        <v>0.40240780366383544</v>
      </c>
      <c r="X395" s="43">
        <f t="shared" si="1095"/>
        <v>0.52879182308935957</v>
      </c>
      <c r="Y395" s="43">
        <f t="shared" si="1095"/>
        <v>0.55308130183179227</v>
      </c>
      <c r="Z395" s="43">
        <f t="shared" si="1095"/>
        <v>0.48962080160695087</v>
      </c>
      <c r="AA395" s="43">
        <f t="shared" si="1095"/>
        <v>-0.11329414872539963</v>
      </c>
      <c r="AB395" s="43">
        <f t="shared" si="1095"/>
        <v>0.21569494473772571</v>
      </c>
      <c r="AC395" s="43">
        <f t="shared" si="1095"/>
        <v>0.20364569837397611</v>
      </c>
      <c r="AD395" s="43">
        <f t="shared" si="1095"/>
        <v>0.26259373610691511</v>
      </c>
      <c r="AE395" s="43">
        <f t="shared" si="1095"/>
        <v>0.19718924505821053</v>
      </c>
      <c r="AF395" s="43">
        <f t="shared" si="1095"/>
        <v>0.29430370423006336</v>
      </c>
      <c r="AG395" s="43">
        <f t="shared" si="1095"/>
        <v>0.26751118988162498</v>
      </c>
      <c r="AH395" s="43">
        <f t="shared" si="1095"/>
        <v>0.27403863684429319</v>
      </c>
      <c r="AI395" s="43">
        <f t="shared" si="1095"/>
        <v>6.9865603052111258E-2</v>
      </c>
      <c r="AJ395" s="43">
        <f t="shared" si="1095"/>
        <v>0.26823854472156472</v>
      </c>
      <c r="AK395" s="43">
        <f t="shared" si="1095"/>
        <v>0.26628763705981318</v>
      </c>
      <c r="AL395" s="43">
        <f t="shared" si="1095"/>
        <v>0.22921678668170864</v>
      </c>
      <c r="AM395" s="43">
        <f t="shared" si="1095"/>
        <v>8.9460970064418402E-2</v>
      </c>
      <c r="AN395" s="43">
        <f t="shared" si="1095"/>
        <v>0.28136717319855736</v>
      </c>
      <c r="AO395" s="43">
        <f t="shared" si="1095"/>
        <v>0.25352659767907143</v>
      </c>
      <c r="AP395" s="43">
        <f t="shared" si="1095"/>
        <v>0.28753588457710355</v>
      </c>
      <c r="AQ395" s="43">
        <f t="shared" si="1095"/>
        <v>0.32016895374549931</v>
      </c>
      <c r="AR395" s="43">
        <f t="shared" si="1095"/>
        <v>0.29938540105583605</v>
      </c>
      <c r="AS395" s="43">
        <f t="shared" si="1095"/>
        <v>0.23021631326739386</v>
      </c>
      <c r="AT395" s="43">
        <f t="shared" si="1095"/>
        <v>0.26615230481357038</v>
      </c>
      <c r="AU395" s="43">
        <f t="shared" si="1095"/>
        <v>0.21806924082481757</v>
      </c>
      <c r="AV395" s="43">
        <f t="shared" si="1095"/>
        <v>0.24641367433888542</v>
      </c>
      <c r="AW395" s="43">
        <f t="shared" si="1095"/>
        <v>0.23466874797228576</v>
      </c>
      <c r="AX395" s="43">
        <f t="shared" si="1095"/>
        <v>0.19737307263481363</v>
      </c>
      <c r="AY395" s="43">
        <f t="shared" si="1095"/>
        <v>0.15281795511221949</v>
      </c>
      <c r="AZ395" s="43">
        <f t="shared" si="1095"/>
        <v>0.21491228070175439</v>
      </c>
      <c r="BA395" s="43">
        <f t="shared" si="1095"/>
        <v>0.16560601677755271</v>
      </c>
      <c r="BB395" s="43">
        <f t="shared" si="1095"/>
        <v>0.13031933979189095</v>
      </c>
      <c r="BC395" s="43">
        <f t="shared" si="1095"/>
        <v>8.5892634207240887E-2</v>
      </c>
      <c r="BD395" s="43">
        <f t="shared" si="1095"/>
        <v>0.22022285279258089</v>
      </c>
      <c r="BE395" s="43">
        <f t="shared" si="1095"/>
        <v>0.14957392734339955</v>
      </c>
      <c r="BF395" s="43">
        <f t="shared" si="1095"/>
        <v>7.8742492770816366E-2</v>
      </c>
      <c r="BG395" s="43">
        <f t="shared" si="1095"/>
        <v>5.3936458418849066E-2</v>
      </c>
      <c r="BH395" s="43">
        <f t="shared" si="1095"/>
        <v>0.13559322033898305</v>
      </c>
      <c r="BI395" s="43">
        <f t="shared" si="1095"/>
        <v>0.16262567166038067</v>
      </c>
      <c r="BJ395" s="43">
        <f t="shared" si="1095"/>
        <v>0.22753967306696124</v>
      </c>
      <c r="BK395" s="43">
        <f t="shared" si="1095"/>
        <v>9.6615021951763719E-2</v>
      </c>
      <c r="BL395" s="43">
        <f t="shared" si="1095"/>
        <v>0.19902900390320824</v>
      </c>
      <c r="BM395" s="43">
        <f t="shared" si="1095"/>
        <v>0.36951865513662291</v>
      </c>
      <c r="BN395" s="43">
        <f t="shared" si="1095"/>
        <v>0.19527540976188903</v>
      </c>
      <c r="BO395" s="43">
        <f t="shared" si="1095"/>
        <v>0.17737154251024947</v>
      </c>
      <c r="BP395" s="43">
        <f t="shared" si="1095"/>
        <v>0.2872546778113263</v>
      </c>
      <c r="BQ395" s="43">
        <f t="shared" si="1095"/>
        <v>0.43847542796342653</v>
      </c>
      <c r="BR395" s="43">
        <f t="shared" si="1095"/>
        <v>0.25000225830199879</v>
      </c>
      <c r="BS395" s="43">
        <f t="shared" si="1095"/>
        <v>0.26614704530908373</v>
      </c>
      <c r="BT395" s="43">
        <f t="shared" si="1095"/>
        <v>0.33372789446938683</v>
      </c>
      <c r="BU395" s="43">
        <f t="shared" si="1095"/>
        <v>0.36806555509357619</v>
      </c>
      <c r="BV395" s="43">
        <f t="shared" si="1095"/>
        <v>0.29205392718133716</v>
      </c>
      <c r="BW395" s="43">
        <f t="shared" si="1095"/>
        <v>0.25304697892677203</v>
      </c>
      <c r="BX395" s="43">
        <f t="shared" si="1095"/>
        <v>0.31557083999180924</v>
      </c>
      <c r="BY395" s="43">
        <f t="shared" si="1095"/>
        <v>0.36782928280603328</v>
      </c>
      <c r="BZ395" s="43">
        <f t="shared" si="1095"/>
        <v>0.29977099584546812</v>
      </c>
      <c r="CB395" s="43"/>
      <c r="CC395" s="43">
        <f t="shared" ref="CC395:CT395" si="1096">+(CC394/CC$308)</f>
        <v>-4.6808658352536399E-2</v>
      </c>
      <c r="CD395" s="43">
        <f t="shared" si="1096"/>
        <v>5.0555902349682436E-2</v>
      </c>
      <c r="CE395" s="43">
        <f t="shared" si="1096"/>
        <v>0.22598928301057047</v>
      </c>
      <c r="CF395" s="43">
        <f t="shared" si="1096"/>
        <v>0.19849975835281625</v>
      </c>
      <c r="CG395" s="43">
        <f t="shared" si="1096"/>
        <v>0.49809979975971164</v>
      </c>
      <c r="CH395" s="43">
        <f t="shared" si="1096"/>
        <v>0.17391397974838582</v>
      </c>
      <c r="CI395" s="43">
        <f t="shared" si="1096"/>
        <v>0.26432154694911392</v>
      </c>
      <c r="CJ395" s="43">
        <f t="shared" si="1096"/>
        <v>0.24115689972834586</v>
      </c>
      <c r="CK395" s="43">
        <f t="shared" si="1096"/>
        <v>0.24750556538901541</v>
      </c>
      <c r="CL395" s="43">
        <f t="shared" si="1096"/>
        <v>0.2820206508025957</v>
      </c>
      <c r="CM395" s="43">
        <f t="shared" si="1096"/>
        <v>0.22534229372592562</v>
      </c>
      <c r="CN395" s="43">
        <f t="shared" si="1096"/>
        <v>0.16791581497463848</v>
      </c>
      <c r="CO395" s="43">
        <f t="shared" si="1096"/>
        <v>0.13645483695550265</v>
      </c>
      <c r="CP395" s="43">
        <f t="shared" si="1096"/>
        <v>0.14977779664131191</v>
      </c>
      <c r="CQ395" s="43">
        <f t="shared" si="1096"/>
        <v>0.25497925143034084</v>
      </c>
      <c r="CR395" s="43">
        <f t="shared" si="1096"/>
        <v>0.30676879044381411</v>
      </c>
      <c r="CS395" s="43">
        <f t="shared" si="1096"/>
        <v>0.31732717066408456</v>
      </c>
      <c r="CT395" s="43">
        <f t="shared" si="1096"/>
        <v>0.31157603731684852</v>
      </c>
    </row>
    <row r="396" spans="1:98" ht="15.75" customHeight="1" x14ac:dyDescent="0.25">
      <c r="A396" s="1"/>
      <c r="B396" s="26" t="s">
        <v>281</v>
      </c>
      <c r="G396" s="191">
        <f t="shared" ref="G396:BZ396" si="1097">+(G395-C395)*10^4</f>
        <v>283.76896544849154</v>
      </c>
      <c r="H396" s="191">
        <f t="shared" si="1097"/>
        <v>-3116.4863501317336</v>
      </c>
      <c r="I396" s="191">
        <f t="shared" si="1097"/>
        <v>1438.1607249903025</v>
      </c>
      <c r="J396" s="191">
        <f t="shared" si="1097"/>
        <v>-3293.7161791055519</v>
      </c>
      <c r="K396" s="191">
        <f t="shared" si="1097"/>
        <v>-4239.6397646766954</v>
      </c>
      <c r="L396" s="191">
        <f t="shared" si="1097"/>
        <v>3677.9497935566187</v>
      </c>
      <c r="M396" s="191">
        <f t="shared" si="1097"/>
        <v>695.67070672980731</v>
      </c>
      <c r="N396" s="191">
        <f t="shared" si="1097"/>
        <v>4898.9401548957567</v>
      </c>
      <c r="O396" s="191">
        <f t="shared" si="1097"/>
        <v>1249.6900545451417</v>
      </c>
      <c r="P396" s="191">
        <f t="shared" si="1097"/>
        <v>2125.2520011917518</v>
      </c>
      <c r="Q396" s="191">
        <f t="shared" si="1097"/>
        <v>713.98302581825976</v>
      </c>
      <c r="R396" s="191">
        <f t="shared" si="1097"/>
        <v>-529.83063945457673</v>
      </c>
      <c r="S396" s="191">
        <f t="shared" si="1097"/>
        <v>2524.7197631592644</v>
      </c>
      <c r="T396" s="191">
        <f t="shared" si="1097"/>
        <v>-4583.025304187523</v>
      </c>
      <c r="U396" s="191">
        <f t="shared" si="1097"/>
        <v>29.354360125806167</v>
      </c>
      <c r="V396" s="191">
        <f t="shared" si="1097"/>
        <v>916.71388247732762</v>
      </c>
      <c r="W396" s="191">
        <f t="shared" si="1097"/>
        <v>4205.5390181621524</v>
      </c>
      <c r="X396" s="191">
        <f t="shared" si="1097"/>
        <v>7184.2280904644822</v>
      </c>
      <c r="Y396" s="191">
        <f t="shared" si="1097"/>
        <v>2653.6442006537468</v>
      </c>
      <c r="Z396" s="191">
        <f t="shared" si="1097"/>
        <v>2904.1007972565531</v>
      </c>
      <c r="AA396" s="191">
        <f t="shared" si="1097"/>
        <v>-5157.0195238923507</v>
      </c>
      <c r="AB396" s="191">
        <f t="shared" si="1097"/>
        <v>-3130.9687835163386</v>
      </c>
      <c r="AC396" s="191">
        <f t="shared" si="1097"/>
        <v>-3494.3560345781616</v>
      </c>
      <c r="AD396" s="191">
        <f t="shared" si="1097"/>
        <v>-2270.2706550003577</v>
      </c>
      <c r="AE396" s="191">
        <f t="shared" si="1097"/>
        <v>3104.8339378361015</v>
      </c>
      <c r="AF396" s="191">
        <f t="shared" si="1097"/>
        <v>786.0875949233764</v>
      </c>
      <c r="AG396" s="191">
        <f t="shared" si="1097"/>
        <v>638.65491507648869</v>
      </c>
      <c r="AH396" s="191">
        <f t="shared" si="1097"/>
        <v>114.44900737378083</v>
      </c>
      <c r="AI396" s="191">
        <f t="shared" si="1097"/>
        <v>-1273.2364200609927</v>
      </c>
      <c r="AJ396" s="191">
        <f t="shared" si="1097"/>
        <v>-260.65159508498635</v>
      </c>
      <c r="AK396" s="191">
        <f t="shared" si="1097"/>
        <v>-12.23552821811802</v>
      </c>
      <c r="AL396" s="191">
        <f t="shared" si="1097"/>
        <v>-448.21850162584553</v>
      </c>
      <c r="AM396" s="191">
        <f t="shared" si="1097"/>
        <v>195.95367012307145</v>
      </c>
      <c r="AN396" s="191">
        <f t="shared" si="1097"/>
        <v>131.28628476992643</v>
      </c>
      <c r="AO396" s="191">
        <f t="shared" si="1097"/>
        <v>-127.61039380741745</v>
      </c>
      <c r="AP396" s="191">
        <f t="shared" si="1097"/>
        <v>583.19097895394907</v>
      </c>
      <c r="AQ396" s="191">
        <f t="shared" si="1097"/>
        <v>2307.0798368108094</v>
      </c>
      <c r="AR396" s="191">
        <f t="shared" si="1097"/>
        <v>180.18227857278691</v>
      </c>
      <c r="AS396" s="191">
        <f t="shared" si="1097"/>
        <v>-233.10284411677569</v>
      </c>
      <c r="AT396" s="191">
        <f t="shared" si="1097"/>
        <v>-213.83579763533166</v>
      </c>
      <c r="AU396" s="191">
        <f t="shared" si="1097"/>
        <v>-1020.9971292068174</v>
      </c>
      <c r="AV396" s="191">
        <f t="shared" si="1097"/>
        <v>-529.71726716950639</v>
      </c>
      <c r="AW396" s="191">
        <f t="shared" si="1097"/>
        <v>44.524347048918997</v>
      </c>
      <c r="AX396" s="191">
        <f t="shared" si="1097"/>
        <v>-687.79232178756752</v>
      </c>
      <c r="AY396" s="191">
        <f t="shared" si="1097"/>
        <v>-652.51285712598087</v>
      </c>
      <c r="AZ396" s="191">
        <f t="shared" si="1097"/>
        <v>-315.01393637131031</v>
      </c>
      <c r="BA396" s="191">
        <f t="shared" si="1097"/>
        <v>-690.62731194733055</v>
      </c>
      <c r="BB396" s="191">
        <f t="shared" si="1097"/>
        <v>-670.53732842922682</v>
      </c>
      <c r="BC396" s="191">
        <f t="shared" si="1097"/>
        <v>-669.25320904978605</v>
      </c>
      <c r="BD396" s="191">
        <f t="shared" si="1097"/>
        <v>53.105720908264985</v>
      </c>
      <c r="BE396" s="191">
        <f t="shared" si="1097"/>
        <v>-160.32089434153158</v>
      </c>
      <c r="BF396" s="191">
        <f t="shared" si="1097"/>
        <v>-515.76847021074582</v>
      </c>
      <c r="BG396" s="191">
        <f t="shared" si="1097"/>
        <v>-319.56175788391818</v>
      </c>
      <c r="BH396" s="191">
        <f t="shared" si="1097"/>
        <v>-846.29632453597833</v>
      </c>
      <c r="BI396" s="191">
        <f t="shared" si="1097"/>
        <v>130.51744316981112</v>
      </c>
      <c r="BJ396" s="191">
        <f t="shared" si="1097"/>
        <v>1487.9718029614487</v>
      </c>
      <c r="BK396" s="191">
        <f t="shared" si="1097"/>
        <v>426.78563532914654</v>
      </c>
      <c r="BL396" s="191">
        <f t="shared" si="1097"/>
        <v>634.35783564225187</v>
      </c>
      <c r="BM396" s="191">
        <f t="shared" si="1097"/>
        <v>2068.9298347624226</v>
      </c>
      <c r="BN396" s="191">
        <f t="shared" si="1097"/>
        <v>-322.64263305072205</v>
      </c>
      <c r="BO396" s="191">
        <f t="shared" si="1097"/>
        <v>807.56520558485761</v>
      </c>
      <c r="BP396" s="191">
        <f t="shared" si="1097"/>
        <v>882.25673908118063</v>
      </c>
      <c r="BQ396" s="191">
        <f t="shared" si="1097"/>
        <v>689.56772826803626</v>
      </c>
      <c r="BR396" s="191">
        <f t="shared" si="1097"/>
        <v>547.26848540109756</v>
      </c>
      <c r="BS396" s="191">
        <f t="shared" si="1097"/>
        <v>887.75502798834259</v>
      </c>
      <c r="BT396" s="191">
        <f t="shared" si="1097"/>
        <v>464.73216658060534</v>
      </c>
      <c r="BU396" s="191">
        <f t="shared" si="1097"/>
        <v>-704.09872869850346</v>
      </c>
      <c r="BV396" s="191">
        <f t="shared" si="1097"/>
        <v>420.51668879338365</v>
      </c>
      <c r="BW396" s="191">
        <f t="shared" si="1097"/>
        <v>-131.00066382311704</v>
      </c>
      <c r="BX396" s="191">
        <f t="shared" si="1097"/>
        <v>-181.57054477577594</v>
      </c>
      <c r="BY396" s="191">
        <f t="shared" si="1097"/>
        <v>-2.3627228754291574</v>
      </c>
      <c r="BZ396" s="191">
        <f t="shared" si="1097"/>
        <v>77.170686641309658</v>
      </c>
      <c r="CB396" s="186"/>
      <c r="CC396" s="186">
        <f t="shared" ref="CC396:CT396" si="1098">+(CC395-CB395)*10^4</f>
        <v>-468.08658352536401</v>
      </c>
      <c r="CD396" s="186">
        <f t="shared" si="1098"/>
        <v>973.6456070221883</v>
      </c>
      <c r="CE396" s="186">
        <f t="shared" si="1098"/>
        <v>1754.3338066088804</v>
      </c>
      <c r="CF396" s="186">
        <f t="shared" si="1098"/>
        <v>-274.89524657754225</v>
      </c>
      <c r="CG396" s="186">
        <f t="shared" si="1098"/>
        <v>2996.0004140689539</v>
      </c>
      <c r="CH396" s="186">
        <f t="shared" si="1098"/>
        <v>-3241.8582001132577</v>
      </c>
      <c r="CI396" s="186">
        <f t="shared" si="1098"/>
        <v>904.0756720072809</v>
      </c>
      <c r="CJ396" s="186">
        <f t="shared" si="1098"/>
        <v>-231.64647220768052</v>
      </c>
      <c r="CK396" s="186">
        <f t="shared" si="1098"/>
        <v>63.486656606695504</v>
      </c>
      <c r="CL396" s="186">
        <f t="shared" si="1098"/>
        <v>345.15085413580283</v>
      </c>
      <c r="CM396" s="186">
        <f t="shared" si="1098"/>
        <v>-566.78357076670068</v>
      </c>
      <c r="CN396" s="186">
        <f t="shared" si="1098"/>
        <v>-574.26478751287152</v>
      </c>
      <c r="CO396" s="186">
        <f t="shared" si="1098"/>
        <v>-314.60978019135831</v>
      </c>
      <c r="CP396" s="186">
        <f t="shared" si="1098"/>
        <v>133.22959685809266</v>
      </c>
      <c r="CQ396" s="186">
        <f t="shared" si="1098"/>
        <v>1052.0145478902894</v>
      </c>
      <c r="CR396" s="186">
        <f t="shared" si="1098"/>
        <v>517.89539013473268</v>
      </c>
      <c r="CS396" s="186">
        <f t="shared" si="1098"/>
        <v>105.58380220270448</v>
      </c>
      <c r="CT396" s="186">
        <f t="shared" si="1098"/>
        <v>-57.51133347236037</v>
      </c>
    </row>
    <row r="397" spans="1:98" ht="15" customHeight="1" x14ac:dyDescent="0.25">
      <c r="A397" s="1"/>
      <c r="B397" s="26" t="s">
        <v>280</v>
      </c>
      <c r="C397" s="43"/>
      <c r="D397" s="43"/>
      <c r="E397" s="43"/>
      <c r="F397" s="43"/>
      <c r="G397" s="43">
        <f t="shared" ref="G397:BZ397" si="1099">+(G394-C394)/(G$308-C$308)</f>
        <v>2.8376896544849154E-2</v>
      </c>
      <c r="H397" s="43">
        <f t="shared" si="1099"/>
        <v>-0.31164863501317336</v>
      </c>
      <c r="I397" s="43">
        <f t="shared" si="1099"/>
        <v>0.14381607249903025</v>
      </c>
      <c r="J397" s="43">
        <f t="shared" si="1099"/>
        <v>-0.32937161791055519</v>
      </c>
      <c r="K397" s="43">
        <f t="shared" si="1099"/>
        <v>0.91412988916707494</v>
      </c>
      <c r="L397" s="43">
        <f t="shared" si="1099"/>
        <v>0.27364239581434147</v>
      </c>
      <c r="M397" s="43">
        <f t="shared" si="1099"/>
        <v>0.3108472352315797</v>
      </c>
      <c r="N397" s="43">
        <f t="shared" si="1099"/>
        <v>0.62842483424060258</v>
      </c>
      <c r="O397" s="43">
        <f t="shared" si="1099"/>
        <v>-0.61594734183814803</v>
      </c>
      <c r="P397" s="43">
        <f t="shared" si="1099"/>
        <v>0.33109858555490856</v>
      </c>
      <c r="Q397" s="43">
        <f t="shared" si="1099"/>
        <v>0.36451918757515067</v>
      </c>
      <c r="R397" s="43">
        <f t="shared" si="1099"/>
        <v>0.33706572535120671</v>
      </c>
      <c r="S397" s="43">
        <f t="shared" si="1099"/>
        <v>4.9671390138231493</v>
      </c>
      <c r="T397" s="43">
        <f t="shared" si="1099"/>
        <v>0.32345038611651389</v>
      </c>
      <c r="U397" s="43">
        <f t="shared" si="1099"/>
        <v>0.29981115542288805</v>
      </c>
      <c r="V397" s="43">
        <f t="shared" si="1099"/>
        <v>0.30905516983304898</v>
      </c>
      <c r="W397" s="43">
        <f t="shared" si="1099"/>
        <v>0.699271109115706</v>
      </c>
      <c r="X397" s="43">
        <f t="shared" si="1099"/>
        <v>0.9527992749076204</v>
      </c>
      <c r="Y397" s="43">
        <f t="shared" si="1099"/>
        <v>1.1216113531042205E-2</v>
      </c>
      <c r="Z397" s="43">
        <f t="shared" si="1099"/>
        <v>-0.96793629336081544</v>
      </c>
      <c r="AA397" s="43">
        <f t="shared" si="1099"/>
        <v>1.9003154439660683</v>
      </c>
      <c r="AB397" s="43">
        <f t="shared" si="1099"/>
        <v>-0.78209953628909057</v>
      </c>
      <c r="AC397" s="43">
        <f t="shared" si="1099"/>
        <v>-0.45558302846158621</v>
      </c>
      <c r="AD397" s="43">
        <f t="shared" si="1099"/>
        <v>-0.94083417163197303</v>
      </c>
      <c r="AE397" s="43">
        <f t="shared" si="1099"/>
        <v>1.3143539848710875</v>
      </c>
      <c r="AF397" s="43">
        <f t="shared" si="1099"/>
        <v>0.68065977775044118</v>
      </c>
      <c r="AG397" s="43">
        <f t="shared" si="1099"/>
        <v>-0.25588662470841889</v>
      </c>
      <c r="AH397" s="43">
        <f t="shared" si="1099"/>
        <v>1.3724658180103737</v>
      </c>
      <c r="AI397" s="43">
        <f t="shared" si="1099"/>
        <v>0.80923641213737951</v>
      </c>
      <c r="AJ397" s="43">
        <f t="shared" si="1099"/>
        <v>-2.0699626865671577</v>
      </c>
      <c r="AK397" s="43">
        <f t="shared" si="1099"/>
        <v>0.26541282357417445</v>
      </c>
      <c r="AL397" s="43">
        <f t="shared" si="1099"/>
        <v>-1.0111367825342716E-2</v>
      </c>
      <c r="AM397" s="43">
        <f t="shared" si="1099"/>
        <v>0.13165067393495911</v>
      </c>
      <c r="AN397" s="43">
        <f t="shared" si="1099"/>
        <v>0.30223239216006742</v>
      </c>
      <c r="AO397" s="43">
        <f t="shared" si="1099"/>
        <v>0.2829459073352264</v>
      </c>
      <c r="AP397" s="43">
        <f t="shared" si="1099"/>
        <v>0.40572007086813477</v>
      </c>
      <c r="AQ397" s="43">
        <f t="shared" si="1099"/>
        <v>0.48987733641807002</v>
      </c>
      <c r="AR397" s="43">
        <f t="shared" si="1099"/>
        <v>2.739421570024219</v>
      </c>
      <c r="AS397" s="43">
        <f t="shared" si="1099"/>
        <v>0.51038607791926582</v>
      </c>
      <c r="AT397" s="43">
        <f t="shared" si="1099"/>
        <v>-1.6875340228634277E-2</v>
      </c>
      <c r="AU397" s="43">
        <f t="shared" si="1099"/>
        <v>0.57519687942166764</v>
      </c>
      <c r="AV397" s="43">
        <f t="shared" si="1099"/>
        <v>-1.6103891349708963</v>
      </c>
      <c r="AW397" s="43">
        <f t="shared" si="1099"/>
        <v>0.30460446364846455</v>
      </c>
      <c r="AX397" s="43">
        <f t="shared" si="1099"/>
        <v>-0.68364164775417591</v>
      </c>
      <c r="AY397" s="43">
        <f t="shared" si="1099"/>
        <v>-6.6684989864978081E-3</v>
      </c>
      <c r="AZ397" s="43">
        <f t="shared" si="1099"/>
        <v>0.15524437059090523</v>
      </c>
      <c r="BA397" s="43">
        <f t="shared" si="1099"/>
        <v>4.9833842032836424E-2</v>
      </c>
      <c r="BB397" s="43">
        <f t="shared" si="1099"/>
        <v>2.6776406236021618E-2</v>
      </c>
      <c r="BC397" s="43">
        <f t="shared" si="1099"/>
        <v>-0.25125628140703576</v>
      </c>
      <c r="BD397" s="43">
        <f t="shared" si="1099"/>
        <v>8.6811352253753415E-2</v>
      </c>
      <c r="BE397" s="43">
        <f t="shared" si="1099"/>
        <v>0.64222222222222169</v>
      </c>
      <c r="BF397" s="43">
        <f t="shared" si="1099"/>
        <v>1.6830357142857155</v>
      </c>
      <c r="BG397" s="43">
        <f t="shared" si="1099"/>
        <v>-2.2590361445783187</v>
      </c>
      <c r="BH397" s="43">
        <f t="shared" si="1099"/>
        <v>-3.9269102990033393</v>
      </c>
      <c r="BI397" s="43">
        <f t="shared" si="1099"/>
        <v>0.43667954331697484</v>
      </c>
      <c r="BJ397" s="43">
        <f t="shared" si="1099"/>
        <v>1.2831981803921122</v>
      </c>
      <c r="BK397" s="43">
        <f t="shared" si="1099"/>
        <v>0.63149535289319181</v>
      </c>
      <c r="BL397" s="43">
        <f t="shared" si="1099"/>
        <v>0.96349684937150371</v>
      </c>
      <c r="BM397" s="43">
        <f t="shared" si="1099"/>
        <v>0.50271954107608896</v>
      </c>
      <c r="BN397" s="43">
        <f t="shared" si="1099"/>
        <v>4.9436048271040964E-2</v>
      </c>
      <c r="BO397" s="43">
        <f t="shared" si="1099"/>
        <v>0.39899784999724874</v>
      </c>
      <c r="BP397" s="43">
        <f t="shared" si="1099"/>
        <v>0.66448811103246885</v>
      </c>
      <c r="BQ397" s="43">
        <f t="shared" si="1099"/>
        <v>7.5262820667162902E-2</v>
      </c>
      <c r="BR397" s="43">
        <f t="shared" si="1099"/>
        <v>1.5559035367740952</v>
      </c>
      <c r="BS397" s="43">
        <f t="shared" si="1099"/>
        <v>2.4441283307681121</v>
      </c>
      <c r="BT397" s="43">
        <f t="shared" si="1099"/>
        <v>0.98607363037084117</v>
      </c>
      <c r="BU397" s="43">
        <f t="shared" si="1099"/>
        <v>0.65578453163993555</v>
      </c>
      <c r="BV397" s="43">
        <f t="shared" si="1099"/>
        <v>3.491704161025674</v>
      </c>
      <c r="BW397" s="43">
        <f t="shared" si="1099"/>
        <v>-1.1872833629486736</v>
      </c>
      <c r="BX397" s="43">
        <f t="shared" si="1099"/>
        <v>3.646358208588834</v>
      </c>
      <c r="BY397" s="43">
        <f t="shared" si="1099"/>
        <v>0.35878890937789903</v>
      </c>
      <c r="BZ397" s="43">
        <f t="shared" si="1099"/>
        <v>0.47159533591595815</v>
      </c>
      <c r="CB397" s="43"/>
      <c r="CC397" s="43">
        <f t="shared" ref="CC397:CT397" si="1100">+(CC394-CB394)/(CC$308-CB$308)</f>
        <v>-4.6808658352536399E-2</v>
      </c>
      <c r="CD397" s="43">
        <f t="shared" si="1100"/>
        <v>0.25335322484639977</v>
      </c>
      <c r="CE397" s="43">
        <f t="shared" si="1100"/>
        <v>0.40597174854978152</v>
      </c>
      <c r="CF397" s="43">
        <f t="shared" si="1100"/>
        <v>0.28756824632445815</v>
      </c>
      <c r="CG397" s="43">
        <f t="shared" si="1100"/>
        <v>-4.1251854147620044</v>
      </c>
      <c r="CH397" s="43">
        <f t="shared" si="1100"/>
        <v>-1.2997244569238213</v>
      </c>
      <c r="CI397" s="43">
        <f t="shared" si="1100"/>
        <v>2.2507183659338668</v>
      </c>
      <c r="CJ397" s="43">
        <f t="shared" si="1100"/>
        <v>0.19200381187095064</v>
      </c>
      <c r="CK397" s="43">
        <f t="shared" si="1100"/>
        <v>0.54918631252738082</v>
      </c>
      <c r="CL397" s="43">
        <f t="shared" si="1100"/>
        <v>0.46559393569661361</v>
      </c>
      <c r="CM397" s="43">
        <f t="shared" si="1100"/>
        <v>1.6196352154223193</v>
      </c>
      <c r="CN397" s="43">
        <f t="shared" si="1100"/>
        <v>6.3554965938223767E-2</v>
      </c>
      <c r="CO397" s="43">
        <f t="shared" si="1100"/>
        <v>-3.2352941176471042</v>
      </c>
      <c r="CP397" s="43">
        <f t="shared" si="1100"/>
        <v>0.38620581924481884</v>
      </c>
      <c r="CQ397" s="43">
        <f t="shared" si="1100"/>
        <v>0.47151695445072989</v>
      </c>
      <c r="CR397" s="43">
        <f t="shared" si="1100"/>
        <v>2.025304727042097</v>
      </c>
      <c r="CS397" s="43">
        <f t="shared" si="1100"/>
        <v>0.12368607338274606</v>
      </c>
      <c r="CT397" s="43">
        <f t="shared" si="1100"/>
        <v>2.704580431614517E-3</v>
      </c>
    </row>
    <row r="398" spans="1:98" ht="15.75" customHeight="1" x14ac:dyDescent="0.25">
      <c r="A398" s="1"/>
      <c r="B398" s="26" t="s">
        <v>8</v>
      </c>
      <c r="G398" s="43" t="str">
        <f t="shared" ref="G398:BZ398" si="1101">+IFERROR(G394/C394-1,"")</f>
        <v/>
      </c>
      <c r="H398" s="43" t="str">
        <f t="shared" si="1101"/>
        <v/>
      </c>
      <c r="I398" s="43" t="str">
        <f t="shared" si="1101"/>
        <v/>
      </c>
      <c r="J398" s="43" t="str">
        <f t="shared" si="1101"/>
        <v/>
      </c>
      <c r="K398" s="43">
        <f t="shared" si="1101"/>
        <v>-10.427843743413202</v>
      </c>
      <c r="L398" s="43">
        <f t="shared" si="1101"/>
        <v>-1.484815780795635</v>
      </c>
      <c r="M398" s="43">
        <f t="shared" si="1101"/>
        <v>1.5427610286185049</v>
      </c>
      <c r="N398" s="43">
        <f t="shared" si="1101"/>
        <v>-1.997625133265903</v>
      </c>
      <c r="O398" s="43">
        <f t="shared" si="1101"/>
        <v>-0.56346949953981973</v>
      </c>
      <c r="P398" s="43">
        <f t="shared" si="1101"/>
        <v>20.075830653804932</v>
      </c>
      <c r="Q398" s="43">
        <f t="shared" si="1101"/>
        <v>1.5296224193964574</v>
      </c>
      <c r="R398" s="43">
        <f t="shared" si="1101"/>
        <v>-0.48471158028860784</v>
      </c>
      <c r="S398" s="43">
        <f t="shared" si="1101"/>
        <v>-0.92954986845457344</v>
      </c>
      <c r="T398" s="43">
        <f t="shared" si="1101"/>
        <v>-1.0753553737597981</v>
      </c>
      <c r="U398" s="43">
        <f t="shared" si="1101"/>
        <v>0.25552236852841981</v>
      </c>
      <c r="V398" s="43">
        <f t="shared" si="1101"/>
        <v>2.3984152087723141</v>
      </c>
      <c r="W398" s="43">
        <f t="shared" si="1101"/>
        <v>-54.591807979272801</v>
      </c>
      <c r="X398" s="43">
        <f t="shared" si="1101"/>
        <v>-8.5133156829154331</v>
      </c>
      <c r="Y398" s="43">
        <f t="shared" si="1101"/>
        <v>-1.9090991893614961E-2</v>
      </c>
      <c r="Z398" s="43">
        <f t="shared" si="1101"/>
        <v>0.96809990007860991</v>
      </c>
      <c r="AA398" s="43">
        <f t="shared" si="1101"/>
        <v>-1.2094357666560409</v>
      </c>
      <c r="AB398" s="43">
        <f t="shared" si="1101"/>
        <v>-0.46410360052235577</v>
      </c>
      <c r="AC398" s="43">
        <f t="shared" si="1101"/>
        <v>-0.43662599587720763</v>
      </c>
      <c r="AD398" s="43">
        <f t="shared" si="1101"/>
        <v>-0.36250231066004357</v>
      </c>
      <c r="AE398" s="43">
        <f t="shared" si="1101"/>
        <v>-3.2242300592635762</v>
      </c>
      <c r="AF398" s="43">
        <f t="shared" si="1101"/>
        <v>0.64205660796998543</v>
      </c>
      <c r="AG398" s="43">
        <f t="shared" si="1101"/>
        <v>0.15332278481012618</v>
      </c>
      <c r="AH398" s="43">
        <f t="shared" si="1101"/>
        <v>5.4457529300620422E-2</v>
      </c>
      <c r="AI398" s="43">
        <f t="shared" si="1101"/>
        <v>-0.70670626947380721</v>
      </c>
      <c r="AJ398" s="43">
        <f t="shared" si="1101"/>
        <v>-7.8405276485483677E-2</v>
      </c>
      <c r="AK398" s="43">
        <f t="shared" si="1101"/>
        <v>1.3876732062011254</v>
      </c>
      <c r="AL398" s="43">
        <f t="shared" si="1101"/>
        <v>-6.9102553867175232E-3</v>
      </c>
      <c r="AM398" s="43">
        <f t="shared" si="1101"/>
        <v>0.87519857029388759</v>
      </c>
      <c r="AN398" s="43">
        <f t="shared" si="1101"/>
        <v>0.70895102750229966</v>
      </c>
      <c r="AO398" s="43">
        <f t="shared" si="1101"/>
        <v>-0.46089923148746681</v>
      </c>
      <c r="AP398" s="43">
        <f t="shared" si="1101"/>
        <v>0.87343683007003037</v>
      </c>
      <c r="AQ398" s="43">
        <f t="shared" si="1101"/>
        <v>7.4441149997352607</v>
      </c>
      <c r="AR398" s="43">
        <f t="shared" si="1101"/>
        <v>7.1895424836601274E-2</v>
      </c>
      <c r="AS398" s="43">
        <f t="shared" si="1101"/>
        <v>-0.16749490400884615</v>
      </c>
      <c r="AT398" s="43">
        <f t="shared" si="1101"/>
        <v>-4.4341669249292615E-3</v>
      </c>
      <c r="AU398" s="43">
        <f t="shared" si="1101"/>
        <v>-0.51361578590955836</v>
      </c>
      <c r="AV398" s="43">
        <f t="shared" si="1101"/>
        <v>-0.15345412178378071</v>
      </c>
      <c r="AW398" s="43">
        <f t="shared" si="1101"/>
        <v>8.4236187793728101E-2</v>
      </c>
      <c r="AX398" s="43">
        <f t="shared" si="1101"/>
        <v>-0.20052680730825401</v>
      </c>
      <c r="AY398" s="43">
        <f t="shared" si="1101"/>
        <v>-1.2511199489496083E-2</v>
      </c>
      <c r="AZ398" s="43">
        <f t="shared" si="1101"/>
        <v>0.33261359562553316</v>
      </c>
      <c r="BA398" s="43">
        <f t="shared" si="1101"/>
        <v>0.12668018026882799</v>
      </c>
      <c r="BB398" s="43">
        <f t="shared" si="1101"/>
        <v>8.785508045095658E-2</v>
      </c>
      <c r="BC398" s="43">
        <f t="shared" si="1101"/>
        <v>-0.32637075718015729</v>
      </c>
      <c r="BD398" s="43">
        <f t="shared" si="1101"/>
        <v>-1.6079158936301186E-2</v>
      </c>
      <c r="BE398" s="43">
        <f t="shared" si="1101"/>
        <v>-0.12620087336244534</v>
      </c>
      <c r="BF398" s="43">
        <f t="shared" si="1101"/>
        <v>-0.4151982378854624</v>
      </c>
      <c r="BG398" s="43">
        <f t="shared" si="1101"/>
        <v>-0.36337209302325491</v>
      </c>
      <c r="BH398" s="43">
        <f t="shared" si="1101"/>
        <v>-0.37146448774355778</v>
      </c>
      <c r="BI398" s="43">
        <f t="shared" si="1101"/>
        <v>0.13903993815600457</v>
      </c>
      <c r="BJ398" s="43">
        <f t="shared" si="1101"/>
        <v>2.2969726565794661</v>
      </c>
      <c r="BK398" s="43">
        <f t="shared" si="1101"/>
        <v>0.93420222701112254</v>
      </c>
      <c r="BL398" s="43">
        <f t="shared" si="1101"/>
        <v>0.58964064019626328</v>
      </c>
      <c r="BM398" s="43">
        <f t="shared" si="1101"/>
        <v>4.8014820828019511</v>
      </c>
      <c r="BN398" s="43">
        <f t="shared" si="1101"/>
        <v>4.8065516875159364E-2</v>
      </c>
      <c r="BO398" s="43">
        <f t="shared" si="1101"/>
        <v>1.5048117952501658</v>
      </c>
      <c r="BP398" s="43">
        <f t="shared" si="1101"/>
        <v>0.78082849493388817</v>
      </c>
      <c r="BQ398" s="43">
        <f t="shared" si="1101"/>
        <v>-3.8668750199134294E-2</v>
      </c>
      <c r="BR398" s="43">
        <f t="shared" si="1101"/>
        <v>0.33390675350948396</v>
      </c>
      <c r="BS398" s="43">
        <f t="shared" si="1101"/>
        <v>0.56166719528641496</v>
      </c>
      <c r="BT398" s="43">
        <f t="shared" si="1101"/>
        <v>0.24454970357366523</v>
      </c>
      <c r="BU398" s="43">
        <f t="shared" si="1101"/>
        <v>-0.36599989536718824</v>
      </c>
      <c r="BV398" s="43">
        <f t="shared" si="1101"/>
        <v>0.18355838935025703</v>
      </c>
      <c r="BW398" s="43">
        <f t="shared" si="1101"/>
        <v>-4.0573653861290859E-2</v>
      </c>
      <c r="BX398" s="43">
        <f t="shared" si="1101"/>
        <v>-5.9561456525442091E-2</v>
      </c>
      <c r="BY398" s="43">
        <f t="shared" si="1101"/>
        <v>2.547652849215698E-2</v>
      </c>
      <c r="BZ398" s="43">
        <f t="shared" si="1101"/>
        <v>7.2522727772744044E-2</v>
      </c>
      <c r="CB398" s="43"/>
      <c r="CC398" s="43" t="str">
        <f t="shared" ref="CC398:CT398" si="1102">+IFERROR(CC394/CB394-1,"")</f>
        <v/>
      </c>
      <c r="CD398" s="43">
        <f t="shared" si="1102"/>
        <v>-2.5985970146679644</v>
      </c>
      <c r="CE398" s="43">
        <f t="shared" si="1102"/>
        <v>7.8271918988093603</v>
      </c>
      <c r="CF398" s="43">
        <f t="shared" si="1102"/>
        <v>-0.39273195103538072</v>
      </c>
      <c r="CG398" s="43">
        <f t="shared" si="1102"/>
        <v>1.3467118262855329</v>
      </c>
      <c r="CH398" s="43">
        <f t="shared" si="1102"/>
        <v>-0.57403450453915705</v>
      </c>
      <c r="CI398" s="43">
        <f t="shared" si="1102"/>
        <v>0.58901375017742708</v>
      </c>
      <c r="CJ398" s="43">
        <f t="shared" si="1102"/>
        <v>0.34233568179960794</v>
      </c>
      <c r="CK398" s="43">
        <f t="shared" si="1102"/>
        <v>4.7924200248625759E-2</v>
      </c>
      <c r="CL398" s="43">
        <f t="shared" si="1102"/>
        <v>0.35368921675921783</v>
      </c>
      <c r="CM398" s="43">
        <f t="shared" si="1102"/>
        <v>-0.23345303850860255</v>
      </c>
      <c r="CN398" s="43">
        <f t="shared" si="1102"/>
        <v>0.15519630003854101</v>
      </c>
      <c r="CO398" s="43">
        <f t="shared" si="1102"/>
        <v>-0.17977908025247957</v>
      </c>
      <c r="CP398" s="43">
        <f t="shared" si="1102"/>
        <v>0.15948933317817215</v>
      </c>
      <c r="CQ398" s="43">
        <f t="shared" si="1102"/>
        <v>1.5294599033021532</v>
      </c>
      <c r="CR398" s="43">
        <f t="shared" si="1102"/>
        <v>0.23936958216560944</v>
      </c>
      <c r="CS398" s="43">
        <f t="shared" si="1102"/>
        <v>-2.1984135434130803E-2</v>
      </c>
      <c r="CT398" s="43">
        <f t="shared" si="1102"/>
        <v>1.5869684864977529E-4</v>
      </c>
    </row>
    <row r="399" spans="1:98" ht="15.75" customHeight="1" x14ac:dyDescent="0.25">
      <c r="A399" s="1"/>
      <c r="B399" s="26" t="s">
        <v>272</v>
      </c>
      <c r="D399" s="43"/>
      <c r="E399" s="43"/>
      <c r="F399" s="43"/>
      <c r="G399" s="43" t="e">
        <f t="shared" ref="G399:BZ399" si="1103">+G394/F394-1</f>
        <v>#DIV/0!</v>
      </c>
      <c r="H399" s="43">
        <f t="shared" si="1103"/>
        <v>-4.5154570364645572</v>
      </c>
      <c r="I399" s="43">
        <f t="shared" si="1103"/>
        <v>-2.0188965834257675</v>
      </c>
      <c r="J399" s="43">
        <f t="shared" si="1103"/>
        <v>-2.4350836586179163</v>
      </c>
      <c r="K399" s="43">
        <f t="shared" si="1103"/>
        <v>0.83410103605697028</v>
      </c>
      <c r="L399" s="43">
        <f t="shared" si="1103"/>
        <v>-1.1807782452035041</v>
      </c>
      <c r="M399" s="43">
        <f t="shared" si="1103"/>
        <v>4.3439071646467147</v>
      </c>
      <c r="N399" s="43">
        <f t="shared" si="1103"/>
        <v>-0.43696025302296881</v>
      </c>
      <c r="O399" s="43">
        <f t="shared" si="1103"/>
        <v>-1.8025469853024287</v>
      </c>
      <c r="P399" s="43">
        <f t="shared" si="1103"/>
        <v>-9.7280308656201733</v>
      </c>
      <c r="Q399" s="43">
        <f t="shared" si="1103"/>
        <v>-0.35859859604521949</v>
      </c>
      <c r="R399" s="43">
        <f t="shared" si="1103"/>
        <v>-0.88530783913445943</v>
      </c>
      <c r="S399" s="43">
        <f t="shared" si="1103"/>
        <v>-1.109724066218311</v>
      </c>
      <c r="T399" s="43">
        <f t="shared" si="1103"/>
        <v>8.3357388217475883</v>
      </c>
      <c r="U399" s="43">
        <f t="shared" si="1103"/>
        <v>-11.686614234542906</v>
      </c>
      <c r="V399" s="43">
        <f t="shared" si="1103"/>
        <v>-0.68955424962339795</v>
      </c>
      <c r="W399" s="43">
        <f t="shared" si="1103"/>
        <v>0.73030978448363593</v>
      </c>
      <c r="X399" s="43">
        <f t="shared" si="1103"/>
        <v>0.3088260229654296</v>
      </c>
      <c r="Y399" s="43">
        <f t="shared" si="1103"/>
        <v>0.39520241278527468</v>
      </c>
      <c r="Z399" s="43">
        <f t="shared" si="1103"/>
        <v>-0.37712035953720746</v>
      </c>
      <c r="AA399" s="43">
        <f t="shared" si="1103"/>
        <v>-1.1841312812684481</v>
      </c>
      <c r="AB399" s="43">
        <f t="shared" si="1103"/>
        <v>-4.3489750315748532</v>
      </c>
      <c r="AC399" s="43">
        <f t="shared" si="1103"/>
        <v>0.46674015839401317</v>
      </c>
      <c r="AD399" s="43">
        <f t="shared" si="1103"/>
        <v>-0.29516745780590703</v>
      </c>
      <c r="AE399" s="43">
        <f t="shared" si="1103"/>
        <v>-0.35756578024301033</v>
      </c>
      <c r="AF399" s="43">
        <f t="shared" si="1103"/>
        <v>1.4724090737019888</v>
      </c>
      <c r="AG399" s="43">
        <f t="shared" si="1103"/>
        <v>3.0186679229726954E-2</v>
      </c>
      <c r="AH399" s="43">
        <f t="shared" si="1103"/>
        <v>-0.35558718617094209</v>
      </c>
      <c r="AI399" s="43">
        <f t="shared" si="1103"/>
        <v>-0.8213091341334684</v>
      </c>
      <c r="AJ399" s="43">
        <f t="shared" si="1103"/>
        <v>6.768864177918994</v>
      </c>
      <c r="AK399" s="43">
        <f t="shared" si="1103"/>
        <v>1.6690139045087409</v>
      </c>
      <c r="AL399" s="43">
        <f t="shared" si="1103"/>
        <v>-0.73197347314994377</v>
      </c>
      <c r="AM399" s="43">
        <f t="shared" si="1103"/>
        <v>-0.66258753751607813</v>
      </c>
      <c r="AN399" s="43">
        <f t="shared" si="1103"/>
        <v>6.0801080108010739</v>
      </c>
      <c r="AO399" s="43">
        <f t="shared" si="1103"/>
        <v>-0.15804056176246239</v>
      </c>
      <c r="AP399" s="43">
        <f t="shared" si="1103"/>
        <v>-6.8577163742300162E-2</v>
      </c>
      <c r="AQ399" s="43">
        <f t="shared" si="1103"/>
        <v>0.52081436097933054</v>
      </c>
      <c r="AR399" s="43">
        <f t="shared" si="1103"/>
        <v>-0.10125153620425875</v>
      </c>
      <c r="AS399" s="43">
        <f t="shared" si="1103"/>
        <v>-0.34607844505218499</v>
      </c>
      <c r="AT399" s="43">
        <f t="shared" si="1103"/>
        <v>0.11385834920330096</v>
      </c>
      <c r="AU399" s="43">
        <f t="shared" si="1103"/>
        <v>-0.25700533991044294</v>
      </c>
      <c r="AV399" s="43">
        <f t="shared" si="1103"/>
        <v>0.56426089815071467</v>
      </c>
      <c r="AW399" s="43">
        <f t="shared" si="1103"/>
        <v>-0.1624725462644373</v>
      </c>
      <c r="AX399" s="43">
        <f t="shared" si="1103"/>
        <v>-0.17868458858953429</v>
      </c>
      <c r="AY399" s="43">
        <f t="shared" si="1103"/>
        <v>-8.2272035654809561E-2</v>
      </c>
      <c r="AZ399" s="43">
        <f t="shared" si="1103"/>
        <v>1.1109660574412525</v>
      </c>
      <c r="BA399" s="43">
        <f t="shared" si="1103"/>
        <v>-0.29189857761286364</v>
      </c>
      <c r="BB399" s="43">
        <f t="shared" si="1103"/>
        <v>-0.20698689956331828</v>
      </c>
      <c r="BC399" s="43">
        <f t="shared" si="1103"/>
        <v>-0.43171806167400928</v>
      </c>
      <c r="BD399" s="43">
        <f t="shared" si="1103"/>
        <v>2.083333333333337</v>
      </c>
      <c r="BE399" s="43">
        <f t="shared" si="1103"/>
        <v>-0.37115021998742992</v>
      </c>
      <c r="BF399" s="43">
        <f t="shared" si="1103"/>
        <v>-0.46926536731634139</v>
      </c>
      <c r="BG399" s="43">
        <f t="shared" si="1103"/>
        <v>-0.3813559322033897</v>
      </c>
      <c r="BH399" s="43">
        <f t="shared" si="1103"/>
        <v>2.0441400304413984</v>
      </c>
      <c r="BI399" s="43">
        <f t="shared" si="1103"/>
        <v>0.13960945812508219</v>
      </c>
      <c r="BJ399" s="43">
        <f t="shared" si="1103"/>
        <v>0.53622143810914524</v>
      </c>
      <c r="BK399" s="43">
        <f t="shared" si="1103"/>
        <v>-0.6370662245950045</v>
      </c>
      <c r="BL399" s="43">
        <f t="shared" si="1103"/>
        <v>1.5018525153472022</v>
      </c>
      <c r="BM399" s="43">
        <f t="shared" si="1103"/>
        <v>3.1590682104654997</v>
      </c>
      <c r="BN399" s="43">
        <f t="shared" si="1103"/>
        <v>-0.72247424148055828</v>
      </c>
      <c r="BO399" s="43">
        <f t="shared" si="1103"/>
        <v>-0.13261071288791115</v>
      </c>
      <c r="BP399" s="43">
        <f t="shared" si="1103"/>
        <v>0.77872455643213079</v>
      </c>
      <c r="BQ399" s="43">
        <f t="shared" si="1103"/>
        <v>1.2451585046780598</v>
      </c>
      <c r="BR399" s="43">
        <f t="shared" si="1103"/>
        <v>-0.61491579136888674</v>
      </c>
      <c r="BS399" s="43">
        <f t="shared" si="1103"/>
        <v>1.5493318151333479E-2</v>
      </c>
      <c r="BT399" s="43">
        <f t="shared" si="1103"/>
        <v>0.41753065322013483</v>
      </c>
      <c r="BU399" s="43">
        <f t="shared" si="1103"/>
        <v>0.14373152216888041</v>
      </c>
      <c r="BV399" s="43">
        <f t="shared" si="1103"/>
        <v>-0.28112055124088198</v>
      </c>
      <c r="BW399" s="43">
        <f t="shared" si="1103"/>
        <v>-0.17681201660268908</v>
      </c>
      <c r="BX399" s="43">
        <f t="shared" si="1103"/>
        <v>0.38947660569261577</v>
      </c>
      <c r="BY399" s="43">
        <f t="shared" si="1103"/>
        <v>0.24715202180834916</v>
      </c>
      <c r="BZ399" s="43">
        <f t="shared" si="1103"/>
        <v>-0.24814022954130166</v>
      </c>
      <c r="CB399" s="43"/>
      <c r="CC399" s="43"/>
      <c r="CD399" s="43"/>
      <c r="CE399" s="43"/>
      <c r="CF399" s="43"/>
      <c r="CG399" s="43"/>
      <c r="CH399" s="43"/>
      <c r="CI399" s="43"/>
      <c r="CJ399" s="43"/>
      <c r="CK399" s="43"/>
      <c r="CL399" s="43"/>
      <c r="CM399" s="43"/>
      <c r="CN399" s="43"/>
      <c r="CO399" s="43"/>
      <c r="CP399" s="43"/>
      <c r="CQ399" s="43"/>
      <c r="CR399" s="43"/>
      <c r="CS399" s="43"/>
      <c r="CT399" s="43"/>
    </row>
    <row r="400" spans="1:98" ht="15.75" customHeight="1" x14ac:dyDescent="0.25">
      <c r="A400" s="1"/>
      <c r="CO400" s="181"/>
      <c r="CP400" s="181"/>
      <c r="CQ400" s="181"/>
      <c r="CR400" s="181"/>
      <c r="CS400" s="181"/>
      <c r="CT400" s="181"/>
    </row>
    <row r="401" spans="1:98" ht="15.75" customHeight="1" x14ac:dyDescent="0.25">
      <c r="A401" s="1"/>
      <c r="B401" s="36" t="s">
        <v>290</v>
      </c>
      <c r="C401" s="96"/>
      <c r="D401" s="96"/>
      <c r="E401" s="96"/>
      <c r="F401" s="96"/>
      <c r="G401" s="96">
        <f t="shared" ref="G401:BG401" si="1104">+G631</f>
        <v>3.2450000000000001</v>
      </c>
      <c r="H401" s="96">
        <f t="shared" si="1104"/>
        <v>4.3656666666666668</v>
      </c>
      <c r="I401" s="96">
        <f t="shared" si="1104"/>
        <v>5.0303333333333331</v>
      </c>
      <c r="J401" s="96">
        <f t="shared" si="1104"/>
        <v>-0.51800000000000002</v>
      </c>
      <c r="K401" s="96">
        <f t="shared" si="1104"/>
        <v>2.7690000000000001</v>
      </c>
      <c r="L401" s="96">
        <f t="shared" si="1104"/>
        <v>2.5499999999999998</v>
      </c>
      <c r="M401" s="96">
        <f t="shared" si="1104"/>
        <v>2.5089999999999999</v>
      </c>
      <c r="N401" s="96">
        <f t="shared" si="1104"/>
        <v>2.806</v>
      </c>
      <c r="O401" s="96">
        <f t="shared" si="1104"/>
        <v>3.0569999999999999</v>
      </c>
      <c r="P401" s="96">
        <f t="shared" si="1104"/>
        <v>3.367</v>
      </c>
      <c r="Q401" s="96">
        <f t="shared" si="1104"/>
        <v>3.4129999999999998</v>
      </c>
      <c r="R401" s="96">
        <f t="shared" si="1104"/>
        <v>3.5219999999999998</v>
      </c>
      <c r="S401" s="96">
        <f t="shared" si="1104"/>
        <v>4.1479999999999997</v>
      </c>
      <c r="T401" s="96">
        <f t="shared" si="1104"/>
        <v>5.13</v>
      </c>
      <c r="U401" s="96">
        <f t="shared" si="1104"/>
        <v>5.8449999999999998</v>
      </c>
      <c r="V401" s="96">
        <f t="shared" si="1104"/>
        <v>5.9340000000000002</v>
      </c>
      <c r="W401" s="96">
        <f t="shared" si="1104"/>
        <v>6.5750000000000002</v>
      </c>
      <c r="X401" s="96">
        <f t="shared" si="1104"/>
        <v>7.3529999999999998</v>
      </c>
      <c r="Y401" s="96">
        <f t="shared" si="1104"/>
        <v>7.5339999999999998</v>
      </c>
      <c r="Z401" s="96">
        <f t="shared" si="1104"/>
        <v>7.3380000000000001</v>
      </c>
      <c r="AA401" s="96">
        <f t="shared" si="1104"/>
        <v>7.3780000000000001</v>
      </c>
      <c r="AB401" s="96">
        <f t="shared" si="1104"/>
        <v>7.4909999999999997</v>
      </c>
      <c r="AC401" s="96">
        <f t="shared" si="1104"/>
        <v>7.46</v>
      </c>
      <c r="AD401" s="96">
        <f t="shared" si="1104"/>
        <v>8.3780000000000001</v>
      </c>
      <c r="AE401" s="96">
        <f t="shared" si="1104"/>
        <v>7.7430000000000003</v>
      </c>
      <c r="AF401" s="96">
        <f t="shared" si="1104"/>
        <v>7.6260000000000003</v>
      </c>
      <c r="AG401" s="96">
        <f t="shared" si="1104"/>
        <v>7.8639999999999999</v>
      </c>
      <c r="AH401" s="96">
        <f t="shared" si="1104"/>
        <v>8.9689999999999994</v>
      </c>
      <c r="AI401" s="96">
        <f t="shared" si="1104"/>
        <v>9.1300000000000008</v>
      </c>
      <c r="AJ401" s="96">
        <f t="shared" si="1104"/>
        <v>9.6229999999999993</v>
      </c>
      <c r="AK401" s="96">
        <f t="shared" si="1104"/>
        <v>10.016</v>
      </c>
      <c r="AL401" s="96">
        <f t="shared" si="1104"/>
        <v>10.957000000000001</v>
      </c>
      <c r="AM401" s="96">
        <f t="shared" si="1104"/>
        <v>11.134</v>
      </c>
      <c r="AN401" s="96">
        <f t="shared" si="1104"/>
        <v>11.903</v>
      </c>
      <c r="AO401" s="96">
        <f t="shared" si="1104"/>
        <v>12.209</v>
      </c>
      <c r="AP401" s="96">
        <f t="shared" si="1104"/>
        <v>12.382</v>
      </c>
      <c r="AQ401" s="96">
        <f t="shared" si="1104"/>
        <v>12.298</v>
      </c>
      <c r="AR401" s="96">
        <f t="shared" si="1104"/>
        <v>13.528</v>
      </c>
      <c r="AS401" s="96">
        <f t="shared" si="1104"/>
        <v>14.964</v>
      </c>
      <c r="AT401" s="96">
        <f t="shared" si="1104"/>
        <v>15.519</v>
      </c>
      <c r="AU401" s="96">
        <f t="shared" si="1104"/>
        <v>12.464</v>
      </c>
      <c r="AV401" s="96">
        <f t="shared" si="1104"/>
        <v>15.972</v>
      </c>
      <c r="AW401" s="96">
        <f t="shared" si="1104"/>
        <v>16.3</v>
      </c>
      <c r="AX401" s="96">
        <f t="shared" si="1104"/>
        <v>16.463999999999999</v>
      </c>
      <c r="AY401" s="96">
        <f t="shared" si="1104"/>
        <v>17.5</v>
      </c>
      <c r="AZ401" s="96">
        <f t="shared" si="1104"/>
        <v>21.4</v>
      </c>
      <c r="BA401" s="96">
        <f t="shared" si="1104"/>
        <v>24</v>
      </c>
      <c r="BB401" s="96">
        <f t="shared" si="1104"/>
        <v>27.4</v>
      </c>
      <c r="BC401" s="96">
        <f t="shared" si="1104"/>
        <v>31.5</v>
      </c>
      <c r="BD401" s="96">
        <f t="shared" si="1104"/>
        <v>36.4</v>
      </c>
      <c r="BE401" s="96">
        <f t="shared" si="1104"/>
        <v>33.700000000000003</v>
      </c>
      <c r="BF401" s="96">
        <f t="shared" si="1104"/>
        <v>33.9</v>
      </c>
      <c r="BG401" s="96">
        <f t="shared" si="1104"/>
        <v>35.9</v>
      </c>
      <c r="BH401" s="96">
        <f t="shared" ref="BH401" si="1105">+BH631</f>
        <v>38.1</v>
      </c>
      <c r="BI401" s="192">
        <v>34</v>
      </c>
      <c r="BJ401" s="192">
        <v>34</v>
      </c>
      <c r="BK401" s="192">
        <f t="shared" ref="BK401:BZ401" si="1106">+BG401+2</f>
        <v>37.9</v>
      </c>
      <c r="BL401" s="192">
        <f t="shared" si="1106"/>
        <v>40.1</v>
      </c>
      <c r="BM401" s="192">
        <f t="shared" si="1106"/>
        <v>36</v>
      </c>
      <c r="BN401" s="192">
        <f t="shared" si="1106"/>
        <v>36</v>
      </c>
      <c r="BO401" s="192">
        <f t="shared" si="1106"/>
        <v>39.9</v>
      </c>
      <c r="BP401" s="192">
        <f t="shared" si="1106"/>
        <v>42.1</v>
      </c>
      <c r="BQ401" s="192">
        <f t="shared" si="1106"/>
        <v>38</v>
      </c>
      <c r="BR401" s="192">
        <f t="shared" si="1106"/>
        <v>38</v>
      </c>
      <c r="BS401" s="192">
        <f t="shared" si="1106"/>
        <v>41.9</v>
      </c>
      <c r="BT401" s="192">
        <f t="shared" si="1106"/>
        <v>44.1</v>
      </c>
      <c r="BU401" s="192">
        <f t="shared" si="1106"/>
        <v>40</v>
      </c>
      <c r="BV401" s="192">
        <f t="shared" si="1106"/>
        <v>40</v>
      </c>
      <c r="BW401" s="192">
        <f t="shared" si="1106"/>
        <v>43.9</v>
      </c>
      <c r="BX401" s="192">
        <f t="shared" si="1106"/>
        <v>46.1</v>
      </c>
      <c r="BY401" s="192">
        <f t="shared" si="1106"/>
        <v>42</v>
      </c>
      <c r="BZ401" s="192">
        <f t="shared" si="1106"/>
        <v>42</v>
      </c>
      <c r="CB401" s="30"/>
      <c r="CC401" s="30">
        <f t="shared" ref="CC401:CT401" si="1107">+SUMIFS($C401:$BZ401,$C$5:$BZ$5,"&lt;="&amp;CC$5,$C$5:$BZ$5,"&gt;"&amp;CB$5)</f>
        <v>12.122999999999999</v>
      </c>
      <c r="CD401" s="30">
        <f t="shared" si="1107"/>
        <v>10.634</v>
      </c>
      <c r="CE401" s="30">
        <f t="shared" si="1107"/>
        <v>13.359</v>
      </c>
      <c r="CF401" s="30">
        <f t="shared" si="1107"/>
        <v>21.056999999999999</v>
      </c>
      <c r="CG401" s="30">
        <f t="shared" si="1107"/>
        <v>28.8</v>
      </c>
      <c r="CH401" s="30">
        <f t="shared" si="1107"/>
        <v>30.707000000000001</v>
      </c>
      <c r="CI401" s="30">
        <f t="shared" si="1107"/>
        <v>32.201999999999998</v>
      </c>
      <c r="CJ401" s="30">
        <f t="shared" si="1107"/>
        <v>39.725999999999999</v>
      </c>
      <c r="CK401" s="30">
        <f t="shared" si="1107"/>
        <v>47.627999999999993</v>
      </c>
      <c r="CL401" s="30">
        <f t="shared" si="1107"/>
        <v>56.308999999999997</v>
      </c>
      <c r="CM401" s="30">
        <f t="shared" si="1107"/>
        <v>61.2</v>
      </c>
      <c r="CN401" s="30">
        <f t="shared" si="1107"/>
        <v>90.3</v>
      </c>
      <c r="CO401" s="91">
        <f t="shared" si="1107"/>
        <v>135.5</v>
      </c>
      <c r="CP401" s="91">
        <f t="shared" si="1107"/>
        <v>142</v>
      </c>
      <c r="CQ401" s="91">
        <f t="shared" si="1107"/>
        <v>150</v>
      </c>
      <c r="CR401" s="91">
        <f t="shared" si="1107"/>
        <v>158</v>
      </c>
      <c r="CS401" s="91">
        <f t="shared" si="1107"/>
        <v>166</v>
      </c>
      <c r="CT401" s="91">
        <f t="shared" si="1107"/>
        <v>174</v>
      </c>
    </row>
    <row r="402" spans="1:98" ht="15.75" customHeight="1" x14ac:dyDescent="0.25">
      <c r="A402" s="1"/>
      <c r="B402" s="26" t="s">
        <v>126</v>
      </c>
      <c r="C402" s="43"/>
      <c r="D402" s="43"/>
      <c r="E402" s="43"/>
      <c r="F402" s="43"/>
      <c r="G402" s="43">
        <f t="shared" ref="G402:AL402" si="1108">(G401/G$308)</f>
        <v>9.7045277827621269E-3</v>
      </c>
      <c r="H402" s="43">
        <f t="shared" si="1108"/>
        <v>4.0787662487309327E-2</v>
      </c>
      <c r="I402" s="43">
        <f t="shared" si="1108"/>
        <v>2.1285658873726153E-2</v>
      </c>
      <c r="J402" s="43">
        <f t="shared" si="1108"/>
        <v>-3.4980146403392671E-3</v>
      </c>
      <c r="K402" s="43">
        <f t="shared" si="1108"/>
        <v>1.224468136853882E-2</v>
      </c>
      <c r="L402" s="43">
        <f t="shared" si="1108"/>
        <v>8.8531522429721576E-3</v>
      </c>
      <c r="M402" s="43">
        <f t="shared" si="1108"/>
        <v>6.1949546551047265E-3</v>
      </c>
      <c r="N402" s="43">
        <f t="shared" si="1108"/>
        <v>9.256815602649706E-3</v>
      </c>
      <c r="O402" s="43">
        <f t="shared" si="1108"/>
        <v>2.118459075694892E-2</v>
      </c>
      <c r="P402" s="43">
        <f t="shared" si="1108"/>
        <v>2.654094336618304E-3</v>
      </c>
      <c r="Q402" s="43">
        <f t="shared" si="1108"/>
        <v>4.4460018549975508E-3</v>
      </c>
      <c r="R402" s="43">
        <f t="shared" si="1108"/>
        <v>1.5105830885033561E-2</v>
      </c>
      <c r="S402" s="43">
        <f t="shared" si="1108"/>
        <v>2.7359492385117173E-2</v>
      </c>
      <c r="T402" s="43">
        <f t="shared" si="1108"/>
        <v>3.7875991199184889E-2</v>
      </c>
      <c r="U402" s="43">
        <f t="shared" si="1108"/>
        <v>6.126988519627328E-3</v>
      </c>
      <c r="V402" s="43">
        <f t="shared" si="1108"/>
        <v>1.38730431855163E-2</v>
      </c>
      <c r="W402" s="43">
        <f t="shared" si="1108"/>
        <v>1.7945260813554881E-2</v>
      </c>
      <c r="X402" s="43">
        <f t="shared" si="1108"/>
        <v>2.0149069684597044E-2</v>
      </c>
      <c r="Y402" s="43">
        <f t="shared" si="1108"/>
        <v>1.5476867896078604E-2</v>
      </c>
      <c r="Z402" s="43">
        <f t="shared" si="1108"/>
        <v>2.1424066894006635E-2</v>
      </c>
      <c r="AA402" s="43">
        <f t="shared" si="1108"/>
        <v>2.7069666417176657E-2</v>
      </c>
      <c r="AB402" s="43">
        <f t="shared" si="1108"/>
        <v>1.5624445969368494E-2</v>
      </c>
      <c r="AC402" s="43">
        <f t="shared" si="1108"/>
        <v>1.0015802412116704E-2</v>
      </c>
      <c r="AD402" s="43">
        <f t="shared" si="1108"/>
        <v>2.0578345332046267E-2</v>
      </c>
      <c r="AE402" s="43">
        <f t="shared" si="1108"/>
        <v>2.2230516357789869E-2</v>
      </c>
      <c r="AF402" s="43">
        <f t="shared" si="1108"/>
        <v>1.321688975006456E-2</v>
      </c>
      <c r="AG402" s="43">
        <f t="shared" si="1108"/>
        <v>1.2025586484366279E-2</v>
      </c>
      <c r="AH402" s="43">
        <f t="shared" si="1108"/>
        <v>2.1802809642923991E-2</v>
      </c>
      <c r="AI402" s="43">
        <f t="shared" si="1108"/>
        <v>3.1665655076736327E-2</v>
      </c>
      <c r="AJ402" s="43">
        <f t="shared" si="1108"/>
        <v>1.6494092602083229E-2</v>
      </c>
      <c r="AK402" s="43">
        <f t="shared" si="1108"/>
        <v>6.3854460791282746E-3</v>
      </c>
      <c r="AL402" s="43">
        <f t="shared" si="1108"/>
        <v>2.2433974664780278E-2</v>
      </c>
      <c r="AM402" s="43">
        <f t="shared" ref="AM402:BG402" si="1109">(AM401/AM$308)</f>
        <v>2.6368889730958696E-2</v>
      </c>
      <c r="AN402" s="43">
        <f t="shared" si="1109"/>
        <v>1.2522671896106957E-2</v>
      </c>
      <c r="AO402" s="43">
        <f t="shared" si="1109"/>
        <v>1.3746102981493596E-2</v>
      </c>
      <c r="AP402" s="43">
        <f t="shared" si="1109"/>
        <v>1.6975084381880445E-2</v>
      </c>
      <c r="AQ402" s="43">
        <f t="shared" si="1109"/>
        <v>1.234430348236234E-2</v>
      </c>
      <c r="AR402" s="43">
        <f t="shared" si="1109"/>
        <v>1.412794310390743E-2</v>
      </c>
      <c r="AS402" s="43">
        <f t="shared" si="1109"/>
        <v>1.8376925929837574E-2</v>
      </c>
      <c r="AT402" s="43">
        <f t="shared" si="1109"/>
        <v>1.9781219886505583E-2</v>
      </c>
      <c r="AU402" s="43">
        <f t="shared" si="1109"/>
        <v>1.7519643534852341E-2</v>
      </c>
      <c r="AV402" s="43">
        <f t="shared" si="1109"/>
        <v>1.6217665192333468E-2</v>
      </c>
      <c r="AW402" s="43">
        <f t="shared" si="1109"/>
        <v>1.8819497923505089E-2</v>
      </c>
      <c r="AX402" s="43">
        <f t="shared" si="1109"/>
        <v>1.9466078018016524E-2</v>
      </c>
      <c r="AY402" s="43">
        <f t="shared" si="1109"/>
        <v>1.7456359102244388E-2</v>
      </c>
      <c r="AZ402" s="43">
        <f t="shared" si="1109"/>
        <v>1.4221158958001063E-2</v>
      </c>
      <c r="BA402" s="43">
        <f t="shared" si="1109"/>
        <v>1.7356089094590688E-2</v>
      </c>
      <c r="BB402" s="43">
        <f t="shared" si="1109"/>
        <v>1.9662719770362398E-2</v>
      </c>
      <c r="BC402" s="43">
        <f t="shared" si="1109"/>
        <v>2.6217228464419477E-2</v>
      </c>
      <c r="BD402" s="43">
        <f t="shared" si="1109"/>
        <v>2.5192054813481898E-2</v>
      </c>
      <c r="BE402" s="43">
        <f t="shared" si="1109"/>
        <v>2.5190611451637018E-2</v>
      </c>
      <c r="BF402" s="43">
        <f t="shared" si="1109"/>
        <v>2.5135315488989396E-2</v>
      </c>
      <c r="BG402" s="43">
        <f t="shared" si="1109"/>
        <v>2.9472128725063624E-2</v>
      </c>
      <c r="BH402" s="43">
        <f t="shared" ref="BH402" si="1110">(BH401/BH$308)</f>
        <v>2.5830508474576273E-2</v>
      </c>
      <c r="BI402" s="43">
        <f t="shared" ref="BI402:BZ402" si="1111">(BI401/BI$308)</f>
        <v>2.4259507487546916E-2</v>
      </c>
      <c r="BJ402" s="43">
        <f t="shared" si="1111"/>
        <v>2.2095110848457434E-2</v>
      </c>
      <c r="BK402" s="43">
        <f t="shared" si="1111"/>
        <v>2.8814866929713821E-2</v>
      </c>
      <c r="BL402" s="43">
        <f t="shared" si="1111"/>
        <v>2.5103356238845517E-2</v>
      </c>
      <c r="BM402" s="43">
        <f t="shared" si="1111"/>
        <v>1.0060368145567589E-2</v>
      </c>
      <c r="BN402" s="43">
        <f t="shared" si="1111"/>
        <v>1.9156747028992192E-2</v>
      </c>
      <c r="BO402" s="43">
        <f t="shared" si="1111"/>
        <v>2.223384072903551E-2</v>
      </c>
      <c r="BP402" s="43">
        <f t="shared" si="1111"/>
        <v>2.1359847930406642E-2</v>
      </c>
      <c r="BQ402" s="43">
        <f t="shared" si="1111"/>
        <v>1.3107830030305627E-2</v>
      </c>
      <c r="BR402" s="43">
        <f t="shared" si="1111"/>
        <v>1.9407686251568579E-2</v>
      </c>
      <c r="BS402" s="43">
        <f t="shared" si="1111"/>
        <v>2.2433902925781398E-2</v>
      </c>
      <c r="BT402" s="43">
        <f t="shared" si="1111"/>
        <v>2.0886602572096166E-2</v>
      </c>
      <c r="BU402" s="43">
        <f t="shared" si="1111"/>
        <v>1.8268285164495277E-2</v>
      </c>
      <c r="BV402" s="43">
        <f t="shared" si="1111"/>
        <v>2.0164134609284415E-2</v>
      </c>
      <c r="BW402" s="43">
        <f t="shared" si="1111"/>
        <v>2.329288062924758E-2</v>
      </c>
      <c r="BX402" s="43">
        <f t="shared" si="1111"/>
        <v>2.1953515543607853E-2</v>
      </c>
      <c r="BY402" s="43">
        <f t="shared" si="1111"/>
        <v>1.8693149558849757E-2</v>
      </c>
      <c r="BZ402" s="43">
        <f t="shared" si="1111"/>
        <v>2.0262309425379717E-2</v>
      </c>
      <c r="CB402" s="43"/>
      <c r="CC402" s="43">
        <f t="shared" ref="CC402:CT402" si="1112">(CC401/CC$308)</f>
        <v>1.4679901141043538E-2</v>
      </c>
      <c r="CD402" s="43">
        <f t="shared" si="1112"/>
        <v>8.6999419949325332E-3</v>
      </c>
      <c r="CE402" s="43">
        <f t="shared" si="1112"/>
        <v>5.5346104767744391E-3</v>
      </c>
      <c r="CF402" s="43">
        <f t="shared" si="1112"/>
        <v>1.2618313543249049E-2</v>
      </c>
      <c r="CG402" s="43">
        <f t="shared" si="1112"/>
        <v>1.8454144973968762E-2</v>
      </c>
      <c r="CH402" s="43">
        <f t="shared" si="1112"/>
        <v>1.6128074993684176E-2</v>
      </c>
      <c r="CI402" s="43">
        <f t="shared" si="1112"/>
        <v>1.6177015797231187E-2</v>
      </c>
      <c r="CJ402" s="43">
        <f t="shared" si="1112"/>
        <v>1.3564268944427674E-2</v>
      </c>
      <c r="CK402" s="43">
        <f t="shared" si="1112"/>
        <v>1.5927195314806891E-2</v>
      </c>
      <c r="CL402" s="43">
        <f t="shared" si="1112"/>
        <v>1.5850090553448489E-2</v>
      </c>
      <c r="CM402" s="43">
        <f t="shared" si="1112"/>
        <v>1.7956776981524473E-2</v>
      </c>
      <c r="CN402" s="43">
        <f t="shared" si="1112"/>
        <v>1.70906200317965E-2</v>
      </c>
      <c r="CO402" s="43">
        <f t="shared" si="1112"/>
        <v>2.5408314425547078E-2</v>
      </c>
      <c r="CP402" s="43">
        <f t="shared" si="1112"/>
        <v>2.5206738111618131E-2</v>
      </c>
      <c r="CQ402" s="43">
        <f t="shared" si="1112"/>
        <v>1.7920460638453459E-2</v>
      </c>
      <c r="CR402" s="43">
        <f t="shared" si="1112"/>
        <v>1.8324008976619535E-2</v>
      </c>
      <c r="CS402" s="43">
        <f t="shared" si="1112"/>
        <v>2.0362058595741219E-2</v>
      </c>
      <c r="CT402" s="43">
        <f t="shared" si="1112"/>
        <v>2.0953217325473148E-2</v>
      </c>
    </row>
    <row r="403" spans="1:98" ht="15.75" customHeight="1" x14ac:dyDescent="0.25">
      <c r="A403" s="1"/>
      <c r="B403" s="17"/>
      <c r="CO403" s="181"/>
      <c r="CP403" s="181"/>
      <c r="CQ403" s="181"/>
      <c r="CR403" s="181"/>
      <c r="CS403" s="181"/>
      <c r="CT403" s="181"/>
    </row>
    <row r="404" spans="1:98" ht="15.75" customHeight="1" x14ac:dyDescent="0.25">
      <c r="A404" s="1"/>
      <c r="B404" s="17" t="s">
        <v>291</v>
      </c>
      <c r="C404" s="40"/>
      <c r="D404" s="40"/>
      <c r="E404" s="40"/>
      <c r="F404" s="40"/>
      <c r="G404" s="40">
        <f t="shared" ref="G404:BZ404" si="1113">+G394-G401</f>
        <v>6.2436666666666598</v>
      </c>
      <c r="H404" s="40">
        <f t="shared" si="1113"/>
        <v>-37.722666666666669</v>
      </c>
      <c r="I404" s="40">
        <f t="shared" si="1113"/>
        <v>28.956999999999994</v>
      </c>
      <c r="J404" s="40">
        <f t="shared" si="1113"/>
        <v>-48.256666666666653</v>
      </c>
      <c r="K404" s="40">
        <f t="shared" si="1113"/>
        <v>-92.226666666666688</v>
      </c>
      <c r="L404" s="40">
        <f t="shared" si="1113"/>
        <v>13.621999999999996</v>
      </c>
      <c r="M404" s="40">
        <f t="shared" si="1113"/>
        <v>83.912666666666652</v>
      </c>
      <c r="N404" s="40">
        <f t="shared" si="1113"/>
        <v>45.852833333333322</v>
      </c>
      <c r="O404" s="40">
        <f t="shared" si="1113"/>
        <v>-42.10799999999999</v>
      </c>
      <c r="P404" s="40">
        <f t="shared" si="1113"/>
        <v>337.47133333333329</v>
      </c>
      <c r="Q404" s="40">
        <f t="shared" si="1113"/>
        <v>215.20118552160744</v>
      </c>
      <c r="R404" s="40">
        <f t="shared" si="1113"/>
        <v>21.551333333333339</v>
      </c>
      <c r="S404" s="40">
        <f t="shared" si="1113"/>
        <v>-6.8991480869804498</v>
      </c>
      <c r="T404" s="40">
        <f t="shared" si="1113"/>
        <v>-30.813999999999997</v>
      </c>
      <c r="U404" s="40">
        <f t="shared" si="1113"/>
        <v>268.62999999999994</v>
      </c>
      <c r="V404" s="40">
        <f t="shared" si="1113"/>
        <v>79.275597334617842</v>
      </c>
      <c r="W404" s="40">
        <f t="shared" si="1113"/>
        <v>140.864</v>
      </c>
      <c r="X404" s="40">
        <f t="shared" si="1113"/>
        <v>185.61899999999997</v>
      </c>
      <c r="Y404" s="40">
        <f t="shared" si="1113"/>
        <v>261.70100000000002</v>
      </c>
      <c r="Z404" s="40">
        <f t="shared" si="1113"/>
        <v>160.36299999999997</v>
      </c>
      <c r="AA404" s="40">
        <f t="shared" si="1113"/>
        <v>-38.257000000000019</v>
      </c>
      <c r="AB404" s="40">
        <f t="shared" si="1113"/>
        <v>95.921999999999954</v>
      </c>
      <c r="AC404" s="40">
        <f t="shared" si="1113"/>
        <v>144.22</v>
      </c>
      <c r="AD404" s="40">
        <f t="shared" si="1113"/>
        <v>98.53100000000002</v>
      </c>
      <c r="AE404" s="40">
        <f t="shared" si="1113"/>
        <v>60.939000000000014</v>
      </c>
      <c r="AF404" s="40">
        <f t="shared" si="1113"/>
        <v>162.18400000000003</v>
      </c>
      <c r="AG404" s="40">
        <f t="shared" si="1113"/>
        <v>167.07199999999995</v>
      </c>
      <c r="AH404" s="40">
        <f t="shared" si="1113"/>
        <v>103.76200000000006</v>
      </c>
      <c r="AI404" s="40">
        <f t="shared" si="1113"/>
        <v>11.013999999999976</v>
      </c>
      <c r="AJ404" s="40">
        <f t="shared" si="1113"/>
        <v>146.87300000000005</v>
      </c>
      <c r="AK404" s="40">
        <f t="shared" si="1113"/>
        <v>407.67399999999998</v>
      </c>
      <c r="AL404" s="40">
        <f t="shared" si="1113"/>
        <v>100.995</v>
      </c>
      <c r="AM404" s="40">
        <f t="shared" si="1113"/>
        <v>26.640000000000029</v>
      </c>
      <c r="AN404" s="40">
        <f t="shared" si="1113"/>
        <v>255.54099999999997</v>
      </c>
      <c r="AO404" s="40">
        <f t="shared" si="1113"/>
        <v>212.96799999999996</v>
      </c>
      <c r="AP404" s="40">
        <f t="shared" si="1113"/>
        <v>197.35300000000004</v>
      </c>
      <c r="AQ404" s="40">
        <f t="shared" si="1113"/>
        <v>306.66999999999996</v>
      </c>
      <c r="AR404" s="40">
        <f t="shared" si="1113"/>
        <v>273.14399999999995</v>
      </c>
      <c r="AS404" s="40">
        <f t="shared" si="1113"/>
        <v>172.49700000000001</v>
      </c>
      <c r="AT404" s="40">
        <f t="shared" si="1113"/>
        <v>193.286</v>
      </c>
      <c r="AU404" s="40">
        <f t="shared" si="1113"/>
        <v>142.67699999999996</v>
      </c>
      <c r="AV404" s="40">
        <f t="shared" si="1113"/>
        <v>226.70899999999997</v>
      </c>
      <c r="AW404" s="40">
        <f t="shared" si="1113"/>
        <v>186.95200000000006</v>
      </c>
      <c r="AX404" s="40">
        <f t="shared" si="1113"/>
        <v>150.47000000000003</v>
      </c>
      <c r="AY404" s="40">
        <f t="shared" si="1113"/>
        <v>135.70000000000005</v>
      </c>
      <c r="AZ404" s="40">
        <f t="shared" si="1113"/>
        <v>302</v>
      </c>
      <c r="BA404" s="40">
        <f t="shared" si="1113"/>
        <v>204.99999999999989</v>
      </c>
      <c r="BB404" s="40">
        <f t="shared" si="1113"/>
        <v>154.20000000000002</v>
      </c>
      <c r="BC404" s="40">
        <f t="shared" si="1113"/>
        <v>71.699999999999932</v>
      </c>
      <c r="BD404" s="40">
        <f t="shared" si="1113"/>
        <v>281.80000000000018</v>
      </c>
      <c r="BE404" s="40">
        <f t="shared" si="1113"/>
        <v>166.39999999999992</v>
      </c>
      <c r="BF404" s="40">
        <f t="shared" si="1113"/>
        <v>72.30000000000004</v>
      </c>
      <c r="BG404" s="40">
        <f t="shared" si="1113"/>
        <v>29.800000000000047</v>
      </c>
      <c r="BH404" s="40">
        <f t="shared" si="1113"/>
        <v>161.9</v>
      </c>
      <c r="BI404" s="40">
        <f t="shared" si="1113"/>
        <v>193.92189162501643</v>
      </c>
      <c r="BJ404" s="40">
        <f t="shared" si="1113"/>
        <v>316.13849612873946</v>
      </c>
      <c r="BK404" s="40">
        <f t="shared" si="1113"/>
        <v>89.177086314630827</v>
      </c>
      <c r="BL404" s="40">
        <f t="shared" si="1113"/>
        <v>277.82812803925265</v>
      </c>
      <c r="BM404" s="40">
        <f t="shared" si="1113"/>
        <v>1286.2847705408608</v>
      </c>
      <c r="BN404" s="40">
        <f t="shared" si="1113"/>
        <v>330.96808392305832</v>
      </c>
      <c r="BO404" s="40">
        <f t="shared" si="1113"/>
        <v>278.40418470691077</v>
      </c>
      <c r="BP404" s="40">
        <f t="shared" si="1113"/>
        <v>524.0754697532908</v>
      </c>
      <c r="BQ404" s="40">
        <f t="shared" si="1113"/>
        <v>1233.1536710566966</v>
      </c>
      <c r="BR404" s="40">
        <f t="shared" si="1113"/>
        <v>451.50120546740254</v>
      </c>
      <c r="BS404" s="40">
        <f t="shared" si="1113"/>
        <v>455.18520337917028</v>
      </c>
      <c r="BT404" s="40">
        <f t="shared" si="1113"/>
        <v>660.5335130521388</v>
      </c>
      <c r="BU404" s="40">
        <f t="shared" si="1113"/>
        <v>765.91156045432842</v>
      </c>
      <c r="BV404" s="40">
        <f t="shared" si="1113"/>
        <v>539.35325832800822</v>
      </c>
      <c r="BW404" s="40">
        <f t="shared" si="1113"/>
        <v>433.01664039769446</v>
      </c>
      <c r="BX404" s="40">
        <f t="shared" si="1113"/>
        <v>616.56451469811429</v>
      </c>
      <c r="BY404" s="40">
        <f t="shared" si="1113"/>
        <v>784.44338928640173</v>
      </c>
      <c r="BZ404" s="40">
        <f t="shared" si="1113"/>
        <v>579.36953696598266</v>
      </c>
      <c r="CB404" s="30"/>
      <c r="CC404" s="30">
        <f t="shared" ref="CC404:CT404" si="1114">+SUMIFS($C404:$BZ404,$C$5:$BZ$5,"&lt;="&amp;CC$5,$C$5:$BZ$5,"&gt;"&amp;CB$5)</f>
        <v>-50.778666666666666</v>
      </c>
      <c r="CD404" s="30">
        <f t="shared" si="1114"/>
        <v>51.160833333333287</v>
      </c>
      <c r="CE404" s="30">
        <f t="shared" si="1114"/>
        <v>532.11585218827406</v>
      </c>
      <c r="CF404" s="30">
        <f t="shared" si="1114"/>
        <v>310.19244924763734</v>
      </c>
      <c r="CG404" s="30">
        <f t="shared" si="1114"/>
        <v>748.54699999999991</v>
      </c>
      <c r="CH404" s="30">
        <f t="shared" si="1114"/>
        <v>300.41599999999994</v>
      </c>
      <c r="CI404" s="30">
        <f t="shared" si="1114"/>
        <v>493.95700000000005</v>
      </c>
      <c r="CJ404" s="30">
        <f t="shared" si="1114"/>
        <v>666.55600000000004</v>
      </c>
      <c r="CK404" s="30">
        <f t="shared" si="1114"/>
        <v>692.50199999999995</v>
      </c>
      <c r="CL404" s="30">
        <f t="shared" si="1114"/>
        <v>945.59699999999998</v>
      </c>
      <c r="CM404" s="30">
        <f t="shared" si="1114"/>
        <v>706.80799999999999</v>
      </c>
      <c r="CN404" s="30">
        <f t="shared" si="1114"/>
        <v>796.9</v>
      </c>
      <c r="CO404" s="91">
        <f t="shared" si="1114"/>
        <v>592.20000000000016</v>
      </c>
      <c r="CP404" s="91">
        <f t="shared" si="1114"/>
        <v>701.76038775375594</v>
      </c>
      <c r="CQ404" s="91">
        <f t="shared" si="1114"/>
        <v>1984.2580688178027</v>
      </c>
      <c r="CR404" s="91">
        <f t="shared" si="1114"/>
        <v>2487.1345309843009</v>
      </c>
      <c r="CS404" s="91">
        <f t="shared" si="1114"/>
        <v>2420.9835352136461</v>
      </c>
      <c r="CT404" s="91">
        <f t="shared" si="1114"/>
        <v>2413.3940813481931</v>
      </c>
    </row>
    <row r="405" spans="1:98" ht="15.75" customHeight="1" x14ac:dyDescent="0.25">
      <c r="A405" s="1"/>
      <c r="B405" s="26" t="s">
        <v>10</v>
      </c>
      <c r="C405" s="43"/>
      <c r="D405" s="43"/>
      <c r="E405" s="43"/>
      <c r="F405" s="43"/>
      <c r="G405" s="43">
        <f t="shared" ref="G405:BZ405" si="1115">+(G404/G$308)</f>
        <v>1.8672368762087027E-2</v>
      </c>
      <c r="H405" s="43">
        <f t="shared" si="1115"/>
        <v>-0.35243629750048272</v>
      </c>
      <c r="I405" s="43">
        <f t="shared" si="1115"/>
        <v>0.12253041362530412</v>
      </c>
      <c r="J405" s="43">
        <f t="shared" si="1115"/>
        <v>-0.32587360327021592</v>
      </c>
      <c r="K405" s="43">
        <f t="shared" si="1115"/>
        <v>-0.40783176129135923</v>
      </c>
      <c r="L405" s="43">
        <f t="shared" si="1115"/>
        <v>4.7293192099516358E-2</v>
      </c>
      <c r="M405" s="43">
        <f t="shared" si="1115"/>
        <v>0.20718818851690626</v>
      </c>
      <c r="N405" s="43">
        <f t="shared" si="1115"/>
        <v>0.1512655819763708</v>
      </c>
      <c r="O405" s="43">
        <f t="shared" si="1115"/>
        <v>-0.29180266522525511</v>
      </c>
      <c r="P405" s="43">
        <f t="shared" si="1115"/>
        <v>0.26601745012504535</v>
      </c>
      <c r="Q405" s="43">
        <f t="shared" si="1115"/>
        <v>0.28033544389883941</v>
      </c>
      <c r="R405" s="43">
        <f t="shared" si="1115"/>
        <v>9.2433502748529253E-2</v>
      </c>
      <c r="S405" s="43">
        <f t="shared" si="1115"/>
        <v>-4.5505590537496948E-2</v>
      </c>
      <c r="T405" s="43">
        <f t="shared" si="1115"/>
        <v>-0.22750697715627349</v>
      </c>
      <c r="U405" s="43">
        <f t="shared" si="1115"/>
        <v>0.28158989324679023</v>
      </c>
      <c r="V405" s="43">
        <f t="shared" si="1115"/>
        <v>0.18533767869577927</v>
      </c>
      <c r="W405" s="43">
        <f t="shared" si="1115"/>
        <v>0.38446254285028059</v>
      </c>
      <c r="X405" s="43">
        <f t="shared" si="1115"/>
        <v>0.5086427534047625</v>
      </c>
      <c r="Y405" s="43">
        <f t="shared" si="1115"/>
        <v>0.53760443393571378</v>
      </c>
      <c r="Z405" s="43">
        <f t="shared" si="1115"/>
        <v>0.46819673471294426</v>
      </c>
      <c r="AA405" s="43">
        <f t="shared" si="1115"/>
        <v>-0.14036381514257629</v>
      </c>
      <c r="AB405" s="43">
        <f t="shared" si="1115"/>
        <v>0.20007049876835722</v>
      </c>
      <c r="AC405" s="43">
        <f t="shared" si="1115"/>
        <v>0.19362989596185939</v>
      </c>
      <c r="AD405" s="43">
        <f t="shared" si="1115"/>
        <v>0.24201539077486883</v>
      </c>
      <c r="AE405" s="43">
        <f t="shared" si="1115"/>
        <v>0.17495872870042065</v>
      </c>
      <c r="AF405" s="43">
        <f t="shared" si="1115"/>
        <v>0.28108681447999878</v>
      </c>
      <c r="AG405" s="43">
        <f t="shared" si="1115"/>
        <v>0.25548560339725868</v>
      </c>
      <c r="AH405" s="43">
        <f t="shared" si="1115"/>
        <v>0.25223582720136922</v>
      </c>
      <c r="AI405" s="43">
        <f t="shared" si="1115"/>
        <v>3.8199947975374932E-2</v>
      </c>
      <c r="AJ405" s="43">
        <f t="shared" si="1115"/>
        <v>0.25174445211948154</v>
      </c>
      <c r="AK405" s="43">
        <f t="shared" si="1115"/>
        <v>0.2599021909806849</v>
      </c>
      <c r="AL405" s="43">
        <f t="shared" si="1115"/>
        <v>0.20678281201692839</v>
      </c>
      <c r="AM405" s="43">
        <f t="shared" si="1115"/>
        <v>6.3092080333459713E-2</v>
      </c>
      <c r="AN405" s="43">
        <f t="shared" si="1115"/>
        <v>0.26884450130245041</v>
      </c>
      <c r="AO405" s="43">
        <f t="shared" si="1115"/>
        <v>0.23978049469757781</v>
      </c>
      <c r="AP405" s="43">
        <f t="shared" si="1115"/>
        <v>0.27056080019522311</v>
      </c>
      <c r="AQ405" s="43">
        <f t="shared" si="1115"/>
        <v>0.30782465026313699</v>
      </c>
      <c r="AR405" s="43">
        <f t="shared" si="1115"/>
        <v>0.28525745795192858</v>
      </c>
      <c r="AS405" s="43">
        <f t="shared" si="1115"/>
        <v>0.21183938733755628</v>
      </c>
      <c r="AT405" s="43">
        <f t="shared" si="1115"/>
        <v>0.24637108492706478</v>
      </c>
      <c r="AU405" s="43">
        <f t="shared" si="1115"/>
        <v>0.20054959728996524</v>
      </c>
      <c r="AV405" s="43">
        <f t="shared" si="1115"/>
        <v>0.23019600914655194</v>
      </c>
      <c r="AW405" s="43">
        <f t="shared" si="1115"/>
        <v>0.21584925004878064</v>
      </c>
      <c r="AX405" s="43">
        <f t="shared" si="1115"/>
        <v>0.1779069946167971</v>
      </c>
      <c r="AY405" s="43">
        <f t="shared" si="1115"/>
        <v>0.1353615960099751</v>
      </c>
      <c r="AZ405" s="43">
        <f t="shared" si="1115"/>
        <v>0.20069112174375334</v>
      </c>
      <c r="BA405" s="43">
        <f t="shared" si="1115"/>
        <v>0.14824992768296202</v>
      </c>
      <c r="BB405" s="43">
        <f t="shared" si="1115"/>
        <v>0.11065662002152854</v>
      </c>
      <c r="BC405" s="43">
        <f t="shared" si="1115"/>
        <v>5.9675405742821416E-2</v>
      </c>
      <c r="BD405" s="43">
        <f t="shared" si="1115"/>
        <v>0.195030797979099</v>
      </c>
      <c r="BE405" s="43">
        <f t="shared" si="1115"/>
        <v>0.12438331589176255</v>
      </c>
      <c r="BF405" s="43">
        <f t="shared" si="1115"/>
        <v>5.360717728182697E-2</v>
      </c>
      <c r="BG405" s="43">
        <f t="shared" si="1115"/>
        <v>2.4464329693785442E-2</v>
      </c>
      <c r="BH405" s="43">
        <f t="shared" si="1115"/>
        <v>0.10976271186440678</v>
      </c>
      <c r="BI405" s="43">
        <f t="shared" si="1115"/>
        <v>0.13836616417283376</v>
      </c>
      <c r="BJ405" s="43">
        <f t="shared" si="1115"/>
        <v>0.2054445622185038</v>
      </c>
      <c r="BK405" s="43">
        <f t="shared" si="1115"/>
        <v>6.7800155022049891E-2</v>
      </c>
      <c r="BL405" s="43">
        <f t="shared" si="1115"/>
        <v>0.17392564766436269</v>
      </c>
      <c r="BM405" s="43">
        <f t="shared" si="1115"/>
        <v>0.35945828699105536</v>
      </c>
      <c r="BN405" s="43">
        <f t="shared" si="1115"/>
        <v>0.17611866273289684</v>
      </c>
      <c r="BO405" s="43">
        <f t="shared" si="1115"/>
        <v>0.155137701781214</v>
      </c>
      <c r="BP405" s="43">
        <f t="shared" si="1115"/>
        <v>0.26589482988091961</v>
      </c>
      <c r="BQ405" s="43">
        <f t="shared" si="1115"/>
        <v>0.4253675979331209</v>
      </c>
      <c r="BR405" s="43">
        <f t="shared" si="1115"/>
        <v>0.23059457205043021</v>
      </c>
      <c r="BS405" s="43">
        <f t="shared" si="1115"/>
        <v>0.24371314238330236</v>
      </c>
      <c r="BT405" s="43">
        <f t="shared" si="1115"/>
        <v>0.31284129189729065</v>
      </c>
      <c r="BU405" s="43">
        <f t="shared" si="1115"/>
        <v>0.34979726992908095</v>
      </c>
      <c r="BV405" s="43">
        <f t="shared" si="1115"/>
        <v>0.2718897925720527</v>
      </c>
      <c r="BW405" s="43">
        <f t="shared" si="1115"/>
        <v>0.22975409829752444</v>
      </c>
      <c r="BX405" s="43">
        <f t="shared" si="1115"/>
        <v>0.29361732444820138</v>
      </c>
      <c r="BY405" s="43">
        <f t="shared" si="1115"/>
        <v>0.34913613324718351</v>
      </c>
      <c r="BZ405" s="43">
        <f t="shared" si="1115"/>
        <v>0.27950868642008841</v>
      </c>
      <c r="CB405" s="43"/>
      <c r="CC405" s="43">
        <f t="shared" ref="CC405:CT405" si="1116">+(CC404/CC$308)</f>
        <v>-6.1488559493579932E-2</v>
      </c>
      <c r="CD405" s="43">
        <f t="shared" si="1116"/>
        <v>4.1855960354749901E-2</v>
      </c>
      <c r="CE405" s="43">
        <f t="shared" si="1116"/>
        <v>0.22045467253379597</v>
      </c>
      <c r="CF405" s="43">
        <f t="shared" si="1116"/>
        <v>0.18588144480956717</v>
      </c>
      <c r="CG405" s="43">
        <f t="shared" si="1116"/>
        <v>0.47964565478574284</v>
      </c>
      <c r="CH405" s="43">
        <f t="shared" si="1116"/>
        <v>0.15778590475470167</v>
      </c>
      <c r="CI405" s="43">
        <f t="shared" si="1116"/>
        <v>0.24814453115188267</v>
      </c>
      <c r="CJ405" s="43">
        <f t="shared" si="1116"/>
        <v>0.2275926307839182</v>
      </c>
      <c r="CK405" s="43">
        <f t="shared" si="1116"/>
        <v>0.23157837007420851</v>
      </c>
      <c r="CL405" s="43">
        <f t="shared" si="1116"/>
        <v>0.2661705602491472</v>
      </c>
      <c r="CM405" s="43">
        <f t="shared" si="1116"/>
        <v>0.20738551674440114</v>
      </c>
      <c r="CN405" s="43">
        <f t="shared" si="1116"/>
        <v>0.15082519494284199</v>
      </c>
      <c r="CO405" s="43">
        <f t="shared" si="1116"/>
        <v>0.1110465225299556</v>
      </c>
      <c r="CP405" s="43">
        <f t="shared" si="1116"/>
        <v>0.12457105852969379</v>
      </c>
      <c r="CQ405" s="43">
        <f t="shared" si="1116"/>
        <v>0.23705879079188738</v>
      </c>
      <c r="CR405" s="43">
        <f t="shared" si="1116"/>
        <v>0.2884447814671946</v>
      </c>
      <c r="CS405" s="43">
        <f t="shared" si="1116"/>
        <v>0.29696511206834331</v>
      </c>
      <c r="CT405" s="43">
        <f t="shared" si="1116"/>
        <v>0.29062281999137535</v>
      </c>
    </row>
    <row r="406" spans="1:98" ht="15.75" customHeight="1" x14ac:dyDescent="0.25">
      <c r="A406" s="1"/>
      <c r="B406" s="26" t="s">
        <v>281</v>
      </c>
      <c r="G406" s="191">
        <f t="shared" ref="G406:BZ406" si="1117">+(G405-C405)*10^4</f>
        <v>186.72368762087027</v>
      </c>
      <c r="H406" s="191">
        <f t="shared" si="1117"/>
        <v>-3524.3629750048271</v>
      </c>
      <c r="I406" s="191">
        <f t="shared" si="1117"/>
        <v>1225.3041362530412</v>
      </c>
      <c r="J406" s="191">
        <f t="shared" si="1117"/>
        <v>-3258.7360327021593</v>
      </c>
      <c r="K406" s="191">
        <f t="shared" si="1117"/>
        <v>-4265.0413005344626</v>
      </c>
      <c r="L406" s="191">
        <f t="shared" si="1117"/>
        <v>3997.2948959999908</v>
      </c>
      <c r="M406" s="191">
        <f t="shared" si="1117"/>
        <v>846.57774891602139</v>
      </c>
      <c r="N406" s="191">
        <f t="shared" si="1117"/>
        <v>4771.3918524658675</v>
      </c>
      <c r="O406" s="191">
        <f t="shared" si="1117"/>
        <v>1160.2909606610413</v>
      </c>
      <c r="P406" s="191">
        <f t="shared" si="1117"/>
        <v>2187.2425802552898</v>
      </c>
      <c r="Q406" s="191">
        <f t="shared" si="1117"/>
        <v>731.47255381933144</v>
      </c>
      <c r="R406" s="191">
        <f t="shared" si="1117"/>
        <v>-588.32079227841541</v>
      </c>
      <c r="S406" s="191">
        <f t="shared" si="1117"/>
        <v>2462.9707468775814</v>
      </c>
      <c r="T406" s="191">
        <f t="shared" si="1117"/>
        <v>-4935.2442728131882</v>
      </c>
      <c r="U406" s="191">
        <f t="shared" si="1117"/>
        <v>12.544493479508256</v>
      </c>
      <c r="V406" s="191">
        <f t="shared" si="1117"/>
        <v>929.04175947250019</v>
      </c>
      <c r="W406" s="191">
        <f t="shared" si="1117"/>
        <v>4299.6813338777747</v>
      </c>
      <c r="X406" s="191">
        <f t="shared" si="1117"/>
        <v>7361.4973056103609</v>
      </c>
      <c r="Y406" s="191">
        <f t="shared" si="1117"/>
        <v>2560.1454068892353</v>
      </c>
      <c r="Z406" s="191">
        <f t="shared" si="1117"/>
        <v>2828.5905601716499</v>
      </c>
      <c r="AA406" s="191">
        <f t="shared" si="1117"/>
        <v>-5248.263579928569</v>
      </c>
      <c r="AB406" s="191">
        <f t="shared" si="1117"/>
        <v>-3085.7225463640525</v>
      </c>
      <c r="AC406" s="191">
        <f t="shared" si="1117"/>
        <v>-3439.7453797385438</v>
      </c>
      <c r="AD406" s="191">
        <f t="shared" si="1117"/>
        <v>-2261.8134393807545</v>
      </c>
      <c r="AE406" s="191">
        <f t="shared" si="1117"/>
        <v>3153.2254384299695</v>
      </c>
      <c r="AF406" s="191">
        <f t="shared" si="1117"/>
        <v>810.16315711641562</v>
      </c>
      <c r="AG406" s="191">
        <f t="shared" si="1117"/>
        <v>618.55707435399279</v>
      </c>
      <c r="AH406" s="191">
        <f t="shared" si="1117"/>
        <v>102.2043642650039</v>
      </c>
      <c r="AI406" s="191">
        <f t="shared" si="1117"/>
        <v>-1367.5878072504572</v>
      </c>
      <c r="AJ406" s="191">
        <f t="shared" si="1117"/>
        <v>-293.42362360517239</v>
      </c>
      <c r="AK406" s="191">
        <f t="shared" si="1117"/>
        <v>44.165875834262238</v>
      </c>
      <c r="AL406" s="191">
        <f t="shared" si="1117"/>
        <v>-454.53015184440835</v>
      </c>
      <c r="AM406" s="191">
        <f t="shared" si="1117"/>
        <v>248.92132358084783</v>
      </c>
      <c r="AN406" s="191">
        <f t="shared" si="1117"/>
        <v>171.00049182968868</v>
      </c>
      <c r="AO406" s="191">
        <f t="shared" si="1117"/>
        <v>-201.21696283107087</v>
      </c>
      <c r="AP406" s="191">
        <f t="shared" si="1117"/>
        <v>637.7798817829472</v>
      </c>
      <c r="AQ406" s="191">
        <f t="shared" si="1117"/>
        <v>2447.3256992967731</v>
      </c>
      <c r="AR406" s="191">
        <f t="shared" si="1117"/>
        <v>164.12956649478173</v>
      </c>
      <c r="AS406" s="191">
        <f t="shared" si="1117"/>
        <v>-279.41107360021533</v>
      </c>
      <c r="AT406" s="191">
        <f t="shared" si="1117"/>
        <v>-241.89715268158329</v>
      </c>
      <c r="AU406" s="191">
        <f t="shared" si="1117"/>
        <v>-1072.7505297317175</v>
      </c>
      <c r="AV406" s="191">
        <f t="shared" si="1117"/>
        <v>-550.61448805376642</v>
      </c>
      <c r="AW406" s="191">
        <f t="shared" si="1117"/>
        <v>40.098627112243598</v>
      </c>
      <c r="AX406" s="191">
        <f t="shared" si="1117"/>
        <v>-684.64090310267682</v>
      </c>
      <c r="AY406" s="191">
        <f t="shared" si="1117"/>
        <v>-651.88001279990135</v>
      </c>
      <c r="AZ406" s="191">
        <f t="shared" si="1117"/>
        <v>-295.04887402798607</v>
      </c>
      <c r="BA406" s="191">
        <f t="shared" si="1117"/>
        <v>-675.99322365818614</v>
      </c>
      <c r="BB406" s="191">
        <f t="shared" si="1117"/>
        <v>-672.50374595268556</v>
      </c>
      <c r="BC406" s="191">
        <f t="shared" si="1117"/>
        <v>-756.86190267153688</v>
      </c>
      <c r="BD406" s="191">
        <f t="shared" si="1117"/>
        <v>-56.603237646543349</v>
      </c>
      <c r="BE406" s="191">
        <f t="shared" si="1117"/>
        <v>-238.66611791199477</v>
      </c>
      <c r="BF406" s="191">
        <f t="shared" si="1117"/>
        <v>-570.49442739701567</v>
      </c>
      <c r="BG406" s="191">
        <f t="shared" si="1117"/>
        <v>-352.11076049035978</v>
      </c>
      <c r="BH406" s="191">
        <f t="shared" si="1117"/>
        <v>-852.68086114692221</v>
      </c>
      <c r="BI406" s="191">
        <f t="shared" si="1117"/>
        <v>139.82848281071213</v>
      </c>
      <c r="BJ406" s="191">
        <f t="shared" si="1117"/>
        <v>1518.3738493667681</v>
      </c>
      <c r="BK406" s="191">
        <f t="shared" si="1117"/>
        <v>433.35825328264451</v>
      </c>
      <c r="BL406" s="191">
        <f t="shared" si="1117"/>
        <v>641.62935799955915</v>
      </c>
      <c r="BM406" s="191">
        <f t="shared" si="1117"/>
        <v>2210.9212281822161</v>
      </c>
      <c r="BN406" s="191">
        <f t="shared" si="1117"/>
        <v>-293.25899485606959</v>
      </c>
      <c r="BO406" s="191">
        <f t="shared" si="1117"/>
        <v>873.37546759164104</v>
      </c>
      <c r="BP406" s="191">
        <f t="shared" si="1117"/>
        <v>919.69182216556919</v>
      </c>
      <c r="BQ406" s="191">
        <f t="shared" si="1117"/>
        <v>659.09310942065531</v>
      </c>
      <c r="BR406" s="191">
        <f t="shared" si="1117"/>
        <v>544.75909317533376</v>
      </c>
      <c r="BS406" s="191">
        <f t="shared" si="1117"/>
        <v>885.75440602088361</v>
      </c>
      <c r="BT406" s="191">
        <f t="shared" si="1117"/>
        <v>469.46462016371038</v>
      </c>
      <c r="BU406" s="191">
        <f t="shared" si="1117"/>
        <v>-755.70328004039959</v>
      </c>
      <c r="BV406" s="191">
        <f t="shared" si="1117"/>
        <v>412.95220521622491</v>
      </c>
      <c r="BW406" s="191">
        <f t="shared" si="1117"/>
        <v>-139.59044085777916</v>
      </c>
      <c r="BX406" s="191">
        <f t="shared" si="1117"/>
        <v>-192.23967449089275</v>
      </c>
      <c r="BY406" s="191">
        <f t="shared" si="1117"/>
        <v>-6.6113668189743402</v>
      </c>
      <c r="BZ406" s="191">
        <f t="shared" si="1117"/>
        <v>76.188938480357123</v>
      </c>
      <c r="CB406" s="186"/>
      <c r="CC406" s="186">
        <f t="shared" ref="CC406:CT406" si="1118">+(CC405-CB405)*10^4</f>
        <v>-614.8855949357993</v>
      </c>
      <c r="CD406" s="186">
        <f t="shared" si="1118"/>
        <v>1033.4451984832983</v>
      </c>
      <c r="CE406" s="186">
        <f t="shared" si="1118"/>
        <v>1785.9871217904608</v>
      </c>
      <c r="CF406" s="186">
        <f t="shared" si="1118"/>
        <v>-345.73227724228798</v>
      </c>
      <c r="CG406" s="186">
        <f t="shared" si="1118"/>
        <v>2937.642099761757</v>
      </c>
      <c r="CH406" s="186">
        <f t="shared" si="1118"/>
        <v>-3218.5975003104118</v>
      </c>
      <c r="CI406" s="186">
        <f t="shared" si="1118"/>
        <v>903.58626397181013</v>
      </c>
      <c r="CJ406" s="186">
        <f t="shared" si="1118"/>
        <v>-205.51900367964475</v>
      </c>
      <c r="CK406" s="186">
        <f t="shared" si="1118"/>
        <v>39.857392902903079</v>
      </c>
      <c r="CL406" s="186">
        <f t="shared" si="1118"/>
        <v>345.92190174938696</v>
      </c>
      <c r="CM406" s="186">
        <f t="shared" si="1118"/>
        <v>-587.85043504746056</v>
      </c>
      <c r="CN406" s="186">
        <f t="shared" si="1118"/>
        <v>-565.60321801559144</v>
      </c>
      <c r="CO406" s="186">
        <f t="shared" si="1118"/>
        <v>-397.78672412886391</v>
      </c>
      <c r="CP406" s="186">
        <f t="shared" si="1118"/>
        <v>135.24535999738185</v>
      </c>
      <c r="CQ406" s="186">
        <f t="shared" si="1118"/>
        <v>1124.8773226219359</v>
      </c>
      <c r="CR406" s="186">
        <f t="shared" si="1118"/>
        <v>513.85990675307221</v>
      </c>
      <c r="CS406" s="186">
        <f t="shared" si="1118"/>
        <v>85.203306011487072</v>
      </c>
      <c r="CT406" s="186">
        <f t="shared" si="1118"/>
        <v>-63.422920769679592</v>
      </c>
    </row>
    <row r="407" spans="1:98" ht="15.75" customHeight="1" x14ac:dyDescent="0.25">
      <c r="A407" s="1"/>
      <c r="B407" s="26" t="s">
        <v>8</v>
      </c>
      <c r="G407" s="43" t="str">
        <f t="shared" ref="G407:BZ407" si="1119">+IFERROR(G404/C404-1,"")</f>
        <v/>
      </c>
      <c r="H407" s="43" t="str">
        <f t="shared" si="1119"/>
        <v/>
      </c>
      <c r="I407" s="43" t="str">
        <f t="shared" si="1119"/>
        <v/>
      </c>
      <c r="J407" s="43" t="str">
        <f t="shared" si="1119"/>
        <v/>
      </c>
      <c r="K407" s="43">
        <f t="shared" si="1119"/>
        <v>-15.77123485131602</v>
      </c>
      <c r="L407" s="43">
        <f t="shared" si="1119"/>
        <v>-1.3611091474621799</v>
      </c>
      <c r="M407" s="43">
        <f t="shared" si="1119"/>
        <v>1.8978370227118373</v>
      </c>
      <c r="N407" s="43">
        <f t="shared" si="1119"/>
        <v>-1.9501865027284659</v>
      </c>
      <c r="O407" s="43">
        <f t="shared" si="1119"/>
        <v>-0.54342923232615314</v>
      </c>
      <c r="P407" s="43">
        <f t="shared" si="1119"/>
        <v>23.773993050457598</v>
      </c>
      <c r="Q407" s="43">
        <f t="shared" si="1119"/>
        <v>1.5645852297421223</v>
      </c>
      <c r="R407" s="43">
        <f t="shared" si="1119"/>
        <v>-0.52998905920026729</v>
      </c>
      <c r="S407" s="43">
        <f t="shared" si="1119"/>
        <v>-0.83615588280183217</v>
      </c>
      <c r="T407" s="43">
        <f t="shared" si="1119"/>
        <v>-1.0913084963266015</v>
      </c>
      <c r="U407" s="43">
        <f t="shared" si="1119"/>
        <v>0.24827379249278314</v>
      </c>
      <c r="V407" s="43">
        <f t="shared" si="1119"/>
        <v>2.6784544189663975</v>
      </c>
      <c r="W407" s="43">
        <f t="shared" si="1119"/>
        <v>-21.417593335302932</v>
      </c>
      <c r="X407" s="43">
        <f t="shared" si="1119"/>
        <v>-7.0238527941844611</v>
      </c>
      <c r="Y407" s="43">
        <f t="shared" si="1119"/>
        <v>-2.5793842832148028E-2</v>
      </c>
      <c r="Z407" s="43">
        <f t="shared" si="1119"/>
        <v>1.0228545150295969</v>
      </c>
      <c r="AA407" s="43">
        <f t="shared" si="1119"/>
        <v>-1.2715881985461155</v>
      </c>
      <c r="AB407" s="43">
        <f t="shared" si="1119"/>
        <v>-0.48323178122929245</v>
      </c>
      <c r="AC407" s="43">
        <f t="shared" si="1119"/>
        <v>-0.44891307255226387</v>
      </c>
      <c r="AD407" s="43">
        <f t="shared" si="1119"/>
        <v>-0.38557522620554596</v>
      </c>
      <c r="AE407" s="43">
        <f t="shared" si="1119"/>
        <v>-2.5928849622291343</v>
      </c>
      <c r="AF407" s="43">
        <f t="shared" si="1119"/>
        <v>0.6907904338942068</v>
      </c>
      <c r="AG407" s="43">
        <f t="shared" si="1119"/>
        <v>0.15845236444321142</v>
      </c>
      <c r="AH407" s="43">
        <f t="shared" si="1119"/>
        <v>5.3089890491317737E-2</v>
      </c>
      <c r="AI407" s="43">
        <f t="shared" si="1119"/>
        <v>-0.81926188483565576</v>
      </c>
      <c r="AJ407" s="43">
        <f t="shared" si="1119"/>
        <v>-9.4405120110491625E-2</v>
      </c>
      <c r="AK407" s="43">
        <f t="shared" si="1119"/>
        <v>1.4401096533231188</v>
      </c>
      <c r="AL407" s="43">
        <f t="shared" si="1119"/>
        <v>-2.666679516586079E-2</v>
      </c>
      <c r="AM407" s="43">
        <f t="shared" si="1119"/>
        <v>1.4187397857272641</v>
      </c>
      <c r="AN407" s="43">
        <f t="shared" si="1119"/>
        <v>0.73987730896761073</v>
      </c>
      <c r="AO407" s="43">
        <f t="shared" si="1119"/>
        <v>-0.47760220175924883</v>
      </c>
      <c r="AP407" s="43">
        <f t="shared" si="1119"/>
        <v>0.95408683598197963</v>
      </c>
      <c r="AQ407" s="43">
        <f t="shared" si="1119"/>
        <v>10.511636636636622</v>
      </c>
      <c r="AR407" s="43">
        <f t="shared" si="1119"/>
        <v>6.8885227810801419E-2</v>
      </c>
      <c r="AS407" s="43">
        <f t="shared" si="1119"/>
        <v>-0.19003324443108804</v>
      </c>
      <c r="AT407" s="43">
        <f t="shared" si="1119"/>
        <v>-2.0607743485024477E-2</v>
      </c>
      <c r="AU407" s="43">
        <f t="shared" si="1119"/>
        <v>-0.53475397006554282</v>
      </c>
      <c r="AV407" s="43">
        <f t="shared" si="1119"/>
        <v>-0.17000190375772484</v>
      </c>
      <c r="AW407" s="43">
        <f t="shared" si="1119"/>
        <v>8.37985588155159E-2</v>
      </c>
      <c r="AX407" s="43">
        <f t="shared" si="1119"/>
        <v>-0.22151630226710661</v>
      </c>
      <c r="AY407" s="43">
        <f t="shared" si="1119"/>
        <v>-4.8900663736971772E-2</v>
      </c>
      <c r="AZ407" s="43">
        <f t="shared" si="1119"/>
        <v>0.33210415113647906</v>
      </c>
      <c r="BA407" s="43">
        <f t="shared" si="1119"/>
        <v>9.6538148829645287E-2</v>
      </c>
      <c r="BB407" s="43">
        <f t="shared" si="1119"/>
        <v>2.4788994483950111E-2</v>
      </c>
      <c r="BC407" s="43">
        <f t="shared" si="1119"/>
        <v>-0.47162859248342004</v>
      </c>
      <c r="BD407" s="43">
        <f t="shared" si="1119"/>
        <v>-6.6887417218542411E-2</v>
      </c>
      <c r="BE407" s="43">
        <f t="shared" si="1119"/>
        <v>-0.18829268292682921</v>
      </c>
      <c r="BF407" s="43">
        <f t="shared" si="1119"/>
        <v>-0.53112840466926048</v>
      </c>
      <c r="BG407" s="43">
        <f t="shared" si="1119"/>
        <v>-0.58437935843793487</v>
      </c>
      <c r="BH407" s="43">
        <f t="shared" si="1119"/>
        <v>-0.42547906316536588</v>
      </c>
      <c r="BI407" s="43">
        <f t="shared" si="1119"/>
        <v>0.16539598332341665</v>
      </c>
      <c r="BJ407" s="43">
        <f t="shared" si="1119"/>
        <v>3.3725933074514423</v>
      </c>
      <c r="BK407" s="43">
        <f t="shared" si="1119"/>
        <v>1.9925196749876068</v>
      </c>
      <c r="BL407" s="43">
        <f t="shared" si="1119"/>
        <v>0.71604773341107242</v>
      </c>
      <c r="BM407" s="43">
        <f t="shared" si="1119"/>
        <v>5.6330044522674543</v>
      </c>
      <c r="BN407" s="43">
        <f t="shared" si="1119"/>
        <v>4.6908516286102264E-2</v>
      </c>
      <c r="BO407" s="43">
        <f t="shared" si="1119"/>
        <v>2.1219251066877973</v>
      </c>
      <c r="BP407" s="43">
        <f t="shared" si="1119"/>
        <v>0.88632977320153628</v>
      </c>
      <c r="BQ407" s="43">
        <f t="shared" si="1119"/>
        <v>-4.1305860646879577E-2</v>
      </c>
      <c r="BR407" s="43">
        <f t="shared" si="1119"/>
        <v>0.36418351919505665</v>
      </c>
      <c r="BS407" s="43">
        <f t="shared" si="1119"/>
        <v>0.63497974665274959</v>
      </c>
      <c r="BT407" s="43">
        <f t="shared" si="1119"/>
        <v>0.26037861181155031</v>
      </c>
      <c r="BU407" s="43">
        <f t="shared" si="1119"/>
        <v>-0.37890014972909714</v>
      </c>
      <c r="BV407" s="43">
        <f t="shared" si="1119"/>
        <v>0.19457767066127674</v>
      </c>
      <c r="BW407" s="43">
        <f t="shared" si="1119"/>
        <v>-4.8702292642428757E-2</v>
      </c>
      <c r="BX407" s="43">
        <f t="shared" si="1119"/>
        <v>-6.6565885735087371E-2</v>
      </c>
      <c r="BY407" s="43">
        <f t="shared" si="1119"/>
        <v>2.4195781587472709E-2</v>
      </c>
      <c r="BZ407" s="43">
        <f t="shared" si="1119"/>
        <v>7.4193078506700205E-2</v>
      </c>
      <c r="CB407" s="43"/>
      <c r="CC407" s="43" t="str">
        <f t="shared" ref="CC407:CT407" si="1120">+IFERROR(CC404/CB404-1,"")</f>
        <v/>
      </c>
      <c r="CD407" s="43">
        <f t="shared" si="1120"/>
        <v>-2.0075261264573037</v>
      </c>
      <c r="CE407" s="43">
        <f t="shared" si="1120"/>
        <v>9.4008441129433233</v>
      </c>
      <c r="CF407" s="43">
        <f t="shared" si="1120"/>
        <v>-0.41705843197115544</v>
      </c>
      <c r="CG407" s="43">
        <f t="shared" si="1120"/>
        <v>1.4131696365130053</v>
      </c>
      <c r="CH407" s="43">
        <f t="shared" si="1120"/>
        <v>-0.59866781912157818</v>
      </c>
      <c r="CI407" s="43">
        <f t="shared" si="1120"/>
        <v>0.64424331593523698</v>
      </c>
      <c r="CJ407" s="43">
        <f t="shared" si="1120"/>
        <v>0.34942110345637367</v>
      </c>
      <c r="CK407" s="43">
        <f t="shared" si="1120"/>
        <v>3.8925461626629909E-2</v>
      </c>
      <c r="CL407" s="43">
        <f t="shared" si="1120"/>
        <v>0.36547908886905756</v>
      </c>
      <c r="CM407" s="43">
        <f t="shared" si="1120"/>
        <v>-0.25252723940537036</v>
      </c>
      <c r="CN407" s="43">
        <f t="shared" si="1120"/>
        <v>0.12746318660796141</v>
      </c>
      <c r="CO407" s="43">
        <f t="shared" si="1120"/>
        <v>-0.25687037269418977</v>
      </c>
      <c r="CP407" s="43">
        <f t="shared" si="1120"/>
        <v>0.18500572062437648</v>
      </c>
      <c r="CQ407" s="43">
        <f t="shared" si="1120"/>
        <v>1.8275435653601875</v>
      </c>
      <c r="CR407" s="43">
        <f t="shared" si="1120"/>
        <v>0.25343299345437753</v>
      </c>
      <c r="CS407" s="43">
        <f t="shared" si="1120"/>
        <v>-2.6597272864236743E-2</v>
      </c>
      <c r="CT407" s="43">
        <f t="shared" si="1120"/>
        <v>-3.1348638910851934E-3</v>
      </c>
    </row>
    <row r="408" spans="1:98" ht="15.75" customHeight="1" x14ac:dyDescent="0.25">
      <c r="A408" s="1"/>
      <c r="B408" s="26" t="s">
        <v>272</v>
      </c>
      <c r="D408" s="43"/>
      <c r="E408" s="43"/>
      <c r="F408" s="43"/>
      <c r="G408" s="43" t="e">
        <f t="shared" ref="G408:BZ408" si="1121">+G404/F404-1</f>
        <v>#DIV/0!</v>
      </c>
      <c r="H408" s="43">
        <f t="shared" si="1121"/>
        <v>-7.0417489722919298</v>
      </c>
      <c r="I408" s="43">
        <f t="shared" si="1121"/>
        <v>-1.7676286582779581</v>
      </c>
      <c r="J408" s="43">
        <f t="shared" si="1121"/>
        <v>-2.6664939968458978</v>
      </c>
      <c r="K408" s="43">
        <f t="shared" si="1121"/>
        <v>0.91116944118256638</v>
      </c>
      <c r="L408" s="43">
        <f t="shared" si="1121"/>
        <v>-1.1477013155992482</v>
      </c>
      <c r="M408" s="43">
        <f t="shared" si="1121"/>
        <v>5.1600841775559152</v>
      </c>
      <c r="N408" s="43">
        <f t="shared" si="1121"/>
        <v>-0.45356481738950816</v>
      </c>
      <c r="O408" s="43">
        <f t="shared" si="1121"/>
        <v>-1.9183292926282274</v>
      </c>
      <c r="P408" s="43">
        <f t="shared" si="1121"/>
        <v>-9.0144232291567725</v>
      </c>
      <c r="Q408" s="43">
        <f t="shared" si="1121"/>
        <v>-0.36231269365613039</v>
      </c>
      <c r="R408" s="43">
        <f t="shared" si="1121"/>
        <v>-0.89985495070068067</v>
      </c>
      <c r="S408" s="43">
        <f t="shared" si="1121"/>
        <v>-1.3201262761923678</v>
      </c>
      <c r="T408" s="43">
        <f t="shared" si="1121"/>
        <v>3.4663485420975153</v>
      </c>
      <c r="U408" s="43">
        <f t="shared" si="1121"/>
        <v>-9.7177906146556747</v>
      </c>
      <c r="V408" s="43">
        <f t="shared" si="1121"/>
        <v>-0.70488926279783404</v>
      </c>
      <c r="W408" s="43">
        <f t="shared" si="1121"/>
        <v>0.77688979630668653</v>
      </c>
      <c r="X408" s="43">
        <f t="shared" si="1121"/>
        <v>0.31771779872785078</v>
      </c>
      <c r="Y408" s="43">
        <f t="shared" si="1121"/>
        <v>0.40988260900015661</v>
      </c>
      <c r="Z408" s="43">
        <f t="shared" si="1121"/>
        <v>-0.38722817260919917</v>
      </c>
      <c r="AA408" s="43">
        <f t="shared" si="1121"/>
        <v>-1.2385650056434465</v>
      </c>
      <c r="AB408" s="43">
        <f t="shared" si="1121"/>
        <v>-3.5073058525237188</v>
      </c>
      <c r="AC408" s="43">
        <f t="shared" si="1121"/>
        <v>0.50351327119951694</v>
      </c>
      <c r="AD408" s="43">
        <f t="shared" si="1121"/>
        <v>-0.31680072112051016</v>
      </c>
      <c r="AE408" s="43">
        <f t="shared" si="1121"/>
        <v>-0.38152459631993985</v>
      </c>
      <c r="AF408" s="43">
        <f t="shared" si="1121"/>
        <v>1.6614155138745299</v>
      </c>
      <c r="AG408" s="43">
        <f t="shared" si="1121"/>
        <v>3.0138608000788825E-2</v>
      </c>
      <c r="AH408" s="43">
        <f t="shared" si="1121"/>
        <v>-0.37893842175828329</v>
      </c>
      <c r="AI408" s="43">
        <f t="shared" si="1121"/>
        <v>-0.89385324107091257</v>
      </c>
      <c r="AJ408" s="43">
        <f t="shared" si="1121"/>
        <v>12.335118939531538</v>
      </c>
      <c r="AK408" s="43">
        <f t="shared" si="1121"/>
        <v>1.7756905625948938</v>
      </c>
      <c r="AL408" s="43">
        <f t="shared" si="1121"/>
        <v>-0.75226529040360679</v>
      </c>
      <c r="AM408" s="43">
        <f t="shared" si="1121"/>
        <v>-0.73622456557255278</v>
      </c>
      <c r="AN408" s="43">
        <f t="shared" si="1121"/>
        <v>8.5923798798798678</v>
      </c>
      <c r="AO408" s="43">
        <f t="shared" si="1121"/>
        <v>-0.16659948892741283</v>
      </c>
      <c r="AP408" s="43">
        <f t="shared" si="1121"/>
        <v>-7.3320874497576738E-2</v>
      </c>
      <c r="AQ408" s="43">
        <f t="shared" si="1121"/>
        <v>0.55391607930966291</v>
      </c>
      <c r="AR408" s="43">
        <f t="shared" si="1121"/>
        <v>-0.10932272475299187</v>
      </c>
      <c r="AS408" s="43">
        <f t="shared" si="1121"/>
        <v>-0.36847596871979593</v>
      </c>
      <c r="AT408" s="43">
        <f t="shared" si="1121"/>
        <v>0.1205180379948636</v>
      </c>
      <c r="AU408" s="43">
        <f t="shared" si="1121"/>
        <v>-0.26183479403578136</v>
      </c>
      <c r="AV408" s="43">
        <f t="shared" si="1121"/>
        <v>0.58896668699229759</v>
      </c>
      <c r="AW408" s="43">
        <f t="shared" si="1121"/>
        <v>-0.17536577727394997</v>
      </c>
      <c r="AX408" s="43">
        <f t="shared" si="1121"/>
        <v>-0.1951409987590399</v>
      </c>
      <c r="AY408" s="43">
        <f t="shared" si="1121"/>
        <v>-9.8159101482022892E-2</v>
      </c>
      <c r="AZ408" s="43">
        <f t="shared" si="1121"/>
        <v>1.2254974207811342</v>
      </c>
      <c r="BA408" s="43">
        <f t="shared" si="1121"/>
        <v>-0.32119205298013287</v>
      </c>
      <c r="BB408" s="43">
        <f t="shared" si="1121"/>
        <v>-0.24780487804878004</v>
      </c>
      <c r="BC408" s="43">
        <f t="shared" si="1121"/>
        <v>-0.53501945525291883</v>
      </c>
      <c r="BD408" s="43">
        <f t="shared" si="1121"/>
        <v>2.9302649930265057</v>
      </c>
      <c r="BE408" s="43">
        <f t="shared" si="1121"/>
        <v>-0.40951029098651592</v>
      </c>
      <c r="BF408" s="43">
        <f t="shared" si="1121"/>
        <v>-0.56550480769230727</v>
      </c>
      <c r="BG408" s="43">
        <f t="shared" si="1121"/>
        <v>-0.58782849239280732</v>
      </c>
      <c r="BH408" s="43">
        <f t="shared" si="1121"/>
        <v>4.4328859060402603</v>
      </c>
      <c r="BI408" s="43">
        <f t="shared" si="1121"/>
        <v>0.19778808909831014</v>
      </c>
      <c r="BJ408" s="43">
        <f t="shared" si="1121"/>
        <v>0.63023624346678342</v>
      </c>
      <c r="BK408" s="43">
        <f t="shared" si="1121"/>
        <v>-0.71791766138371305</v>
      </c>
      <c r="BL408" s="43">
        <f t="shared" si="1121"/>
        <v>2.1154654129316492</v>
      </c>
      <c r="BM408" s="43">
        <f t="shared" si="1121"/>
        <v>3.6297859745832843</v>
      </c>
      <c r="BN408" s="43">
        <f t="shared" si="1121"/>
        <v>-0.74269454828117731</v>
      </c>
      <c r="BO408" s="43">
        <f t="shared" si="1121"/>
        <v>-0.15881863469459889</v>
      </c>
      <c r="BP408" s="43">
        <f t="shared" si="1121"/>
        <v>0.88242669665691187</v>
      </c>
      <c r="BQ408" s="43">
        <f t="shared" si="1121"/>
        <v>1.3530078056070916</v>
      </c>
      <c r="BR408" s="43">
        <f t="shared" si="1121"/>
        <v>-0.63386460579523018</v>
      </c>
      <c r="BS408" s="43">
        <f t="shared" si="1121"/>
        <v>8.159442028408348E-3</v>
      </c>
      <c r="BT408" s="43">
        <f t="shared" si="1121"/>
        <v>0.45113133763689794</v>
      </c>
      <c r="BU408" s="43">
        <f t="shared" si="1121"/>
        <v>0.15953474777572962</v>
      </c>
      <c r="BV408" s="43">
        <f t="shared" si="1121"/>
        <v>-0.2958021706735029</v>
      </c>
      <c r="BW408" s="43">
        <f t="shared" si="1121"/>
        <v>-0.19715579036262176</v>
      </c>
      <c r="BX408" s="43">
        <f t="shared" si="1121"/>
        <v>0.42388180309154944</v>
      </c>
      <c r="BY408" s="43">
        <f t="shared" si="1121"/>
        <v>0.27228111671409638</v>
      </c>
      <c r="BZ408" s="43">
        <f t="shared" si="1121"/>
        <v>-0.26142594242138006</v>
      </c>
      <c r="CB408" s="4"/>
      <c r="CC408" s="4"/>
      <c r="CD408" s="4"/>
      <c r="CE408" s="4"/>
      <c r="CF408" s="4"/>
      <c r="CG408" s="4"/>
      <c r="CH408" s="4"/>
      <c r="CI408" s="4"/>
      <c r="CJ408" s="4"/>
      <c r="CK408" s="4"/>
      <c r="CL408" s="4"/>
      <c r="CM408" s="4"/>
      <c r="CN408" s="4"/>
      <c r="CO408" s="4"/>
      <c r="CP408" s="4"/>
      <c r="CQ408" s="4"/>
      <c r="CR408" s="4"/>
      <c r="CS408" s="4"/>
      <c r="CT408" s="4"/>
    </row>
    <row r="409" spans="1:98" ht="15.75" customHeight="1" x14ac:dyDescent="0.25">
      <c r="A409" s="1"/>
      <c r="CO409" s="181"/>
      <c r="CP409" s="181"/>
      <c r="CQ409" s="181"/>
      <c r="CR409" s="181"/>
      <c r="CS409" s="181"/>
      <c r="CT409" s="181"/>
    </row>
    <row r="410" spans="1:98" ht="15.75" customHeight="1" x14ac:dyDescent="0.25">
      <c r="A410" s="1"/>
      <c r="B410" s="26" t="s">
        <v>292</v>
      </c>
      <c r="C410" s="96"/>
      <c r="D410" s="96"/>
      <c r="E410" s="96"/>
      <c r="F410" s="96"/>
      <c r="G410" s="96">
        <f t="shared" ref="G410:BG410" si="1122">+G611</f>
        <v>-2.29</v>
      </c>
      <c r="H410" s="96">
        <f t="shared" si="1122"/>
        <v>-2.9576666666666669</v>
      </c>
      <c r="I410" s="96">
        <f t="shared" si="1122"/>
        <v>-4.027333333333333</v>
      </c>
      <c r="J410" s="96">
        <f t="shared" si="1122"/>
        <v>-1.9903333333333333</v>
      </c>
      <c r="K410" s="96">
        <f t="shared" si="1122"/>
        <v>-3.5059999999999998</v>
      </c>
      <c r="L410" s="96">
        <f t="shared" si="1122"/>
        <v>-2.7629999999999999</v>
      </c>
      <c r="M410" s="96">
        <f t="shared" si="1122"/>
        <v>-3.3220000000000001</v>
      </c>
      <c r="N410" s="96">
        <f t="shared" si="1122"/>
        <v>-2.8980000000000001</v>
      </c>
      <c r="O410" s="96">
        <f t="shared" si="1122"/>
        <v>-3.976</v>
      </c>
      <c r="P410" s="96">
        <f t="shared" si="1122"/>
        <v>-51.849625000000003</v>
      </c>
      <c r="Q410" s="96">
        <f t="shared" si="1122"/>
        <v>-24.808375000000002</v>
      </c>
      <c r="R410" s="96">
        <f t="shared" si="1122"/>
        <v>-5.6797142857142848</v>
      </c>
      <c r="S410" s="96">
        <f t="shared" si="1122"/>
        <v>-3.5920000000000001</v>
      </c>
      <c r="T410" s="96">
        <f t="shared" si="1122"/>
        <v>-3.5739999999999998</v>
      </c>
      <c r="U410" s="96">
        <f t="shared" si="1122"/>
        <v>-4.3959999999999999</v>
      </c>
      <c r="V410" s="96">
        <f t="shared" si="1122"/>
        <v>-18.732750000000014</v>
      </c>
      <c r="W410" s="96">
        <f t="shared" si="1122"/>
        <v>-1.8069999999999999</v>
      </c>
      <c r="X410" s="96">
        <f t="shared" si="1122"/>
        <v>-2.5790000000000002</v>
      </c>
      <c r="Y410" s="96">
        <f t="shared" si="1122"/>
        <v>-8.0180000000000007</v>
      </c>
      <c r="Z410" s="96">
        <f t="shared" si="1122"/>
        <v>-3.5739999999999998</v>
      </c>
      <c r="AA410" s="96">
        <f t="shared" si="1122"/>
        <v>-3.1560000000000001</v>
      </c>
      <c r="AB410" s="96">
        <f t="shared" si="1122"/>
        <v>-7.0780000000000003</v>
      </c>
      <c r="AC410" s="96">
        <f t="shared" si="1122"/>
        <v>-3.7149999999999999</v>
      </c>
      <c r="AD410" s="96">
        <f t="shared" si="1122"/>
        <v>-0.39200000000000002</v>
      </c>
      <c r="AE410" s="96">
        <f t="shared" si="1122"/>
        <v>-2.8079999999999998</v>
      </c>
      <c r="AF410" s="96">
        <f t="shared" si="1122"/>
        <v>-3.0619999999999998</v>
      </c>
      <c r="AG410" s="96">
        <f t="shared" si="1122"/>
        <v>4.1689999999999996</v>
      </c>
      <c r="AH410" s="96">
        <f t="shared" si="1122"/>
        <v>3.6440000000000001</v>
      </c>
      <c r="AI410" s="96">
        <f t="shared" si="1122"/>
        <v>6.0970000000000004</v>
      </c>
      <c r="AJ410" s="96">
        <f t="shared" si="1122"/>
        <v>4.9720000000000004</v>
      </c>
      <c r="AK410" s="96">
        <f t="shared" si="1122"/>
        <v>7.758</v>
      </c>
      <c r="AL410" s="96">
        <f t="shared" si="1122"/>
        <v>9.8849999999999998</v>
      </c>
      <c r="AM410" s="96">
        <f t="shared" si="1122"/>
        <v>9.9309999999999992</v>
      </c>
      <c r="AN410" s="96">
        <f t="shared" si="1122"/>
        <v>9.36</v>
      </c>
      <c r="AO410" s="96">
        <f t="shared" si="1122"/>
        <v>10.750999999999999</v>
      </c>
      <c r="AP410" s="96">
        <f t="shared" si="1122"/>
        <v>8.94</v>
      </c>
      <c r="AQ410" s="96">
        <f t="shared" si="1122"/>
        <v>7.4569999999999999</v>
      </c>
      <c r="AR410" s="96">
        <f t="shared" si="1122"/>
        <v>1.0369999999999999</v>
      </c>
      <c r="AS410" s="96">
        <f t="shared" si="1122"/>
        <v>-1.776</v>
      </c>
      <c r="AT410" s="96">
        <f t="shared" si="1122"/>
        <v>-0.30199999999999999</v>
      </c>
      <c r="AU410" s="96">
        <f t="shared" si="1122"/>
        <v>-1.637</v>
      </c>
      <c r="AV410" s="96">
        <f t="shared" si="1122"/>
        <v>0.36299999999999999</v>
      </c>
      <c r="AW410" s="96">
        <f t="shared" si="1122"/>
        <v>-4.59</v>
      </c>
      <c r="AX410" s="96">
        <f t="shared" si="1122"/>
        <v>0.84699999999999998</v>
      </c>
      <c r="AY410" s="96">
        <f t="shared" si="1122"/>
        <v>-19.2</v>
      </c>
      <c r="AZ410" s="96">
        <f t="shared" si="1122"/>
        <v>-34.4</v>
      </c>
      <c r="BA410" s="96">
        <f t="shared" si="1122"/>
        <v>-28.7</v>
      </c>
      <c r="BB410" s="96">
        <f t="shared" si="1122"/>
        <v>-32.5</v>
      </c>
      <c r="BC410" s="96">
        <f t="shared" si="1122"/>
        <v>-15.6</v>
      </c>
      <c r="BD410" s="96">
        <f t="shared" si="1122"/>
        <v>-26.3</v>
      </c>
      <c r="BE410" s="96">
        <f t="shared" si="1122"/>
        <v>-18.7</v>
      </c>
      <c r="BF410" s="96">
        <f t="shared" si="1122"/>
        <v>-13.9</v>
      </c>
      <c r="BG410" s="96">
        <f t="shared" si="1122"/>
        <v>-19.600000000000001</v>
      </c>
      <c r="BH410" s="96">
        <f t="shared" ref="BH410" si="1123">+BH611</f>
        <v>-20</v>
      </c>
      <c r="BI410" s="4">
        <f t="shared" ref="BI410:BZ410" si="1124">-BI506+BI510</f>
        <v>-30.582999999999995</v>
      </c>
      <c r="BJ410" s="4">
        <f t="shared" si="1124"/>
        <v>-31.085965816506146</v>
      </c>
      <c r="BK410" s="4">
        <f t="shared" si="1124"/>
        <v>-30.840392755085908</v>
      </c>
      <c r="BL410" s="4">
        <f t="shared" si="1124"/>
        <v>-31.248122089694707</v>
      </c>
      <c r="BM410" s="4">
        <f t="shared" si="1124"/>
        <v>-30.494405053104927</v>
      </c>
      <c r="BN410" s="4">
        <f t="shared" si="1124"/>
        <v>-23.551294305355228</v>
      </c>
      <c r="BO410" s="4">
        <f t="shared" si="1124"/>
        <v>-22.440681049206354</v>
      </c>
      <c r="BP410" s="4">
        <f t="shared" si="1124"/>
        <v>-21.655505501711474</v>
      </c>
      <c r="BQ410" s="4">
        <f t="shared" si="1124"/>
        <v>-19.350872721564262</v>
      </c>
      <c r="BR410" s="4">
        <f t="shared" si="1124"/>
        <v>-12.688485511803197</v>
      </c>
      <c r="BS410" s="4">
        <f t="shared" si="1124"/>
        <v>-10.792287284076263</v>
      </c>
      <c r="BT410" s="4">
        <f t="shared" si="1124"/>
        <v>-8.8707708500914357</v>
      </c>
      <c r="BU410" s="4">
        <f t="shared" si="1124"/>
        <v>-5.6707949855488451</v>
      </c>
      <c r="BV410" s="4">
        <f t="shared" si="1124"/>
        <v>-1.8203142779158554</v>
      </c>
      <c r="BW410" s="4">
        <f t="shared" si="1124"/>
        <v>0.66051332799221285</v>
      </c>
      <c r="BX410" s="4">
        <f t="shared" si="1124"/>
        <v>2.4936278234051841</v>
      </c>
      <c r="BY410" s="4">
        <f t="shared" si="1124"/>
        <v>5.4705853999125367</v>
      </c>
      <c r="BZ410" s="4">
        <f t="shared" si="1124"/>
        <v>9.481056344233366</v>
      </c>
      <c r="CB410" s="30"/>
      <c r="CC410" s="30">
        <f t="shared" ref="CC410:CT410" si="1125">+SUMIFS($C410:$BZ410,$C$5:$BZ$5,"&lt;="&amp;CC$5,$C$5:$BZ$5,"&gt;"&amp;CB$5)</f>
        <v>-11.265333333333334</v>
      </c>
      <c r="CD410" s="30">
        <f t="shared" si="1125"/>
        <v>-12.489000000000001</v>
      </c>
      <c r="CE410" s="30">
        <f t="shared" si="1125"/>
        <v>-86.313714285714283</v>
      </c>
      <c r="CF410" s="30">
        <f t="shared" si="1125"/>
        <v>-30.294750000000015</v>
      </c>
      <c r="CG410" s="30">
        <f t="shared" si="1125"/>
        <v>-15.978</v>
      </c>
      <c r="CH410" s="30">
        <f t="shared" si="1125"/>
        <v>-14.340999999999999</v>
      </c>
      <c r="CI410" s="30">
        <f t="shared" si="1125"/>
        <v>1.9430000000000005</v>
      </c>
      <c r="CJ410" s="30">
        <f t="shared" si="1125"/>
        <v>28.712000000000003</v>
      </c>
      <c r="CK410" s="30">
        <f t="shared" si="1125"/>
        <v>38.981999999999992</v>
      </c>
      <c r="CL410" s="30">
        <f t="shared" si="1125"/>
        <v>6.4160000000000004</v>
      </c>
      <c r="CM410" s="30">
        <f t="shared" si="1125"/>
        <v>-5.0169999999999995</v>
      </c>
      <c r="CN410" s="30">
        <f t="shared" si="1125"/>
        <v>-114.8</v>
      </c>
      <c r="CO410" s="91">
        <f t="shared" si="1125"/>
        <v>-74.5</v>
      </c>
      <c r="CP410" s="91">
        <f t="shared" si="1125"/>
        <v>-101.26896581650614</v>
      </c>
      <c r="CQ410" s="91">
        <f t="shared" si="1125"/>
        <v>-116.13421420324077</v>
      </c>
      <c r="CR410" s="91">
        <f t="shared" si="1125"/>
        <v>-76.135544784285287</v>
      </c>
      <c r="CS410" s="91">
        <f t="shared" si="1125"/>
        <v>-27.154167397632399</v>
      </c>
      <c r="CT410" s="91">
        <f t="shared" si="1125"/>
        <v>18.1057828955433</v>
      </c>
    </row>
    <row r="411" spans="1:98" ht="15.75" customHeight="1" x14ac:dyDescent="0.25">
      <c r="A411" s="16"/>
      <c r="B411" s="17" t="s">
        <v>293</v>
      </c>
      <c r="C411" s="40"/>
      <c r="D411" s="40"/>
      <c r="E411" s="40"/>
      <c r="F411" s="40"/>
      <c r="G411" s="40">
        <f t="shared" ref="G411:BZ411" si="1126">+G410+G404</f>
        <v>3.9536666666666598</v>
      </c>
      <c r="H411" s="40">
        <f t="shared" si="1126"/>
        <v>-40.680333333333337</v>
      </c>
      <c r="I411" s="40">
        <f t="shared" si="1126"/>
        <v>24.929666666666662</v>
      </c>
      <c r="J411" s="40">
        <f t="shared" si="1126"/>
        <v>-50.246999999999986</v>
      </c>
      <c r="K411" s="40">
        <f t="shared" si="1126"/>
        <v>-95.732666666666688</v>
      </c>
      <c r="L411" s="40">
        <f t="shared" si="1126"/>
        <v>10.858999999999996</v>
      </c>
      <c r="M411" s="40">
        <f t="shared" si="1126"/>
        <v>80.59066666666665</v>
      </c>
      <c r="N411" s="40">
        <f t="shared" si="1126"/>
        <v>42.954833333333319</v>
      </c>
      <c r="O411" s="40">
        <f t="shared" si="1126"/>
        <v>-46.083999999999989</v>
      </c>
      <c r="P411" s="40">
        <f t="shared" si="1126"/>
        <v>285.62170833333329</v>
      </c>
      <c r="Q411" s="40">
        <f t="shared" si="1126"/>
        <v>190.39281052160743</v>
      </c>
      <c r="R411" s="40">
        <f t="shared" si="1126"/>
        <v>15.871619047619054</v>
      </c>
      <c r="S411" s="40">
        <f t="shared" si="1126"/>
        <v>-10.49114808698045</v>
      </c>
      <c r="T411" s="40">
        <f t="shared" si="1126"/>
        <v>-34.387999999999998</v>
      </c>
      <c r="U411" s="40">
        <f t="shared" si="1126"/>
        <v>264.23399999999992</v>
      </c>
      <c r="V411" s="40">
        <f t="shared" si="1126"/>
        <v>60.542847334617832</v>
      </c>
      <c r="W411" s="40">
        <f t="shared" si="1126"/>
        <v>139.05700000000002</v>
      </c>
      <c r="X411" s="40">
        <f t="shared" si="1126"/>
        <v>183.03999999999996</v>
      </c>
      <c r="Y411" s="40">
        <f t="shared" si="1126"/>
        <v>253.68300000000002</v>
      </c>
      <c r="Z411" s="40">
        <f t="shared" si="1126"/>
        <v>156.78899999999996</v>
      </c>
      <c r="AA411" s="40">
        <f t="shared" si="1126"/>
        <v>-41.413000000000018</v>
      </c>
      <c r="AB411" s="40">
        <f t="shared" si="1126"/>
        <v>88.843999999999951</v>
      </c>
      <c r="AC411" s="40">
        <f t="shared" si="1126"/>
        <v>140.505</v>
      </c>
      <c r="AD411" s="40">
        <f t="shared" si="1126"/>
        <v>98.139000000000024</v>
      </c>
      <c r="AE411" s="40">
        <f t="shared" si="1126"/>
        <v>58.131000000000014</v>
      </c>
      <c r="AF411" s="40">
        <f t="shared" si="1126"/>
        <v>159.12200000000001</v>
      </c>
      <c r="AG411" s="40">
        <f t="shared" si="1126"/>
        <v>171.24099999999996</v>
      </c>
      <c r="AH411" s="40">
        <f t="shared" si="1126"/>
        <v>107.40600000000006</v>
      </c>
      <c r="AI411" s="40">
        <f t="shared" si="1126"/>
        <v>17.110999999999976</v>
      </c>
      <c r="AJ411" s="40">
        <f t="shared" si="1126"/>
        <v>151.84500000000006</v>
      </c>
      <c r="AK411" s="40">
        <f t="shared" si="1126"/>
        <v>415.43199999999996</v>
      </c>
      <c r="AL411" s="40">
        <f t="shared" si="1126"/>
        <v>110.88000000000001</v>
      </c>
      <c r="AM411" s="40">
        <f t="shared" si="1126"/>
        <v>36.571000000000026</v>
      </c>
      <c r="AN411" s="40">
        <f t="shared" si="1126"/>
        <v>264.90099999999995</v>
      </c>
      <c r="AO411" s="40">
        <f t="shared" si="1126"/>
        <v>223.71899999999997</v>
      </c>
      <c r="AP411" s="40">
        <f t="shared" si="1126"/>
        <v>206.29300000000003</v>
      </c>
      <c r="AQ411" s="40">
        <f t="shared" si="1126"/>
        <v>314.12699999999995</v>
      </c>
      <c r="AR411" s="40">
        <f t="shared" si="1126"/>
        <v>274.18099999999993</v>
      </c>
      <c r="AS411" s="40">
        <f t="shared" si="1126"/>
        <v>170.721</v>
      </c>
      <c r="AT411" s="40">
        <f t="shared" si="1126"/>
        <v>192.98400000000001</v>
      </c>
      <c r="AU411" s="40">
        <f t="shared" si="1126"/>
        <v>141.03999999999996</v>
      </c>
      <c r="AV411" s="40">
        <f t="shared" si="1126"/>
        <v>227.07199999999997</v>
      </c>
      <c r="AW411" s="40">
        <f t="shared" si="1126"/>
        <v>182.36200000000005</v>
      </c>
      <c r="AX411" s="40">
        <f t="shared" si="1126"/>
        <v>151.31700000000004</v>
      </c>
      <c r="AY411" s="40">
        <f t="shared" si="1126"/>
        <v>116.50000000000004</v>
      </c>
      <c r="AZ411" s="40">
        <f t="shared" si="1126"/>
        <v>267.60000000000002</v>
      </c>
      <c r="BA411" s="40">
        <f t="shared" si="1126"/>
        <v>176.2999999999999</v>
      </c>
      <c r="BB411" s="40">
        <f t="shared" si="1126"/>
        <v>121.70000000000002</v>
      </c>
      <c r="BC411" s="40">
        <f t="shared" si="1126"/>
        <v>56.09999999999993</v>
      </c>
      <c r="BD411" s="40">
        <f t="shared" si="1126"/>
        <v>255.50000000000017</v>
      </c>
      <c r="BE411" s="40">
        <f t="shared" si="1126"/>
        <v>147.69999999999993</v>
      </c>
      <c r="BF411" s="40">
        <f t="shared" si="1126"/>
        <v>58.400000000000041</v>
      </c>
      <c r="BG411" s="40">
        <f t="shared" si="1126"/>
        <v>10.200000000000045</v>
      </c>
      <c r="BH411" s="40">
        <f t="shared" ref="BH411" si="1127">+BH410+BH404</f>
        <v>141.9</v>
      </c>
      <c r="BI411" s="40">
        <f t="shared" si="1126"/>
        <v>163.33889162501643</v>
      </c>
      <c r="BJ411" s="40">
        <f t="shared" si="1126"/>
        <v>285.05253031223333</v>
      </c>
      <c r="BK411" s="40">
        <f t="shared" si="1126"/>
        <v>58.336693559544919</v>
      </c>
      <c r="BL411" s="40">
        <f t="shared" si="1126"/>
        <v>246.58000594955794</v>
      </c>
      <c r="BM411" s="40">
        <f t="shared" si="1126"/>
        <v>1255.7903654877559</v>
      </c>
      <c r="BN411" s="40">
        <f t="shared" si="1126"/>
        <v>307.4167896177031</v>
      </c>
      <c r="BO411" s="40">
        <f t="shared" si="1126"/>
        <v>255.96350365770442</v>
      </c>
      <c r="BP411" s="40">
        <f t="shared" si="1126"/>
        <v>502.41996425157936</v>
      </c>
      <c r="BQ411" s="40">
        <f t="shared" si="1126"/>
        <v>1213.8027983351324</v>
      </c>
      <c r="BR411" s="40">
        <f t="shared" si="1126"/>
        <v>438.81271995559933</v>
      </c>
      <c r="BS411" s="40">
        <f t="shared" si="1126"/>
        <v>444.39291609509399</v>
      </c>
      <c r="BT411" s="40">
        <f t="shared" si="1126"/>
        <v>651.66274220204741</v>
      </c>
      <c r="BU411" s="40">
        <f t="shared" si="1126"/>
        <v>760.24076546877961</v>
      </c>
      <c r="BV411" s="40">
        <f t="shared" si="1126"/>
        <v>537.5329440500924</v>
      </c>
      <c r="BW411" s="40">
        <f t="shared" si="1126"/>
        <v>433.67715372568665</v>
      </c>
      <c r="BX411" s="40">
        <f t="shared" si="1126"/>
        <v>619.05814252151947</v>
      </c>
      <c r="BY411" s="40">
        <f t="shared" si="1126"/>
        <v>789.9139746863143</v>
      </c>
      <c r="BZ411" s="40">
        <f t="shared" si="1126"/>
        <v>588.85059331021603</v>
      </c>
      <c r="CB411" s="30"/>
      <c r="CC411" s="30">
        <f t="shared" ref="CC411:CT411" si="1128">+SUMIFS($C411:$BZ411,$C$5:$BZ$5,"&lt;="&amp;CC$5,$C$5:$BZ$5,"&gt;"&amp;CB$5)</f>
        <v>-62.043999999999997</v>
      </c>
      <c r="CD411" s="30">
        <f t="shared" si="1128"/>
        <v>38.671833333333275</v>
      </c>
      <c r="CE411" s="30">
        <f t="shared" si="1128"/>
        <v>445.80213790255976</v>
      </c>
      <c r="CF411" s="30">
        <f t="shared" si="1128"/>
        <v>279.89769924763732</v>
      </c>
      <c r="CG411" s="30">
        <f t="shared" si="1128"/>
        <v>732.56899999999996</v>
      </c>
      <c r="CH411" s="30">
        <f t="shared" si="1128"/>
        <v>286.07499999999993</v>
      </c>
      <c r="CI411" s="30">
        <f t="shared" si="1128"/>
        <v>495.90000000000009</v>
      </c>
      <c r="CJ411" s="30">
        <f t="shared" si="1128"/>
        <v>695.26799999999992</v>
      </c>
      <c r="CK411" s="30">
        <f t="shared" si="1128"/>
        <v>731.48399999999992</v>
      </c>
      <c r="CL411" s="30">
        <f t="shared" si="1128"/>
        <v>952.01299999999992</v>
      </c>
      <c r="CM411" s="30">
        <f t="shared" si="1128"/>
        <v>701.79100000000005</v>
      </c>
      <c r="CN411" s="30">
        <f t="shared" si="1128"/>
        <v>682.1</v>
      </c>
      <c r="CO411" s="91">
        <f t="shared" si="1128"/>
        <v>517.70000000000005</v>
      </c>
      <c r="CP411" s="91">
        <f t="shared" si="1128"/>
        <v>600.49142193724981</v>
      </c>
      <c r="CQ411" s="91">
        <f t="shared" si="1128"/>
        <v>1868.1238546145619</v>
      </c>
      <c r="CR411" s="91">
        <f t="shared" si="1128"/>
        <v>2410.9989862000157</v>
      </c>
      <c r="CS411" s="91">
        <f t="shared" si="1128"/>
        <v>2393.8293678160135</v>
      </c>
      <c r="CT411" s="91">
        <f t="shared" si="1128"/>
        <v>2431.4998642437367</v>
      </c>
    </row>
    <row r="412" spans="1:98" ht="15.75" customHeight="1" x14ac:dyDescent="0.25">
      <c r="A412" s="1"/>
      <c r="B412" s="17"/>
      <c r="CO412" s="181"/>
      <c r="CP412" s="181"/>
      <c r="CQ412" s="181"/>
      <c r="CR412" s="181"/>
      <c r="CS412" s="181"/>
      <c r="CT412" s="181"/>
    </row>
    <row r="413" spans="1:98" ht="15.75" customHeight="1" x14ac:dyDescent="0.25">
      <c r="A413" s="1"/>
      <c r="B413" s="26" t="s">
        <v>294</v>
      </c>
      <c r="C413" s="96"/>
      <c r="D413" s="96"/>
      <c r="E413" s="96"/>
      <c r="F413" s="96"/>
      <c r="G413" s="96">
        <f t="shared" ref="G413:BG413" si="1129">-G614</f>
        <v>-2.7806666666666668</v>
      </c>
      <c r="H413" s="96">
        <f t="shared" si="1129"/>
        <v>-0.59633333333332905</v>
      </c>
      <c r="I413" s="96">
        <f t="shared" si="1129"/>
        <v>0.60833333333333661</v>
      </c>
      <c r="J413" s="96">
        <f t="shared" si="1129"/>
        <v>0.70599999999999996</v>
      </c>
      <c r="K413" s="96">
        <f t="shared" si="1129"/>
        <v>-1.3680000000000001</v>
      </c>
      <c r="L413" s="96">
        <f t="shared" si="1129"/>
        <v>-0.79520000000000002</v>
      </c>
      <c r="M413" s="96">
        <f t="shared" si="1129"/>
        <v>-1.7318</v>
      </c>
      <c r="N413" s="96">
        <f t="shared" si="1129"/>
        <v>0.32366666666665583</v>
      </c>
      <c r="O413" s="96">
        <f t="shared" si="1129"/>
        <v>-0.60499999999999998</v>
      </c>
      <c r="P413" s="96">
        <f t="shared" si="1129"/>
        <v>8.1850000000000005</v>
      </c>
      <c r="Q413" s="96">
        <f t="shared" si="1129"/>
        <v>-18.2818</v>
      </c>
      <c r="R413" s="96">
        <f t="shared" si="1129"/>
        <v>0.60420000000001584</v>
      </c>
      <c r="S413" s="96">
        <f t="shared" si="1129"/>
        <v>3.4047142857142876</v>
      </c>
      <c r="T413" s="96">
        <f t="shared" si="1129"/>
        <v>-3.9190000000000045</v>
      </c>
      <c r="U413" s="96">
        <f t="shared" si="1129"/>
        <v>-39.80510000000001</v>
      </c>
      <c r="V413" s="96">
        <f t="shared" si="1129"/>
        <v>-17.775849999999998</v>
      </c>
      <c r="W413" s="96">
        <f t="shared" si="1129"/>
        <v>18.922999999999998</v>
      </c>
      <c r="X413" s="96">
        <f t="shared" si="1129"/>
        <v>-16.396999999999998</v>
      </c>
      <c r="Y413" s="96">
        <f t="shared" si="1129"/>
        <v>19.746079999999999</v>
      </c>
      <c r="Z413" s="96">
        <f t="shared" si="1129"/>
        <v>0.37407437500001123</v>
      </c>
      <c r="AA413" s="96">
        <f t="shared" si="1129"/>
        <v>8.0658600000000007</v>
      </c>
      <c r="AB413" s="96">
        <f t="shared" si="1129"/>
        <v>-14.129098000000001</v>
      </c>
      <c r="AC413" s="96">
        <f t="shared" si="1129"/>
        <v>-31.994160000000001</v>
      </c>
      <c r="AD413" s="96">
        <f t="shared" si="1129"/>
        <v>-22.34496</v>
      </c>
      <c r="AE413" s="96">
        <f t="shared" si="1129"/>
        <v>-13.7247</v>
      </c>
      <c r="AF413" s="96">
        <f t="shared" si="1129"/>
        <v>-36.275799999999997</v>
      </c>
      <c r="AG413" s="96">
        <f t="shared" si="1129"/>
        <v>-37.701180000000001</v>
      </c>
      <c r="AH413" s="96">
        <f t="shared" si="1129"/>
        <v>-23.546379999999999</v>
      </c>
      <c r="AI413" s="96">
        <f t="shared" si="1129"/>
        <v>-3.4186000000000099</v>
      </c>
      <c r="AJ413" s="96">
        <f t="shared" si="1129"/>
        <v>-30.369399999999999</v>
      </c>
      <c r="AK413" s="96">
        <f t="shared" si="1129"/>
        <v>-83.086600000000004</v>
      </c>
      <c r="AL413" s="96">
        <f t="shared" si="1129"/>
        <v>-22.175999999999998</v>
      </c>
      <c r="AM413" s="96">
        <f t="shared" si="1129"/>
        <v>-6.2170699999999997</v>
      </c>
      <c r="AN413" s="96">
        <f t="shared" si="1129"/>
        <v>-45.033169999999998</v>
      </c>
      <c r="AO413" s="96">
        <f t="shared" si="1129"/>
        <v>-38.032229999999998</v>
      </c>
      <c r="AP413" s="96">
        <f t="shared" si="1129"/>
        <v>-35.071510000000004</v>
      </c>
      <c r="AQ413" s="96">
        <f t="shared" si="1129"/>
        <v>-50.260480000000001</v>
      </c>
      <c r="AR413" s="96">
        <f t="shared" si="1129"/>
        <v>-43.868960000000001</v>
      </c>
      <c r="AS413" s="96">
        <f t="shared" si="1129"/>
        <v>-27.506239999999998</v>
      </c>
      <c r="AT413" s="96">
        <f t="shared" si="1129"/>
        <v>-30.921759999999999</v>
      </c>
      <c r="AU413" s="96">
        <f t="shared" si="1129"/>
        <v>-22.623200000000001</v>
      </c>
      <c r="AV413" s="96">
        <f t="shared" si="1129"/>
        <v>-36.351680000000002</v>
      </c>
      <c r="AW413" s="96">
        <f t="shared" si="1129"/>
        <v>-29.28</v>
      </c>
      <c r="AX413" s="96">
        <f t="shared" si="1129"/>
        <v>-24.26352</v>
      </c>
      <c r="AY413" s="96">
        <f t="shared" si="1129"/>
        <v>-22.032</v>
      </c>
      <c r="AZ413" s="96">
        <f t="shared" si="1129"/>
        <v>-48.24</v>
      </c>
      <c r="BA413" s="96">
        <f t="shared" si="1129"/>
        <v>-31.806000000000001</v>
      </c>
      <c r="BB413" s="96">
        <f t="shared" si="1129"/>
        <v>-21.995999999999999</v>
      </c>
      <c r="BC413" s="96">
        <f t="shared" si="1129"/>
        <v>-10.098000000000001</v>
      </c>
      <c r="BD413" s="96">
        <f t="shared" si="1129"/>
        <v>-45.99</v>
      </c>
      <c r="BE413" s="96">
        <f t="shared" si="1129"/>
        <v>-26.773199999999999</v>
      </c>
      <c r="BF413" s="96">
        <f t="shared" si="1129"/>
        <v>-10.458</v>
      </c>
      <c r="BG413" s="96">
        <f t="shared" si="1129"/>
        <v>-1.6534285714285857</v>
      </c>
      <c r="BH413" s="96">
        <f t="shared" ref="BH413" si="1130">-BH614</f>
        <v>-25.542000000000002</v>
      </c>
      <c r="BI413" s="4">
        <f t="shared" ref="BI413:BZ413" si="1131">-BI414*BI411</f>
        <v>-29.401000492502956</v>
      </c>
      <c r="BJ413" s="4">
        <f t="shared" si="1131"/>
        <v>-51.309455456201995</v>
      </c>
      <c r="BK413" s="4">
        <f t="shared" si="1131"/>
        <v>-10.500604840718085</v>
      </c>
      <c r="BL413" s="4">
        <f t="shared" si="1131"/>
        <v>-44.384401070920426</v>
      </c>
      <c r="BM413" s="4">
        <f t="shared" si="1131"/>
        <v>-226.04226578779605</v>
      </c>
      <c r="BN413" s="4">
        <f t="shared" si="1131"/>
        <v>-55.335022131186555</v>
      </c>
      <c r="BO413" s="4">
        <f t="shared" si="1131"/>
        <v>-46.073430658386798</v>
      </c>
      <c r="BP413" s="4">
        <f t="shared" si="1131"/>
        <v>-90.435593565284279</v>
      </c>
      <c r="BQ413" s="4">
        <f t="shared" si="1131"/>
        <v>-218.48450370032381</v>
      </c>
      <c r="BR413" s="4">
        <f t="shared" si="1131"/>
        <v>-78.986289592007878</v>
      </c>
      <c r="BS413" s="4">
        <f t="shared" si="1131"/>
        <v>-79.99072489711692</v>
      </c>
      <c r="BT413" s="4">
        <f t="shared" si="1131"/>
        <v>-117.29929359636853</v>
      </c>
      <c r="BU413" s="4">
        <f t="shared" si="1131"/>
        <v>-136.84333778438034</v>
      </c>
      <c r="BV413" s="4">
        <f t="shared" si="1131"/>
        <v>-96.755929929016631</v>
      </c>
      <c r="BW413" s="4">
        <f t="shared" si="1131"/>
        <v>-78.061887670623591</v>
      </c>
      <c r="BX413" s="4">
        <f t="shared" si="1131"/>
        <v>-111.4304656538735</v>
      </c>
      <c r="BY413" s="4">
        <f t="shared" si="1131"/>
        <v>-142.18451544353658</v>
      </c>
      <c r="BZ413" s="4">
        <f t="shared" si="1131"/>
        <v>-105.99310679583888</v>
      </c>
      <c r="CB413" s="30"/>
      <c r="CC413" s="30">
        <f t="shared" ref="CC413:CT413" si="1132">+SUMIFS($C413:$BZ413,$C$5:$BZ$5,"&lt;="&amp;CC$5,$C$5:$BZ$5,"&gt;"&amp;CB$5)</f>
        <v>-2.0626666666666593</v>
      </c>
      <c r="CD413" s="30">
        <f t="shared" si="1132"/>
        <v>-3.5713333333333446</v>
      </c>
      <c r="CE413" s="30">
        <f t="shared" si="1132"/>
        <v>-10.097599999999984</v>
      </c>
      <c r="CF413" s="30">
        <f t="shared" si="1132"/>
        <v>-58.095235714285728</v>
      </c>
      <c r="CG413" s="30">
        <f t="shared" si="1132"/>
        <v>22.646154375000009</v>
      </c>
      <c r="CH413" s="30">
        <f t="shared" si="1132"/>
        <v>-60.402358</v>
      </c>
      <c r="CI413" s="30">
        <f t="shared" si="1132"/>
        <v>-111.24806</v>
      </c>
      <c r="CJ413" s="30">
        <f t="shared" si="1132"/>
        <v>-139.0506</v>
      </c>
      <c r="CK413" s="30">
        <f t="shared" si="1132"/>
        <v>-124.35397999999999</v>
      </c>
      <c r="CL413" s="30">
        <f t="shared" si="1132"/>
        <v>-152.55744000000001</v>
      </c>
      <c r="CM413" s="30">
        <f t="shared" si="1132"/>
        <v>-112.5184</v>
      </c>
      <c r="CN413" s="30">
        <f t="shared" si="1132"/>
        <v>-124.074</v>
      </c>
      <c r="CO413" s="91">
        <f t="shared" si="1132"/>
        <v>-93.319199999999995</v>
      </c>
      <c r="CP413" s="91">
        <f t="shared" si="1132"/>
        <v>-107.90588452013353</v>
      </c>
      <c r="CQ413" s="91">
        <f t="shared" si="1132"/>
        <v>-336.26229383062116</v>
      </c>
      <c r="CR413" s="91">
        <f t="shared" si="1132"/>
        <v>-433.97981751600275</v>
      </c>
      <c r="CS413" s="91">
        <f t="shared" si="1132"/>
        <v>-430.88928620688245</v>
      </c>
      <c r="CT413" s="91">
        <f t="shared" si="1132"/>
        <v>-437.66997556387253</v>
      </c>
    </row>
    <row r="414" spans="1:98" ht="15.75" customHeight="1" x14ac:dyDescent="0.25">
      <c r="A414" s="1"/>
      <c r="B414" s="26" t="s">
        <v>295</v>
      </c>
      <c r="C414" s="87"/>
      <c r="D414" s="87"/>
      <c r="E414" s="87"/>
      <c r="F414" s="87"/>
      <c r="G414" s="87">
        <f t="shared" ref="G414:BG414" si="1133">-G413/G411</f>
        <v>0.70331337998482546</v>
      </c>
      <c r="H414" s="87">
        <f t="shared" si="1133"/>
        <v>-1.465900803828211E-2</v>
      </c>
      <c r="I414" s="87">
        <f t="shared" si="1133"/>
        <v>-2.4401984249020712E-2</v>
      </c>
      <c r="J414" s="87">
        <f t="shared" si="1133"/>
        <v>1.4050590084980202E-2</v>
      </c>
      <c r="K414" s="87">
        <f t="shared" si="1133"/>
        <v>-1.4289793104408803E-2</v>
      </c>
      <c r="L414" s="87">
        <f t="shared" si="1133"/>
        <v>7.322957915093474E-2</v>
      </c>
      <c r="M414" s="87">
        <f t="shared" si="1133"/>
        <v>2.1488840725973235E-2</v>
      </c>
      <c r="N414" s="87">
        <f t="shared" si="1133"/>
        <v>-7.5350465023335967E-3</v>
      </c>
      <c r="O414" s="87">
        <f t="shared" si="1133"/>
        <v>-1.3128200677024566E-2</v>
      </c>
      <c r="P414" s="87">
        <f t="shared" si="1133"/>
        <v>-2.8656785395484507E-2</v>
      </c>
      <c r="Q414" s="87">
        <f t="shared" si="1133"/>
        <v>9.6021482901137295E-2</v>
      </c>
      <c r="R414" s="87">
        <f t="shared" si="1133"/>
        <v>-3.8067949979599183E-2</v>
      </c>
      <c r="S414" s="87">
        <f t="shared" si="1133"/>
        <v>0.32453209672443278</v>
      </c>
      <c r="T414" s="87">
        <f t="shared" si="1133"/>
        <v>-0.11396417354891254</v>
      </c>
      <c r="U414" s="87">
        <f t="shared" si="1133"/>
        <v>0.15064336913493351</v>
      </c>
      <c r="V414" s="87">
        <f t="shared" si="1133"/>
        <v>0.29360776346962353</v>
      </c>
      <c r="W414" s="87">
        <f t="shared" si="1133"/>
        <v>-0.13608088769353571</v>
      </c>
      <c r="X414" s="87">
        <f t="shared" si="1133"/>
        <v>8.9581512237762242E-2</v>
      </c>
      <c r="Y414" s="87">
        <f t="shared" si="1133"/>
        <v>-7.7837616237587851E-2</v>
      </c>
      <c r="Z414" s="87">
        <f t="shared" si="1133"/>
        <v>-2.385845786375392E-3</v>
      </c>
      <c r="AA414" s="87">
        <f t="shared" si="1133"/>
        <v>0.19476637770748309</v>
      </c>
      <c r="AB414" s="87">
        <f t="shared" si="1133"/>
        <v>0.15903266399531774</v>
      </c>
      <c r="AC414" s="87">
        <f t="shared" si="1133"/>
        <v>0.22770833778157362</v>
      </c>
      <c r="AD414" s="87">
        <f t="shared" si="1133"/>
        <v>0.22768685232170691</v>
      </c>
      <c r="AE414" s="87">
        <f t="shared" si="1133"/>
        <v>0.23609949940651281</v>
      </c>
      <c r="AF414" s="87">
        <f t="shared" si="1133"/>
        <v>0.22797476150375179</v>
      </c>
      <c r="AG414" s="87">
        <f t="shared" si="1133"/>
        <v>0.22016444659865342</v>
      </c>
      <c r="AH414" s="87">
        <f t="shared" si="1133"/>
        <v>0.21922778988138453</v>
      </c>
      <c r="AI414" s="87">
        <f t="shared" si="1133"/>
        <v>0.19978960902343607</v>
      </c>
      <c r="AJ414" s="87">
        <f t="shared" si="1133"/>
        <v>0.20000263426520457</v>
      </c>
      <c r="AK414" s="87">
        <f t="shared" si="1133"/>
        <v>0.20000048142656321</v>
      </c>
      <c r="AL414" s="87">
        <f t="shared" si="1133"/>
        <v>0.19999999999999996</v>
      </c>
      <c r="AM414" s="87">
        <f t="shared" si="1133"/>
        <v>0.16999999999999987</v>
      </c>
      <c r="AN414" s="87">
        <f t="shared" si="1133"/>
        <v>0.17</v>
      </c>
      <c r="AO414" s="87">
        <f t="shared" si="1133"/>
        <v>0.17</v>
      </c>
      <c r="AP414" s="87">
        <f t="shared" si="1133"/>
        <v>0.17000824070618004</v>
      </c>
      <c r="AQ414" s="87">
        <f t="shared" si="1133"/>
        <v>0.16000050934812993</v>
      </c>
      <c r="AR414" s="87">
        <f t="shared" si="1133"/>
        <v>0.16000000000000006</v>
      </c>
      <c r="AS414" s="87">
        <f t="shared" si="1133"/>
        <v>0.16111808154825707</v>
      </c>
      <c r="AT414" s="87">
        <f t="shared" si="1133"/>
        <v>0.1602296563445674</v>
      </c>
      <c r="AU414" s="87">
        <f t="shared" si="1133"/>
        <v>0.16040272263187752</v>
      </c>
      <c r="AV414" s="87">
        <f t="shared" si="1133"/>
        <v>0.16008878241262686</v>
      </c>
      <c r="AW414" s="87">
        <f t="shared" si="1133"/>
        <v>0.16055976574066963</v>
      </c>
      <c r="AX414" s="87">
        <f t="shared" si="1133"/>
        <v>0.16034893633894404</v>
      </c>
      <c r="AY414" s="87">
        <f t="shared" si="1133"/>
        <v>0.18911587982832612</v>
      </c>
      <c r="AZ414" s="87">
        <f t="shared" si="1133"/>
        <v>0.18026905829596412</v>
      </c>
      <c r="BA414" s="87">
        <f t="shared" si="1133"/>
        <v>0.18040839478162235</v>
      </c>
      <c r="BB414" s="87">
        <f t="shared" si="1133"/>
        <v>0.18073952341824154</v>
      </c>
      <c r="BC414" s="87">
        <f t="shared" si="1133"/>
        <v>0.18000000000000024</v>
      </c>
      <c r="BD414" s="87">
        <f t="shared" si="1133"/>
        <v>0.17999999999999988</v>
      </c>
      <c r="BE414" s="87">
        <f t="shared" si="1133"/>
        <v>0.18126743398781323</v>
      </c>
      <c r="BF414" s="87">
        <f t="shared" si="1133"/>
        <v>0.1790753424657533</v>
      </c>
      <c r="BG414" s="87">
        <f t="shared" si="1133"/>
        <v>0.16210084033613512</v>
      </c>
      <c r="BH414" s="87">
        <f t="shared" ref="BH414" si="1134">-BH413/BH411</f>
        <v>0.18</v>
      </c>
      <c r="BI414" s="92">
        <v>0.18</v>
      </c>
      <c r="BJ414" s="92">
        <v>0.18</v>
      </c>
      <c r="BK414" s="92">
        <v>0.18</v>
      </c>
      <c r="BL414" s="92">
        <v>0.18</v>
      </c>
      <c r="BM414" s="92">
        <v>0.18</v>
      </c>
      <c r="BN414" s="92">
        <v>0.18</v>
      </c>
      <c r="BO414" s="92">
        <v>0.18</v>
      </c>
      <c r="BP414" s="92">
        <v>0.18</v>
      </c>
      <c r="BQ414" s="92">
        <v>0.18</v>
      </c>
      <c r="BR414" s="92">
        <v>0.18</v>
      </c>
      <c r="BS414" s="92">
        <v>0.18</v>
      </c>
      <c r="BT414" s="92">
        <v>0.18</v>
      </c>
      <c r="BU414" s="92">
        <v>0.18</v>
      </c>
      <c r="BV414" s="92">
        <v>0.18</v>
      </c>
      <c r="BW414" s="92">
        <v>0.18</v>
      </c>
      <c r="BX414" s="92">
        <v>0.18</v>
      </c>
      <c r="BY414" s="92">
        <v>0.18</v>
      </c>
      <c r="BZ414" s="92">
        <v>0.18</v>
      </c>
      <c r="CB414" s="87"/>
      <c r="CC414" s="87">
        <f t="shared" ref="CC414:CT414" si="1135">-CC413/CC411</f>
        <v>-3.3245223819654751E-2</v>
      </c>
      <c r="CD414" s="87">
        <f t="shared" si="1135"/>
        <v>9.2349729131021713E-2</v>
      </c>
      <c r="CE414" s="87">
        <f t="shared" si="1135"/>
        <v>2.2650407302907651E-2</v>
      </c>
      <c r="CF414" s="87">
        <f t="shared" si="1135"/>
        <v>0.20755881834843673</v>
      </c>
      <c r="CG414" s="87">
        <f t="shared" si="1135"/>
        <v>-3.0913339733185555E-2</v>
      </c>
      <c r="CH414" s="87">
        <f t="shared" si="1135"/>
        <v>0.21114168662064148</v>
      </c>
      <c r="CI414" s="87">
        <f t="shared" si="1135"/>
        <v>0.22433567251461983</v>
      </c>
      <c r="CJ414" s="87">
        <f t="shared" si="1135"/>
        <v>0.19999568511710594</v>
      </c>
      <c r="CK414" s="87">
        <f t="shared" si="1135"/>
        <v>0.17000232404263116</v>
      </c>
      <c r="CL414" s="87">
        <f t="shared" si="1135"/>
        <v>0.16024722351480497</v>
      </c>
      <c r="CM414" s="87">
        <f t="shared" si="1135"/>
        <v>0.16033035476374019</v>
      </c>
      <c r="CN414" s="87">
        <f t="shared" si="1135"/>
        <v>0.18190001466060693</v>
      </c>
      <c r="CO414" s="87">
        <f t="shared" si="1135"/>
        <v>0.18025729186787712</v>
      </c>
      <c r="CP414" s="87">
        <f t="shared" si="1135"/>
        <v>0.17969596330288543</v>
      </c>
      <c r="CQ414" s="87">
        <f t="shared" si="1135"/>
        <v>0.18000000000000002</v>
      </c>
      <c r="CR414" s="87">
        <f t="shared" si="1135"/>
        <v>0.17999999999999997</v>
      </c>
      <c r="CS414" s="87">
        <f t="shared" si="1135"/>
        <v>0.18000000000000002</v>
      </c>
      <c r="CT414" s="87">
        <f t="shared" si="1135"/>
        <v>0.17999999999999997</v>
      </c>
    </row>
    <row r="415" spans="1:98" ht="15.75" customHeight="1" x14ac:dyDescent="0.25">
      <c r="A415" s="1"/>
      <c r="B415" s="26"/>
      <c r="CO415" s="181"/>
      <c r="CP415" s="181"/>
      <c r="CQ415" s="181"/>
      <c r="CR415" s="181"/>
      <c r="CS415" s="181"/>
      <c r="CT415" s="181"/>
    </row>
    <row r="416" spans="1:98" ht="15.75" customHeight="1" x14ac:dyDescent="0.25">
      <c r="A416" s="16"/>
      <c r="B416" s="17" t="s">
        <v>296</v>
      </c>
      <c r="C416" s="40"/>
      <c r="D416" s="40"/>
      <c r="E416" s="40"/>
      <c r="F416" s="40"/>
      <c r="G416" s="40">
        <f t="shared" ref="G416:BZ416" si="1136">+G413+G411</f>
        <v>1.1729999999999929</v>
      </c>
      <c r="H416" s="40">
        <f t="shared" si="1136"/>
        <v>-41.276666666666664</v>
      </c>
      <c r="I416" s="40">
        <f t="shared" si="1136"/>
        <v>25.538</v>
      </c>
      <c r="J416" s="40">
        <f t="shared" si="1136"/>
        <v>-49.540999999999983</v>
      </c>
      <c r="K416" s="40">
        <f t="shared" si="1136"/>
        <v>-97.100666666666683</v>
      </c>
      <c r="L416" s="40">
        <f t="shared" si="1136"/>
        <v>10.063799999999997</v>
      </c>
      <c r="M416" s="40">
        <f t="shared" si="1136"/>
        <v>78.858866666666643</v>
      </c>
      <c r="N416" s="40">
        <f t="shared" si="1136"/>
        <v>43.278499999999973</v>
      </c>
      <c r="O416" s="40">
        <f t="shared" si="1136"/>
        <v>-46.688999999999986</v>
      </c>
      <c r="P416" s="40">
        <f t="shared" si="1136"/>
        <v>293.80670833333329</v>
      </c>
      <c r="Q416" s="40">
        <f t="shared" si="1136"/>
        <v>172.11101052160743</v>
      </c>
      <c r="R416" s="40">
        <f t="shared" si="1136"/>
        <v>16.475819047619069</v>
      </c>
      <c r="S416" s="40">
        <f t="shared" si="1136"/>
        <v>-7.0864338012661623</v>
      </c>
      <c r="T416" s="40">
        <f t="shared" si="1136"/>
        <v>-38.307000000000002</v>
      </c>
      <c r="U416" s="40">
        <f t="shared" si="1136"/>
        <v>224.42889999999991</v>
      </c>
      <c r="V416" s="40">
        <f t="shared" si="1136"/>
        <v>42.766997334617834</v>
      </c>
      <c r="W416" s="40">
        <f t="shared" si="1136"/>
        <v>157.98000000000002</v>
      </c>
      <c r="X416" s="40">
        <f t="shared" si="1136"/>
        <v>166.64299999999997</v>
      </c>
      <c r="Y416" s="40">
        <f t="shared" si="1136"/>
        <v>273.42908</v>
      </c>
      <c r="Z416" s="40">
        <f t="shared" si="1136"/>
        <v>157.16307437499998</v>
      </c>
      <c r="AA416" s="40">
        <f t="shared" si="1136"/>
        <v>-33.347140000000017</v>
      </c>
      <c r="AB416" s="40">
        <f t="shared" si="1136"/>
        <v>74.714901999999952</v>
      </c>
      <c r="AC416" s="40">
        <f t="shared" si="1136"/>
        <v>108.51084</v>
      </c>
      <c r="AD416" s="40">
        <f t="shared" si="1136"/>
        <v>75.794040000000024</v>
      </c>
      <c r="AE416" s="40">
        <f t="shared" si="1136"/>
        <v>44.406300000000016</v>
      </c>
      <c r="AF416" s="40">
        <f t="shared" si="1136"/>
        <v>122.84620000000001</v>
      </c>
      <c r="AG416" s="40">
        <f t="shared" si="1136"/>
        <v>133.53981999999996</v>
      </c>
      <c r="AH416" s="40">
        <f t="shared" si="1136"/>
        <v>83.859620000000064</v>
      </c>
      <c r="AI416" s="40">
        <f t="shared" si="1136"/>
        <v>13.692399999999965</v>
      </c>
      <c r="AJ416" s="40">
        <f t="shared" si="1136"/>
        <v>121.47560000000006</v>
      </c>
      <c r="AK416" s="40">
        <f t="shared" si="1136"/>
        <v>332.34539999999993</v>
      </c>
      <c r="AL416" s="40">
        <f t="shared" si="1136"/>
        <v>88.704000000000008</v>
      </c>
      <c r="AM416" s="40">
        <f t="shared" si="1136"/>
        <v>30.353930000000027</v>
      </c>
      <c r="AN416" s="40">
        <f t="shared" si="1136"/>
        <v>219.86782999999997</v>
      </c>
      <c r="AO416" s="40">
        <f t="shared" si="1136"/>
        <v>185.68676999999997</v>
      </c>
      <c r="AP416" s="40">
        <f t="shared" si="1136"/>
        <v>171.22149000000002</v>
      </c>
      <c r="AQ416" s="40">
        <f t="shared" si="1136"/>
        <v>263.86651999999992</v>
      </c>
      <c r="AR416" s="40">
        <f t="shared" si="1136"/>
        <v>230.31203999999991</v>
      </c>
      <c r="AS416" s="40">
        <f t="shared" si="1136"/>
        <v>143.21476000000001</v>
      </c>
      <c r="AT416" s="40">
        <f t="shared" si="1136"/>
        <v>162.06224</v>
      </c>
      <c r="AU416" s="40">
        <f t="shared" si="1136"/>
        <v>118.41679999999997</v>
      </c>
      <c r="AV416" s="40">
        <f t="shared" si="1136"/>
        <v>190.72031999999996</v>
      </c>
      <c r="AW416" s="40">
        <f t="shared" si="1136"/>
        <v>153.08200000000005</v>
      </c>
      <c r="AX416" s="40">
        <f t="shared" si="1136"/>
        <v>127.05348000000004</v>
      </c>
      <c r="AY416" s="40">
        <f t="shared" si="1136"/>
        <v>94.468000000000046</v>
      </c>
      <c r="AZ416" s="40">
        <f t="shared" si="1136"/>
        <v>219.36</v>
      </c>
      <c r="BA416" s="40">
        <f t="shared" si="1136"/>
        <v>144.49399999999989</v>
      </c>
      <c r="BB416" s="40">
        <f t="shared" si="1136"/>
        <v>99.704000000000022</v>
      </c>
      <c r="BC416" s="40">
        <f t="shared" si="1136"/>
        <v>46.001999999999931</v>
      </c>
      <c r="BD416" s="40">
        <f t="shared" si="1136"/>
        <v>209.51000000000016</v>
      </c>
      <c r="BE416" s="40">
        <f t="shared" si="1136"/>
        <v>120.92679999999993</v>
      </c>
      <c r="BF416" s="40">
        <f t="shared" si="1136"/>
        <v>47.942000000000043</v>
      </c>
      <c r="BG416" s="40">
        <f t="shared" si="1136"/>
        <v>8.5465714285714594</v>
      </c>
      <c r="BH416" s="40">
        <f t="shared" si="1136"/>
        <v>116.358</v>
      </c>
      <c r="BI416" s="40">
        <f t="shared" si="1136"/>
        <v>133.93789113251347</v>
      </c>
      <c r="BJ416" s="40">
        <f t="shared" si="1136"/>
        <v>233.74307485603134</v>
      </c>
      <c r="BK416" s="40">
        <f t="shared" si="1136"/>
        <v>47.836088718826836</v>
      </c>
      <c r="BL416" s="40">
        <f t="shared" si="1136"/>
        <v>202.19560487863751</v>
      </c>
      <c r="BM416" s="40">
        <f t="shared" si="1136"/>
        <v>1029.7480996999598</v>
      </c>
      <c r="BN416" s="40">
        <f t="shared" si="1136"/>
        <v>252.08176748651655</v>
      </c>
      <c r="BO416" s="40">
        <f t="shared" si="1136"/>
        <v>209.89007299931762</v>
      </c>
      <c r="BP416" s="40">
        <f t="shared" si="1136"/>
        <v>411.98437068629505</v>
      </c>
      <c r="BQ416" s="40">
        <f t="shared" si="1136"/>
        <v>995.31829463480858</v>
      </c>
      <c r="BR416" s="40">
        <f t="shared" si="1136"/>
        <v>359.82643036359144</v>
      </c>
      <c r="BS416" s="40">
        <f t="shared" si="1136"/>
        <v>364.40219119797706</v>
      </c>
      <c r="BT416" s="40">
        <f t="shared" si="1136"/>
        <v>534.36344860567885</v>
      </c>
      <c r="BU416" s="40">
        <f t="shared" si="1136"/>
        <v>623.3974276843993</v>
      </c>
      <c r="BV416" s="40">
        <f t="shared" si="1136"/>
        <v>440.77701412107575</v>
      </c>
      <c r="BW416" s="40">
        <f t="shared" si="1136"/>
        <v>355.61526605506305</v>
      </c>
      <c r="BX416" s="40">
        <f t="shared" si="1136"/>
        <v>507.62767686764596</v>
      </c>
      <c r="BY416" s="40">
        <f t="shared" si="1136"/>
        <v>647.72945924277769</v>
      </c>
      <c r="BZ416" s="40">
        <f t="shared" si="1136"/>
        <v>482.85748651437711</v>
      </c>
      <c r="CB416" s="41"/>
      <c r="CC416" s="41">
        <f t="shared" ref="CC416:CT416" si="1137">+SUMIFS($C416:$BZ416,$C$5:$BZ$5,"&lt;="&amp;CC$5,$C$5:$BZ$5,"&gt;"&amp;CB$5)</f>
        <v>-64.106666666666655</v>
      </c>
      <c r="CD416" s="41">
        <f t="shared" si="1137"/>
        <v>35.100499999999933</v>
      </c>
      <c r="CE416" s="41">
        <f t="shared" si="1137"/>
        <v>435.70453790255976</v>
      </c>
      <c r="CF416" s="41">
        <f t="shared" si="1137"/>
        <v>221.80246353335158</v>
      </c>
      <c r="CG416" s="41">
        <f t="shared" si="1137"/>
        <v>755.21515437499988</v>
      </c>
      <c r="CH416" s="41">
        <f t="shared" si="1137"/>
        <v>225.67264199999997</v>
      </c>
      <c r="CI416" s="41">
        <f t="shared" si="1137"/>
        <v>384.65194000000008</v>
      </c>
      <c r="CJ416" s="41">
        <f t="shared" si="1137"/>
        <v>556.2174</v>
      </c>
      <c r="CK416" s="41">
        <f t="shared" si="1137"/>
        <v>607.13001999999994</v>
      </c>
      <c r="CL416" s="41">
        <f t="shared" si="1137"/>
        <v>799.45555999999988</v>
      </c>
      <c r="CM416" s="41">
        <f t="shared" si="1137"/>
        <v>589.27260000000001</v>
      </c>
      <c r="CN416" s="41">
        <f t="shared" si="1137"/>
        <v>558.02600000000007</v>
      </c>
      <c r="CO416" s="42">
        <f t="shared" si="1137"/>
        <v>424.38080000000008</v>
      </c>
      <c r="CP416" s="42">
        <f t="shared" si="1137"/>
        <v>492.58553741711626</v>
      </c>
      <c r="CQ416" s="42">
        <f t="shared" si="1137"/>
        <v>1531.8615607839406</v>
      </c>
      <c r="CR416" s="42">
        <f t="shared" si="1137"/>
        <v>1977.0191686840128</v>
      </c>
      <c r="CS416" s="42">
        <f t="shared" si="1137"/>
        <v>1962.9400816091311</v>
      </c>
      <c r="CT416" s="42">
        <f t="shared" si="1137"/>
        <v>1993.8298886798639</v>
      </c>
    </row>
    <row r="417" spans="1:98" ht="15.75" customHeight="1" x14ac:dyDescent="0.25">
      <c r="A417" s="1"/>
      <c r="B417" s="26" t="s">
        <v>10</v>
      </c>
      <c r="C417" s="43"/>
      <c r="D417" s="43"/>
      <c r="E417" s="43"/>
      <c r="F417" s="43"/>
      <c r="G417" s="43">
        <f t="shared" ref="G417:BZ417" si="1138">+(G416/G$308)</f>
        <v>3.5079849273281683E-3</v>
      </c>
      <c r="H417" s="43">
        <f t="shared" si="1138"/>
        <v>-0.38564069983992622</v>
      </c>
      <c r="I417" s="43">
        <f t="shared" si="1138"/>
        <v>0.10806304876758702</v>
      </c>
      <c r="J417" s="43">
        <f t="shared" si="1138"/>
        <v>-0.334546608681559</v>
      </c>
      <c r="K417" s="43">
        <f t="shared" si="1138"/>
        <v>-0.42938487685302701</v>
      </c>
      <c r="L417" s="43">
        <f t="shared" si="1138"/>
        <v>3.4939746487381643E-2</v>
      </c>
      <c r="M417" s="43">
        <f t="shared" si="1138"/>
        <v>0.19470988567275785</v>
      </c>
      <c r="N417" s="43">
        <f t="shared" si="1138"/>
        <v>0.14277301997835889</v>
      </c>
      <c r="O417" s="43">
        <f t="shared" si="1138"/>
        <v>-0.32354836697781741</v>
      </c>
      <c r="P417" s="43">
        <f t="shared" si="1138"/>
        <v>0.23159807563052145</v>
      </c>
      <c r="Q417" s="43">
        <f t="shared" si="1138"/>
        <v>0.2242033026793348</v>
      </c>
      <c r="R417" s="43">
        <f t="shared" si="1138"/>
        <v>7.0664661052171604E-2</v>
      </c>
      <c r="S417" s="43">
        <f t="shared" si="1138"/>
        <v>-4.6740894798307266E-2</v>
      </c>
      <c r="T417" s="43">
        <f t="shared" si="1138"/>
        <v>-0.2828295506563695</v>
      </c>
      <c r="U417" s="43">
        <f t="shared" si="1138"/>
        <v>0.235256337685644</v>
      </c>
      <c r="V417" s="43">
        <f t="shared" si="1138"/>
        <v>9.9984563690261832E-2</v>
      </c>
      <c r="W417" s="43">
        <f t="shared" si="1138"/>
        <v>0.43117753662743735</v>
      </c>
      <c r="X417" s="43">
        <f t="shared" si="1138"/>
        <v>0.45664373989532231</v>
      </c>
      <c r="Y417" s="43">
        <f t="shared" si="1138"/>
        <v>0.56169707328196294</v>
      </c>
      <c r="Z417" s="43">
        <f t="shared" si="1138"/>
        <v>0.45885421350200861</v>
      </c>
      <c r="AA417" s="43">
        <f t="shared" si="1138"/>
        <v>-0.1223496822671305</v>
      </c>
      <c r="AB417" s="43">
        <f t="shared" si="1138"/>
        <v>0.15583753162537195</v>
      </c>
      <c r="AC417" s="43">
        <f t="shared" si="1138"/>
        <v>0.14568674705265547</v>
      </c>
      <c r="AD417" s="43">
        <f t="shared" si="1138"/>
        <v>0.18616805075566106</v>
      </c>
      <c r="AE417" s="43">
        <f t="shared" si="1138"/>
        <v>0.12749257116607576</v>
      </c>
      <c r="AF417" s="43">
        <f t="shared" si="1138"/>
        <v>0.21290908492189625</v>
      </c>
      <c r="AG417" s="43">
        <f t="shared" si="1138"/>
        <v>0.20420837417557292</v>
      </c>
      <c r="AH417" s="43">
        <f t="shared" si="1138"/>
        <v>0.20385498178034819</v>
      </c>
      <c r="AI417" s="43">
        <f t="shared" si="1138"/>
        <v>4.7489465013439577E-2</v>
      </c>
      <c r="AJ417" s="43">
        <f t="shared" si="1138"/>
        <v>0.20821259433582276</v>
      </c>
      <c r="AK417" s="43">
        <f t="shared" si="1138"/>
        <v>0.21187835776221223</v>
      </c>
      <c r="AL417" s="43">
        <f t="shared" si="1138"/>
        <v>0.18161753113668613</v>
      </c>
      <c r="AM417" s="43">
        <f t="shared" si="1138"/>
        <v>7.1887859984842803E-2</v>
      </c>
      <c r="AN417" s="43">
        <f t="shared" si="1138"/>
        <v>0.23131418092909534</v>
      </c>
      <c r="AO417" s="43">
        <f t="shared" si="1138"/>
        <v>0.20906458045056231</v>
      </c>
      <c r="AP417" s="43">
        <f t="shared" si="1138"/>
        <v>0.23473584564216601</v>
      </c>
      <c r="AQ417" s="43">
        <f t="shared" si="1138"/>
        <v>0.26486000989712405</v>
      </c>
      <c r="AR417" s="43">
        <f t="shared" si="1138"/>
        <v>0.24052597555180741</v>
      </c>
      <c r="AS417" s="43">
        <f t="shared" si="1138"/>
        <v>0.17587857769175791</v>
      </c>
      <c r="AT417" s="43">
        <f t="shared" si="1138"/>
        <v>0.20657186704940014</v>
      </c>
      <c r="AU417" s="43">
        <f t="shared" si="1138"/>
        <v>0.16644898303417058</v>
      </c>
      <c r="AV417" s="43">
        <f t="shared" si="1138"/>
        <v>0.19365378757417354</v>
      </c>
      <c r="AW417" s="43">
        <f t="shared" si="1138"/>
        <v>0.17674394976233174</v>
      </c>
      <c r="AX417" s="43">
        <f t="shared" si="1138"/>
        <v>0.15022066047986535</v>
      </c>
      <c r="AY417" s="43">
        <f t="shared" si="1138"/>
        <v>9.4232418952618496E-2</v>
      </c>
      <c r="AZ417" s="43">
        <f t="shared" si="1138"/>
        <v>0.14577352472089317</v>
      </c>
      <c r="BA417" s="43">
        <f t="shared" si="1138"/>
        <v>0.10449378073474103</v>
      </c>
      <c r="BB417" s="43">
        <f t="shared" si="1138"/>
        <v>7.1549336203803382E-2</v>
      </c>
      <c r="BC417" s="43">
        <f t="shared" si="1138"/>
        <v>3.8287141073657868E-2</v>
      </c>
      <c r="BD417" s="43">
        <f t="shared" si="1138"/>
        <v>0.14499965395529113</v>
      </c>
      <c r="BE417" s="43">
        <f t="shared" si="1138"/>
        <v>9.0392285842427811E-2</v>
      </c>
      <c r="BF417" s="43">
        <f t="shared" si="1138"/>
        <v>3.5546822866464031E-2</v>
      </c>
      <c r="BG417" s="43">
        <f t="shared" si="1138"/>
        <v>7.0163134624180775E-3</v>
      </c>
      <c r="BH417" s="43">
        <f t="shared" si="1138"/>
        <v>7.8886779661016954E-2</v>
      </c>
      <c r="BI417" s="43">
        <f t="shared" si="1138"/>
        <v>9.556668449398395E-2</v>
      </c>
      <c r="BJ417" s="43">
        <f t="shared" si="1138"/>
        <v>0.15189938673539105</v>
      </c>
      <c r="BK417" s="43">
        <f t="shared" si="1138"/>
        <v>3.6369143294748808E-2</v>
      </c>
      <c r="BL417" s="43">
        <f t="shared" si="1138"/>
        <v>0.12657826182536877</v>
      </c>
      <c r="BM417" s="43">
        <f t="shared" si="1138"/>
        <v>0.28776791611611763</v>
      </c>
      <c r="BN417" s="43">
        <f t="shared" si="1138"/>
        <v>0.13414074028778963</v>
      </c>
      <c r="BO417" s="43">
        <f t="shared" si="1138"/>
        <v>0.11695895873865826</v>
      </c>
      <c r="BP417" s="43">
        <f t="shared" si="1138"/>
        <v>0.20902431134355207</v>
      </c>
      <c r="BQ417" s="43">
        <f t="shared" si="1138"/>
        <v>0.34332797452965075</v>
      </c>
      <c r="BR417" s="43">
        <f t="shared" si="1138"/>
        <v>0.18377364382943348</v>
      </c>
      <c r="BS417" s="43">
        <f t="shared" si="1138"/>
        <v>0.19510652466055967</v>
      </c>
      <c r="BT417" s="43">
        <f t="shared" si="1138"/>
        <v>0.25308473877735937</v>
      </c>
      <c r="BU417" s="43">
        <f t="shared" si="1138"/>
        <v>0.28471004949378576</v>
      </c>
      <c r="BV417" s="43">
        <f t="shared" si="1138"/>
        <v>0.22219717613539572</v>
      </c>
      <c r="BW417" s="43">
        <f t="shared" si="1138"/>
        <v>0.1886857390013372</v>
      </c>
      <c r="BX417" s="43">
        <f t="shared" si="1138"/>
        <v>0.24173995866549694</v>
      </c>
      <c r="BY417" s="43">
        <f t="shared" si="1138"/>
        <v>0.28828818226900288</v>
      </c>
      <c r="BZ417" s="43">
        <f t="shared" si="1138"/>
        <v>0.23294780476465293</v>
      </c>
      <c r="CB417" s="43"/>
      <c r="CC417" s="43">
        <f t="shared" ref="CC417:CT417" si="1139">+(CC416/CC$308)</f>
        <v>-7.7627611082116438E-2</v>
      </c>
      <c r="CD417" s="43">
        <f t="shared" si="1139"/>
        <v>2.8716599021358737E-2</v>
      </c>
      <c r="CE417" s="43">
        <f t="shared" si="1139"/>
        <v>0.18051163262622</v>
      </c>
      <c r="CF417" s="43">
        <f t="shared" si="1139"/>
        <v>0.13291413921873457</v>
      </c>
      <c r="CG417" s="43">
        <f t="shared" si="1139"/>
        <v>0.4839184008810572</v>
      </c>
      <c r="CH417" s="43">
        <f t="shared" si="1139"/>
        <v>0.11852884665381966</v>
      </c>
      <c r="CI417" s="43">
        <f t="shared" si="1139"/>
        <v>0.19323397645536378</v>
      </c>
      <c r="CJ417" s="43">
        <f t="shared" si="1139"/>
        <v>0.18991799841842386</v>
      </c>
      <c r="CK417" s="43">
        <f t="shared" si="1139"/>
        <v>0.20302927710637891</v>
      </c>
      <c r="CL417" s="43">
        <f t="shared" si="1139"/>
        <v>0.22503406239602675</v>
      </c>
      <c r="CM417" s="43">
        <f t="shared" si="1139"/>
        <v>0.17289929182227251</v>
      </c>
      <c r="CN417" s="43">
        <f t="shared" si="1139"/>
        <v>0.10561473237943826</v>
      </c>
      <c r="CO417" s="43">
        <f t="shared" si="1139"/>
        <v>7.9577865701588271E-2</v>
      </c>
      <c r="CP417" s="43">
        <f t="shared" si="1139"/>
        <v>8.7439962248196654E-2</v>
      </c>
      <c r="CQ417" s="43">
        <f t="shared" si="1139"/>
        <v>0.18301109869058993</v>
      </c>
      <c r="CR417" s="43">
        <f t="shared" si="1139"/>
        <v>0.22928428477161228</v>
      </c>
      <c r="CS417" s="43">
        <f t="shared" si="1139"/>
        <v>0.24078012627502518</v>
      </c>
      <c r="CT417" s="43">
        <f t="shared" si="1139"/>
        <v>0.24009856877892596</v>
      </c>
    </row>
    <row r="418" spans="1:98" ht="15.75" customHeight="1" x14ac:dyDescent="0.25">
      <c r="A418" s="1"/>
      <c r="B418" s="193"/>
      <c r="AE418" s="5"/>
      <c r="AF418" s="5"/>
      <c r="AG418" s="5"/>
      <c r="AH418" s="5"/>
      <c r="AI418" s="5"/>
      <c r="AJ418" s="5"/>
      <c r="AK418" s="5"/>
      <c r="AL418" s="5"/>
      <c r="AM418" s="5"/>
      <c r="AN418" s="5"/>
      <c r="AO418" s="5"/>
      <c r="AP418" s="5"/>
      <c r="AQ418" s="5"/>
      <c r="AR418" s="5"/>
      <c r="AS418" s="5"/>
      <c r="AT418" s="5"/>
      <c r="AU418" s="5"/>
      <c r="AV418" s="5"/>
      <c r="AW418" s="5"/>
      <c r="AX418" s="5"/>
      <c r="AY418" s="5"/>
      <c r="AZ418" s="5"/>
      <c r="BA418" s="5"/>
      <c r="BB418" s="5"/>
      <c r="BC418" s="5"/>
      <c r="BD418" s="5"/>
      <c r="BE418" s="5"/>
      <c r="BF418" s="5"/>
      <c r="CO418" s="181"/>
      <c r="CP418" s="181"/>
      <c r="CQ418" s="181"/>
      <c r="CR418" s="181"/>
      <c r="CS418" s="181"/>
      <c r="CT418" s="181"/>
    </row>
    <row r="419" spans="1:98" ht="15.75" customHeight="1" x14ac:dyDescent="0.25">
      <c r="A419" s="1"/>
      <c r="B419" s="17" t="s">
        <v>297</v>
      </c>
      <c r="C419" s="194"/>
      <c r="D419" s="194"/>
      <c r="E419" s="194"/>
      <c r="F419" s="194"/>
      <c r="G419" s="194">
        <f t="shared" ref="G419:BZ419" si="1140">+G416/G423</f>
        <v>1.3486944224069458E-2</v>
      </c>
      <c r="H419" s="194">
        <f t="shared" si="1140"/>
        <v>-0.49766899766899764</v>
      </c>
      <c r="I419" s="194">
        <f t="shared" si="1140"/>
        <v>0.23421031514025978</v>
      </c>
      <c r="J419" s="194">
        <f t="shared" si="1140"/>
        <v>-0.58687437066871972</v>
      </c>
      <c r="K419" s="194">
        <f t="shared" si="1140"/>
        <v>-1.1422264047366977</v>
      </c>
      <c r="L419" s="194">
        <f t="shared" si="1140"/>
        <v>0.10969556260423136</v>
      </c>
      <c r="M419" s="194">
        <f t="shared" si="1140"/>
        <v>0.66068638868176377</v>
      </c>
      <c r="N419" s="194">
        <f t="shared" si="1140"/>
        <v>0.38573325727731311</v>
      </c>
      <c r="O419" s="194">
        <f t="shared" si="1140"/>
        <v>-0.53670452455398177</v>
      </c>
      <c r="P419" s="194">
        <f t="shared" si="1140"/>
        <v>2.495428054946859</v>
      </c>
      <c r="Q419" s="194">
        <f t="shared" si="1140"/>
        <v>1.539289258054658</v>
      </c>
      <c r="R419" s="194">
        <f t="shared" si="1140"/>
        <v>0.15893635190587838</v>
      </c>
      <c r="S419" s="194">
        <f t="shared" si="1140"/>
        <v>-8.9284655233985086E-2</v>
      </c>
      <c r="T419" s="194">
        <f t="shared" si="1140"/>
        <v>-0.47672204592122458</v>
      </c>
      <c r="U419" s="194">
        <f t="shared" si="1140"/>
        <v>2.0952340497040529</v>
      </c>
      <c r="V419" s="194">
        <f t="shared" si="1140"/>
        <v>0.39768455769590694</v>
      </c>
      <c r="W419" s="194">
        <f t="shared" si="1140"/>
        <v>1.4455383939682309</v>
      </c>
      <c r="X419" s="194">
        <f t="shared" si="1140"/>
        <v>1.5107611691325789</v>
      </c>
      <c r="Y419" s="194">
        <f t="shared" si="1140"/>
        <v>2.4884109172650413</v>
      </c>
      <c r="Z419" s="194">
        <f t="shared" si="1140"/>
        <v>1.4057268597610058</v>
      </c>
      <c r="AA419" s="194">
        <f t="shared" si="1140"/>
        <v>-0.3942301508488204</v>
      </c>
      <c r="AB419" s="194">
        <f t="shared" si="1140"/>
        <v>0.64855559799309004</v>
      </c>
      <c r="AC419" s="194">
        <f t="shared" si="1140"/>
        <v>0.9411174327840417</v>
      </c>
      <c r="AD419" s="194">
        <f t="shared" si="1140"/>
        <v>0.64670682593856677</v>
      </c>
      <c r="AE419" s="194">
        <f t="shared" si="1140"/>
        <v>0.3737904040404042</v>
      </c>
      <c r="AF419" s="194">
        <f t="shared" si="1140"/>
        <v>1.0401879762912787</v>
      </c>
      <c r="AG419" s="194">
        <f t="shared" si="1140"/>
        <v>1.117488033472803</v>
      </c>
      <c r="AH419" s="194">
        <f t="shared" si="1140"/>
        <v>0.70648374052232565</v>
      </c>
      <c r="AI419" s="194">
        <f t="shared" si="1140"/>
        <v>0.11805319653403427</v>
      </c>
      <c r="AJ419" s="194">
        <f t="shared" si="1140"/>
        <v>1.0463465265515315</v>
      </c>
      <c r="AK419" s="194">
        <f t="shared" si="1140"/>
        <v>2.8965843624985834</v>
      </c>
      <c r="AL419" s="194">
        <f t="shared" si="1140"/>
        <v>0.77852184063402363</v>
      </c>
      <c r="AM419" s="194">
        <f t="shared" si="1140"/>
        <v>0.26689935635903234</v>
      </c>
      <c r="AN419" s="194">
        <f t="shared" si="1140"/>
        <v>1.9273802552684174</v>
      </c>
      <c r="AO419" s="194">
        <f t="shared" si="1140"/>
        <v>1.6252102333397513</v>
      </c>
      <c r="AP419" s="194">
        <f t="shared" si="1140"/>
        <v>1.4966913461538462</v>
      </c>
      <c r="AQ419" s="194">
        <f t="shared" si="1140"/>
        <v>2.2953697066703773</v>
      </c>
      <c r="AR419" s="194">
        <f t="shared" si="1140"/>
        <v>1.9955294851577789</v>
      </c>
      <c r="AS419" s="194">
        <f t="shared" si="1140"/>
        <v>1.2333660015329366</v>
      </c>
      <c r="AT419" s="194">
        <f t="shared" si="1140"/>
        <v>1.3934844368013759</v>
      </c>
      <c r="AU419" s="194">
        <f t="shared" si="1140"/>
        <v>1.0109860838384699</v>
      </c>
      <c r="AV419" s="194">
        <f t="shared" si="1140"/>
        <v>1.6328375127351178</v>
      </c>
      <c r="AW419" s="194">
        <f t="shared" si="1140"/>
        <v>1.3116667237892865</v>
      </c>
      <c r="AX419" s="194">
        <f t="shared" si="1140"/>
        <v>1.0877680176709306</v>
      </c>
      <c r="AY419" s="194">
        <f t="shared" si="1140"/>
        <v>0.66998581560283721</v>
      </c>
      <c r="AZ419" s="194">
        <f t="shared" si="1140"/>
        <v>1.3010676156583632</v>
      </c>
      <c r="BA419" s="194">
        <f t="shared" si="1140"/>
        <v>0.85398345153664246</v>
      </c>
      <c r="BB419" s="194">
        <f t="shared" si="1140"/>
        <v>0.58580493537015288</v>
      </c>
      <c r="BC419" s="194">
        <f t="shared" si="1140"/>
        <v>0.26838973162193658</v>
      </c>
      <c r="BD419" s="194">
        <f t="shared" si="1140"/>
        <v>1.2173736199883798</v>
      </c>
      <c r="BE419" s="194">
        <f t="shared" si="1140"/>
        <v>0.70021308627678014</v>
      </c>
      <c r="BF419" s="194">
        <f t="shared" si="1140"/>
        <v>0.27680138568129359</v>
      </c>
      <c r="BG419" s="194">
        <f t="shared" si="1140"/>
        <v>4.894943544428098E-2</v>
      </c>
      <c r="BH419" s="194">
        <f t="shared" si="1140"/>
        <v>0.65701863354037271</v>
      </c>
      <c r="BI419" s="194">
        <f t="shared" si="1140"/>
        <v>0.75415479241280114</v>
      </c>
      <c r="BJ419" s="194">
        <f t="shared" si="1140"/>
        <v>1.3124260238968632</v>
      </c>
      <c r="BK419" s="194">
        <f t="shared" si="1140"/>
        <v>0.26792841867203626</v>
      </c>
      <c r="BL419" s="194">
        <f t="shared" si="1140"/>
        <v>1.1293215073510126</v>
      </c>
      <c r="BM419" s="194">
        <f t="shared" si="1140"/>
        <v>5.7347170751974001</v>
      </c>
      <c r="BN419" s="194">
        <f t="shared" si="1140"/>
        <v>1.3997846137672714</v>
      </c>
      <c r="BO419" s="194">
        <f t="shared" si="1140"/>
        <v>1.1625110200954245</v>
      </c>
      <c r="BP419" s="194">
        <f t="shared" si="1140"/>
        <v>2.2752488793155927</v>
      </c>
      <c r="BQ419" s="194">
        <f t="shared" si="1140"/>
        <v>5.4803246469751787</v>
      </c>
      <c r="BR419" s="194">
        <f t="shared" si="1140"/>
        <v>1.9753196945758171</v>
      </c>
      <c r="BS419" s="194">
        <f t="shared" si="1140"/>
        <v>1.9951270190269548</v>
      </c>
      <c r="BT419" s="194">
        <f t="shared" si="1140"/>
        <v>2.9169637371005535</v>
      </c>
      <c r="BU419" s="194">
        <f t="shared" si="1140"/>
        <v>3.3924852080235781</v>
      </c>
      <c r="BV419" s="194">
        <f t="shared" si="1140"/>
        <v>2.3913034809226952</v>
      </c>
      <c r="BW419" s="194">
        <f t="shared" si="1140"/>
        <v>1.9239895608002258</v>
      </c>
      <c r="BX419" s="194">
        <f t="shared" si="1140"/>
        <v>2.7380133595881659</v>
      </c>
      <c r="BY419" s="194">
        <f t="shared" si="1140"/>
        <v>3.4826244896260223</v>
      </c>
      <c r="BZ419" s="194">
        <f t="shared" si="1140"/>
        <v>2.5879689010418017</v>
      </c>
      <c r="CB419" s="195"/>
      <c r="CC419" s="195">
        <f t="shared" ref="CC419:CT419" si="1141">+SUMIFS($C419:$BZ419,$C$5:$BZ$5,"&lt;="&amp;CC$5,$C$5:$BZ$5,"&gt;"&amp;CB$5)</f>
        <v>-0.83684610897338807</v>
      </c>
      <c r="CD419" s="195">
        <f t="shared" si="1141"/>
        <v>1.3888803826610507E-2</v>
      </c>
      <c r="CE419" s="195">
        <f t="shared" si="1141"/>
        <v>3.6569491403534133</v>
      </c>
      <c r="CF419" s="195">
        <f t="shared" si="1141"/>
        <v>1.9269119062447502</v>
      </c>
      <c r="CG419" s="195">
        <f t="shared" si="1141"/>
        <v>6.8504373401268568</v>
      </c>
      <c r="CH419" s="195">
        <f t="shared" si="1141"/>
        <v>1.8421497058668783</v>
      </c>
      <c r="CI419" s="195">
        <f t="shared" si="1141"/>
        <v>3.2379501543268114</v>
      </c>
      <c r="CJ419" s="195">
        <f t="shared" si="1141"/>
        <v>4.8395059262181723</v>
      </c>
      <c r="CK419" s="195">
        <f t="shared" si="1141"/>
        <v>5.3161811911210473</v>
      </c>
      <c r="CL419" s="195">
        <f t="shared" si="1141"/>
        <v>6.9177496301624686</v>
      </c>
      <c r="CM419" s="195">
        <f t="shared" si="1141"/>
        <v>5.0432583380338052</v>
      </c>
      <c r="CN419" s="195">
        <f t="shared" si="1141"/>
        <v>3.4108418181679956</v>
      </c>
      <c r="CO419" s="5">
        <f t="shared" si="1141"/>
        <v>2.4627778235683899</v>
      </c>
      <c r="CP419" s="5">
        <f t="shared" si="1141"/>
        <v>2.7725488852943183</v>
      </c>
      <c r="CQ419" s="5">
        <f t="shared" si="1141"/>
        <v>8.5317516149877211</v>
      </c>
      <c r="CR419" s="5">
        <f t="shared" si="1141"/>
        <v>10.893404240962013</v>
      </c>
      <c r="CS419" s="5">
        <f t="shared" si="1141"/>
        <v>10.695879445073782</v>
      </c>
      <c r="CT419" s="5">
        <f t="shared" si="1141"/>
        <v>10.732596311056215</v>
      </c>
    </row>
    <row r="420" spans="1:98" ht="15.75" customHeight="1" x14ac:dyDescent="0.25">
      <c r="A420" s="1"/>
      <c r="B420" s="26" t="s">
        <v>8</v>
      </c>
      <c r="C420" s="87"/>
      <c r="D420" s="43"/>
      <c r="E420" s="43"/>
      <c r="F420" s="43"/>
      <c r="G420" s="43" t="str">
        <f t="shared" ref="G420:BZ420" si="1142">+IFERROR(G419/C419-1,"")</f>
        <v/>
      </c>
      <c r="H420" s="43" t="str">
        <f t="shared" si="1142"/>
        <v/>
      </c>
      <c r="I420" s="43" t="str">
        <f t="shared" si="1142"/>
        <v/>
      </c>
      <c r="J420" s="43" t="str">
        <f t="shared" si="1142"/>
        <v/>
      </c>
      <c r="K420" s="43">
        <f t="shared" si="1142"/>
        <v>-85.691267774224556</v>
      </c>
      <c r="L420" s="43">
        <f t="shared" si="1142"/>
        <v>-1.220418718300774</v>
      </c>
      <c r="M420" s="43">
        <f t="shared" si="1142"/>
        <v>1.8209107198634844</v>
      </c>
      <c r="N420" s="43">
        <f t="shared" si="1142"/>
        <v>-1.6572671708900588</v>
      </c>
      <c r="O420" s="43">
        <f t="shared" si="1142"/>
        <v>-0.53012421851891856</v>
      </c>
      <c r="P420" s="43">
        <f t="shared" si="1142"/>
        <v>21.74866909566861</v>
      </c>
      <c r="Q420" s="43">
        <f t="shared" si="1142"/>
        <v>1.3298334647485759</v>
      </c>
      <c r="R420" s="43">
        <f t="shared" si="1142"/>
        <v>-0.58796305761207646</v>
      </c>
      <c r="S420" s="43">
        <f t="shared" si="1142"/>
        <v>-0.83364281248013805</v>
      </c>
      <c r="T420" s="43">
        <f t="shared" si="1142"/>
        <v>-1.1910381848020766</v>
      </c>
      <c r="U420" s="43">
        <f t="shared" si="1142"/>
        <v>0.36116979881480726</v>
      </c>
      <c r="V420" s="43">
        <f t="shared" si="1142"/>
        <v>1.502162362021588</v>
      </c>
      <c r="W420" s="43">
        <f t="shared" si="1142"/>
        <v>-17.190222050809968</v>
      </c>
      <c r="X420" s="43">
        <f t="shared" si="1142"/>
        <v>-4.1690608438574763</v>
      </c>
      <c r="Y420" s="43">
        <f t="shared" si="1142"/>
        <v>0.18765295820604089</v>
      </c>
      <c r="Z420" s="43">
        <f t="shared" si="1142"/>
        <v>2.534778589104552</v>
      </c>
      <c r="AA420" s="43">
        <f t="shared" si="1142"/>
        <v>-1.2727220200402956</v>
      </c>
      <c r="AB420" s="43">
        <f t="shared" si="1142"/>
        <v>-0.57070938064587284</v>
      </c>
      <c r="AC420" s="43">
        <f t="shared" si="1142"/>
        <v>-0.62179982966060776</v>
      </c>
      <c r="AD420" s="43">
        <f t="shared" si="1142"/>
        <v>-0.53994844628029914</v>
      </c>
      <c r="AE420" s="43">
        <f t="shared" si="1142"/>
        <v>-1.94815275603754</v>
      </c>
      <c r="AF420" s="43">
        <f t="shared" si="1142"/>
        <v>0.60385320782068286</v>
      </c>
      <c r="AG420" s="43">
        <f t="shared" si="1142"/>
        <v>0.18740551874277434</v>
      </c>
      <c r="AH420" s="43">
        <f t="shared" si="1142"/>
        <v>9.2432787448941012E-2</v>
      </c>
      <c r="AI420" s="43">
        <f t="shared" si="1142"/>
        <v>-0.68417274692457453</v>
      </c>
      <c r="AJ420" s="43">
        <f t="shared" si="1142"/>
        <v>5.9206128128981295E-3</v>
      </c>
      <c r="AK420" s="43">
        <f t="shared" si="1142"/>
        <v>1.5920495573423779</v>
      </c>
      <c r="AL420" s="43">
        <f t="shared" si="1142"/>
        <v>0.1019671026801523</v>
      </c>
      <c r="AM420" s="43">
        <f t="shared" si="1142"/>
        <v>1.260839724759899</v>
      </c>
      <c r="AN420" s="43">
        <f t="shared" si="1142"/>
        <v>0.84200951248964251</v>
      </c>
      <c r="AO420" s="43">
        <f t="shared" si="1142"/>
        <v>-0.43892183691213094</v>
      </c>
      <c r="AP420" s="43">
        <f t="shared" si="1142"/>
        <v>0.92247830187390711</v>
      </c>
      <c r="AQ420" s="43">
        <f t="shared" si="1142"/>
        <v>7.6001320422168863</v>
      </c>
      <c r="AR420" s="43">
        <f t="shared" si="1142"/>
        <v>3.5358476721486731E-2</v>
      </c>
      <c r="AS420" s="43">
        <f t="shared" si="1142"/>
        <v>-0.24110371924104135</v>
      </c>
      <c r="AT420" s="43">
        <f t="shared" si="1142"/>
        <v>-6.8956708821553914E-2</v>
      </c>
      <c r="AU420" s="43">
        <f t="shared" si="1142"/>
        <v>-0.5595541402761699</v>
      </c>
      <c r="AV420" s="43">
        <f t="shared" si="1142"/>
        <v>-0.18175224927532674</v>
      </c>
      <c r="AW420" s="43">
        <f t="shared" si="1142"/>
        <v>6.3485390515897855E-2</v>
      </c>
      <c r="AX420" s="43">
        <f t="shared" si="1142"/>
        <v>-0.21938990566137295</v>
      </c>
      <c r="AY420" s="43">
        <f t="shared" si="1142"/>
        <v>-0.3372947201616634</v>
      </c>
      <c r="AZ420" s="43">
        <f t="shared" si="1142"/>
        <v>-0.20318610669411719</v>
      </c>
      <c r="BA420" s="43">
        <f t="shared" si="1142"/>
        <v>-0.34893259389125808</v>
      </c>
      <c r="BB420" s="43">
        <f t="shared" si="1142"/>
        <v>-0.46146151950261749</v>
      </c>
      <c r="BC420" s="43">
        <f t="shared" si="1142"/>
        <v>-0.59940983022088923</v>
      </c>
      <c r="BD420" s="43">
        <f t="shared" si="1142"/>
        <v>-6.4327168444380023E-2</v>
      </c>
      <c r="BE420" s="43">
        <f t="shared" si="1142"/>
        <v>-0.18006246489105926</v>
      </c>
      <c r="BF420" s="43">
        <f t="shared" si="1142"/>
        <v>-0.5274853983495531</v>
      </c>
      <c r="BG420" s="43">
        <f t="shared" si="1142"/>
        <v>-0.81761807671080011</v>
      </c>
      <c r="BH420" s="43">
        <f t="shared" si="1142"/>
        <v>-0.46029828250537896</v>
      </c>
      <c r="BI420" s="43">
        <f t="shared" si="1142"/>
        <v>7.7036129705663425E-2</v>
      </c>
      <c r="BJ420" s="43">
        <f t="shared" si="1142"/>
        <v>3.741399760938978</v>
      </c>
      <c r="BK420" s="43">
        <f t="shared" si="1142"/>
        <v>4.4735752565934801</v>
      </c>
      <c r="BL420" s="43">
        <f t="shared" si="1142"/>
        <v>0.71885765441021943</v>
      </c>
      <c r="BM420" s="43">
        <f t="shared" si="1142"/>
        <v>6.6041644671514499</v>
      </c>
      <c r="BN420" s="43">
        <f t="shared" si="1142"/>
        <v>6.6562677270771031E-2</v>
      </c>
      <c r="BO420" s="43">
        <f t="shared" si="1142"/>
        <v>3.3388865796965792</v>
      </c>
      <c r="BP420" s="43">
        <f t="shared" si="1142"/>
        <v>1.0147042843915361</v>
      </c>
      <c r="BQ420" s="43">
        <f t="shared" si="1142"/>
        <v>-4.4360066047977598E-2</v>
      </c>
      <c r="BR420" s="43">
        <f t="shared" si="1142"/>
        <v>0.41115974211174922</v>
      </c>
      <c r="BS420" s="43">
        <f t="shared" si="1142"/>
        <v>0.71622202674963464</v>
      </c>
      <c r="BT420" s="43">
        <f t="shared" si="1142"/>
        <v>0.28204161031297459</v>
      </c>
      <c r="BU420" s="43">
        <f t="shared" si="1142"/>
        <v>-0.38097002886571085</v>
      </c>
      <c r="BV420" s="43">
        <f t="shared" si="1142"/>
        <v>0.21059061350380914</v>
      </c>
      <c r="BW420" s="43">
        <f t="shared" si="1142"/>
        <v>-3.5655603652454904E-2</v>
      </c>
      <c r="BX420" s="43">
        <f t="shared" si="1142"/>
        <v>-6.134816666945031E-2</v>
      </c>
      <c r="BY420" s="43">
        <f t="shared" si="1142"/>
        <v>2.6570279920235418E-2</v>
      </c>
      <c r="BZ420" s="43">
        <f t="shared" si="1142"/>
        <v>8.2241932773510662E-2</v>
      </c>
      <c r="CB420" s="43"/>
      <c r="CC420" s="43" t="e">
        <f t="shared" ref="CC420:CT420" si="1143">+CC419/CB419-1</f>
        <v>#DIV/0!</v>
      </c>
      <c r="CD420" s="43">
        <f t="shared" si="1143"/>
        <v>-1.0165966044146979</v>
      </c>
      <c r="CE420" s="43">
        <f t="shared" si="1143"/>
        <v>262.30195069404141</v>
      </c>
      <c r="CF420" s="43">
        <f t="shared" si="1143"/>
        <v>-0.47308211509374987</v>
      </c>
      <c r="CG420" s="43">
        <f t="shared" si="1143"/>
        <v>2.5551377921979253</v>
      </c>
      <c r="CH420" s="43">
        <f t="shared" si="1143"/>
        <v>-0.73109020425946047</v>
      </c>
      <c r="CI420" s="43">
        <f t="shared" si="1143"/>
        <v>0.75770196310027793</v>
      </c>
      <c r="CJ420" s="43">
        <f t="shared" si="1143"/>
        <v>0.4946202676255631</v>
      </c>
      <c r="CK420" s="43">
        <f t="shared" si="1143"/>
        <v>9.8496679654935804E-2</v>
      </c>
      <c r="CL420" s="43">
        <f t="shared" si="1143"/>
        <v>0.30126295200703868</v>
      </c>
      <c r="CM420" s="43">
        <f t="shared" si="1143"/>
        <v>-0.27096836288430981</v>
      </c>
      <c r="CN420" s="43">
        <f t="shared" si="1143"/>
        <v>-0.32368290705136338</v>
      </c>
      <c r="CO420" s="43">
        <f t="shared" si="1143"/>
        <v>-0.27795601354178956</v>
      </c>
      <c r="CP420" s="43">
        <f t="shared" si="1143"/>
        <v>0.12578116416408691</v>
      </c>
      <c r="CQ420" s="43">
        <f t="shared" si="1143"/>
        <v>2.0772231502356497</v>
      </c>
      <c r="CR420" s="43">
        <f t="shared" si="1143"/>
        <v>0.2768074754808354</v>
      </c>
      <c r="CS420" s="43">
        <f t="shared" si="1143"/>
        <v>-1.8132513172097964E-2</v>
      </c>
      <c r="CT420" s="43">
        <f t="shared" si="1143"/>
        <v>3.4328047703775511E-3</v>
      </c>
    </row>
    <row r="421" spans="1:98" ht="15.75" customHeight="1" x14ac:dyDescent="0.25">
      <c r="A421" s="1"/>
      <c r="B421" s="26" t="s">
        <v>272</v>
      </c>
      <c r="D421" s="43"/>
      <c r="E421" s="43"/>
      <c r="F421" s="43"/>
      <c r="G421" s="43" t="e">
        <f t="shared" ref="G421:BZ421" si="1144">+G419/F419-1</f>
        <v>#DIV/0!</v>
      </c>
      <c r="H421" s="43">
        <f t="shared" si="1144"/>
        <v>-37.900056039442447</v>
      </c>
      <c r="I421" s="43">
        <f t="shared" si="1144"/>
        <v>-1.4706146379164939</v>
      </c>
      <c r="J421" s="43">
        <f t="shared" si="1144"/>
        <v>-3.5057579992463723</v>
      </c>
      <c r="K421" s="43">
        <f t="shared" si="1144"/>
        <v>0.94628776076075138</v>
      </c>
      <c r="L421" s="43">
        <f t="shared" si="1144"/>
        <v>-1.0960366194909652</v>
      </c>
      <c r="M421" s="43">
        <f t="shared" si="1144"/>
        <v>5.0229089764135884</v>
      </c>
      <c r="N421" s="43">
        <f t="shared" si="1144"/>
        <v>-0.41616285141434739</v>
      </c>
      <c r="O421" s="43">
        <f t="shared" si="1144"/>
        <v>-2.3913877386209705</v>
      </c>
      <c r="P421" s="43">
        <f t="shared" si="1144"/>
        <v>-5.6495379501796403</v>
      </c>
      <c r="Q421" s="43">
        <f t="shared" si="1144"/>
        <v>-0.38315622644250602</v>
      </c>
      <c r="R421" s="43">
        <f t="shared" si="1144"/>
        <v>-0.89674692324771954</v>
      </c>
      <c r="S421" s="43">
        <f t="shared" si="1144"/>
        <v>-1.5617635875199851</v>
      </c>
      <c r="T421" s="43">
        <f t="shared" si="1144"/>
        <v>4.3393502463765614</v>
      </c>
      <c r="U421" s="43">
        <f t="shared" si="1144"/>
        <v>-5.3950852863437273</v>
      </c>
      <c r="V421" s="43">
        <f t="shared" si="1144"/>
        <v>-0.81019564007559008</v>
      </c>
      <c r="W421" s="43">
        <f t="shared" si="1144"/>
        <v>2.6348869122385556</v>
      </c>
      <c r="X421" s="43">
        <f t="shared" si="1144"/>
        <v>4.5120057299413041E-2</v>
      </c>
      <c r="Y421" s="43">
        <f t="shared" si="1144"/>
        <v>0.64712395851012738</v>
      </c>
      <c r="Z421" s="43">
        <f t="shared" si="1144"/>
        <v>-0.43509054312219064</v>
      </c>
      <c r="AA421" s="43">
        <f t="shared" si="1144"/>
        <v>-1.2804457694689317</v>
      </c>
      <c r="AB421" s="43">
        <f t="shared" si="1144"/>
        <v>-2.6451192193105455</v>
      </c>
      <c r="AC421" s="43">
        <f t="shared" si="1144"/>
        <v>0.45109753997384927</v>
      </c>
      <c r="AD421" s="43">
        <f t="shared" si="1144"/>
        <v>-0.31283089292538202</v>
      </c>
      <c r="AE421" s="43">
        <f t="shared" si="1144"/>
        <v>-0.42200949634647578</v>
      </c>
      <c r="AF421" s="43">
        <f t="shared" si="1144"/>
        <v>1.7828108080025551</v>
      </c>
      <c r="AG421" s="43">
        <f t="shared" si="1144"/>
        <v>7.4313546150699183E-2</v>
      </c>
      <c r="AH421" s="43">
        <f t="shared" si="1144"/>
        <v>-0.3677930149043338</v>
      </c>
      <c r="AI421" s="43">
        <f t="shared" si="1144"/>
        <v>-0.83290033476672254</v>
      </c>
      <c r="AJ421" s="43">
        <f t="shared" si="1144"/>
        <v>7.8633476879202835</v>
      </c>
      <c r="AK421" s="43">
        <f t="shared" si="1144"/>
        <v>1.7682840139441409</v>
      </c>
      <c r="AL421" s="43">
        <f t="shared" si="1144"/>
        <v>-0.73122763116677414</v>
      </c>
      <c r="AM421" s="43">
        <f t="shared" si="1144"/>
        <v>-0.65717165218939644</v>
      </c>
      <c r="AN421" s="43">
        <f t="shared" si="1144"/>
        <v>6.2213746843050099</v>
      </c>
      <c r="AO421" s="43">
        <f t="shared" si="1144"/>
        <v>-0.15677758506796791</v>
      </c>
      <c r="AP421" s="43">
        <f t="shared" si="1144"/>
        <v>-7.9078315253899967E-2</v>
      </c>
      <c r="AQ421" s="43">
        <f t="shared" si="1144"/>
        <v>0.53362930344252435</v>
      </c>
      <c r="AR421" s="43">
        <f t="shared" si="1144"/>
        <v>-0.13062829078960936</v>
      </c>
      <c r="AS421" s="43">
        <f t="shared" si="1144"/>
        <v>-0.3819354658969526</v>
      </c>
      <c r="AT421" s="43">
        <f t="shared" si="1144"/>
        <v>0.12982231962728807</v>
      </c>
      <c r="AU421" s="43">
        <f t="shared" si="1144"/>
        <v>-0.27449058120871317</v>
      </c>
      <c r="AV421" s="43">
        <f t="shared" si="1144"/>
        <v>0.61509395513697696</v>
      </c>
      <c r="AW421" s="43">
        <f t="shared" si="1144"/>
        <v>-0.19669488631961152</v>
      </c>
      <c r="AX421" s="43">
        <f t="shared" si="1144"/>
        <v>-0.17069786254204333</v>
      </c>
      <c r="AY421" s="43">
        <f t="shared" si="1144"/>
        <v>-0.38407288620474955</v>
      </c>
      <c r="AZ421" s="43">
        <f t="shared" si="1144"/>
        <v>0.94193307583339458</v>
      </c>
      <c r="BA421" s="43">
        <f t="shared" si="1144"/>
        <v>-0.34362869288348874</v>
      </c>
      <c r="BB421" s="43">
        <f t="shared" si="1144"/>
        <v>-0.31403245072715869</v>
      </c>
      <c r="BC421" s="43">
        <f t="shared" si="1144"/>
        <v>-0.54184453660782317</v>
      </c>
      <c r="BD421" s="43">
        <f t="shared" si="1144"/>
        <v>3.5358427560977486</v>
      </c>
      <c r="BE421" s="43">
        <f t="shared" si="1144"/>
        <v>-0.42481660947814537</v>
      </c>
      <c r="BF421" s="43">
        <f t="shared" si="1144"/>
        <v>-0.60468978500084813</v>
      </c>
      <c r="BG421" s="43">
        <f t="shared" si="1144"/>
        <v>-0.82316043930271043</v>
      </c>
      <c r="BH421" s="43">
        <f t="shared" si="1144"/>
        <v>12.422394509294298</v>
      </c>
      <c r="BI421" s="43">
        <f t="shared" si="1144"/>
        <v>0.14784384173247278</v>
      </c>
      <c r="BJ421" s="43">
        <f t="shared" si="1144"/>
        <v>0.74026080202707467</v>
      </c>
      <c r="BK421" s="43">
        <f t="shared" si="1144"/>
        <v>-0.79585255565376434</v>
      </c>
      <c r="BL421" s="43">
        <f t="shared" si="1144"/>
        <v>3.2150120280200047</v>
      </c>
      <c r="BM421" s="43">
        <f t="shared" si="1144"/>
        <v>4.0780198888171455</v>
      </c>
      <c r="BN421" s="43">
        <f t="shared" si="1144"/>
        <v>-0.75591043195115459</v>
      </c>
      <c r="BO421" s="43">
        <f t="shared" si="1144"/>
        <v>-0.16950721656617385</v>
      </c>
      <c r="BP421" s="43">
        <f t="shared" si="1144"/>
        <v>0.95718478361506576</v>
      </c>
      <c r="BQ421" s="43">
        <f t="shared" si="1144"/>
        <v>1.4086704082340611</v>
      </c>
      <c r="BR421" s="43">
        <f t="shared" si="1144"/>
        <v>-0.63956155486772504</v>
      </c>
      <c r="BS421" s="43">
        <f t="shared" si="1144"/>
        <v>1.0027401896274268E-2</v>
      </c>
      <c r="BT421" s="43">
        <f t="shared" si="1144"/>
        <v>0.46204412515208615</v>
      </c>
      <c r="BU421" s="43">
        <f t="shared" si="1144"/>
        <v>0.16301932892579951</v>
      </c>
      <c r="BV421" s="43">
        <f t="shared" si="1144"/>
        <v>-0.29511749225405159</v>
      </c>
      <c r="BW421" s="43">
        <f t="shared" si="1144"/>
        <v>-0.19542225562359583</v>
      </c>
      <c r="BX421" s="43">
        <f t="shared" si="1144"/>
        <v>0.42309158811099334</v>
      </c>
      <c r="BY421" s="43">
        <f t="shared" si="1144"/>
        <v>0.27195306678483688</v>
      </c>
      <c r="BZ421" s="43">
        <f t="shared" si="1144"/>
        <v>-0.25689120123320908</v>
      </c>
      <c r="CB421" s="43"/>
      <c r="CG421" s="43"/>
      <c r="CH421" s="43"/>
      <c r="CI421" s="43"/>
      <c r="CJ421" s="43"/>
      <c r="CK421" s="43"/>
      <c r="CL421" s="43"/>
      <c r="CM421" s="43"/>
      <c r="CN421" s="43"/>
      <c r="CO421" s="43"/>
      <c r="CP421" s="43"/>
      <c r="CQ421" s="43"/>
      <c r="CR421" s="43"/>
      <c r="CS421" s="43"/>
      <c r="CT421" s="43"/>
    </row>
    <row r="422" spans="1:98" ht="15.75" customHeight="1" x14ac:dyDescent="0.25">
      <c r="A422" s="1"/>
      <c r="B422" s="26"/>
      <c r="CO422" s="181"/>
      <c r="CP422" s="181"/>
      <c r="CQ422" s="181"/>
      <c r="CR422" s="181"/>
      <c r="CS422" s="181"/>
      <c r="CT422" s="181"/>
    </row>
    <row r="423" spans="1:98" ht="15.75" customHeight="1" x14ac:dyDescent="0.25">
      <c r="A423" s="1"/>
      <c r="B423" s="36" t="s">
        <v>298</v>
      </c>
      <c r="C423" s="96"/>
      <c r="D423" s="96"/>
      <c r="E423" s="96"/>
      <c r="F423" s="96"/>
      <c r="G423" s="96">
        <f t="shared" ref="G423:BG423" si="1145">+G623</f>
        <v>86.972999999999999</v>
      </c>
      <c r="H423" s="96">
        <f t="shared" si="1145"/>
        <v>82.94</v>
      </c>
      <c r="I423" s="96">
        <f t="shared" si="1145"/>
        <v>109.03874999999999</v>
      </c>
      <c r="J423" s="96">
        <f t="shared" si="1145"/>
        <v>84.415000000000006</v>
      </c>
      <c r="K423" s="96">
        <f t="shared" si="1145"/>
        <v>85.01</v>
      </c>
      <c r="L423" s="96">
        <f t="shared" si="1145"/>
        <v>91.742999999999995</v>
      </c>
      <c r="M423" s="96">
        <f t="shared" si="1145"/>
        <v>119.35899999999999</v>
      </c>
      <c r="N423" s="96">
        <f t="shared" si="1145"/>
        <v>112.19799999999999</v>
      </c>
      <c r="O423" s="96">
        <f t="shared" si="1145"/>
        <v>86.992000000000004</v>
      </c>
      <c r="P423" s="96">
        <f t="shared" si="1145"/>
        <v>117.738</v>
      </c>
      <c r="Q423" s="96">
        <f t="shared" si="1145"/>
        <v>111.812</v>
      </c>
      <c r="R423" s="96">
        <f t="shared" si="1145"/>
        <v>103.663</v>
      </c>
      <c r="S423" s="96">
        <f t="shared" si="1145"/>
        <v>79.369</v>
      </c>
      <c r="T423" s="96">
        <f t="shared" si="1145"/>
        <v>80.355000000000004</v>
      </c>
      <c r="U423" s="96">
        <f t="shared" si="1145"/>
        <v>107.114</v>
      </c>
      <c r="V423" s="96">
        <f t="shared" si="1145"/>
        <v>107.54</v>
      </c>
      <c r="W423" s="96">
        <f t="shared" si="1145"/>
        <v>109.288</v>
      </c>
      <c r="X423" s="96">
        <f t="shared" si="1145"/>
        <v>110.304</v>
      </c>
      <c r="Y423" s="96">
        <f t="shared" si="1145"/>
        <v>109.881</v>
      </c>
      <c r="Z423" s="96">
        <f t="shared" si="1145"/>
        <v>111.80200000000001</v>
      </c>
      <c r="AA423" s="96">
        <f t="shared" si="1145"/>
        <v>84.587999999999994</v>
      </c>
      <c r="AB423" s="96">
        <f t="shared" si="1145"/>
        <v>115.202</v>
      </c>
      <c r="AC423" s="96">
        <f t="shared" si="1145"/>
        <v>115.3</v>
      </c>
      <c r="AD423" s="96">
        <f t="shared" si="1145"/>
        <v>117.2</v>
      </c>
      <c r="AE423" s="96">
        <f t="shared" si="1145"/>
        <v>118.8</v>
      </c>
      <c r="AF423" s="96">
        <f t="shared" si="1145"/>
        <v>118.1</v>
      </c>
      <c r="AG423" s="96">
        <f t="shared" si="1145"/>
        <v>119.5</v>
      </c>
      <c r="AH423" s="96">
        <f t="shared" si="1145"/>
        <v>118.7</v>
      </c>
      <c r="AI423" s="96">
        <f t="shared" si="1145"/>
        <v>115.985</v>
      </c>
      <c r="AJ423" s="96">
        <f t="shared" si="1145"/>
        <v>116.095</v>
      </c>
      <c r="AK423" s="96">
        <f t="shared" si="1145"/>
        <v>114.73699999999999</v>
      </c>
      <c r="AL423" s="96">
        <f t="shared" si="1145"/>
        <v>113.93899999999999</v>
      </c>
      <c r="AM423" s="96">
        <f t="shared" si="1145"/>
        <v>113.72799999999999</v>
      </c>
      <c r="AN423" s="96">
        <f t="shared" si="1145"/>
        <v>114.07599999999999</v>
      </c>
      <c r="AO423" s="96">
        <f t="shared" si="1145"/>
        <v>114.254</v>
      </c>
      <c r="AP423" s="96">
        <f t="shared" si="1145"/>
        <v>114.4</v>
      </c>
      <c r="AQ423" s="96">
        <f t="shared" si="1145"/>
        <v>114.956</v>
      </c>
      <c r="AR423" s="96">
        <f t="shared" si="1145"/>
        <v>115.414</v>
      </c>
      <c r="AS423" s="96">
        <f t="shared" si="1145"/>
        <v>116.117</v>
      </c>
      <c r="AT423" s="96">
        <f t="shared" si="1145"/>
        <v>116.3</v>
      </c>
      <c r="AU423" s="96">
        <f t="shared" si="1145"/>
        <v>117.13</v>
      </c>
      <c r="AV423" s="96">
        <f t="shared" si="1145"/>
        <v>116.803</v>
      </c>
      <c r="AW423" s="96">
        <f t="shared" si="1145"/>
        <v>116.708</v>
      </c>
      <c r="AX423" s="96">
        <f t="shared" si="1145"/>
        <v>116.80200000000001</v>
      </c>
      <c r="AY423" s="96">
        <f t="shared" si="1145"/>
        <v>141</v>
      </c>
      <c r="AZ423" s="96">
        <f t="shared" si="1145"/>
        <v>168.6</v>
      </c>
      <c r="BA423" s="96">
        <f t="shared" si="1145"/>
        <v>169.2</v>
      </c>
      <c r="BB423" s="96">
        <f t="shared" si="1145"/>
        <v>170.2</v>
      </c>
      <c r="BC423" s="96">
        <f t="shared" si="1145"/>
        <v>171.4</v>
      </c>
      <c r="BD423" s="96">
        <f t="shared" si="1145"/>
        <v>172.1</v>
      </c>
      <c r="BE423" s="96">
        <f t="shared" si="1145"/>
        <v>172.7</v>
      </c>
      <c r="BF423" s="96">
        <f t="shared" si="1145"/>
        <v>173.2</v>
      </c>
      <c r="BG423" s="96">
        <f t="shared" si="1145"/>
        <v>174.6</v>
      </c>
      <c r="BH423" s="96">
        <f t="shared" ref="BH423" si="1146">+BH623</f>
        <v>177.1</v>
      </c>
      <c r="BI423" s="4">
        <f t="shared" ref="BI423:BZ423" si="1147">+BI483</f>
        <v>177.6</v>
      </c>
      <c r="BJ423" s="4">
        <f t="shared" si="1147"/>
        <v>178.1</v>
      </c>
      <c r="BK423" s="4">
        <f t="shared" si="1147"/>
        <v>178.54055555555556</v>
      </c>
      <c r="BL423" s="4">
        <f t="shared" si="1147"/>
        <v>179.04166666666666</v>
      </c>
      <c r="BM423" s="4">
        <f t="shared" si="1147"/>
        <v>179.56388888888887</v>
      </c>
      <c r="BN423" s="4">
        <f t="shared" si="1147"/>
        <v>180.08611111111108</v>
      </c>
      <c r="BO423" s="4">
        <f t="shared" si="1147"/>
        <v>180.54888888888885</v>
      </c>
      <c r="BP423" s="4">
        <f t="shared" si="1147"/>
        <v>181.07222222222219</v>
      </c>
      <c r="BQ423" s="4">
        <f t="shared" si="1147"/>
        <v>181.61666666666665</v>
      </c>
      <c r="BR423" s="4">
        <f t="shared" si="1147"/>
        <v>182.1611111111111</v>
      </c>
      <c r="BS423" s="4">
        <f t="shared" si="1147"/>
        <v>182.64611111111111</v>
      </c>
      <c r="BT423" s="4">
        <f t="shared" si="1147"/>
        <v>183.19166666666666</v>
      </c>
      <c r="BU423" s="4">
        <f t="shared" si="1147"/>
        <v>183.75833333333333</v>
      </c>
      <c r="BV423" s="4">
        <f t="shared" si="1147"/>
        <v>184.32499999999999</v>
      </c>
      <c r="BW423" s="4">
        <f t="shared" si="1147"/>
        <v>184.83222222222221</v>
      </c>
      <c r="BX423" s="4">
        <f t="shared" si="1147"/>
        <v>185.4</v>
      </c>
      <c r="BY423" s="4">
        <f t="shared" si="1147"/>
        <v>185.98888888888891</v>
      </c>
      <c r="BZ423" s="4">
        <f t="shared" si="1147"/>
        <v>186.57777777777781</v>
      </c>
      <c r="CB423" s="30"/>
      <c r="CC423" s="30">
        <f t="shared" ref="CC423:CT423" si="1148">+IFERROR(AVERAGEIFS($C423:$BZ423,$C$5:$BZ$5,"&lt;="&amp;CC$5,$C$5:$BZ$5,"&gt;"&amp;CB$5),"--")</f>
        <v>90.841687500000006</v>
      </c>
      <c r="CD423" s="30">
        <f t="shared" si="1148"/>
        <v>102.07749999999999</v>
      </c>
      <c r="CE423" s="30">
        <f t="shared" si="1148"/>
        <v>105.05125000000001</v>
      </c>
      <c r="CF423" s="30">
        <f t="shared" si="1148"/>
        <v>93.594499999999996</v>
      </c>
      <c r="CG423" s="30">
        <f t="shared" si="1148"/>
        <v>110.31874999999999</v>
      </c>
      <c r="CH423" s="30">
        <f t="shared" si="1148"/>
        <v>108.07249999999999</v>
      </c>
      <c r="CI423" s="30">
        <f t="shared" si="1148"/>
        <v>118.77499999999999</v>
      </c>
      <c r="CJ423" s="30">
        <f t="shared" si="1148"/>
        <v>115.18899999999999</v>
      </c>
      <c r="CK423" s="30">
        <f t="shared" si="1148"/>
        <v>114.11449999999999</v>
      </c>
      <c r="CL423" s="30">
        <f t="shared" si="1148"/>
        <v>115.69675000000001</v>
      </c>
      <c r="CM423" s="30">
        <f t="shared" si="1148"/>
        <v>116.86075</v>
      </c>
      <c r="CN423" s="30">
        <f t="shared" si="1148"/>
        <v>162.25</v>
      </c>
      <c r="CO423" s="91">
        <f t="shared" si="1148"/>
        <v>172.35000000000002</v>
      </c>
      <c r="CP423" s="91">
        <f t="shared" si="1148"/>
        <v>176.85</v>
      </c>
      <c r="CQ423" s="91">
        <f t="shared" si="1148"/>
        <v>179.30805555555554</v>
      </c>
      <c r="CR423" s="91">
        <f t="shared" si="1148"/>
        <v>181.34972222222223</v>
      </c>
      <c r="CS423" s="91">
        <f t="shared" si="1148"/>
        <v>183.48027777777776</v>
      </c>
      <c r="CT423" s="91">
        <f t="shared" si="1148"/>
        <v>185.69972222222222</v>
      </c>
    </row>
    <row r="424" spans="1:98" ht="15.75" customHeight="1" x14ac:dyDescent="0.25">
      <c r="A424" s="1"/>
      <c r="B424" s="26" t="s">
        <v>8</v>
      </c>
      <c r="G424" s="43" t="str">
        <f t="shared" ref="G424:BZ424" si="1149">+IFERROR(G423/C423-1,"")</f>
        <v/>
      </c>
      <c r="H424" s="43" t="str">
        <f t="shared" si="1149"/>
        <v/>
      </c>
      <c r="I424" s="43" t="str">
        <f t="shared" si="1149"/>
        <v/>
      </c>
      <c r="J424" s="43" t="str">
        <f t="shared" si="1149"/>
        <v/>
      </c>
      <c r="K424" s="43">
        <f t="shared" si="1149"/>
        <v>-2.2570222942752238E-2</v>
      </c>
      <c r="L424" s="43">
        <f t="shared" si="1149"/>
        <v>0.10613696648179394</v>
      </c>
      <c r="M424" s="43">
        <f t="shared" si="1149"/>
        <v>9.4647545024131308E-2</v>
      </c>
      <c r="N424" s="43">
        <f t="shared" si="1149"/>
        <v>0.32912397085825962</v>
      </c>
      <c r="O424" s="43">
        <f t="shared" si="1149"/>
        <v>2.3314904128926006E-2</v>
      </c>
      <c r="P424" s="43">
        <f t="shared" si="1149"/>
        <v>0.28334586834962883</v>
      </c>
      <c r="Q424" s="43">
        <f t="shared" si="1149"/>
        <v>-6.3229417136537625E-2</v>
      </c>
      <c r="R424" s="43">
        <f t="shared" si="1149"/>
        <v>-7.6070874703648927E-2</v>
      </c>
      <c r="S424" s="43">
        <f t="shared" si="1149"/>
        <v>-8.7628747471031887E-2</v>
      </c>
      <c r="T424" s="43">
        <f t="shared" si="1149"/>
        <v>-0.31751006471997145</v>
      </c>
      <c r="U424" s="43">
        <f t="shared" si="1149"/>
        <v>-4.2016957035023061E-2</v>
      </c>
      <c r="V424" s="43">
        <f t="shared" si="1149"/>
        <v>3.7400036657245117E-2</v>
      </c>
      <c r="W424" s="43">
        <f t="shared" si="1149"/>
        <v>0.3769607781375599</v>
      </c>
      <c r="X424" s="43">
        <f t="shared" si="1149"/>
        <v>0.37270860556281504</v>
      </c>
      <c r="Y424" s="43">
        <f t="shared" si="1149"/>
        <v>2.583229083033034E-2</v>
      </c>
      <c r="Z424" s="43">
        <f t="shared" si="1149"/>
        <v>3.9631764924679125E-2</v>
      </c>
      <c r="AA424" s="43">
        <f t="shared" si="1149"/>
        <v>-0.22600834492350486</v>
      </c>
      <c r="AB424" s="43">
        <f t="shared" si="1149"/>
        <v>4.4404554685233411E-2</v>
      </c>
      <c r="AC424" s="43">
        <f t="shared" si="1149"/>
        <v>4.9316988378336646E-2</v>
      </c>
      <c r="AD424" s="43">
        <f t="shared" si="1149"/>
        <v>4.8281783867909267E-2</v>
      </c>
      <c r="AE424" s="43">
        <f t="shared" si="1149"/>
        <v>0.40445453255780972</v>
      </c>
      <c r="AF424" s="43">
        <f t="shared" si="1149"/>
        <v>2.5155813267130789E-2</v>
      </c>
      <c r="AG424" s="43">
        <f t="shared" si="1149"/>
        <v>3.6426712922810189E-2</v>
      </c>
      <c r="AH424" s="43">
        <f t="shared" si="1149"/>
        <v>1.2798634812286602E-2</v>
      </c>
      <c r="AI424" s="43">
        <f t="shared" si="1149"/>
        <v>-2.3695286195286158E-2</v>
      </c>
      <c r="AJ424" s="43">
        <f t="shared" si="1149"/>
        <v>-1.6977138018628213E-2</v>
      </c>
      <c r="AK424" s="43">
        <f t="shared" si="1149"/>
        <v>-3.9857740585774071E-2</v>
      </c>
      <c r="AL424" s="43">
        <f t="shared" si="1149"/>
        <v>-4.0109519797809634E-2</v>
      </c>
      <c r="AM424" s="43">
        <f t="shared" si="1149"/>
        <v>-1.9459412855110658E-2</v>
      </c>
      <c r="AN424" s="43">
        <f t="shared" si="1149"/>
        <v>-1.7390929841939795E-2</v>
      </c>
      <c r="AO424" s="43">
        <f t="shared" si="1149"/>
        <v>-4.2096272344578356E-3</v>
      </c>
      <c r="AP424" s="43">
        <f t="shared" si="1149"/>
        <v>4.0460246272129297E-3</v>
      </c>
      <c r="AQ424" s="43">
        <f t="shared" si="1149"/>
        <v>1.0797692740574183E-2</v>
      </c>
      <c r="AR424" s="43">
        <f t="shared" si="1149"/>
        <v>1.17290227567588E-2</v>
      </c>
      <c r="AS424" s="43">
        <f t="shared" si="1149"/>
        <v>1.6305774852521493E-2</v>
      </c>
      <c r="AT424" s="43">
        <f t="shared" si="1149"/>
        <v>1.6608391608391448E-2</v>
      </c>
      <c r="AU424" s="43">
        <f t="shared" si="1149"/>
        <v>1.891158356240652E-2</v>
      </c>
      <c r="AV424" s="43">
        <f t="shared" si="1149"/>
        <v>1.2034935103193645E-2</v>
      </c>
      <c r="AW424" s="43">
        <f t="shared" si="1149"/>
        <v>5.0896940155187309E-3</v>
      </c>
      <c r="AX424" s="43">
        <f t="shared" si="1149"/>
        <v>4.3164230438521578E-3</v>
      </c>
      <c r="AY424" s="43">
        <f t="shared" si="1149"/>
        <v>0.2037906599504824</v>
      </c>
      <c r="AZ424" s="43">
        <f t="shared" si="1149"/>
        <v>0.44345607561449629</v>
      </c>
      <c r="BA424" s="43">
        <f t="shared" si="1149"/>
        <v>0.44977208074853481</v>
      </c>
      <c r="BB424" s="43">
        <f t="shared" si="1149"/>
        <v>0.45716682933511388</v>
      </c>
      <c r="BC424" s="43">
        <f t="shared" si="1149"/>
        <v>0.21560283687943271</v>
      </c>
      <c r="BD424" s="43">
        <f t="shared" si="1149"/>
        <v>2.0759193357058114E-2</v>
      </c>
      <c r="BE424" s="43">
        <f t="shared" si="1149"/>
        <v>2.0685579196217496E-2</v>
      </c>
      <c r="BF424" s="43">
        <f t="shared" si="1149"/>
        <v>1.7626321974148151E-2</v>
      </c>
      <c r="BG424" s="43">
        <f t="shared" si="1149"/>
        <v>1.8669778296382722E-2</v>
      </c>
      <c r="BH424" s="43">
        <f t="shared" si="1149"/>
        <v>2.9052876234747282E-2</v>
      </c>
      <c r="BI424" s="43">
        <f t="shared" si="1149"/>
        <v>2.8372900984366067E-2</v>
      </c>
      <c r="BJ424" s="43">
        <f t="shared" si="1149"/>
        <v>2.8290993071593551E-2</v>
      </c>
      <c r="BK424" s="43">
        <f t="shared" si="1149"/>
        <v>2.2569046709940199E-2</v>
      </c>
      <c r="BL424" s="43">
        <f t="shared" si="1149"/>
        <v>1.0963674007152147E-2</v>
      </c>
      <c r="BM424" s="43">
        <f t="shared" si="1149"/>
        <v>1.1057932932932779E-2</v>
      </c>
      <c r="BN424" s="43">
        <f t="shared" si="1149"/>
        <v>1.1151662611516455E-2</v>
      </c>
      <c r="BO424" s="43">
        <f t="shared" si="1149"/>
        <v>1.1248611426597499E-2</v>
      </c>
      <c r="BP424" s="43">
        <f t="shared" si="1149"/>
        <v>1.1341245830424285E-2</v>
      </c>
      <c r="BQ424" s="43">
        <f t="shared" si="1149"/>
        <v>1.1432018934764754E-2</v>
      </c>
      <c r="BR424" s="43">
        <f t="shared" si="1149"/>
        <v>1.1522265582823099E-2</v>
      </c>
      <c r="BS424" s="43">
        <f t="shared" si="1149"/>
        <v>1.1615813506960393E-2</v>
      </c>
      <c r="BT424" s="43">
        <f t="shared" si="1149"/>
        <v>1.1704967324272175E-2</v>
      </c>
      <c r="BU424" s="43">
        <f t="shared" si="1149"/>
        <v>1.1792236395338218E-2</v>
      </c>
      <c r="BV424" s="43">
        <f t="shared" si="1149"/>
        <v>1.1878983805544641E-2</v>
      </c>
      <c r="BW424" s="43">
        <f t="shared" si="1149"/>
        <v>1.1969108445901711E-2</v>
      </c>
      <c r="BX424" s="43">
        <f t="shared" si="1149"/>
        <v>1.2054769594686876E-2</v>
      </c>
      <c r="BY424" s="43">
        <f t="shared" si="1149"/>
        <v>1.2138527353257045E-2</v>
      </c>
      <c r="BZ424" s="43">
        <f t="shared" si="1149"/>
        <v>1.2221770122218034E-2</v>
      </c>
      <c r="CB424" s="43"/>
      <c r="CC424" s="43" t="e">
        <f t="shared" ref="CC424:CT424" si="1150">+CC423/CB423-1</f>
        <v>#DIV/0!</v>
      </c>
      <c r="CD424" s="43">
        <f t="shared" si="1150"/>
        <v>0.12368564267368964</v>
      </c>
      <c r="CE424" s="43">
        <f t="shared" si="1150"/>
        <v>2.9132276946437941E-2</v>
      </c>
      <c r="CF424" s="43">
        <f t="shared" si="1150"/>
        <v>-0.10905867374257816</v>
      </c>
      <c r="CG424" s="43">
        <f t="shared" si="1150"/>
        <v>0.17868838446703594</v>
      </c>
      <c r="CH424" s="43">
        <f t="shared" si="1150"/>
        <v>-2.0361452608917419E-2</v>
      </c>
      <c r="CI424" s="43">
        <f t="shared" si="1150"/>
        <v>9.9030743251058428E-2</v>
      </c>
      <c r="CJ424" s="43">
        <f t="shared" si="1150"/>
        <v>-3.01915386234477E-2</v>
      </c>
      <c r="CK424" s="43">
        <f t="shared" si="1150"/>
        <v>-9.3281476529877283E-3</v>
      </c>
      <c r="CL424" s="43">
        <f t="shared" si="1150"/>
        <v>1.3865459691800863E-2</v>
      </c>
      <c r="CM424" s="43">
        <f t="shared" si="1150"/>
        <v>1.0060783902745563E-2</v>
      </c>
      <c r="CN424" s="43">
        <f t="shared" si="1150"/>
        <v>0.38840457553113428</v>
      </c>
      <c r="CO424" s="43">
        <f t="shared" si="1150"/>
        <v>6.2249614791987762E-2</v>
      </c>
      <c r="CP424" s="43">
        <f t="shared" si="1150"/>
        <v>2.6109660574412441E-2</v>
      </c>
      <c r="CQ424" s="43">
        <f t="shared" si="1150"/>
        <v>1.3899098419878797E-2</v>
      </c>
      <c r="CR424" s="43">
        <f t="shared" si="1150"/>
        <v>1.1386363319489057E-2</v>
      </c>
      <c r="CS424" s="43">
        <f t="shared" si="1150"/>
        <v>1.1748325442400231E-2</v>
      </c>
      <c r="CT424" s="43">
        <f t="shared" si="1150"/>
        <v>1.20963651860857E-2</v>
      </c>
    </row>
    <row r="425" spans="1:98" ht="15.75" customHeight="1" x14ac:dyDescent="0.25">
      <c r="A425" s="1"/>
      <c r="CO425" s="181"/>
      <c r="CP425" s="181"/>
      <c r="CQ425" s="181"/>
      <c r="CR425" s="181"/>
      <c r="CS425" s="181"/>
      <c r="CT425" s="181"/>
    </row>
    <row r="426" spans="1:98" ht="15" customHeight="1" x14ac:dyDescent="0.25">
      <c r="A426" s="1" t="s">
        <v>34</v>
      </c>
      <c r="B426" s="22" t="s">
        <v>299</v>
      </c>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c r="AA426" s="24"/>
      <c r="AB426" s="24"/>
      <c r="AC426" s="24"/>
      <c r="AD426" s="24"/>
      <c r="AE426" s="24"/>
      <c r="AF426" s="24"/>
      <c r="AG426" s="24"/>
      <c r="AH426" s="24"/>
      <c r="AI426" s="24"/>
      <c r="AJ426" s="24"/>
      <c r="AK426" s="24"/>
      <c r="AL426" s="24"/>
      <c r="AM426" s="24"/>
      <c r="AN426" s="24"/>
      <c r="AO426" s="24"/>
      <c r="AP426" s="24"/>
      <c r="AQ426" s="24"/>
      <c r="AR426" s="24"/>
      <c r="AS426" s="24"/>
      <c r="AT426" s="24"/>
      <c r="AU426" s="24"/>
      <c r="AV426" s="24"/>
      <c r="AW426" s="24"/>
      <c r="AX426" s="24"/>
      <c r="AY426" s="24"/>
      <c r="AZ426" s="24"/>
      <c r="BA426" s="24"/>
      <c r="BB426" s="24"/>
      <c r="BC426" s="24"/>
      <c r="BD426" s="24"/>
      <c r="BE426" s="24"/>
      <c r="BF426" s="24"/>
      <c r="BG426" s="24"/>
      <c r="BH426" s="24"/>
      <c r="BI426" s="24"/>
      <c r="BJ426" s="24"/>
      <c r="BK426" s="24"/>
      <c r="BL426" s="24"/>
      <c r="BM426" s="24"/>
      <c r="BN426" s="24"/>
      <c r="BO426" s="24"/>
      <c r="BP426" s="24"/>
      <c r="BQ426" s="24"/>
      <c r="BR426" s="24"/>
      <c r="BS426" s="24"/>
      <c r="BT426" s="24"/>
      <c r="BU426" s="24"/>
      <c r="BV426" s="24"/>
      <c r="BW426" s="24"/>
      <c r="BX426" s="24"/>
      <c r="BY426" s="24"/>
      <c r="BZ426" s="24"/>
      <c r="CB426" s="24"/>
      <c r="CC426" s="24"/>
      <c r="CD426" s="24"/>
      <c r="CE426" s="24"/>
      <c r="CF426" s="24"/>
      <c r="CG426" s="24"/>
      <c r="CH426" s="24"/>
      <c r="CI426" s="23" t="str">
        <f>+B426</f>
        <v>CASH FLOW STATEMENT</v>
      </c>
      <c r="CJ426" s="24"/>
      <c r="CK426" s="24"/>
      <c r="CL426" s="24"/>
      <c r="CM426" s="24"/>
      <c r="CN426" s="24"/>
      <c r="CO426" s="24"/>
      <c r="CP426" s="24"/>
      <c r="CQ426" s="24"/>
      <c r="CR426" s="24"/>
      <c r="CS426" s="24"/>
      <c r="CT426" s="24"/>
    </row>
    <row r="427" spans="1:98" ht="15" customHeight="1" x14ac:dyDescent="0.25">
      <c r="A427" s="1"/>
      <c r="B427" s="36" t="s">
        <v>296</v>
      </c>
      <c r="C427" s="4"/>
      <c r="D427" s="4"/>
      <c r="E427" s="4"/>
      <c r="F427" s="4"/>
      <c r="G427" s="4">
        <f t="shared" ref="G427:BZ427" si="1151">+G416</f>
        <v>1.1729999999999929</v>
      </c>
      <c r="H427" s="4">
        <f t="shared" si="1151"/>
        <v>-41.276666666666664</v>
      </c>
      <c r="I427" s="4">
        <f t="shared" si="1151"/>
        <v>25.538</v>
      </c>
      <c r="J427" s="4">
        <f t="shared" si="1151"/>
        <v>-49.540999999999983</v>
      </c>
      <c r="K427" s="4">
        <f t="shared" si="1151"/>
        <v>-97.100666666666683</v>
      </c>
      <c r="L427" s="4">
        <f t="shared" si="1151"/>
        <v>10.063799999999997</v>
      </c>
      <c r="M427" s="4">
        <f t="shared" si="1151"/>
        <v>78.858866666666643</v>
      </c>
      <c r="N427" s="4">
        <f t="shared" si="1151"/>
        <v>43.278499999999973</v>
      </c>
      <c r="O427" s="4">
        <f t="shared" si="1151"/>
        <v>-46.688999999999986</v>
      </c>
      <c r="P427" s="4">
        <f t="shared" si="1151"/>
        <v>293.80670833333329</v>
      </c>
      <c r="Q427" s="4">
        <f t="shared" si="1151"/>
        <v>172.11101052160743</v>
      </c>
      <c r="R427" s="4">
        <f t="shared" si="1151"/>
        <v>16.475819047619069</v>
      </c>
      <c r="S427" s="4">
        <f t="shared" si="1151"/>
        <v>-7.0864338012661623</v>
      </c>
      <c r="T427" s="4">
        <f t="shared" si="1151"/>
        <v>-38.307000000000002</v>
      </c>
      <c r="U427" s="4">
        <f t="shared" si="1151"/>
        <v>224.42889999999991</v>
      </c>
      <c r="V427" s="4">
        <f t="shared" si="1151"/>
        <v>42.766997334617834</v>
      </c>
      <c r="W427" s="4">
        <f t="shared" si="1151"/>
        <v>157.98000000000002</v>
      </c>
      <c r="X427" s="4">
        <f t="shared" si="1151"/>
        <v>166.64299999999997</v>
      </c>
      <c r="Y427" s="4">
        <f t="shared" si="1151"/>
        <v>273.42908</v>
      </c>
      <c r="Z427" s="4">
        <f t="shared" si="1151"/>
        <v>157.16307437499998</v>
      </c>
      <c r="AA427" s="4">
        <f t="shared" si="1151"/>
        <v>-33.347140000000017</v>
      </c>
      <c r="AB427" s="4">
        <f t="shared" si="1151"/>
        <v>74.714901999999952</v>
      </c>
      <c r="AC427" s="4">
        <f t="shared" si="1151"/>
        <v>108.51084</v>
      </c>
      <c r="AD427" s="4">
        <f t="shared" si="1151"/>
        <v>75.794040000000024</v>
      </c>
      <c r="AE427" s="4">
        <f t="shared" si="1151"/>
        <v>44.406300000000016</v>
      </c>
      <c r="AF427" s="4">
        <f t="shared" si="1151"/>
        <v>122.84620000000001</v>
      </c>
      <c r="AG427" s="4">
        <f t="shared" si="1151"/>
        <v>133.53981999999996</v>
      </c>
      <c r="AH427" s="4">
        <f t="shared" si="1151"/>
        <v>83.859620000000064</v>
      </c>
      <c r="AI427" s="4">
        <f t="shared" si="1151"/>
        <v>13.692399999999965</v>
      </c>
      <c r="AJ427" s="4">
        <f t="shared" si="1151"/>
        <v>121.47560000000006</v>
      </c>
      <c r="AK427" s="4">
        <f t="shared" si="1151"/>
        <v>332.34539999999993</v>
      </c>
      <c r="AL427" s="4">
        <f t="shared" si="1151"/>
        <v>88.704000000000008</v>
      </c>
      <c r="AM427" s="4">
        <f t="shared" si="1151"/>
        <v>30.353930000000027</v>
      </c>
      <c r="AN427" s="4">
        <f t="shared" si="1151"/>
        <v>219.86782999999997</v>
      </c>
      <c r="AO427" s="4">
        <f t="shared" si="1151"/>
        <v>185.68676999999997</v>
      </c>
      <c r="AP427" s="4">
        <f t="shared" si="1151"/>
        <v>171.22149000000002</v>
      </c>
      <c r="AQ427" s="4">
        <f t="shared" si="1151"/>
        <v>263.86651999999992</v>
      </c>
      <c r="AR427" s="4">
        <f t="shared" si="1151"/>
        <v>230.31203999999991</v>
      </c>
      <c r="AS427" s="4">
        <f t="shared" si="1151"/>
        <v>143.21476000000001</v>
      </c>
      <c r="AT427" s="4">
        <f t="shared" si="1151"/>
        <v>162.06224</v>
      </c>
      <c r="AU427" s="4">
        <f t="shared" si="1151"/>
        <v>118.41679999999997</v>
      </c>
      <c r="AV427" s="4">
        <f t="shared" si="1151"/>
        <v>190.72031999999996</v>
      </c>
      <c r="AW427" s="4">
        <f t="shared" si="1151"/>
        <v>153.08200000000005</v>
      </c>
      <c r="AX427" s="4">
        <f t="shared" si="1151"/>
        <v>127.05348000000004</v>
      </c>
      <c r="AY427" s="4">
        <f t="shared" si="1151"/>
        <v>94.468000000000046</v>
      </c>
      <c r="AZ427" s="4">
        <f t="shared" si="1151"/>
        <v>219.36</v>
      </c>
      <c r="BA427" s="4">
        <f t="shared" si="1151"/>
        <v>144.49399999999989</v>
      </c>
      <c r="BB427" s="4">
        <f t="shared" si="1151"/>
        <v>99.704000000000022</v>
      </c>
      <c r="BC427" s="4">
        <f t="shared" si="1151"/>
        <v>46.001999999999931</v>
      </c>
      <c r="BD427" s="4">
        <f t="shared" si="1151"/>
        <v>209.51000000000016</v>
      </c>
      <c r="BE427" s="4">
        <f t="shared" si="1151"/>
        <v>120.92679999999993</v>
      </c>
      <c r="BF427" s="4">
        <f t="shared" si="1151"/>
        <v>47.942000000000043</v>
      </c>
      <c r="BG427" s="4">
        <f t="shared" si="1151"/>
        <v>8.5465714285714594</v>
      </c>
      <c r="BH427" s="4">
        <f t="shared" ref="BH427" si="1152">+BH416</f>
        <v>116.358</v>
      </c>
      <c r="BI427" s="4">
        <f t="shared" si="1151"/>
        <v>133.93789113251347</v>
      </c>
      <c r="BJ427" s="4">
        <f t="shared" si="1151"/>
        <v>233.74307485603134</v>
      </c>
      <c r="BK427" s="4">
        <f t="shared" si="1151"/>
        <v>47.836088718826836</v>
      </c>
      <c r="BL427" s="4">
        <f t="shared" si="1151"/>
        <v>202.19560487863751</v>
      </c>
      <c r="BM427" s="4">
        <f t="shared" si="1151"/>
        <v>1029.7480996999598</v>
      </c>
      <c r="BN427" s="4">
        <f t="shared" si="1151"/>
        <v>252.08176748651655</v>
      </c>
      <c r="BO427" s="4">
        <f t="shared" si="1151"/>
        <v>209.89007299931762</v>
      </c>
      <c r="BP427" s="4">
        <f t="shared" si="1151"/>
        <v>411.98437068629505</v>
      </c>
      <c r="BQ427" s="4">
        <f t="shared" si="1151"/>
        <v>995.31829463480858</v>
      </c>
      <c r="BR427" s="4">
        <f t="shared" si="1151"/>
        <v>359.82643036359144</v>
      </c>
      <c r="BS427" s="4">
        <f t="shared" si="1151"/>
        <v>364.40219119797706</v>
      </c>
      <c r="BT427" s="4">
        <f t="shared" si="1151"/>
        <v>534.36344860567885</v>
      </c>
      <c r="BU427" s="4">
        <f t="shared" si="1151"/>
        <v>623.3974276843993</v>
      </c>
      <c r="BV427" s="4">
        <f t="shared" si="1151"/>
        <v>440.77701412107575</v>
      </c>
      <c r="BW427" s="4">
        <f t="shared" si="1151"/>
        <v>355.61526605506305</v>
      </c>
      <c r="BX427" s="4">
        <f t="shared" si="1151"/>
        <v>507.62767686764596</v>
      </c>
      <c r="BY427" s="4">
        <f t="shared" si="1151"/>
        <v>647.72945924277769</v>
      </c>
      <c r="BZ427" s="4">
        <f t="shared" si="1151"/>
        <v>482.85748651437711</v>
      </c>
      <c r="CB427" s="30"/>
      <c r="CC427" s="30">
        <f t="shared" ref="CC427:CT427" si="1153">+SUMIFS($C427:$BZ427,$C$5:$BZ$5,"&lt;="&amp;CC$5,$C$5:$BZ$5,"&gt;"&amp;CB$5)</f>
        <v>-64.106666666666655</v>
      </c>
      <c r="CD427" s="30">
        <f t="shared" si="1153"/>
        <v>35.100499999999933</v>
      </c>
      <c r="CE427" s="30">
        <f t="shared" si="1153"/>
        <v>435.70453790255976</v>
      </c>
      <c r="CF427" s="30">
        <f t="shared" si="1153"/>
        <v>221.80246353335158</v>
      </c>
      <c r="CG427" s="30">
        <f t="shared" si="1153"/>
        <v>755.21515437499988</v>
      </c>
      <c r="CH427" s="30">
        <f t="shared" si="1153"/>
        <v>225.67264199999997</v>
      </c>
      <c r="CI427" s="30">
        <f t="shared" si="1153"/>
        <v>384.65194000000008</v>
      </c>
      <c r="CJ427" s="30">
        <f t="shared" si="1153"/>
        <v>556.2174</v>
      </c>
      <c r="CK427" s="30">
        <f t="shared" si="1153"/>
        <v>607.13001999999994</v>
      </c>
      <c r="CL427" s="30">
        <f t="shared" si="1153"/>
        <v>799.45555999999988</v>
      </c>
      <c r="CM427" s="30">
        <f t="shared" si="1153"/>
        <v>589.27260000000001</v>
      </c>
      <c r="CN427" s="30">
        <f t="shared" si="1153"/>
        <v>558.02600000000007</v>
      </c>
      <c r="CO427" s="91">
        <f t="shared" si="1153"/>
        <v>424.38080000000008</v>
      </c>
      <c r="CP427" s="91">
        <f t="shared" si="1153"/>
        <v>492.58553741711626</v>
      </c>
      <c r="CQ427" s="91">
        <f t="shared" si="1153"/>
        <v>1531.8615607839406</v>
      </c>
      <c r="CR427" s="91">
        <f t="shared" si="1153"/>
        <v>1977.0191686840128</v>
      </c>
      <c r="CS427" s="91">
        <f t="shared" si="1153"/>
        <v>1962.9400816091311</v>
      </c>
      <c r="CT427" s="91">
        <f t="shared" si="1153"/>
        <v>1993.8298886798639</v>
      </c>
    </row>
    <row r="428" spans="1:98" ht="15" customHeight="1" x14ac:dyDescent="0.25">
      <c r="A428" s="1"/>
      <c r="B428" s="26" t="s">
        <v>290</v>
      </c>
      <c r="C428" s="96"/>
      <c r="D428" s="96"/>
      <c r="E428" s="96"/>
      <c r="F428" s="96"/>
      <c r="G428" s="96">
        <f t="shared" ref="G428:BG428" si="1154">+G631</f>
        <v>3.2450000000000001</v>
      </c>
      <c r="H428" s="96">
        <f t="shared" si="1154"/>
        <v>4.3656666666666668</v>
      </c>
      <c r="I428" s="96">
        <f t="shared" si="1154"/>
        <v>5.0303333333333331</v>
      </c>
      <c r="J428" s="96">
        <f t="shared" si="1154"/>
        <v>-0.51800000000000002</v>
      </c>
      <c r="K428" s="96">
        <f t="shared" si="1154"/>
        <v>2.7690000000000001</v>
      </c>
      <c r="L428" s="96">
        <f t="shared" si="1154"/>
        <v>2.5499999999999998</v>
      </c>
      <c r="M428" s="96">
        <f t="shared" si="1154"/>
        <v>2.5089999999999999</v>
      </c>
      <c r="N428" s="96">
        <f t="shared" si="1154"/>
        <v>2.806</v>
      </c>
      <c r="O428" s="96">
        <f t="shared" si="1154"/>
        <v>3.0569999999999999</v>
      </c>
      <c r="P428" s="96">
        <f t="shared" si="1154"/>
        <v>3.367</v>
      </c>
      <c r="Q428" s="96">
        <f t="shared" si="1154"/>
        <v>3.4129999999999998</v>
      </c>
      <c r="R428" s="96">
        <f t="shared" si="1154"/>
        <v>3.5219999999999998</v>
      </c>
      <c r="S428" s="96">
        <f t="shared" si="1154"/>
        <v>4.1479999999999997</v>
      </c>
      <c r="T428" s="96">
        <f t="shared" si="1154"/>
        <v>5.13</v>
      </c>
      <c r="U428" s="96">
        <f t="shared" si="1154"/>
        <v>5.8449999999999998</v>
      </c>
      <c r="V428" s="96">
        <f t="shared" si="1154"/>
        <v>5.9340000000000002</v>
      </c>
      <c r="W428" s="96">
        <f t="shared" si="1154"/>
        <v>6.5750000000000002</v>
      </c>
      <c r="X428" s="96">
        <f t="shared" si="1154"/>
        <v>7.3529999999999998</v>
      </c>
      <c r="Y428" s="96">
        <f t="shared" si="1154"/>
        <v>7.5339999999999998</v>
      </c>
      <c r="Z428" s="96">
        <f t="shared" si="1154"/>
        <v>7.3380000000000001</v>
      </c>
      <c r="AA428" s="96">
        <f t="shared" si="1154"/>
        <v>7.3780000000000001</v>
      </c>
      <c r="AB428" s="96">
        <f t="shared" si="1154"/>
        <v>7.4909999999999997</v>
      </c>
      <c r="AC428" s="96">
        <f t="shared" si="1154"/>
        <v>7.46</v>
      </c>
      <c r="AD428" s="96">
        <f t="shared" si="1154"/>
        <v>8.3780000000000001</v>
      </c>
      <c r="AE428" s="96">
        <f t="shared" si="1154"/>
        <v>7.7430000000000003</v>
      </c>
      <c r="AF428" s="96">
        <f t="shared" si="1154"/>
        <v>7.6260000000000003</v>
      </c>
      <c r="AG428" s="96">
        <f t="shared" si="1154"/>
        <v>7.8639999999999999</v>
      </c>
      <c r="AH428" s="96">
        <f t="shared" si="1154"/>
        <v>8.9689999999999994</v>
      </c>
      <c r="AI428" s="96">
        <f t="shared" si="1154"/>
        <v>9.1300000000000008</v>
      </c>
      <c r="AJ428" s="96">
        <f t="shared" si="1154"/>
        <v>9.6229999999999993</v>
      </c>
      <c r="AK428" s="96">
        <f t="shared" si="1154"/>
        <v>10.016</v>
      </c>
      <c r="AL428" s="96">
        <f t="shared" si="1154"/>
        <v>10.957000000000001</v>
      </c>
      <c r="AM428" s="96">
        <f t="shared" si="1154"/>
        <v>11.134</v>
      </c>
      <c r="AN428" s="96">
        <f t="shared" si="1154"/>
        <v>11.903</v>
      </c>
      <c r="AO428" s="96">
        <f t="shared" si="1154"/>
        <v>12.209</v>
      </c>
      <c r="AP428" s="96">
        <f t="shared" si="1154"/>
        <v>12.382</v>
      </c>
      <c r="AQ428" s="96">
        <f t="shared" si="1154"/>
        <v>12.298</v>
      </c>
      <c r="AR428" s="96">
        <f t="shared" si="1154"/>
        <v>13.528</v>
      </c>
      <c r="AS428" s="96">
        <f t="shared" si="1154"/>
        <v>14.964</v>
      </c>
      <c r="AT428" s="96">
        <f t="shared" si="1154"/>
        <v>15.519</v>
      </c>
      <c r="AU428" s="96">
        <f t="shared" si="1154"/>
        <v>12.464</v>
      </c>
      <c r="AV428" s="96">
        <f t="shared" si="1154"/>
        <v>15.972</v>
      </c>
      <c r="AW428" s="96">
        <f t="shared" si="1154"/>
        <v>16.3</v>
      </c>
      <c r="AX428" s="96">
        <f t="shared" si="1154"/>
        <v>16.463999999999999</v>
      </c>
      <c r="AY428" s="96">
        <f t="shared" si="1154"/>
        <v>17.5</v>
      </c>
      <c r="AZ428" s="96">
        <f t="shared" si="1154"/>
        <v>21.4</v>
      </c>
      <c r="BA428" s="96">
        <f t="shared" si="1154"/>
        <v>24</v>
      </c>
      <c r="BB428" s="96">
        <f t="shared" si="1154"/>
        <v>27.4</v>
      </c>
      <c r="BC428" s="96">
        <f t="shared" si="1154"/>
        <v>31.5</v>
      </c>
      <c r="BD428" s="96">
        <f t="shared" si="1154"/>
        <v>36.4</v>
      </c>
      <c r="BE428" s="96">
        <f t="shared" si="1154"/>
        <v>33.700000000000003</v>
      </c>
      <c r="BF428" s="96">
        <f t="shared" si="1154"/>
        <v>33.9</v>
      </c>
      <c r="BG428" s="96">
        <f t="shared" si="1154"/>
        <v>35.9</v>
      </c>
      <c r="BH428" s="96">
        <f t="shared" ref="BH428" si="1155">+BH631</f>
        <v>38.1</v>
      </c>
      <c r="BI428" s="4">
        <f t="shared" ref="BI428:BZ428" si="1156">+BI401</f>
        <v>34</v>
      </c>
      <c r="BJ428" s="4">
        <f t="shared" si="1156"/>
        <v>34</v>
      </c>
      <c r="BK428" s="4">
        <f t="shared" si="1156"/>
        <v>37.9</v>
      </c>
      <c r="BL428" s="4">
        <f t="shared" si="1156"/>
        <v>40.1</v>
      </c>
      <c r="BM428" s="4">
        <f t="shared" si="1156"/>
        <v>36</v>
      </c>
      <c r="BN428" s="4">
        <f t="shared" si="1156"/>
        <v>36</v>
      </c>
      <c r="BO428" s="4">
        <f t="shared" si="1156"/>
        <v>39.9</v>
      </c>
      <c r="BP428" s="4">
        <f t="shared" si="1156"/>
        <v>42.1</v>
      </c>
      <c r="BQ428" s="4">
        <f t="shared" si="1156"/>
        <v>38</v>
      </c>
      <c r="BR428" s="4">
        <f t="shared" si="1156"/>
        <v>38</v>
      </c>
      <c r="BS428" s="4">
        <f t="shared" si="1156"/>
        <v>41.9</v>
      </c>
      <c r="BT428" s="4">
        <f t="shared" si="1156"/>
        <v>44.1</v>
      </c>
      <c r="BU428" s="4">
        <f t="shared" si="1156"/>
        <v>40</v>
      </c>
      <c r="BV428" s="4">
        <f t="shared" si="1156"/>
        <v>40</v>
      </c>
      <c r="BW428" s="4">
        <f t="shared" si="1156"/>
        <v>43.9</v>
      </c>
      <c r="BX428" s="4">
        <f t="shared" si="1156"/>
        <v>46.1</v>
      </c>
      <c r="BY428" s="4">
        <f t="shared" si="1156"/>
        <v>42</v>
      </c>
      <c r="BZ428" s="4">
        <f t="shared" si="1156"/>
        <v>42</v>
      </c>
      <c r="CB428" s="30"/>
      <c r="CC428" s="30">
        <f t="shared" ref="CC428:CT428" si="1157">+SUMIFS($C428:$BZ428,$C$5:$BZ$5,"&lt;="&amp;CC$5,$C$5:$BZ$5,"&gt;"&amp;CB$5)</f>
        <v>12.122999999999999</v>
      </c>
      <c r="CD428" s="30">
        <f t="shared" si="1157"/>
        <v>10.634</v>
      </c>
      <c r="CE428" s="30">
        <f t="shared" si="1157"/>
        <v>13.359</v>
      </c>
      <c r="CF428" s="30">
        <f t="shared" si="1157"/>
        <v>21.056999999999999</v>
      </c>
      <c r="CG428" s="30">
        <f t="shared" si="1157"/>
        <v>28.8</v>
      </c>
      <c r="CH428" s="30">
        <f t="shared" si="1157"/>
        <v>30.707000000000001</v>
      </c>
      <c r="CI428" s="30">
        <f t="shared" si="1157"/>
        <v>32.201999999999998</v>
      </c>
      <c r="CJ428" s="30">
        <f t="shared" si="1157"/>
        <v>39.725999999999999</v>
      </c>
      <c r="CK428" s="30">
        <f t="shared" si="1157"/>
        <v>47.627999999999993</v>
      </c>
      <c r="CL428" s="30">
        <f t="shared" si="1157"/>
        <v>56.308999999999997</v>
      </c>
      <c r="CM428" s="30">
        <f t="shared" si="1157"/>
        <v>61.2</v>
      </c>
      <c r="CN428" s="30">
        <f t="shared" si="1157"/>
        <v>90.3</v>
      </c>
      <c r="CO428" s="91">
        <f t="shared" si="1157"/>
        <v>135.5</v>
      </c>
      <c r="CP428" s="91">
        <f t="shared" si="1157"/>
        <v>142</v>
      </c>
      <c r="CQ428" s="91">
        <f t="shared" si="1157"/>
        <v>150</v>
      </c>
      <c r="CR428" s="91">
        <f t="shared" si="1157"/>
        <v>158</v>
      </c>
      <c r="CS428" s="91">
        <f t="shared" si="1157"/>
        <v>166</v>
      </c>
      <c r="CT428" s="91">
        <f t="shared" si="1157"/>
        <v>174</v>
      </c>
    </row>
    <row r="429" spans="1:98" ht="15" customHeight="1" x14ac:dyDescent="0.25">
      <c r="A429" s="1"/>
      <c r="B429" s="196" t="s">
        <v>137</v>
      </c>
      <c r="C429" s="4">
        <f t="shared" ref="C429:BG429" si="1158">+C435-C431-C428-C427</f>
        <v>0</v>
      </c>
      <c r="D429" s="4">
        <f t="shared" si="1158"/>
        <v>0</v>
      </c>
      <c r="E429" s="4">
        <f t="shared" si="1158"/>
        <v>0</v>
      </c>
      <c r="F429" s="4">
        <f t="shared" si="1158"/>
        <v>0</v>
      </c>
      <c r="G429" s="4">
        <f t="shared" si="1158"/>
        <v>72.947000000000017</v>
      </c>
      <c r="H429" s="4">
        <f t="shared" si="1158"/>
        <v>38.016666666666666</v>
      </c>
      <c r="I429" s="4">
        <f t="shared" si="1158"/>
        <v>51.836999999999989</v>
      </c>
      <c r="J429" s="4">
        <f t="shared" si="1158"/>
        <v>-7.722000000000051</v>
      </c>
      <c r="K429" s="4">
        <f t="shared" si="1158"/>
        <v>98.666666666666686</v>
      </c>
      <c r="L429" s="4">
        <f t="shared" si="1158"/>
        <v>37.066200000000009</v>
      </c>
      <c r="M429" s="4">
        <f t="shared" si="1158"/>
        <v>55.115133333333375</v>
      </c>
      <c r="N429" s="4">
        <f t="shared" si="1158"/>
        <v>37.222500000000046</v>
      </c>
      <c r="O429" s="4">
        <f t="shared" si="1158"/>
        <v>42.624999999999943</v>
      </c>
      <c r="P429" s="4">
        <f t="shared" si="1158"/>
        <v>-353.27370833333327</v>
      </c>
      <c r="Q429" s="4">
        <f t="shared" si="1158"/>
        <v>615.7519894783926</v>
      </c>
      <c r="R429" s="4">
        <f t="shared" si="1158"/>
        <v>-20.85081904761897</v>
      </c>
      <c r="S429" s="4">
        <f t="shared" si="1158"/>
        <v>-5.0355661987338411</v>
      </c>
      <c r="T429" s="4">
        <f t="shared" si="1158"/>
        <v>1.3950000000000031</v>
      </c>
      <c r="U429" s="4">
        <f t="shared" si="1158"/>
        <v>-66.43589999999989</v>
      </c>
      <c r="V429" s="4">
        <f t="shared" si="1158"/>
        <v>-221.59299733461782</v>
      </c>
      <c r="W429" s="4">
        <f t="shared" si="1158"/>
        <v>-175.98700000000002</v>
      </c>
      <c r="X429" s="4">
        <f t="shared" si="1158"/>
        <v>-71.132999999999981</v>
      </c>
      <c r="Y429" s="4">
        <f t="shared" si="1158"/>
        <v>-247.06507999999999</v>
      </c>
      <c r="Z429" s="4">
        <f t="shared" si="1158"/>
        <v>-40.045074374999984</v>
      </c>
      <c r="AA429" s="4">
        <f t="shared" si="1158"/>
        <v>54.222140000000024</v>
      </c>
      <c r="AB429" s="4">
        <f t="shared" si="1158"/>
        <v>9.9150980000000573</v>
      </c>
      <c r="AC429" s="4">
        <f t="shared" si="1158"/>
        <v>-43.810839999999999</v>
      </c>
      <c r="AD429" s="4">
        <f t="shared" si="1158"/>
        <v>152.54095999999996</v>
      </c>
      <c r="AE429" s="4">
        <f t="shared" si="1158"/>
        <v>-7.5373000000000161</v>
      </c>
      <c r="AF429" s="4">
        <f t="shared" si="1158"/>
        <v>-71.520200000000017</v>
      </c>
      <c r="AG429" s="4">
        <f t="shared" si="1158"/>
        <v>-59.709819999999979</v>
      </c>
      <c r="AH429" s="4">
        <f t="shared" si="1158"/>
        <v>-40.711620000000075</v>
      </c>
      <c r="AI429" s="4">
        <f t="shared" si="1158"/>
        <v>93.337600000000037</v>
      </c>
      <c r="AJ429" s="4">
        <f t="shared" si="1158"/>
        <v>-45.577600000000075</v>
      </c>
      <c r="AK429" s="4">
        <f t="shared" si="1158"/>
        <v>114.38260000000008</v>
      </c>
      <c r="AL429" s="4">
        <f t="shared" si="1158"/>
        <v>199.55500000000001</v>
      </c>
      <c r="AM429" s="4">
        <f t="shared" si="1158"/>
        <v>110.73706999999999</v>
      </c>
      <c r="AN429" s="4">
        <f t="shared" si="1158"/>
        <v>-42.207829999999973</v>
      </c>
      <c r="AO429" s="4">
        <f t="shared" si="1158"/>
        <v>87.510230000000035</v>
      </c>
      <c r="AP429" s="4">
        <f t="shared" si="1158"/>
        <v>93.673509999999965</v>
      </c>
      <c r="AQ429" s="4">
        <f t="shared" si="1158"/>
        <v>-62.447519999999912</v>
      </c>
      <c r="AR429" s="4">
        <f t="shared" si="1158"/>
        <v>-43.352039999999903</v>
      </c>
      <c r="AS429" s="4">
        <f t="shared" si="1158"/>
        <v>73.036239999999992</v>
      </c>
      <c r="AT429" s="4">
        <f t="shared" si="1158"/>
        <v>153.35375999999999</v>
      </c>
      <c r="AU429" s="4">
        <f t="shared" si="1158"/>
        <v>136.41720000000004</v>
      </c>
      <c r="AV429" s="4">
        <f t="shared" si="1158"/>
        <v>9.3176799999999389</v>
      </c>
      <c r="AW429" s="4">
        <f t="shared" si="1158"/>
        <v>75.090399999999988</v>
      </c>
      <c r="AX429" s="4">
        <f t="shared" si="1158"/>
        <v>138.96451999999999</v>
      </c>
      <c r="AY429" s="4">
        <f t="shared" si="1158"/>
        <v>85.731999999999942</v>
      </c>
      <c r="AZ429" s="4">
        <f t="shared" si="1158"/>
        <v>18.539999999999992</v>
      </c>
      <c r="BA429" s="4">
        <f t="shared" si="1158"/>
        <v>176.80600000000007</v>
      </c>
      <c r="BB429" s="4">
        <f t="shared" si="1158"/>
        <v>-72.503999999999934</v>
      </c>
      <c r="BC429" s="4">
        <f t="shared" si="1158"/>
        <v>204.99800000000008</v>
      </c>
      <c r="BD429" s="4">
        <f t="shared" si="1158"/>
        <v>35.889999999999844</v>
      </c>
      <c r="BE429" s="4">
        <f t="shared" si="1158"/>
        <v>213.07320000000018</v>
      </c>
      <c r="BF429" s="4">
        <f t="shared" si="1158"/>
        <v>-142.84200000000047</v>
      </c>
      <c r="BG429" s="4">
        <f t="shared" si="1158"/>
        <v>131.35342857142854</v>
      </c>
      <c r="BH429" s="4">
        <f t="shared" ref="BH429" si="1159">+BH435-BH431-BH428-BH427</f>
        <v>-86.658000000000015</v>
      </c>
      <c r="BI429" s="96"/>
      <c r="BJ429" s="96"/>
      <c r="BK429" s="96"/>
      <c r="BL429" s="96"/>
      <c r="BM429" s="96"/>
      <c r="BN429" s="96"/>
      <c r="BO429" s="96"/>
      <c r="BP429" s="96"/>
      <c r="BQ429" s="96"/>
      <c r="BR429" s="96"/>
      <c r="BS429" s="96"/>
      <c r="BT429" s="96"/>
      <c r="BU429" s="96"/>
      <c r="BV429" s="96"/>
      <c r="BW429" s="96"/>
      <c r="BX429" s="96"/>
      <c r="BY429" s="96"/>
      <c r="BZ429" s="96"/>
      <c r="CB429" s="30"/>
      <c r="CC429" s="30">
        <f t="shared" ref="CC429:CT429" si="1160">+SUMIFS($C429:$BZ429,$C$5:$BZ$5,"&lt;="&amp;CC$5,$C$5:$BZ$5,"&gt;"&amp;CB$5)</f>
        <v>155.07866666666661</v>
      </c>
      <c r="CD429" s="30">
        <f t="shared" si="1160"/>
        <v>228.07050000000012</v>
      </c>
      <c r="CE429" s="30">
        <f t="shared" si="1160"/>
        <v>284.25246209744029</v>
      </c>
      <c r="CF429" s="30">
        <f t="shared" si="1160"/>
        <v>-291.66946353335152</v>
      </c>
      <c r="CG429" s="30">
        <f t="shared" si="1160"/>
        <v>-534.23015437499998</v>
      </c>
      <c r="CH429" s="30">
        <f t="shared" si="1160"/>
        <v>172.86735800000002</v>
      </c>
      <c r="CI429" s="30">
        <f t="shared" si="1160"/>
        <v>-179.47894000000008</v>
      </c>
      <c r="CJ429" s="30">
        <f t="shared" si="1160"/>
        <v>361.69760000000008</v>
      </c>
      <c r="CK429" s="30">
        <f t="shared" si="1160"/>
        <v>249.71298000000002</v>
      </c>
      <c r="CL429" s="30">
        <f t="shared" si="1160"/>
        <v>120.59044000000017</v>
      </c>
      <c r="CM429" s="30">
        <f t="shared" si="1160"/>
        <v>359.78979999999996</v>
      </c>
      <c r="CN429" s="30">
        <f t="shared" si="1160"/>
        <v>208.57400000000004</v>
      </c>
      <c r="CO429" s="91">
        <f t="shared" si="1160"/>
        <v>311.11919999999964</v>
      </c>
      <c r="CP429" s="91">
        <f t="shared" si="1160"/>
        <v>44.695428571428522</v>
      </c>
      <c r="CQ429" s="91">
        <f t="shared" si="1160"/>
        <v>0</v>
      </c>
      <c r="CR429" s="91">
        <f t="shared" si="1160"/>
        <v>0</v>
      </c>
      <c r="CS429" s="91">
        <f t="shared" si="1160"/>
        <v>0</v>
      </c>
      <c r="CT429" s="91">
        <f t="shared" si="1160"/>
        <v>0</v>
      </c>
    </row>
    <row r="430" spans="1:98" ht="15" customHeight="1" x14ac:dyDescent="0.25">
      <c r="A430" s="1"/>
      <c r="B430" s="26"/>
      <c r="C430" s="96"/>
      <c r="D430" s="96"/>
      <c r="E430" s="96"/>
      <c r="F430" s="96"/>
      <c r="G430" s="96"/>
      <c r="H430" s="96"/>
      <c r="I430" s="96"/>
      <c r="J430" s="96"/>
      <c r="K430" s="96"/>
      <c r="L430" s="96"/>
      <c r="M430" s="96"/>
      <c r="N430" s="96"/>
      <c r="O430" s="96"/>
      <c r="P430" s="96"/>
      <c r="Q430" s="96"/>
      <c r="R430" s="96"/>
      <c r="S430" s="96"/>
      <c r="T430" s="96"/>
      <c r="U430" s="96"/>
      <c r="V430" s="96"/>
      <c r="W430" s="96"/>
      <c r="X430" s="96"/>
      <c r="Y430" s="96"/>
      <c r="Z430" s="96"/>
      <c r="AA430" s="96"/>
      <c r="AB430" s="96"/>
      <c r="AC430" s="96"/>
      <c r="AD430" s="96"/>
      <c r="AE430" s="96"/>
      <c r="AF430" s="96"/>
      <c r="AG430" s="96"/>
      <c r="AH430" s="96"/>
      <c r="AI430" s="96"/>
      <c r="AJ430" s="96"/>
      <c r="AK430" s="96"/>
      <c r="AL430" s="96"/>
      <c r="AM430" s="96"/>
      <c r="AN430" s="96"/>
      <c r="AO430" s="96"/>
      <c r="AP430" s="96"/>
      <c r="AQ430" s="96"/>
      <c r="AR430" s="96"/>
      <c r="AS430" s="96"/>
      <c r="AT430" s="96"/>
      <c r="AU430" s="96"/>
      <c r="AV430" s="96"/>
      <c r="AW430" s="96"/>
      <c r="AX430" s="96"/>
      <c r="AY430" s="96"/>
      <c r="AZ430" s="96"/>
      <c r="BA430" s="96"/>
      <c r="BB430" s="96"/>
      <c r="BC430" s="96"/>
      <c r="BD430" s="96"/>
      <c r="BE430" s="96"/>
      <c r="BF430" s="96"/>
      <c r="BG430" s="96"/>
      <c r="BH430" s="96"/>
      <c r="BI430" s="96"/>
      <c r="BJ430" s="96"/>
      <c r="BK430" s="96"/>
      <c r="BL430" s="96"/>
      <c r="BM430" s="96"/>
      <c r="BN430" s="96"/>
      <c r="BO430" s="96"/>
      <c r="BP430" s="96"/>
      <c r="BQ430" s="96"/>
      <c r="BR430" s="96"/>
      <c r="BS430" s="96"/>
      <c r="BT430" s="96"/>
      <c r="BU430" s="96"/>
      <c r="BV430" s="96"/>
      <c r="BW430" s="96"/>
      <c r="BX430" s="96"/>
      <c r="BY430" s="96"/>
      <c r="BZ430" s="96"/>
      <c r="CB430" s="30"/>
      <c r="CC430" s="30"/>
      <c r="CD430" s="30"/>
      <c r="CE430" s="30"/>
      <c r="CF430" s="30"/>
      <c r="CG430" s="30"/>
      <c r="CH430" s="30"/>
      <c r="CI430" s="30"/>
      <c r="CJ430" s="30"/>
      <c r="CK430" s="30"/>
      <c r="CL430" s="30"/>
      <c r="CM430" s="30"/>
      <c r="CN430" s="30"/>
      <c r="CO430" s="91"/>
      <c r="CP430" s="91"/>
      <c r="CQ430" s="91"/>
      <c r="CR430" s="91"/>
      <c r="CS430" s="91"/>
      <c r="CT430" s="91"/>
    </row>
    <row r="431" spans="1:98" ht="15" customHeight="1" x14ac:dyDescent="0.25">
      <c r="A431" s="197"/>
      <c r="B431" s="198" t="s">
        <v>300</v>
      </c>
      <c r="C431" s="199"/>
      <c r="D431" s="199"/>
      <c r="E431" s="199"/>
      <c r="F431" s="199"/>
      <c r="G431" s="199">
        <f t="shared" ref="G431:BG431" si="1161">+G644</f>
        <v>-105.771</v>
      </c>
      <c r="H431" s="199">
        <f t="shared" si="1161"/>
        <v>7.5993333333333304</v>
      </c>
      <c r="I431" s="199">
        <f t="shared" si="1161"/>
        <v>-130.18899999999999</v>
      </c>
      <c r="J431" s="199">
        <f t="shared" si="1161"/>
        <v>40.301666666666669</v>
      </c>
      <c r="K431" s="199">
        <f t="shared" si="1161"/>
        <v>-56.850999999999999</v>
      </c>
      <c r="L431" s="199">
        <f t="shared" si="1161"/>
        <v>-79.481999999999999</v>
      </c>
      <c r="M431" s="199">
        <f t="shared" si="1161"/>
        <v>-12.702999999999999</v>
      </c>
      <c r="N431" s="199">
        <f t="shared" si="1161"/>
        <v>-129.33600000000001</v>
      </c>
      <c r="O431" s="199">
        <f t="shared" si="1161"/>
        <v>8.2080000000000393</v>
      </c>
      <c r="P431" s="199">
        <f t="shared" si="1161"/>
        <v>184.02</v>
      </c>
      <c r="Q431" s="199">
        <f t="shared" si="1161"/>
        <v>-195.60400000000001</v>
      </c>
      <c r="R431" s="199">
        <f t="shared" si="1161"/>
        <v>-29.678000000000001</v>
      </c>
      <c r="S431" s="199">
        <f t="shared" si="1161"/>
        <v>-79.542000000000002</v>
      </c>
      <c r="T431" s="199">
        <f t="shared" si="1161"/>
        <v>-12.523999999999999</v>
      </c>
      <c r="U431" s="199">
        <f t="shared" si="1161"/>
        <v>28.51</v>
      </c>
      <c r="V431" s="199">
        <f t="shared" si="1161"/>
        <v>325.18</v>
      </c>
      <c r="W431" s="199">
        <f t="shared" si="1161"/>
        <v>116.914</v>
      </c>
      <c r="X431" s="199">
        <f t="shared" si="1161"/>
        <v>-188.33099999999999</v>
      </c>
      <c r="Y431" s="199">
        <f t="shared" si="1161"/>
        <v>134.911</v>
      </c>
      <c r="Z431" s="199">
        <f t="shared" si="1161"/>
        <v>-51.973999999999997</v>
      </c>
      <c r="AA431" s="199">
        <f t="shared" si="1161"/>
        <v>-75.501000000000005</v>
      </c>
      <c r="AB431" s="199">
        <f t="shared" si="1161"/>
        <v>-95.682000000000002</v>
      </c>
      <c r="AC431" s="199">
        <f t="shared" si="1161"/>
        <v>218.251</v>
      </c>
      <c r="AD431" s="199">
        <f t="shared" si="1161"/>
        <v>-144.886</v>
      </c>
      <c r="AE431" s="199">
        <f t="shared" si="1161"/>
        <v>-63.24</v>
      </c>
      <c r="AF431" s="199">
        <f t="shared" si="1161"/>
        <v>-39.255000000000003</v>
      </c>
      <c r="AG431" s="199">
        <f t="shared" si="1161"/>
        <v>121.322</v>
      </c>
      <c r="AH431" s="199">
        <f t="shared" si="1161"/>
        <v>137.745</v>
      </c>
      <c r="AI431" s="199">
        <f t="shared" si="1161"/>
        <v>-127.343</v>
      </c>
      <c r="AJ431" s="199">
        <f t="shared" si="1161"/>
        <v>-280.37299999999999</v>
      </c>
      <c r="AK431" s="199">
        <f t="shared" si="1161"/>
        <v>139.49</v>
      </c>
      <c r="AL431" s="199">
        <f t="shared" si="1161"/>
        <v>154.1</v>
      </c>
      <c r="AM431" s="199">
        <f t="shared" si="1161"/>
        <v>-43.69</v>
      </c>
      <c r="AN431" s="199">
        <f t="shared" si="1161"/>
        <v>-153.94</v>
      </c>
      <c r="AO431" s="199">
        <f t="shared" si="1161"/>
        <v>10.411</v>
      </c>
      <c r="AP431" s="199">
        <f t="shared" si="1161"/>
        <v>-31.574000000000002</v>
      </c>
      <c r="AQ431" s="199">
        <f t="shared" si="1161"/>
        <v>231.70599999999999</v>
      </c>
      <c r="AR431" s="199">
        <f t="shared" si="1161"/>
        <v>-19.166</v>
      </c>
      <c r="AS431" s="199">
        <f t="shared" si="1161"/>
        <v>-70.299000000000007</v>
      </c>
      <c r="AT431" s="199">
        <f t="shared" si="1161"/>
        <v>-206.27799999999999</v>
      </c>
      <c r="AU431" s="199">
        <f t="shared" si="1161"/>
        <v>-119.056</v>
      </c>
      <c r="AV431" s="199">
        <f t="shared" si="1161"/>
        <v>-80.572999999999894</v>
      </c>
      <c r="AW431" s="199">
        <f t="shared" si="1161"/>
        <v>-508.99040000000002</v>
      </c>
      <c r="AX431" s="199">
        <f t="shared" si="1161"/>
        <v>-43.658999999999999</v>
      </c>
      <c r="AY431" s="199">
        <f t="shared" si="1161"/>
        <v>-96.9</v>
      </c>
      <c r="AZ431" s="199">
        <f t="shared" si="1161"/>
        <v>-204.7</v>
      </c>
      <c r="BA431" s="199">
        <f t="shared" si="1161"/>
        <v>-464.9</v>
      </c>
      <c r="BB431" s="199">
        <f t="shared" si="1161"/>
        <v>-89.3</v>
      </c>
      <c r="BC431" s="199">
        <f t="shared" si="1161"/>
        <v>-277.5</v>
      </c>
      <c r="BD431" s="199">
        <f t="shared" si="1161"/>
        <v>-217</v>
      </c>
      <c r="BE431" s="199">
        <f t="shared" si="1161"/>
        <v>-444.7</v>
      </c>
      <c r="BF431" s="199">
        <f t="shared" si="1161"/>
        <v>52.1</v>
      </c>
      <c r="BG431" s="199">
        <f t="shared" si="1161"/>
        <v>-366.8</v>
      </c>
      <c r="BH431" s="199">
        <f t="shared" ref="BH431" si="1162">+BH644</f>
        <v>-196.2</v>
      </c>
      <c r="BI431" s="100">
        <f t="shared" ref="BI431:BZ431" si="1163">+SUM(BI432:BI434)</f>
        <v>-200</v>
      </c>
      <c r="BJ431" s="100">
        <f t="shared" si="1163"/>
        <v>-200</v>
      </c>
      <c r="BK431" s="100">
        <f t="shared" si="1163"/>
        <v>-100</v>
      </c>
      <c r="BL431" s="100">
        <f t="shared" si="1163"/>
        <v>-100</v>
      </c>
      <c r="BM431" s="100">
        <f t="shared" si="1163"/>
        <v>-100</v>
      </c>
      <c r="BN431" s="100">
        <f t="shared" si="1163"/>
        <v>-100</v>
      </c>
      <c r="BO431" s="100">
        <f t="shared" si="1163"/>
        <v>-100</v>
      </c>
      <c r="BP431" s="100">
        <f t="shared" si="1163"/>
        <v>-100</v>
      </c>
      <c r="BQ431" s="100">
        <f t="shared" si="1163"/>
        <v>-100</v>
      </c>
      <c r="BR431" s="100">
        <f t="shared" si="1163"/>
        <v>-100</v>
      </c>
      <c r="BS431" s="100">
        <f t="shared" si="1163"/>
        <v>-100</v>
      </c>
      <c r="BT431" s="100">
        <f t="shared" si="1163"/>
        <v>-100</v>
      </c>
      <c r="BU431" s="100">
        <f t="shared" si="1163"/>
        <v>-100</v>
      </c>
      <c r="BV431" s="100">
        <f t="shared" si="1163"/>
        <v>-100</v>
      </c>
      <c r="BW431" s="100">
        <f t="shared" si="1163"/>
        <v>-100</v>
      </c>
      <c r="BX431" s="100">
        <f t="shared" si="1163"/>
        <v>-100</v>
      </c>
      <c r="BY431" s="100">
        <f t="shared" si="1163"/>
        <v>-100</v>
      </c>
      <c r="BZ431" s="100">
        <f t="shared" si="1163"/>
        <v>-100</v>
      </c>
      <c r="CB431" s="102"/>
      <c r="CC431" s="102">
        <f t="shared" ref="CC431:CT431" si="1164">+SUMIFS($C431:$BZ431,$C$5:$BZ$5,"&lt;="&amp;CC$5,$C$5:$BZ$5,"&gt;"&amp;CB$5)</f>
        <v>-188.05899999999997</v>
      </c>
      <c r="CD431" s="102">
        <f t="shared" si="1164"/>
        <v>-278.37200000000001</v>
      </c>
      <c r="CE431" s="102">
        <f t="shared" si="1164"/>
        <v>-33.053999999999974</v>
      </c>
      <c r="CF431" s="102">
        <f t="shared" si="1164"/>
        <v>261.62400000000002</v>
      </c>
      <c r="CG431" s="102">
        <f t="shared" si="1164"/>
        <v>11.520000000000017</v>
      </c>
      <c r="CH431" s="102">
        <f t="shared" si="1164"/>
        <v>-97.817999999999984</v>
      </c>
      <c r="CI431" s="102">
        <f t="shared" si="1164"/>
        <v>156.572</v>
      </c>
      <c r="CJ431" s="102">
        <f t="shared" si="1164"/>
        <v>-114.126</v>
      </c>
      <c r="CK431" s="102">
        <f t="shared" si="1164"/>
        <v>-218.79300000000001</v>
      </c>
      <c r="CL431" s="102">
        <f t="shared" si="1164"/>
        <v>-64.037000000000006</v>
      </c>
      <c r="CM431" s="102">
        <f t="shared" si="1164"/>
        <v>-752.27839999999992</v>
      </c>
      <c r="CN431" s="102">
        <f t="shared" si="1164"/>
        <v>-855.8</v>
      </c>
      <c r="CO431" s="103">
        <f t="shared" si="1164"/>
        <v>-887.1</v>
      </c>
      <c r="CP431" s="103">
        <f t="shared" si="1164"/>
        <v>-963</v>
      </c>
      <c r="CQ431" s="103">
        <f t="shared" si="1164"/>
        <v>-400</v>
      </c>
      <c r="CR431" s="103">
        <f t="shared" si="1164"/>
        <v>-400</v>
      </c>
      <c r="CS431" s="103">
        <f t="shared" si="1164"/>
        <v>-400</v>
      </c>
      <c r="CT431" s="103">
        <f t="shared" si="1164"/>
        <v>-400</v>
      </c>
    </row>
    <row r="432" spans="1:98" ht="15" customHeight="1" x14ac:dyDescent="0.25">
      <c r="A432" s="1"/>
      <c r="B432" s="200" t="str">
        <f t="shared" ref="B432:B433" si="1165">+B641</f>
        <v>Change in software development costs &amp; licenses</v>
      </c>
      <c r="C432" s="96"/>
      <c r="D432" s="96"/>
      <c r="E432" s="96"/>
      <c r="F432" s="96"/>
      <c r="G432" s="96">
        <f t="shared" ref="G432:BG432" si="1166">+G641</f>
        <v>-45.63</v>
      </c>
      <c r="H432" s="96">
        <f t="shared" si="1166"/>
        <v>-57.164000000000001</v>
      </c>
      <c r="I432" s="96">
        <f t="shared" si="1166"/>
        <v>-88.925666666666672</v>
      </c>
      <c r="J432" s="96">
        <f t="shared" si="1166"/>
        <v>0.49666666666666665</v>
      </c>
      <c r="K432" s="96">
        <f t="shared" si="1166"/>
        <v>-56.332000000000001</v>
      </c>
      <c r="L432" s="96">
        <f t="shared" si="1166"/>
        <v>-54.984999999999999</v>
      </c>
      <c r="M432" s="96">
        <f t="shared" si="1166"/>
        <v>-39.161999999999999</v>
      </c>
      <c r="N432" s="96">
        <f t="shared" si="1166"/>
        <v>-66.414000000000001</v>
      </c>
      <c r="O432" s="96">
        <f t="shared" si="1166"/>
        <v>-42.07</v>
      </c>
      <c r="P432" s="96">
        <f t="shared" si="1166"/>
        <v>34.204000000000001</v>
      </c>
      <c r="Q432" s="96">
        <f t="shared" si="1166"/>
        <v>-143.40899999999999</v>
      </c>
      <c r="R432" s="96">
        <f t="shared" si="1166"/>
        <v>-41.082000000000001</v>
      </c>
      <c r="S432" s="96">
        <f t="shared" si="1166"/>
        <v>-42.99</v>
      </c>
      <c r="T432" s="96">
        <f t="shared" si="1166"/>
        <v>-61.502000000000002</v>
      </c>
      <c r="U432" s="96">
        <f t="shared" si="1166"/>
        <v>-50.962000000000003</v>
      </c>
      <c r="V432" s="96">
        <f t="shared" si="1166"/>
        <v>-33.317999999999998</v>
      </c>
      <c r="W432" s="96">
        <f t="shared" si="1166"/>
        <v>-43.131</v>
      </c>
      <c r="X432" s="96">
        <f t="shared" si="1166"/>
        <v>-74.828000000000003</v>
      </c>
      <c r="Y432" s="96">
        <f t="shared" si="1166"/>
        <v>-52.115000000000002</v>
      </c>
      <c r="Z432" s="96">
        <f t="shared" si="1166"/>
        <v>-49.143000000000001</v>
      </c>
      <c r="AA432" s="96">
        <f t="shared" si="1166"/>
        <v>-62.392000000000003</v>
      </c>
      <c r="AB432" s="96">
        <f t="shared" si="1166"/>
        <v>-86.12</v>
      </c>
      <c r="AC432" s="96">
        <f t="shared" si="1166"/>
        <v>-45.91</v>
      </c>
      <c r="AD432" s="96">
        <f t="shared" si="1166"/>
        <v>-58.529000000000003</v>
      </c>
      <c r="AE432" s="96">
        <f t="shared" si="1166"/>
        <v>-71.828999999999994</v>
      </c>
      <c r="AF432" s="96">
        <f t="shared" si="1166"/>
        <v>-74.180000000000007</v>
      </c>
      <c r="AG432" s="96">
        <f t="shared" si="1166"/>
        <v>-40.363999999999997</v>
      </c>
      <c r="AH432" s="96">
        <f t="shared" si="1166"/>
        <v>-38.896000000000001</v>
      </c>
      <c r="AI432" s="96">
        <f t="shared" si="1166"/>
        <v>-54.662999999999997</v>
      </c>
      <c r="AJ432" s="96">
        <f t="shared" si="1166"/>
        <v>-78.344999999999999</v>
      </c>
      <c r="AK432" s="96">
        <f t="shared" si="1166"/>
        <v>-24.702000000000002</v>
      </c>
      <c r="AL432" s="96">
        <f t="shared" si="1166"/>
        <v>-49.121000000000002</v>
      </c>
      <c r="AM432" s="96">
        <f t="shared" si="1166"/>
        <v>-56.968000000000004</v>
      </c>
      <c r="AN432" s="96">
        <f t="shared" si="1166"/>
        <v>5.0359999999999996</v>
      </c>
      <c r="AO432" s="96">
        <f t="shared" si="1166"/>
        <v>33.380000000000003</v>
      </c>
      <c r="AP432" s="96">
        <f t="shared" si="1166"/>
        <v>-29.882000000000001</v>
      </c>
      <c r="AQ432" s="96">
        <f t="shared" si="1166"/>
        <v>-60.219000000000001</v>
      </c>
      <c r="AR432" s="96">
        <f t="shared" si="1166"/>
        <v>-67.070999999999998</v>
      </c>
      <c r="AS432" s="96">
        <f t="shared" si="1166"/>
        <v>-17.661000000000001</v>
      </c>
      <c r="AT432" s="96">
        <f t="shared" si="1166"/>
        <v>-115.401</v>
      </c>
      <c r="AU432" s="96">
        <f t="shared" si="1166"/>
        <v>-85.887</v>
      </c>
      <c r="AV432" s="96">
        <f t="shared" si="1166"/>
        <v>-177.34800000000001</v>
      </c>
      <c r="AW432" s="96">
        <f t="shared" si="1166"/>
        <v>-113.22</v>
      </c>
      <c r="AX432" s="96">
        <f t="shared" si="1166"/>
        <v>-81.100999999999999</v>
      </c>
      <c r="AY432" s="96">
        <f t="shared" si="1166"/>
        <v>-103.5</v>
      </c>
      <c r="AZ432" s="96">
        <f t="shared" si="1166"/>
        <v>-148.69999999999999</v>
      </c>
      <c r="BA432" s="96">
        <f t="shared" si="1166"/>
        <v>-110.7</v>
      </c>
      <c r="BB432" s="96">
        <f t="shared" si="1166"/>
        <v>-129.9</v>
      </c>
      <c r="BC432" s="96">
        <f t="shared" si="1166"/>
        <v>-125.2</v>
      </c>
      <c r="BD432" s="96">
        <f t="shared" si="1166"/>
        <v>-175.5</v>
      </c>
      <c r="BE432" s="96">
        <f t="shared" si="1166"/>
        <v>-156.6</v>
      </c>
      <c r="BF432" s="96">
        <f t="shared" si="1166"/>
        <v>-146.1</v>
      </c>
      <c r="BG432" s="96">
        <f t="shared" si="1166"/>
        <v>-197.9</v>
      </c>
      <c r="BH432" s="96">
        <f t="shared" ref="BH432" si="1167">+BH641</f>
        <v>-164.9</v>
      </c>
      <c r="BI432" s="192">
        <v>-200</v>
      </c>
      <c r="BJ432" s="192">
        <v>-200</v>
      </c>
      <c r="BK432" s="192">
        <v>-100</v>
      </c>
      <c r="BL432" s="192">
        <v>-100</v>
      </c>
      <c r="BM432" s="192">
        <v>-100</v>
      </c>
      <c r="BN432" s="192">
        <v>-100</v>
      </c>
      <c r="BO432" s="192">
        <v>-100</v>
      </c>
      <c r="BP432" s="192">
        <v>-100</v>
      </c>
      <c r="BQ432" s="192">
        <v>-100</v>
      </c>
      <c r="BR432" s="192">
        <v>-100</v>
      </c>
      <c r="BS432" s="192">
        <v>-100</v>
      </c>
      <c r="BT432" s="192">
        <v>-100</v>
      </c>
      <c r="BU432" s="192">
        <v>-100</v>
      </c>
      <c r="BV432" s="192">
        <v>-100</v>
      </c>
      <c r="BW432" s="192">
        <v>-100</v>
      </c>
      <c r="BX432" s="192">
        <v>-100</v>
      </c>
      <c r="BY432" s="192">
        <v>-100</v>
      </c>
      <c r="BZ432" s="192">
        <v>-100</v>
      </c>
      <c r="CB432" s="30"/>
      <c r="CC432" s="30">
        <f t="shared" ref="CC432:CT432" si="1168">+SUMIFS($C432:$BZ432,$C$5:$BZ$5,"&lt;="&amp;CC$5,$C$5:$BZ$5,"&gt;"&amp;CB$5)</f>
        <v>-191.22300000000001</v>
      </c>
      <c r="CD432" s="30">
        <f t="shared" si="1168"/>
        <v>-216.89300000000003</v>
      </c>
      <c r="CE432" s="30">
        <f t="shared" si="1168"/>
        <v>-192.35699999999997</v>
      </c>
      <c r="CF432" s="30">
        <f t="shared" si="1168"/>
        <v>-188.77199999999999</v>
      </c>
      <c r="CG432" s="30">
        <f t="shared" si="1168"/>
        <v>-219.21700000000001</v>
      </c>
      <c r="CH432" s="30">
        <f t="shared" si="1168"/>
        <v>-252.95099999999999</v>
      </c>
      <c r="CI432" s="30">
        <f t="shared" si="1168"/>
        <v>-225.26900000000001</v>
      </c>
      <c r="CJ432" s="30">
        <f t="shared" si="1168"/>
        <v>-206.83099999999999</v>
      </c>
      <c r="CK432" s="30">
        <f t="shared" si="1168"/>
        <v>-48.433999999999997</v>
      </c>
      <c r="CL432" s="30">
        <f t="shared" si="1168"/>
        <v>-260.35199999999998</v>
      </c>
      <c r="CM432" s="30">
        <f t="shared" si="1168"/>
        <v>-457.55600000000004</v>
      </c>
      <c r="CN432" s="30">
        <f t="shared" si="1168"/>
        <v>-492.79999999999995</v>
      </c>
      <c r="CO432" s="91">
        <f t="shared" si="1168"/>
        <v>-603.4</v>
      </c>
      <c r="CP432" s="91">
        <f t="shared" si="1168"/>
        <v>-762.8</v>
      </c>
      <c r="CQ432" s="91">
        <f t="shared" si="1168"/>
        <v>-400</v>
      </c>
      <c r="CR432" s="91">
        <f t="shared" si="1168"/>
        <v>-400</v>
      </c>
      <c r="CS432" s="91">
        <f t="shared" si="1168"/>
        <v>-400</v>
      </c>
      <c r="CT432" s="91">
        <f t="shared" si="1168"/>
        <v>-400</v>
      </c>
    </row>
    <row r="433" spans="1:98" ht="15" customHeight="1" x14ac:dyDescent="0.25">
      <c r="A433" s="1"/>
      <c r="B433" s="200" t="str">
        <f t="shared" si="1165"/>
        <v>Change in prepaid expenses &amp; other assets</v>
      </c>
      <c r="C433" s="96"/>
      <c r="D433" s="96"/>
      <c r="E433" s="96"/>
      <c r="F433" s="96"/>
      <c r="G433" s="96">
        <f t="shared" ref="G433:BG433" si="1169">+G642</f>
        <v>-26.062999999999999</v>
      </c>
      <c r="H433" s="96">
        <f t="shared" si="1169"/>
        <v>2.6413333333333333</v>
      </c>
      <c r="I433" s="96">
        <f t="shared" si="1169"/>
        <v>13.947666666666667</v>
      </c>
      <c r="J433" s="96">
        <f t="shared" si="1169"/>
        <v>12.010999999999999</v>
      </c>
      <c r="K433" s="96">
        <f t="shared" si="1169"/>
        <v>2.105</v>
      </c>
      <c r="L433" s="96">
        <f t="shared" si="1169"/>
        <v>1.214</v>
      </c>
      <c r="M433" s="96">
        <f t="shared" si="1169"/>
        <v>-3.7930000000000001</v>
      </c>
      <c r="N433" s="96">
        <f t="shared" si="1169"/>
        <v>-5.22</v>
      </c>
      <c r="O433" s="96">
        <f t="shared" si="1169"/>
        <v>-14.590999999999999</v>
      </c>
      <c r="P433" s="96">
        <f t="shared" si="1169"/>
        <v>-21.244</v>
      </c>
      <c r="Q433" s="96">
        <f t="shared" si="1169"/>
        <v>-170.113</v>
      </c>
      <c r="R433" s="96">
        <f t="shared" si="1169"/>
        <v>187.524</v>
      </c>
      <c r="S433" s="96">
        <f t="shared" si="1169"/>
        <v>-2.3969999999999998</v>
      </c>
      <c r="T433" s="96">
        <f t="shared" si="1169"/>
        <v>-3.45</v>
      </c>
      <c r="U433" s="96">
        <f t="shared" si="1169"/>
        <v>-46.244999999999997</v>
      </c>
      <c r="V433" s="96">
        <f t="shared" si="1169"/>
        <v>57.49</v>
      </c>
      <c r="W433" s="96">
        <f t="shared" si="1169"/>
        <v>-20.693000000000001</v>
      </c>
      <c r="X433" s="96">
        <f t="shared" si="1169"/>
        <v>7.4429999999999996</v>
      </c>
      <c r="Y433" s="96">
        <f t="shared" si="1169"/>
        <v>6.7359999999999998</v>
      </c>
      <c r="Z433" s="96">
        <f t="shared" si="1169"/>
        <v>-5.758</v>
      </c>
      <c r="AA433" s="96">
        <f t="shared" si="1169"/>
        <v>-3.867</v>
      </c>
      <c r="AB433" s="96">
        <f t="shared" si="1169"/>
        <v>-4.6929999999999996</v>
      </c>
      <c r="AC433" s="96">
        <f t="shared" si="1169"/>
        <v>-22.9</v>
      </c>
      <c r="AD433" s="96">
        <f t="shared" si="1169"/>
        <v>9.3049999999999997</v>
      </c>
      <c r="AE433" s="96">
        <f t="shared" si="1169"/>
        <v>-23.199000000000002</v>
      </c>
      <c r="AF433" s="96">
        <f t="shared" si="1169"/>
        <v>-21.89</v>
      </c>
      <c r="AG433" s="96">
        <f t="shared" si="1169"/>
        <v>5.9560000000000004</v>
      </c>
      <c r="AH433" s="96">
        <f t="shared" si="1169"/>
        <v>-35.411000000000001</v>
      </c>
      <c r="AI433" s="96">
        <f t="shared" si="1169"/>
        <v>-21.463999999999999</v>
      </c>
      <c r="AJ433" s="96">
        <f t="shared" si="1169"/>
        <v>14.782999999999999</v>
      </c>
      <c r="AK433" s="96">
        <f t="shared" si="1169"/>
        <v>-136.23699999999999</v>
      </c>
      <c r="AL433" s="96">
        <f t="shared" si="1169"/>
        <v>-132.88200000000001</v>
      </c>
      <c r="AM433" s="96">
        <f t="shared" si="1169"/>
        <v>-131.12100000000001</v>
      </c>
      <c r="AN433" s="96">
        <f t="shared" si="1169"/>
        <v>6.6000000000000003E-2</v>
      </c>
      <c r="AO433" s="96">
        <f t="shared" si="1169"/>
        <v>-84.004999999999995</v>
      </c>
      <c r="AP433" s="96">
        <f t="shared" si="1169"/>
        <v>-44.756999999999998</v>
      </c>
      <c r="AQ433" s="96">
        <f t="shared" si="1169"/>
        <v>80.759</v>
      </c>
      <c r="AR433" s="96">
        <f t="shared" si="1169"/>
        <v>-15.462999999999999</v>
      </c>
      <c r="AS433" s="96">
        <f t="shared" si="1169"/>
        <v>-114.617</v>
      </c>
      <c r="AT433" s="96">
        <f t="shared" si="1169"/>
        <v>-9.4160000000000004</v>
      </c>
      <c r="AU433" s="96">
        <f t="shared" si="1169"/>
        <v>17.622</v>
      </c>
      <c r="AV433" s="96">
        <f t="shared" si="1169"/>
        <v>-53.366999999999997</v>
      </c>
      <c r="AW433" s="96">
        <f t="shared" si="1169"/>
        <v>-87.963999999999999</v>
      </c>
      <c r="AX433" s="96">
        <f t="shared" si="1169"/>
        <v>-83.85</v>
      </c>
      <c r="AY433" s="96">
        <f t="shared" si="1169"/>
        <v>-67.599999999999994</v>
      </c>
      <c r="AZ433" s="96">
        <f t="shared" si="1169"/>
        <v>22.9</v>
      </c>
      <c r="BA433" s="96">
        <f t="shared" si="1169"/>
        <v>21.2</v>
      </c>
      <c r="BB433" s="96">
        <f t="shared" si="1169"/>
        <v>100.7</v>
      </c>
      <c r="BC433" s="96">
        <f t="shared" si="1169"/>
        <v>-14.4</v>
      </c>
      <c r="BD433" s="96">
        <f t="shared" si="1169"/>
        <v>-30.1</v>
      </c>
      <c r="BE433" s="96">
        <f t="shared" si="1169"/>
        <v>-3.3</v>
      </c>
      <c r="BF433" s="96">
        <f t="shared" si="1169"/>
        <v>-106.9</v>
      </c>
      <c r="BG433" s="96">
        <f t="shared" si="1169"/>
        <v>49</v>
      </c>
      <c r="BH433" s="96">
        <f t="shared" ref="BH433" si="1170">+BH642</f>
        <v>-26.9</v>
      </c>
      <c r="BI433" s="88">
        <v>0</v>
      </c>
      <c r="BJ433" s="88">
        <v>0</v>
      </c>
      <c r="BK433" s="88">
        <v>0</v>
      </c>
      <c r="BL433" s="88">
        <v>0</v>
      </c>
      <c r="BM433" s="88">
        <v>0</v>
      </c>
      <c r="BN433" s="88">
        <v>0</v>
      </c>
      <c r="BO433" s="88">
        <v>0</v>
      </c>
      <c r="BP433" s="88">
        <v>0</v>
      </c>
      <c r="BQ433" s="88">
        <v>0</v>
      </c>
      <c r="BR433" s="88">
        <v>0</v>
      </c>
      <c r="BS433" s="88">
        <v>0</v>
      </c>
      <c r="BT433" s="88">
        <v>0</v>
      </c>
      <c r="BU433" s="88">
        <v>0</v>
      </c>
      <c r="BV433" s="88">
        <v>0</v>
      </c>
      <c r="BW433" s="88">
        <v>0</v>
      </c>
      <c r="BX433" s="88">
        <v>0</v>
      </c>
      <c r="BY433" s="88">
        <v>0</v>
      </c>
      <c r="BZ433" s="88">
        <v>0</v>
      </c>
      <c r="CB433" s="30"/>
      <c r="CC433" s="30">
        <f t="shared" ref="CC433:CT433" si="1171">+SUMIFS($C433:$BZ433,$C$5:$BZ$5,"&lt;="&amp;CC$5,$C$5:$BZ$5,"&gt;"&amp;CB$5)</f>
        <v>2.536999999999999</v>
      </c>
      <c r="CD433" s="30">
        <f t="shared" si="1171"/>
        <v>-5.694</v>
      </c>
      <c r="CE433" s="30">
        <f t="shared" si="1171"/>
        <v>-18.424000000000007</v>
      </c>
      <c r="CF433" s="30">
        <f t="shared" si="1171"/>
        <v>5.3980000000000032</v>
      </c>
      <c r="CG433" s="30">
        <f t="shared" si="1171"/>
        <v>-12.272000000000002</v>
      </c>
      <c r="CH433" s="30">
        <f t="shared" si="1171"/>
        <v>-22.154999999999998</v>
      </c>
      <c r="CI433" s="30">
        <f t="shared" si="1171"/>
        <v>-74.543999999999997</v>
      </c>
      <c r="CJ433" s="30">
        <f t="shared" si="1171"/>
        <v>-275.8</v>
      </c>
      <c r="CK433" s="30">
        <f t="shared" si="1171"/>
        <v>-259.81700000000001</v>
      </c>
      <c r="CL433" s="30">
        <f t="shared" si="1171"/>
        <v>-58.736999999999995</v>
      </c>
      <c r="CM433" s="30">
        <f t="shared" si="1171"/>
        <v>-207.559</v>
      </c>
      <c r="CN433" s="30">
        <f t="shared" si="1171"/>
        <v>77.2</v>
      </c>
      <c r="CO433" s="91">
        <f t="shared" si="1171"/>
        <v>-154.69999999999999</v>
      </c>
      <c r="CP433" s="91">
        <f t="shared" si="1171"/>
        <v>22.1</v>
      </c>
      <c r="CQ433" s="91">
        <f t="shared" si="1171"/>
        <v>0</v>
      </c>
      <c r="CR433" s="91">
        <f t="shared" si="1171"/>
        <v>0</v>
      </c>
      <c r="CS433" s="91">
        <f t="shared" si="1171"/>
        <v>0</v>
      </c>
      <c r="CT433" s="91">
        <f t="shared" si="1171"/>
        <v>0</v>
      </c>
    </row>
    <row r="434" spans="1:98" ht="15" customHeight="1" x14ac:dyDescent="0.25">
      <c r="A434" s="51"/>
      <c r="B434" s="71" t="s">
        <v>301</v>
      </c>
      <c r="C434" s="52"/>
      <c r="D434" s="52"/>
      <c r="E434" s="52"/>
      <c r="F434" s="52"/>
      <c r="G434" s="52">
        <f t="shared" ref="G434:BG434" si="1172">+G431-SUM(G432:G433)</f>
        <v>-34.078000000000003</v>
      </c>
      <c r="H434" s="52">
        <f t="shared" si="1172"/>
        <v>62.122</v>
      </c>
      <c r="I434" s="52">
        <f t="shared" si="1172"/>
        <v>-55.210999999999984</v>
      </c>
      <c r="J434" s="52">
        <f t="shared" si="1172"/>
        <v>27.794000000000004</v>
      </c>
      <c r="K434" s="52">
        <f t="shared" si="1172"/>
        <v>-2.6239999999999952</v>
      </c>
      <c r="L434" s="52">
        <f t="shared" si="1172"/>
        <v>-25.710999999999999</v>
      </c>
      <c r="M434" s="52">
        <f t="shared" si="1172"/>
        <v>30.251999999999999</v>
      </c>
      <c r="N434" s="52">
        <f t="shared" si="1172"/>
        <v>-57.702000000000012</v>
      </c>
      <c r="O434" s="52">
        <f t="shared" si="1172"/>
        <v>64.869000000000042</v>
      </c>
      <c r="P434" s="52">
        <f t="shared" si="1172"/>
        <v>171.06</v>
      </c>
      <c r="Q434" s="52">
        <f t="shared" si="1172"/>
        <v>117.91799999999998</v>
      </c>
      <c r="R434" s="52">
        <f t="shared" si="1172"/>
        <v>-176.12</v>
      </c>
      <c r="S434" s="52">
        <f t="shared" si="1172"/>
        <v>-34.155000000000001</v>
      </c>
      <c r="T434" s="52">
        <f t="shared" si="1172"/>
        <v>52.427999999999997</v>
      </c>
      <c r="U434" s="52">
        <f t="shared" si="1172"/>
        <v>125.717</v>
      </c>
      <c r="V434" s="52">
        <f t="shared" si="1172"/>
        <v>301.00799999999998</v>
      </c>
      <c r="W434" s="52">
        <f t="shared" si="1172"/>
        <v>180.738</v>
      </c>
      <c r="X434" s="52">
        <f t="shared" si="1172"/>
        <v>-120.94599999999998</v>
      </c>
      <c r="Y434" s="52">
        <f t="shared" si="1172"/>
        <v>180.29000000000002</v>
      </c>
      <c r="Z434" s="52">
        <f t="shared" si="1172"/>
        <v>2.9270000000000067</v>
      </c>
      <c r="AA434" s="52">
        <f t="shared" si="1172"/>
        <v>-9.2420000000000044</v>
      </c>
      <c r="AB434" s="52">
        <f t="shared" si="1172"/>
        <v>-4.8689999999999998</v>
      </c>
      <c r="AC434" s="52">
        <f t="shared" si="1172"/>
        <v>287.06100000000004</v>
      </c>
      <c r="AD434" s="52">
        <f t="shared" si="1172"/>
        <v>-95.661999999999992</v>
      </c>
      <c r="AE434" s="52">
        <f t="shared" si="1172"/>
        <v>31.78799999999999</v>
      </c>
      <c r="AF434" s="52">
        <f t="shared" si="1172"/>
        <v>56.815000000000005</v>
      </c>
      <c r="AG434" s="52">
        <f t="shared" si="1172"/>
        <v>155.72999999999999</v>
      </c>
      <c r="AH434" s="52">
        <f t="shared" si="1172"/>
        <v>212.05200000000002</v>
      </c>
      <c r="AI434" s="52">
        <f t="shared" si="1172"/>
        <v>-51.216000000000008</v>
      </c>
      <c r="AJ434" s="52">
        <f t="shared" si="1172"/>
        <v>-216.81099999999998</v>
      </c>
      <c r="AK434" s="52">
        <f t="shared" si="1172"/>
        <v>300.42899999999997</v>
      </c>
      <c r="AL434" s="52">
        <f t="shared" si="1172"/>
        <v>336.10300000000001</v>
      </c>
      <c r="AM434" s="52">
        <f t="shared" si="1172"/>
        <v>144.399</v>
      </c>
      <c r="AN434" s="52">
        <f t="shared" si="1172"/>
        <v>-159.042</v>
      </c>
      <c r="AO434" s="52">
        <f t="shared" si="1172"/>
        <v>61.035999999999994</v>
      </c>
      <c r="AP434" s="52">
        <f t="shared" si="1172"/>
        <v>43.064999999999998</v>
      </c>
      <c r="AQ434" s="52">
        <f t="shared" si="1172"/>
        <v>211.166</v>
      </c>
      <c r="AR434" s="52">
        <f t="shared" si="1172"/>
        <v>63.367999999999995</v>
      </c>
      <c r="AS434" s="52">
        <f t="shared" si="1172"/>
        <v>61.979000000000013</v>
      </c>
      <c r="AT434" s="52">
        <f t="shared" si="1172"/>
        <v>-81.460999999999999</v>
      </c>
      <c r="AU434" s="52">
        <f t="shared" si="1172"/>
        <v>-50.790999999999997</v>
      </c>
      <c r="AV434" s="52">
        <f t="shared" si="1172"/>
        <v>150.14200000000011</v>
      </c>
      <c r="AW434" s="52">
        <f t="shared" si="1172"/>
        <v>-307.80640000000005</v>
      </c>
      <c r="AX434" s="52">
        <f t="shared" si="1172"/>
        <v>121.292</v>
      </c>
      <c r="AY434" s="52">
        <f t="shared" si="1172"/>
        <v>74.199999999999989</v>
      </c>
      <c r="AZ434" s="52">
        <f t="shared" si="1172"/>
        <v>-78.900000000000006</v>
      </c>
      <c r="BA434" s="52">
        <f t="shared" si="1172"/>
        <v>-375.4</v>
      </c>
      <c r="BB434" s="52">
        <f t="shared" si="1172"/>
        <v>-60.099999999999994</v>
      </c>
      <c r="BC434" s="52">
        <f t="shared" si="1172"/>
        <v>-137.9</v>
      </c>
      <c r="BD434" s="52">
        <f t="shared" si="1172"/>
        <v>-11.400000000000006</v>
      </c>
      <c r="BE434" s="52">
        <f t="shared" si="1172"/>
        <v>-284.79999999999995</v>
      </c>
      <c r="BF434" s="52">
        <f t="shared" si="1172"/>
        <v>305.10000000000002</v>
      </c>
      <c r="BG434" s="52">
        <f t="shared" si="1172"/>
        <v>-217.9</v>
      </c>
      <c r="BH434" s="52">
        <f t="shared" ref="BH434" si="1173">+BH431-SUM(BH432:BH433)</f>
        <v>-4.3999999999999773</v>
      </c>
      <c r="BI434" s="88">
        <v>0</v>
      </c>
      <c r="BJ434" s="88">
        <v>0</v>
      </c>
      <c r="BK434" s="88">
        <v>0</v>
      </c>
      <c r="BL434" s="88">
        <v>0</v>
      </c>
      <c r="BM434" s="88">
        <v>0</v>
      </c>
      <c r="BN434" s="88">
        <v>0</v>
      </c>
      <c r="BO434" s="88">
        <v>0</v>
      </c>
      <c r="BP434" s="88">
        <v>0</v>
      </c>
      <c r="BQ434" s="88">
        <v>0</v>
      </c>
      <c r="BR434" s="88">
        <v>0</v>
      </c>
      <c r="BS434" s="88">
        <v>0</v>
      </c>
      <c r="BT434" s="88">
        <v>0</v>
      </c>
      <c r="BU434" s="88">
        <v>0</v>
      </c>
      <c r="BV434" s="88">
        <v>0</v>
      </c>
      <c r="BW434" s="88">
        <v>0</v>
      </c>
      <c r="BX434" s="88">
        <v>0</v>
      </c>
      <c r="BY434" s="88">
        <v>0</v>
      </c>
      <c r="BZ434" s="88">
        <v>0</v>
      </c>
      <c r="CB434" s="52"/>
      <c r="CC434" s="52">
        <f t="shared" ref="CC434:CT434" si="1174">+SUMIFS($C434:$BZ434,$C$5:$BZ$5,"&lt;="&amp;CC$5,$C$5:$BZ$5,"&gt;"&amp;CB$5)</f>
        <v>0.62700000000001666</v>
      </c>
      <c r="CD434" s="52">
        <f t="shared" si="1174"/>
        <v>-55.785000000000011</v>
      </c>
      <c r="CE434" s="52">
        <f t="shared" si="1174"/>
        <v>177.72699999999998</v>
      </c>
      <c r="CF434" s="52">
        <f t="shared" si="1174"/>
        <v>444.99799999999999</v>
      </c>
      <c r="CG434" s="52">
        <f t="shared" si="1174"/>
        <v>243.00900000000007</v>
      </c>
      <c r="CH434" s="52">
        <f t="shared" si="1174"/>
        <v>177.28800000000007</v>
      </c>
      <c r="CI434" s="52">
        <f t="shared" si="1174"/>
        <v>456.38499999999999</v>
      </c>
      <c r="CJ434" s="52">
        <f t="shared" si="1174"/>
        <v>368.505</v>
      </c>
      <c r="CK434" s="52">
        <f t="shared" si="1174"/>
        <v>89.457999999999998</v>
      </c>
      <c r="CL434" s="52">
        <f t="shared" si="1174"/>
        <v>255.05200000000002</v>
      </c>
      <c r="CM434" s="52">
        <f t="shared" si="1174"/>
        <v>-87.163399999999939</v>
      </c>
      <c r="CN434" s="52">
        <f t="shared" si="1174"/>
        <v>-440.20000000000005</v>
      </c>
      <c r="CO434" s="52">
        <f t="shared" si="1174"/>
        <v>-128.99999999999994</v>
      </c>
      <c r="CP434" s="52">
        <f t="shared" si="1174"/>
        <v>-222.29999999999998</v>
      </c>
      <c r="CQ434" s="52">
        <f t="shared" si="1174"/>
        <v>0</v>
      </c>
      <c r="CR434" s="52">
        <f t="shared" si="1174"/>
        <v>0</v>
      </c>
      <c r="CS434" s="52">
        <f t="shared" si="1174"/>
        <v>0</v>
      </c>
      <c r="CT434" s="52">
        <f t="shared" si="1174"/>
        <v>0</v>
      </c>
    </row>
    <row r="435" spans="1:98" ht="15" customHeight="1" x14ac:dyDescent="0.25">
      <c r="A435" s="16"/>
      <c r="B435" s="17" t="s">
        <v>302</v>
      </c>
      <c r="C435" s="35"/>
      <c r="D435" s="35"/>
      <c r="E435" s="35"/>
      <c r="F435" s="35"/>
      <c r="G435" s="35">
        <f t="shared" ref="G435:BG435" si="1175">+G645</f>
        <v>-28.405999999999999</v>
      </c>
      <c r="H435" s="35">
        <f t="shared" si="1175"/>
        <v>8.7050000000000001</v>
      </c>
      <c r="I435" s="35">
        <f t="shared" si="1175"/>
        <v>-47.783666666666669</v>
      </c>
      <c r="J435" s="35">
        <f t="shared" si="1175"/>
        <v>-17.479333333333365</v>
      </c>
      <c r="K435" s="35">
        <f t="shared" si="1175"/>
        <v>-52.515999999999998</v>
      </c>
      <c r="L435" s="35">
        <f t="shared" si="1175"/>
        <v>-29.802</v>
      </c>
      <c r="M435" s="35">
        <f t="shared" si="1175"/>
        <v>123.78</v>
      </c>
      <c r="N435" s="35">
        <f t="shared" si="1175"/>
        <v>-46.029000000000003</v>
      </c>
      <c r="O435" s="35">
        <f t="shared" si="1175"/>
        <v>7.2009999999999996</v>
      </c>
      <c r="P435" s="35">
        <f t="shared" si="1175"/>
        <v>127.92</v>
      </c>
      <c r="Q435" s="35">
        <f t="shared" si="1175"/>
        <v>595.67200000000003</v>
      </c>
      <c r="R435" s="35">
        <f t="shared" si="1175"/>
        <v>-30.530999999999899</v>
      </c>
      <c r="S435" s="35">
        <f t="shared" si="1175"/>
        <v>-87.516000000000005</v>
      </c>
      <c r="T435" s="35">
        <f t="shared" si="1175"/>
        <v>-44.305999999999997</v>
      </c>
      <c r="U435" s="35">
        <f t="shared" si="1175"/>
        <v>192.34800000000001</v>
      </c>
      <c r="V435" s="35">
        <f t="shared" si="1175"/>
        <v>152.28800000000001</v>
      </c>
      <c r="W435" s="35">
        <f t="shared" si="1175"/>
        <v>105.482</v>
      </c>
      <c r="X435" s="35">
        <f t="shared" si="1175"/>
        <v>-85.468000000000004</v>
      </c>
      <c r="Y435" s="35">
        <f t="shared" si="1175"/>
        <v>168.809</v>
      </c>
      <c r="Z435" s="35">
        <f t="shared" si="1175"/>
        <v>72.481999999999999</v>
      </c>
      <c r="AA435" s="35">
        <f t="shared" si="1175"/>
        <v>-47.247999999999998</v>
      </c>
      <c r="AB435" s="35">
        <f t="shared" si="1175"/>
        <v>-3.5609999999999999</v>
      </c>
      <c r="AC435" s="35">
        <f t="shared" si="1175"/>
        <v>290.411</v>
      </c>
      <c r="AD435" s="35">
        <f t="shared" si="1175"/>
        <v>91.826999999999998</v>
      </c>
      <c r="AE435" s="35">
        <f t="shared" si="1175"/>
        <v>-18.628</v>
      </c>
      <c r="AF435" s="35">
        <f t="shared" si="1175"/>
        <v>19.696999999999999</v>
      </c>
      <c r="AG435" s="35">
        <f t="shared" si="1175"/>
        <v>203.01599999999999</v>
      </c>
      <c r="AH435" s="35">
        <f t="shared" si="1175"/>
        <v>189.86199999999999</v>
      </c>
      <c r="AI435" s="35">
        <f t="shared" si="1175"/>
        <v>-11.183</v>
      </c>
      <c r="AJ435" s="35">
        <f t="shared" si="1175"/>
        <v>-194.852</v>
      </c>
      <c r="AK435" s="35">
        <f t="shared" si="1175"/>
        <v>596.23400000000004</v>
      </c>
      <c r="AL435" s="35">
        <f t="shared" si="1175"/>
        <v>453.31599999999997</v>
      </c>
      <c r="AM435" s="35">
        <f t="shared" si="1175"/>
        <v>108.535</v>
      </c>
      <c r="AN435" s="35">
        <f t="shared" si="1175"/>
        <v>35.622999999999998</v>
      </c>
      <c r="AO435" s="35">
        <f t="shared" si="1175"/>
        <v>295.81700000000001</v>
      </c>
      <c r="AP435" s="35">
        <f t="shared" si="1175"/>
        <v>245.703</v>
      </c>
      <c r="AQ435" s="35">
        <f t="shared" si="1175"/>
        <v>445.423</v>
      </c>
      <c r="AR435" s="35">
        <f t="shared" si="1175"/>
        <v>181.322</v>
      </c>
      <c r="AS435" s="35">
        <f t="shared" si="1175"/>
        <v>160.916</v>
      </c>
      <c r="AT435" s="35">
        <f t="shared" si="1175"/>
        <v>124.657</v>
      </c>
      <c r="AU435" s="35">
        <f t="shared" si="1175"/>
        <v>148.24199999999999</v>
      </c>
      <c r="AV435" s="35">
        <f t="shared" si="1175"/>
        <v>135.43700000000001</v>
      </c>
      <c r="AW435" s="35">
        <f t="shared" si="1175"/>
        <v>-264.51799999999997</v>
      </c>
      <c r="AX435" s="35">
        <f t="shared" si="1175"/>
        <v>238.82300000000001</v>
      </c>
      <c r="AY435" s="35">
        <f t="shared" si="1175"/>
        <v>100.8</v>
      </c>
      <c r="AZ435" s="35">
        <f t="shared" si="1175"/>
        <v>54.6</v>
      </c>
      <c r="BA435" s="35">
        <f t="shared" si="1175"/>
        <v>-119.6</v>
      </c>
      <c r="BB435" s="35">
        <f t="shared" si="1175"/>
        <v>-34.699999999999903</v>
      </c>
      <c r="BC435" s="35">
        <f t="shared" si="1175"/>
        <v>5</v>
      </c>
      <c r="BD435" s="35">
        <f t="shared" si="1175"/>
        <v>64.8</v>
      </c>
      <c r="BE435" s="35">
        <f t="shared" si="1175"/>
        <v>-76.999999999999901</v>
      </c>
      <c r="BF435" s="35">
        <f t="shared" si="1175"/>
        <v>-8.9000000000004302</v>
      </c>
      <c r="BG435" s="35">
        <f t="shared" si="1175"/>
        <v>-191</v>
      </c>
      <c r="BH435" s="35">
        <f t="shared" ref="BH435" si="1176">+BH645</f>
        <v>-128.4</v>
      </c>
      <c r="BI435" s="40">
        <f t="shared" ref="BI435:BZ435" si="1177">+BI431+BI427+BI428+BI429</f>
        <v>-32.062108867486529</v>
      </c>
      <c r="BJ435" s="40">
        <f t="shared" si="1177"/>
        <v>67.743074856031342</v>
      </c>
      <c r="BK435" s="40">
        <f t="shared" si="1177"/>
        <v>-14.263911281173165</v>
      </c>
      <c r="BL435" s="40">
        <f t="shared" si="1177"/>
        <v>142.2956048786375</v>
      </c>
      <c r="BM435" s="40">
        <f t="shared" si="1177"/>
        <v>965.74809969995977</v>
      </c>
      <c r="BN435" s="40">
        <f t="shared" si="1177"/>
        <v>188.08176748651655</v>
      </c>
      <c r="BO435" s="40">
        <f t="shared" si="1177"/>
        <v>149.79007299931763</v>
      </c>
      <c r="BP435" s="40">
        <f t="shared" si="1177"/>
        <v>354.08437068629507</v>
      </c>
      <c r="BQ435" s="40">
        <f t="shared" si="1177"/>
        <v>933.31829463480858</v>
      </c>
      <c r="BR435" s="40">
        <f t="shared" si="1177"/>
        <v>297.82643036359144</v>
      </c>
      <c r="BS435" s="40">
        <f t="shared" si="1177"/>
        <v>306.30219119797704</v>
      </c>
      <c r="BT435" s="40">
        <f t="shared" si="1177"/>
        <v>478.46344860567888</v>
      </c>
      <c r="BU435" s="40">
        <f t="shared" si="1177"/>
        <v>563.3974276843993</v>
      </c>
      <c r="BV435" s="40">
        <f t="shared" si="1177"/>
        <v>380.77701412107575</v>
      </c>
      <c r="BW435" s="40">
        <f t="shared" si="1177"/>
        <v>299.51526605506302</v>
      </c>
      <c r="BX435" s="40">
        <f t="shared" si="1177"/>
        <v>453.72767686764598</v>
      </c>
      <c r="BY435" s="40">
        <f t="shared" si="1177"/>
        <v>589.72945924277769</v>
      </c>
      <c r="BZ435" s="40">
        <f t="shared" si="1177"/>
        <v>424.85748651437711</v>
      </c>
      <c r="CB435" s="41"/>
      <c r="CC435" s="41">
        <f t="shared" ref="CC435:CT435" si="1178">+SUMIFS($C435:$BZ435,$C$5:$BZ$5,"&lt;="&amp;CC$5,$C$5:$BZ$5,"&gt;"&amp;CB$5)</f>
        <v>-84.964000000000027</v>
      </c>
      <c r="CD435" s="41">
        <f t="shared" si="1178"/>
        <v>-4.5670000000000002</v>
      </c>
      <c r="CE435" s="41">
        <f t="shared" si="1178"/>
        <v>700.26200000000006</v>
      </c>
      <c r="CF435" s="41">
        <f t="shared" si="1178"/>
        <v>212.81400000000002</v>
      </c>
      <c r="CG435" s="41">
        <f t="shared" si="1178"/>
        <v>261.30499999999995</v>
      </c>
      <c r="CH435" s="41">
        <f t="shared" si="1178"/>
        <v>331.42899999999997</v>
      </c>
      <c r="CI435" s="41">
        <f t="shared" si="1178"/>
        <v>393.947</v>
      </c>
      <c r="CJ435" s="41">
        <f t="shared" si="1178"/>
        <v>843.5150000000001</v>
      </c>
      <c r="CK435" s="41">
        <f t="shared" si="1178"/>
        <v>685.678</v>
      </c>
      <c r="CL435" s="41">
        <f t="shared" si="1178"/>
        <v>912.3180000000001</v>
      </c>
      <c r="CM435" s="41">
        <f t="shared" si="1178"/>
        <v>257.98400000000004</v>
      </c>
      <c r="CN435" s="41">
        <f t="shared" si="1178"/>
        <v>1.100000000000108</v>
      </c>
      <c r="CO435" s="42">
        <f t="shared" si="1178"/>
        <v>-16.100000000000335</v>
      </c>
      <c r="CP435" s="42">
        <f t="shared" si="1178"/>
        <v>-283.71903401145516</v>
      </c>
      <c r="CQ435" s="42">
        <f t="shared" si="1178"/>
        <v>1281.8615607839406</v>
      </c>
      <c r="CR435" s="42">
        <f t="shared" si="1178"/>
        <v>1735.0191686840128</v>
      </c>
      <c r="CS435" s="42">
        <f t="shared" si="1178"/>
        <v>1728.9400816091311</v>
      </c>
      <c r="CT435" s="42">
        <f t="shared" si="1178"/>
        <v>1767.8298886798639</v>
      </c>
    </row>
    <row r="436" spans="1:98" ht="15" customHeight="1" x14ac:dyDescent="0.25">
      <c r="A436" s="1"/>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B436" s="30"/>
      <c r="CC436" s="30"/>
      <c r="CD436" s="30"/>
      <c r="CE436" s="30"/>
      <c r="CF436" s="30"/>
      <c r="CG436" s="30"/>
      <c r="CH436" s="30"/>
      <c r="CI436" s="30"/>
      <c r="CJ436" s="30"/>
      <c r="CK436" s="30"/>
      <c r="CL436" s="30"/>
      <c r="CM436" s="30"/>
      <c r="CN436" s="30"/>
      <c r="CO436" s="91"/>
      <c r="CP436" s="91"/>
      <c r="CQ436" s="91"/>
      <c r="CR436" s="91"/>
      <c r="CS436" s="91"/>
      <c r="CT436" s="91"/>
    </row>
    <row r="437" spans="1:98" ht="15" customHeight="1" x14ac:dyDescent="0.25">
      <c r="A437" s="1"/>
      <c r="B437" s="196" t="s">
        <v>303</v>
      </c>
      <c r="C437" s="96"/>
      <c r="D437" s="96"/>
      <c r="E437" s="96"/>
      <c r="F437" s="96"/>
      <c r="G437" s="96">
        <f t="shared" ref="G437:BG437" si="1179">-G647</f>
        <v>-2.4</v>
      </c>
      <c r="H437" s="96">
        <f t="shared" si="1179"/>
        <v>-3.18</v>
      </c>
      <c r="I437" s="96">
        <f t="shared" si="1179"/>
        <v>-5.2889999999999997</v>
      </c>
      <c r="J437" s="96">
        <f t="shared" si="1179"/>
        <v>-4.8525</v>
      </c>
      <c r="K437" s="96">
        <f t="shared" si="1179"/>
        <v>-3.29</v>
      </c>
      <c r="L437" s="96">
        <f t="shared" si="1179"/>
        <v>-4.7309999999999999</v>
      </c>
      <c r="M437" s="96">
        <f t="shared" si="1179"/>
        <v>-4.2960000000000003</v>
      </c>
      <c r="N437" s="96">
        <f t="shared" si="1179"/>
        <v>-4.5030000000000001</v>
      </c>
      <c r="O437" s="96">
        <f t="shared" si="1179"/>
        <v>-7.9939999999999998</v>
      </c>
      <c r="P437" s="96">
        <f t="shared" si="1179"/>
        <v>-7.4580000000000002</v>
      </c>
      <c r="Q437" s="96">
        <f t="shared" si="1179"/>
        <v>-8.0030000000000001</v>
      </c>
      <c r="R437" s="96">
        <f t="shared" si="1179"/>
        <v>-6.3579999999999997</v>
      </c>
      <c r="S437" s="96">
        <f t="shared" si="1179"/>
        <v>-8.3919999999999995</v>
      </c>
      <c r="T437" s="96">
        <f t="shared" si="1179"/>
        <v>-14.662000000000001</v>
      </c>
      <c r="U437" s="96">
        <f t="shared" si="1179"/>
        <v>-13.525</v>
      </c>
      <c r="V437" s="96">
        <f t="shared" si="1179"/>
        <v>-12.922000000000001</v>
      </c>
      <c r="W437" s="96">
        <f t="shared" si="1179"/>
        <v>-18.768999999999998</v>
      </c>
      <c r="X437" s="96">
        <f t="shared" si="1179"/>
        <v>-25.792999999999999</v>
      </c>
      <c r="Y437" s="96">
        <f t="shared" si="1179"/>
        <v>-2.786</v>
      </c>
      <c r="Z437" s="96">
        <f t="shared" si="1179"/>
        <v>-8.7010000000000005</v>
      </c>
      <c r="AA437" s="96">
        <f t="shared" si="1179"/>
        <v>-4.2300000000000004</v>
      </c>
      <c r="AB437" s="96">
        <f t="shared" si="1179"/>
        <v>-4.0529999999999999</v>
      </c>
      <c r="AC437" s="96">
        <f t="shared" si="1179"/>
        <v>-6.0860000000000003</v>
      </c>
      <c r="AD437" s="96">
        <f t="shared" si="1179"/>
        <v>-6.798</v>
      </c>
      <c r="AE437" s="96">
        <f t="shared" si="1179"/>
        <v>-16.091999999999999</v>
      </c>
      <c r="AF437" s="96">
        <f t="shared" si="1179"/>
        <v>-32.716999999999999</v>
      </c>
      <c r="AG437" s="96">
        <f t="shared" si="1179"/>
        <v>-14.760999999999999</v>
      </c>
      <c r="AH437" s="96">
        <f t="shared" si="1179"/>
        <v>-14.079000000000001</v>
      </c>
      <c r="AI437" s="96">
        <f t="shared" si="1179"/>
        <v>-14.289</v>
      </c>
      <c r="AJ437" s="96">
        <f t="shared" si="1179"/>
        <v>-14.855</v>
      </c>
      <c r="AK437" s="96">
        <f t="shared" si="1179"/>
        <v>-14.502000000000001</v>
      </c>
      <c r="AL437" s="96">
        <f t="shared" si="1179"/>
        <v>-23.323</v>
      </c>
      <c r="AM437" s="96">
        <f t="shared" si="1179"/>
        <v>-9.9710000000000001</v>
      </c>
      <c r="AN437" s="96">
        <f t="shared" si="1179"/>
        <v>-15.561</v>
      </c>
      <c r="AO437" s="96">
        <f t="shared" si="1179"/>
        <v>-9.2579999999999991</v>
      </c>
      <c r="AP437" s="96">
        <f t="shared" si="1179"/>
        <v>-18.594000000000001</v>
      </c>
      <c r="AQ437" s="96">
        <f t="shared" si="1179"/>
        <v>-8.9049999999999994</v>
      </c>
      <c r="AR437" s="96">
        <f t="shared" si="1179"/>
        <v>-16.116</v>
      </c>
      <c r="AS437" s="96">
        <f t="shared" si="1179"/>
        <v>-15.186</v>
      </c>
      <c r="AT437" s="96">
        <f t="shared" si="1179"/>
        <v>-28.716000000000001</v>
      </c>
      <c r="AU437" s="96">
        <f t="shared" si="1179"/>
        <v>-86.433000000000007</v>
      </c>
      <c r="AV437" s="96">
        <f t="shared" si="1179"/>
        <v>-24.759</v>
      </c>
      <c r="AW437" s="96">
        <f t="shared" si="1179"/>
        <v>-22.2</v>
      </c>
      <c r="AX437" s="96">
        <f t="shared" si="1179"/>
        <v>-25.25</v>
      </c>
      <c r="AY437" s="96">
        <f t="shared" si="1179"/>
        <v>-42.5</v>
      </c>
      <c r="AZ437" s="96">
        <f t="shared" si="1179"/>
        <v>-56.9</v>
      </c>
      <c r="BA437" s="96">
        <f t="shared" si="1179"/>
        <v>-38.299999999999997</v>
      </c>
      <c r="BB437" s="96">
        <f t="shared" si="1179"/>
        <v>-66.5</v>
      </c>
      <c r="BC437" s="96">
        <f t="shared" si="1179"/>
        <v>-31.5</v>
      </c>
      <c r="BD437" s="96">
        <f t="shared" si="1179"/>
        <v>-28.4</v>
      </c>
      <c r="BE437" s="96">
        <f t="shared" si="1179"/>
        <v>-35.6</v>
      </c>
      <c r="BF437" s="96">
        <f t="shared" si="1179"/>
        <v>-46.2</v>
      </c>
      <c r="BG437" s="96">
        <f t="shared" si="1179"/>
        <v>-35.1</v>
      </c>
      <c r="BH437" s="96">
        <f t="shared" ref="BH437" si="1180">-BH647</f>
        <v>-36.799999999999997</v>
      </c>
      <c r="BI437" s="192">
        <v>-35</v>
      </c>
      <c r="BJ437" s="192">
        <v>-35</v>
      </c>
      <c r="BK437" s="192">
        <f t="shared" ref="BK437:BZ437" si="1181">+BG437-5</f>
        <v>-40.1</v>
      </c>
      <c r="BL437" s="192">
        <f t="shared" si="1181"/>
        <v>-41.8</v>
      </c>
      <c r="BM437" s="192">
        <f t="shared" si="1181"/>
        <v>-40</v>
      </c>
      <c r="BN437" s="192">
        <f t="shared" si="1181"/>
        <v>-40</v>
      </c>
      <c r="BO437" s="192">
        <f t="shared" si="1181"/>
        <v>-45.1</v>
      </c>
      <c r="BP437" s="192">
        <f t="shared" si="1181"/>
        <v>-46.8</v>
      </c>
      <c r="BQ437" s="192">
        <f t="shared" si="1181"/>
        <v>-45</v>
      </c>
      <c r="BR437" s="192">
        <f t="shared" si="1181"/>
        <v>-45</v>
      </c>
      <c r="BS437" s="192">
        <f t="shared" si="1181"/>
        <v>-50.1</v>
      </c>
      <c r="BT437" s="192">
        <f t="shared" si="1181"/>
        <v>-51.8</v>
      </c>
      <c r="BU437" s="192">
        <f t="shared" si="1181"/>
        <v>-50</v>
      </c>
      <c r="BV437" s="192">
        <f t="shared" si="1181"/>
        <v>-50</v>
      </c>
      <c r="BW437" s="192">
        <f t="shared" si="1181"/>
        <v>-55.1</v>
      </c>
      <c r="BX437" s="192">
        <f t="shared" si="1181"/>
        <v>-56.8</v>
      </c>
      <c r="BY437" s="192">
        <f t="shared" si="1181"/>
        <v>-55</v>
      </c>
      <c r="BZ437" s="192">
        <f t="shared" si="1181"/>
        <v>-55</v>
      </c>
      <c r="CB437" s="30"/>
      <c r="CC437" s="30">
        <f t="shared" ref="CC437:CT437" si="1182">+SUMIFS($C437:$BZ437,$C$5:$BZ$5,"&lt;="&amp;CC$5,$C$5:$BZ$5,"&gt;"&amp;CB$5)</f>
        <v>-15.721499999999999</v>
      </c>
      <c r="CD437" s="30">
        <f t="shared" si="1182"/>
        <v>-16.82</v>
      </c>
      <c r="CE437" s="30">
        <f t="shared" si="1182"/>
        <v>-29.812999999999999</v>
      </c>
      <c r="CF437" s="30">
        <f t="shared" si="1182"/>
        <v>-49.501000000000005</v>
      </c>
      <c r="CG437" s="30">
        <f t="shared" si="1182"/>
        <v>-56.048999999999999</v>
      </c>
      <c r="CH437" s="30">
        <f t="shared" si="1182"/>
        <v>-21.167000000000002</v>
      </c>
      <c r="CI437" s="30">
        <f t="shared" si="1182"/>
        <v>-77.649000000000001</v>
      </c>
      <c r="CJ437" s="30">
        <f t="shared" si="1182"/>
        <v>-66.968999999999994</v>
      </c>
      <c r="CK437" s="30">
        <f t="shared" si="1182"/>
        <v>-53.384</v>
      </c>
      <c r="CL437" s="30">
        <f t="shared" si="1182"/>
        <v>-68.923000000000002</v>
      </c>
      <c r="CM437" s="30">
        <f t="shared" si="1182"/>
        <v>-158.642</v>
      </c>
      <c r="CN437" s="30">
        <f t="shared" si="1182"/>
        <v>-204.2</v>
      </c>
      <c r="CO437" s="91">
        <f t="shared" si="1182"/>
        <v>-141.69999999999999</v>
      </c>
      <c r="CP437" s="91">
        <f t="shared" si="1182"/>
        <v>-141.9</v>
      </c>
      <c r="CQ437" s="91">
        <f t="shared" si="1182"/>
        <v>-161.9</v>
      </c>
      <c r="CR437" s="91">
        <f t="shared" si="1182"/>
        <v>-181.9</v>
      </c>
      <c r="CS437" s="91">
        <f t="shared" si="1182"/>
        <v>-201.9</v>
      </c>
      <c r="CT437" s="91">
        <f t="shared" si="1182"/>
        <v>-221.9</v>
      </c>
    </row>
    <row r="438" spans="1:98" ht="15" customHeight="1" x14ac:dyDescent="0.25">
      <c r="A438" s="1"/>
      <c r="B438" s="196" t="s">
        <v>304</v>
      </c>
      <c r="C438" s="96"/>
      <c r="D438" s="96"/>
      <c r="E438" s="96"/>
      <c r="F438" s="96"/>
      <c r="G438" s="96">
        <f t="shared" ref="G438:BG438" si="1183">G648</f>
        <v>-1.4750000000000001</v>
      </c>
      <c r="H438" s="96">
        <f t="shared" si="1183"/>
        <v>-1.4750000000000001</v>
      </c>
      <c r="I438" s="96">
        <f t="shared" si="1183"/>
        <v>0</v>
      </c>
      <c r="J438" s="96">
        <f t="shared" si="1183"/>
        <v>2.9416666666666669</v>
      </c>
      <c r="K438" s="96" t="str">
        <f t="shared" si="1183"/>
        <v>-</v>
      </c>
      <c r="L438" s="96" t="str">
        <f t="shared" si="1183"/>
        <v>-</v>
      </c>
      <c r="M438" s="96" t="str">
        <f t="shared" si="1183"/>
        <v>-</v>
      </c>
      <c r="N438" s="96" t="str">
        <f t="shared" si="1183"/>
        <v>-</v>
      </c>
      <c r="O438" s="96" t="str">
        <f t="shared" si="1183"/>
        <v>-</v>
      </c>
      <c r="P438" s="96" t="str">
        <f t="shared" si="1183"/>
        <v>-</v>
      </c>
      <c r="Q438" s="96">
        <f t="shared" si="1183"/>
        <v>-1</v>
      </c>
      <c r="R438" s="96" t="str">
        <f t="shared" si="1183"/>
        <v>-</v>
      </c>
      <c r="S438" s="96">
        <f t="shared" si="1183"/>
        <v>-19.414999999999999</v>
      </c>
      <c r="T438" s="96">
        <f t="shared" si="1183"/>
        <v>-8.1999999999999993</v>
      </c>
      <c r="U438" s="96">
        <f t="shared" si="1183"/>
        <v>-35.085999999999999</v>
      </c>
      <c r="V438" s="96">
        <f t="shared" si="1183"/>
        <v>-107.93899999999999</v>
      </c>
      <c r="W438" s="96">
        <f t="shared" si="1183"/>
        <v>-187.489</v>
      </c>
      <c r="X438" s="96">
        <f t="shared" si="1183"/>
        <v>20.100999999999999</v>
      </c>
      <c r="Y438" s="96">
        <f t="shared" si="1183"/>
        <v>-28.93</v>
      </c>
      <c r="Z438" s="96">
        <f t="shared" si="1183"/>
        <v>-90.918000000000021</v>
      </c>
      <c r="AA438" s="96">
        <f t="shared" si="1183"/>
        <v>77.114999999999995</v>
      </c>
      <c r="AB438" s="96">
        <f t="shared" si="1183"/>
        <v>-12.974</v>
      </c>
      <c r="AC438" s="96">
        <f t="shared" si="1183"/>
        <v>-0.83499999999999996</v>
      </c>
      <c r="AD438" s="96">
        <f t="shared" si="1183"/>
        <v>-40.5</v>
      </c>
      <c r="AE438" s="96">
        <f t="shared" si="1183"/>
        <v>-3.9420000000000002</v>
      </c>
      <c r="AF438" s="96">
        <f t="shared" si="1183"/>
        <v>-58.850999999999999</v>
      </c>
      <c r="AG438" s="96">
        <f t="shared" si="1183"/>
        <v>-62.843000000000004</v>
      </c>
      <c r="AH438" s="96">
        <f t="shared" si="1183"/>
        <v>-75.233000000000004</v>
      </c>
      <c r="AI438" s="96">
        <f t="shared" si="1183"/>
        <v>-22.56</v>
      </c>
      <c r="AJ438" s="96">
        <f t="shared" si="1183"/>
        <v>74.542000000000002</v>
      </c>
      <c r="AK438" s="96">
        <f t="shared" si="1183"/>
        <v>17.091000000000001</v>
      </c>
      <c r="AL438" s="96">
        <f t="shared" si="1183"/>
        <v>-197.53100000000001</v>
      </c>
      <c r="AM438" s="96">
        <f t="shared" si="1183"/>
        <v>185.47900000000001</v>
      </c>
      <c r="AN438" s="96">
        <f t="shared" si="1183"/>
        <v>-187.43199999999999</v>
      </c>
      <c r="AO438" s="96">
        <f t="shared" si="1183"/>
        <v>21.706</v>
      </c>
      <c r="AP438" s="96">
        <f t="shared" si="1183"/>
        <v>49.72</v>
      </c>
      <c r="AQ438" s="96">
        <f t="shared" si="1183"/>
        <v>-238.56</v>
      </c>
      <c r="AR438" s="96">
        <f t="shared" si="1183"/>
        <v>-163.56100000000001</v>
      </c>
      <c r="AS438" s="96">
        <f t="shared" si="1183"/>
        <v>280.95400000000001</v>
      </c>
      <c r="AT438" s="96">
        <f t="shared" si="1183"/>
        <v>-514.16499999999996</v>
      </c>
      <c r="AU438" s="96">
        <f t="shared" si="1183"/>
        <v>170.46299999999999</v>
      </c>
      <c r="AV438" s="96">
        <f t="shared" si="1183"/>
        <v>-311.74700000000001</v>
      </c>
      <c r="AW438" s="96">
        <f t="shared" si="1183"/>
        <v>-47.799999999999983</v>
      </c>
      <c r="AX438" s="96">
        <f t="shared" si="1183"/>
        <v>648.27099999999996</v>
      </c>
      <c r="AY438" s="96">
        <f t="shared" si="1183"/>
        <v>363.3</v>
      </c>
      <c r="AZ438" s="96">
        <f t="shared" si="1183"/>
        <v>102.4</v>
      </c>
      <c r="BA438" s="96">
        <f t="shared" si="1183"/>
        <v>98.999999999999986</v>
      </c>
      <c r="BB438" s="96">
        <f t="shared" si="1183"/>
        <v>74.099999999999994</v>
      </c>
      <c r="BC438" s="96">
        <f t="shared" si="1183"/>
        <v>71.2</v>
      </c>
      <c r="BD438" s="96">
        <f t="shared" si="1183"/>
        <v>62</v>
      </c>
      <c r="BE438" s="96">
        <f t="shared" si="1183"/>
        <v>6.3</v>
      </c>
      <c r="BF438" s="96">
        <f t="shared" si="1183"/>
        <v>-7.8999999999999897</v>
      </c>
      <c r="BG438" s="96">
        <f t="shared" si="1183"/>
        <v>-9.1999999999999993</v>
      </c>
      <c r="BH438" s="96">
        <f t="shared" ref="BH438" si="1184">BH648</f>
        <v>3.7</v>
      </c>
      <c r="BI438" s="88">
        <v>0</v>
      </c>
      <c r="BJ438" s="88">
        <v>0</v>
      </c>
      <c r="BK438" s="88">
        <v>0</v>
      </c>
      <c r="BL438" s="88">
        <v>0</v>
      </c>
      <c r="BM438" s="88">
        <v>0</v>
      </c>
      <c r="BN438" s="88">
        <v>0</v>
      </c>
      <c r="BO438" s="88">
        <v>0</v>
      </c>
      <c r="BP438" s="88">
        <v>0</v>
      </c>
      <c r="BQ438" s="88">
        <v>0</v>
      </c>
      <c r="BR438" s="88">
        <v>0</v>
      </c>
      <c r="BS438" s="88">
        <v>0</v>
      </c>
      <c r="BT438" s="88">
        <v>0</v>
      </c>
      <c r="BU438" s="88">
        <v>0</v>
      </c>
      <c r="BV438" s="88">
        <v>0</v>
      </c>
      <c r="BW438" s="88">
        <v>0</v>
      </c>
      <c r="BX438" s="88">
        <v>0</v>
      </c>
      <c r="BY438" s="88">
        <v>0</v>
      </c>
      <c r="BZ438" s="88">
        <v>0</v>
      </c>
      <c r="CB438" s="30"/>
      <c r="CC438" s="30">
        <f t="shared" ref="CC438:CT438" si="1185">+SUMIFS($C438:$BZ438,$C$5:$BZ$5,"&lt;="&amp;CC$5,$C$5:$BZ$5,"&gt;"&amp;CB$5)</f>
        <v>-8.3333333333333037E-3</v>
      </c>
      <c r="CD438" s="30">
        <f t="shared" si="1185"/>
        <v>0</v>
      </c>
      <c r="CE438" s="30">
        <f t="shared" si="1185"/>
        <v>-1</v>
      </c>
      <c r="CF438" s="30">
        <f t="shared" si="1185"/>
        <v>-170.64</v>
      </c>
      <c r="CG438" s="30">
        <f t="shared" si="1185"/>
        <v>-287.23600000000005</v>
      </c>
      <c r="CH438" s="30">
        <f t="shared" si="1185"/>
        <v>22.80599999999999</v>
      </c>
      <c r="CI438" s="30">
        <f t="shared" si="1185"/>
        <v>-200.869</v>
      </c>
      <c r="CJ438" s="30">
        <f t="shared" si="1185"/>
        <v>-128.458</v>
      </c>
      <c r="CK438" s="30">
        <f t="shared" si="1185"/>
        <v>69.473000000000027</v>
      </c>
      <c r="CL438" s="30">
        <f t="shared" si="1185"/>
        <v>-635.33199999999988</v>
      </c>
      <c r="CM438" s="30">
        <f t="shared" si="1185"/>
        <v>459.18699999999995</v>
      </c>
      <c r="CN438" s="30">
        <f t="shared" si="1185"/>
        <v>638.80000000000007</v>
      </c>
      <c r="CO438" s="91">
        <f t="shared" si="1185"/>
        <v>131.60000000000002</v>
      </c>
      <c r="CP438" s="91">
        <f t="shared" si="1185"/>
        <v>-5.4999999999999991</v>
      </c>
      <c r="CQ438" s="91">
        <f t="shared" si="1185"/>
        <v>0</v>
      </c>
      <c r="CR438" s="91">
        <f t="shared" si="1185"/>
        <v>0</v>
      </c>
      <c r="CS438" s="91">
        <f t="shared" si="1185"/>
        <v>0</v>
      </c>
      <c r="CT438" s="91">
        <f t="shared" si="1185"/>
        <v>0</v>
      </c>
    </row>
    <row r="439" spans="1:98" ht="15" customHeight="1" x14ac:dyDescent="0.25">
      <c r="A439" s="1"/>
      <c r="B439" s="196" t="s">
        <v>305</v>
      </c>
      <c r="C439" s="4"/>
      <c r="D439" s="4"/>
      <c r="E439" s="4"/>
      <c r="F439" s="4"/>
      <c r="G439" s="4">
        <f t="shared" ref="G439:BG439" si="1186">+G440-SUM(G437:G438)</f>
        <v>0</v>
      </c>
      <c r="H439" s="4">
        <f t="shared" si="1186"/>
        <v>0.98333333333333339</v>
      </c>
      <c r="I439" s="4">
        <f t="shared" si="1186"/>
        <v>0</v>
      </c>
      <c r="J439" s="4">
        <f t="shared" si="1186"/>
        <v>0.5844999999999998</v>
      </c>
      <c r="K439" s="4">
        <f t="shared" si="1186"/>
        <v>0</v>
      </c>
      <c r="L439" s="4">
        <f t="shared" si="1186"/>
        <v>0</v>
      </c>
      <c r="M439" s="4">
        <f t="shared" si="1186"/>
        <v>0</v>
      </c>
      <c r="N439" s="4">
        <f t="shared" si="1186"/>
        <v>0</v>
      </c>
      <c r="O439" s="4">
        <f t="shared" si="1186"/>
        <v>0</v>
      </c>
      <c r="P439" s="4">
        <f t="shared" si="1186"/>
        <v>0</v>
      </c>
      <c r="Q439" s="4">
        <f t="shared" si="1186"/>
        <v>0</v>
      </c>
      <c r="R439" s="4">
        <f t="shared" si="1186"/>
        <v>0</v>
      </c>
      <c r="S439" s="4">
        <f t="shared" si="1186"/>
        <v>0</v>
      </c>
      <c r="T439" s="4">
        <f t="shared" si="1186"/>
        <v>0</v>
      </c>
      <c r="U439" s="4">
        <f t="shared" si="1186"/>
        <v>0</v>
      </c>
      <c r="V439" s="4">
        <f t="shared" si="1186"/>
        <v>0</v>
      </c>
      <c r="W439" s="4">
        <f t="shared" si="1186"/>
        <v>0</v>
      </c>
      <c r="X439" s="4">
        <f t="shared" si="1186"/>
        <v>18.768999999999998</v>
      </c>
      <c r="Y439" s="4">
        <f t="shared" si="1186"/>
        <v>0</v>
      </c>
      <c r="Z439" s="4">
        <f t="shared" si="1186"/>
        <v>0</v>
      </c>
      <c r="AA439" s="4">
        <f t="shared" si="1186"/>
        <v>0</v>
      </c>
      <c r="AB439" s="4">
        <f t="shared" si="1186"/>
        <v>0</v>
      </c>
      <c r="AC439" s="4">
        <f t="shared" si="1186"/>
        <v>-0.75</v>
      </c>
      <c r="AD439" s="4">
        <f t="shared" si="1186"/>
        <v>-129.91900000000001</v>
      </c>
      <c r="AE439" s="4">
        <f t="shared" si="1186"/>
        <v>-25.380000000000003</v>
      </c>
      <c r="AF439" s="4">
        <f t="shared" si="1186"/>
        <v>15.507999999999996</v>
      </c>
      <c r="AG439" s="4">
        <f t="shared" si="1186"/>
        <v>16.564</v>
      </c>
      <c r="AH439" s="4">
        <f t="shared" si="1186"/>
        <v>0</v>
      </c>
      <c r="AI439" s="4">
        <f t="shared" si="1186"/>
        <v>-3.1490000000000009</v>
      </c>
      <c r="AJ439" s="4">
        <f t="shared" si="1186"/>
        <v>0</v>
      </c>
      <c r="AK439" s="4">
        <f t="shared" si="1186"/>
        <v>0</v>
      </c>
      <c r="AL439" s="4">
        <f t="shared" si="1186"/>
        <v>-25</v>
      </c>
      <c r="AM439" s="4">
        <f t="shared" si="1186"/>
        <v>-8.7150000000000034</v>
      </c>
      <c r="AN439" s="4">
        <f t="shared" si="1186"/>
        <v>0</v>
      </c>
      <c r="AO439" s="4">
        <f t="shared" si="1186"/>
        <v>-3.3250000000000011</v>
      </c>
      <c r="AP439" s="4">
        <f t="shared" si="1186"/>
        <v>0</v>
      </c>
      <c r="AQ439" s="4">
        <f t="shared" si="1186"/>
        <v>0</v>
      </c>
      <c r="AR439" s="4">
        <f t="shared" si="1186"/>
        <v>-75.481999999999971</v>
      </c>
      <c r="AS439" s="4">
        <f t="shared" si="1186"/>
        <v>-4.0430000000000064</v>
      </c>
      <c r="AT439" s="4">
        <f t="shared" si="1186"/>
        <v>-22.944000000000074</v>
      </c>
      <c r="AU439" s="4">
        <f t="shared" si="1186"/>
        <v>-97.886999999999986</v>
      </c>
      <c r="AV439" s="4">
        <f t="shared" si="1186"/>
        <v>-33.729999999999961</v>
      </c>
      <c r="AW439" s="4">
        <f t="shared" si="1186"/>
        <v>-25.672000000000011</v>
      </c>
      <c r="AX439" s="4">
        <f t="shared" si="1186"/>
        <v>-4.0399999999999636</v>
      </c>
      <c r="AY439" s="4">
        <f t="shared" si="1186"/>
        <v>-3128.1000000000004</v>
      </c>
      <c r="AZ439" s="4">
        <f t="shared" si="1186"/>
        <v>-28.800000000000008</v>
      </c>
      <c r="BA439" s="4">
        <f t="shared" si="1186"/>
        <v>-84.899999999999991</v>
      </c>
      <c r="BB439" s="4">
        <f t="shared" si="1186"/>
        <v>-69.099999999999994</v>
      </c>
      <c r="BC439" s="4">
        <f t="shared" si="1186"/>
        <v>-1.6000000000000014</v>
      </c>
      <c r="BD439" s="4">
        <f t="shared" si="1186"/>
        <v>-11.400000000000002</v>
      </c>
      <c r="BE439" s="4">
        <f t="shared" si="1186"/>
        <v>-4.4999999999999964</v>
      </c>
      <c r="BF439" s="4">
        <f t="shared" si="1186"/>
        <v>-0.60000000000000853</v>
      </c>
      <c r="BG439" s="4">
        <f t="shared" si="1186"/>
        <v>9.5999999999999943</v>
      </c>
      <c r="BH439" s="4">
        <f t="shared" ref="BH439" si="1187">+BH440-SUM(BH437:BH438)</f>
        <v>-0.20000000000000284</v>
      </c>
      <c r="BI439" s="88">
        <v>0</v>
      </c>
      <c r="BJ439" s="88">
        <v>0</v>
      </c>
      <c r="BK439" s="88">
        <v>0</v>
      </c>
      <c r="BL439" s="88">
        <v>0</v>
      </c>
      <c r="BM439" s="88">
        <v>0</v>
      </c>
      <c r="BN439" s="88">
        <v>0</v>
      </c>
      <c r="BO439" s="88">
        <v>0</v>
      </c>
      <c r="BP439" s="88">
        <v>0</v>
      </c>
      <c r="BQ439" s="88">
        <v>0</v>
      </c>
      <c r="BR439" s="88">
        <v>0</v>
      </c>
      <c r="BS439" s="88">
        <v>0</v>
      </c>
      <c r="BT439" s="88">
        <v>0</v>
      </c>
      <c r="BU439" s="88">
        <v>0</v>
      </c>
      <c r="BV439" s="88">
        <v>0</v>
      </c>
      <c r="BW439" s="88">
        <v>0</v>
      </c>
      <c r="BX439" s="88">
        <v>0</v>
      </c>
      <c r="BY439" s="88">
        <v>0</v>
      </c>
      <c r="BZ439" s="88">
        <v>0</v>
      </c>
      <c r="CB439" s="30"/>
      <c r="CC439" s="30">
        <f t="shared" ref="CC439:CT439" si="1188">+SUMIFS($C439:$BZ439,$C$5:$BZ$5,"&lt;="&amp;CC$5,$C$5:$BZ$5,"&gt;"&amp;CB$5)</f>
        <v>1.5678333333333332</v>
      </c>
      <c r="CD439" s="30">
        <f t="shared" si="1188"/>
        <v>0</v>
      </c>
      <c r="CE439" s="30">
        <f t="shared" si="1188"/>
        <v>0</v>
      </c>
      <c r="CF439" s="30">
        <f t="shared" si="1188"/>
        <v>0</v>
      </c>
      <c r="CG439" s="30">
        <f t="shared" si="1188"/>
        <v>18.768999999999998</v>
      </c>
      <c r="CH439" s="30">
        <f t="shared" si="1188"/>
        <v>-130.66900000000001</v>
      </c>
      <c r="CI439" s="30">
        <f t="shared" si="1188"/>
        <v>6.6919999999999931</v>
      </c>
      <c r="CJ439" s="30">
        <f t="shared" si="1188"/>
        <v>-28.149000000000001</v>
      </c>
      <c r="CK439" s="30">
        <f t="shared" si="1188"/>
        <v>-12.040000000000004</v>
      </c>
      <c r="CL439" s="30">
        <f t="shared" si="1188"/>
        <v>-102.46900000000005</v>
      </c>
      <c r="CM439" s="30">
        <f t="shared" si="1188"/>
        <v>-161.32899999999995</v>
      </c>
      <c r="CN439" s="30">
        <f t="shared" si="1188"/>
        <v>-3310.9000000000005</v>
      </c>
      <c r="CO439" s="91">
        <f t="shared" si="1188"/>
        <v>-18.100000000000009</v>
      </c>
      <c r="CP439" s="91">
        <f t="shared" si="1188"/>
        <v>9.3999999999999915</v>
      </c>
      <c r="CQ439" s="91">
        <f t="shared" si="1188"/>
        <v>0</v>
      </c>
      <c r="CR439" s="91">
        <f t="shared" si="1188"/>
        <v>0</v>
      </c>
      <c r="CS439" s="91">
        <f t="shared" si="1188"/>
        <v>0</v>
      </c>
      <c r="CT439" s="91">
        <f t="shared" si="1188"/>
        <v>0</v>
      </c>
    </row>
    <row r="440" spans="1:98" ht="15" customHeight="1" x14ac:dyDescent="0.25">
      <c r="A440" s="16"/>
      <c r="B440" s="39" t="s">
        <v>306</v>
      </c>
      <c r="C440" s="35"/>
      <c r="D440" s="35"/>
      <c r="E440" s="35"/>
      <c r="F440" s="35"/>
      <c r="G440" s="35">
        <f t="shared" ref="G440:BG440" si="1189">+G650</f>
        <v>-3.875</v>
      </c>
      <c r="H440" s="35">
        <f t="shared" si="1189"/>
        <v>-3.6716666666666669</v>
      </c>
      <c r="I440" s="35">
        <f t="shared" si="1189"/>
        <v>-5.2889999999999997</v>
      </c>
      <c r="J440" s="35">
        <f t="shared" si="1189"/>
        <v>-1.3263333333333334</v>
      </c>
      <c r="K440" s="35">
        <f t="shared" si="1189"/>
        <v>-3.29</v>
      </c>
      <c r="L440" s="35">
        <f t="shared" si="1189"/>
        <v>-4.7309999999999999</v>
      </c>
      <c r="M440" s="35">
        <f t="shared" si="1189"/>
        <v>-4.2960000000000003</v>
      </c>
      <c r="N440" s="35">
        <f t="shared" si="1189"/>
        <v>-4.5030000000000001</v>
      </c>
      <c r="O440" s="35">
        <f t="shared" si="1189"/>
        <v>-7.9939999999999998</v>
      </c>
      <c r="P440" s="35">
        <f t="shared" si="1189"/>
        <v>-7.4580000000000002</v>
      </c>
      <c r="Q440" s="35">
        <f t="shared" si="1189"/>
        <v>-9.0030000000000001</v>
      </c>
      <c r="R440" s="35">
        <f t="shared" si="1189"/>
        <v>-6.3579999999999997</v>
      </c>
      <c r="S440" s="35">
        <f t="shared" si="1189"/>
        <v>-27.806999999999999</v>
      </c>
      <c r="T440" s="35">
        <f t="shared" si="1189"/>
        <v>-22.861999999999998</v>
      </c>
      <c r="U440" s="35">
        <f t="shared" si="1189"/>
        <v>-48.610999999999997</v>
      </c>
      <c r="V440" s="35">
        <f t="shared" si="1189"/>
        <v>-120.861</v>
      </c>
      <c r="W440" s="35">
        <f t="shared" si="1189"/>
        <v>-206.25800000000001</v>
      </c>
      <c r="X440" s="35">
        <f t="shared" si="1189"/>
        <v>13.077</v>
      </c>
      <c r="Y440" s="35">
        <f t="shared" si="1189"/>
        <v>-31.716000000000001</v>
      </c>
      <c r="Z440" s="35">
        <f t="shared" si="1189"/>
        <v>-99.619</v>
      </c>
      <c r="AA440" s="35">
        <f t="shared" si="1189"/>
        <v>72.885000000000005</v>
      </c>
      <c r="AB440" s="35">
        <f t="shared" si="1189"/>
        <v>-17.027000000000001</v>
      </c>
      <c r="AC440" s="35">
        <f t="shared" si="1189"/>
        <v>-7.6710000000000003</v>
      </c>
      <c r="AD440" s="35">
        <f t="shared" si="1189"/>
        <v>-177.21700000000001</v>
      </c>
      <c r="AE440" s="35">
        <f t="shared" si="1189"/>
        <v>-45.414000000000001</v>
      </c>
      <c r="AF440" s="35">
        <f t="shared" si="1189"/>
        <v>-76.06</v>
      </c>
      <c r="AG440" s="35">
        <f t="shared" si="1189"/>
        <v>-61.04</v>
      </c>
      <c r="AH440" s="35">
        <f t="shared" si="1189"/>
        <v>-89.311999999999998</v>
      </c>
      <c r="AI440" s="35">
        <f t="shared" si="1189"/>
        <v>-39.997999999999998</v>
      </c>
      <c r="AJ440" s="35">
        <f t="shared" si="1189"/>
        <v>59.686999999999998</v>
      </c>
      <c r="AK440" s="35">
        <f t="shared" si="1189"/>
        <v>2.589</v>
      </c>
      <c r="AL440" s="35">
        <f t="shared" si="1189"/>
        <v>-245.85400000000001</v>
      </c>
      <c r="AM440" s="35">
        <f t="shared" si="1189"/>
        <v>166.79300000000001</v>
      </c>
      <c r="AN440" s="35">
        <f t="shared" si="1189"/>
        <v>-202.99299999999999</v>
      </c>
      <c r="AO440" s="35">
        <f t="shared" si="1189"/>
        <v>9.1229999999999993</v>
      </c>
      <c r="AP440" s="35">
        <f t="shared" si="1189"/>
        <v>31.126000000000001</v>
      </c>
      <c r="AQ440" s="35">
        <f t="shared" si="1189"/>
        <v>-247.465</v>
      </c>
      <c r="AR440" s="35">
        <f t="shared" si="1189"/>
        <v>-255.15899999999999</v>
      </c>
      <c r="AS440" s="35">
        <f t="shared" si="1189"/>
        <v>261.72500000000002</v>
      </c>
      <c r="AT440" s="35">
        <f t="shared" si="1189"/>
        <v>-565.82500000000005</v>
      </c>
      <c r="AU440" s="35">
        <f t="shared" si="1189"/>
        <v>-13.856999999999999</v>
      </c>
      <c r="AV440" s="35">
        <f t="shared" si="1189"/>
        <v>-370.23599999999999</v>
      </c>
      <c r="AW440" s="35">
        <f t="shared" si="1189"/>
        <v>-95.671999999999997</v>
      </c>
      <c r="AX440" s="35">
        <f t="shared" si="1189"/>
        <v>618.98099999999999</v>
      </c>
      <c r="AY440" s="35">
        <f t="shared" si="1189"/>
        <v>-2807.3</v>
      </c>
      <c r="AZ440" s="35">
        <f t="shared" si="1189"/>
        <v>16.7</v>
      </c>
      <c r="BA440" s="35">
        <f t="shared" si="1189"/>
        <v>-24.2</v>
      </c>
      <c r="BB440" s="35">
        <f t="shared" si="1189"/>
        <v>-61.5</v>
      </c>
      <c r="BC440" s="35">
        <f t="shared" si="1189"/>
        <v>38.1</v>
      </c>
      <c r="BD440" s="35">
        <f t="shared" si="1189"/>
        <v>22.2</v>
      </c>
      <c r="BE440" s="35">
        <f t="shared" si="1189"/>
        <v>-33.799999999999997</v>
      </c>
      <c r="BF440" s="35">
        <f t="shared" si="1189"/>
        <v>-54.7</v>
      </c>
      <c r="BG440" s="35">
        <f t="shared" si="1189"/>
        <v>-34.700000000000003</v>
      </c>
      <c r="BH440" s="35">
        <f t="shared" ref="BH440" si="1190">+BH650</f>
        <v>-33.299999999999997</v>
      </c>
      <c r="BI440" s="40">
        <f t="shared" ref="BI440:BZ440" si="1191">SUM(BI437:BI439)</f>
        <v>-35</v>
      </c>
      <c r="BJ440" s="40">
        <f t="shared" si="1191"/>
        <v>-35</v>
      </c>
      <c r="BK440" s="40">
        <f t="shared" si="1191"/>
        <v>-40.1</v>
      </c>
      <c r="BL440" s="40">
        <f t="shared" si="1191"/>
        <v>-41.8</v>
      </c>
      <c r="BM440" s="40">
        <f t="shared" si="1191"/>
        <v>-40</v>
      </c>
      <c r="BN440" s="40">
        <f t="shared" si="1191"/>
        <v>-40</v>
      </c>
      <c r="BO440" s="40">
        <f t="shared" si="1191"/>
        <v>-45.1</v>
      </c>
      <c r="BP440" s="40">
        <f t="shared" si="1191"/>
        <v>-46.8</v>
      </c>
      <c r="BQ440" s="40">
        <f t="shared" si="1191"/>
        <v>-45</v>
      </c>
      <c r="BR440" s="40">
        <f t="shared" si="1191"/>
        <v>-45</v>
      </c>
      <c r="BS440" s="40">
        <f t="shared" si="1191"/>
        <v>-50.1</v>
      </c>
      <c r="BT440" s="40">
        <f t="shared" si="1191"/>
        <v>-51.8</v>
      </c>
      <c r="BU440" s="40">
        <f t="shared" si="1191"/>
        <v>-50</v>
      </c>
      <c r="BV440" s="40">
        <f t="shared" si="1191"/>
        <v>-50</v>
      </c>
      <c r="BW440" s="40">
        <f t="shared" si="1191"/>
        <v>-55.1</v>
      </c>
      <c r="BX440" s="40">
        <f t="shared" si="1191"/>
        <v>-56.8</v>
      </c>
      <c r="BY440" s="40">
        <f t="shared" si="1191"/>
        <v>-55</v>
      </c>
      <c r="BZ440" s="40">
        <f t="shared" si="1191"/>
        <v>-55</v>
      </c>
      <c r="CB440" s="41"/>
      <c r="CC440" s="41">
        <f t="shared" ref="CC440:CT440" si="1192">+SUMIFS($C440:$BZ440,$C$5:$BZ$5,"&lt;="&amp;CC$5,$C$5:$BZ$5,"&gt;"&amp;CB$5)</f>
        <v>-14.161999999999999</v>
      </c>
      <c r="CD440" s="41">
        <f t="shared" si="1192"/>
        <v>-16.82</v>
      </c>
      <c r="CE440" s="41">
        <f t="shared" si="1192"/>
        <v>-30.812999999999999</v>
      </c>
      <c r="CF440" s="41">
        <f t="shared" si="1192"/>
        <v>-220.14100000000002</v>
      </c>
      <c r="CG440" s="41">
        <f t="shared" si="1192"/>
        <v>-324.51600000000002</v>
      </c>
      <c r="CH440" s="41">
        <f t="shared" si="1192"/>
        <v>-129.03</v>
      </c>
      <c r="CI440" s="41">
        <f t="shared" si="1192"/>
        <v>-271.82600000000002</v>
      </c>
      <c r="CJ440" s="41">
        <f t="shared" si="1192"/>
        <v>-223.57600000000002</v>
      </c>
      <c r="CK440" s="41">
        <f t="shared" si="1192"/>
        <v>4.0490000000000101</v>
      </c>
      <c r="CL440" s="41">
        <f t="shared" si="1192"/>
        <v>-806.72400000000005</v>
      </c>
      <c r="CM440" s="41">
        <f t="shared" si="1192"/>
        <v>139.21600000000001</v>
      </c>
      <c r="CN440" s="41">
        <f t="shared" si="1192"/>
        <v>-2876.3</v>
      </c>
      <c r="CO440" s="42">
        <f t="shared" si="1192"/>
        <v>-28.200000000000003</v>
      </c>
      <c r="CP440" s="42">
        <f t="shared" si="1192"/>
        <v>-138</v>
      </c>
      <c r="CQ440" s="42">
        <f t="shared" si="1192"/>
        <v>-161.9</v>
      </c>
      <c r="CR440" s="42">
        <f t="shared" si="1192"/>
        <v>-181.9</v>
      </c>
      <c r="CS440" s="42">
        <f t="shared" si="1192"/>
        <v>-201.9</v>
      </c>
      <c r="CT440" s="42">
        <f t="shared" si="1192"/>
        <v>-221.9</v>
      </c>
    </row>
    <row r="441" spans="1:98" ht="15" customHeight="1" x14ac:dyDescent="0.25">
      <c r="A441" s="1"/>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B441" s="30"/>
      <c r="CC441" s="30"/>
      <c r="CD441" s="30"/>
      <c r="CE441" s="30"/>
      <c r="CF441" s="30"/>
      <c r="CG441" s="30"/>
      <c r="CH441" s="30"/>
      <c r="CI441" s="30"/>
      <c r="CJ441" s="30"/>
      <c r="CK441" s="30"/>
      <c r="CL441" s="30"/>
      <c r="CM441" s="30"/>
      <c r="CN441" s="30"/>
      <c r="CO441" s="91"/>
      <c r="CP441" s="91"/>
      <c r="CQ441" s="91"/>
      <c r="CR441" s="91"/>
      <c r="CS441" s="91"/>
      <c r="CT441" s="91"/>
    </row>
    <row r="442" spans="1:98" ht="15" customHeight="1" x14ac:dyDescent="0.25">
      <c r="A442" s="1"/>
      <c r="B442" s="196" t="s">
        <v>307</v>
      </c>
      <c r="C442" s="96"/>
      <c r="D442" s="96"/>
      <c r="E442" s="96"/>
      <c r="F442" s="96"/>
      <c r="G442" s="96" t="str">
        <f t="shared" ref="G442:BG442" si="1193">+G652</f>
        <v>-</v>
      </c>
      <c r="H442" s="96" t="str">
        <f t="shared" si="1193"/>
        <v>-</v>
      </c>
      <c r="I442" s="96">
        <f t="shared" si="1193"/>
        <v>243.125</v>
      </c>
      <c r="J442" s="96" t="str">
        <f t="shared" si="1193"/>
        <v>-</v>
      </c>
      <c r="K442" s="96" t="str">
        <f t="shared" si="1193"/>
        <v>-</v>
      </c>
      <c r="L442" s="96" t="str">
        <f t="shared" si="1193"/>
        <v>-</v>
      </c>
      <c r="M442" s="96" t="str">
        <f t="shared" si="1193"/>
        <v>-</v>
      </c>
      <c r="N442" s="96" t="str">
        <f t="shared" si="1193"/>
        <v>-</v>
      </c>
      <c r="O442" s="96">
        <f t="shared" si="1193"/>
        <v>244.20699999999999</v>
      </c>
      <c r="P442" s="96">
        <f t="shared" si="1193"/>
        <v>-101.05500000000001</v>
      </c>
      <c r="Q442" s="96">
        <f t="shared" si="1193"/>
        <v>-95.852500000000006</v>
      </c>
      <c r="R442" s="96">
        <f t="shared" si="1193"/>
        <v>-26.276</v>
      </c>
      <c r="S442" s="96" t="str">
        <f t="shared" si="1193"/>
        <v>-</v>
      </c>
      <c r="T442" s="96" t="str">
        <f t="shared" si="1193"/>
        <v>-</v>
      </c>
      <c r="U442" s="96" t="str">
        <f t="shared" si="1193"/>
        <v>-</v>
      </c>
      <c r="V442" s="96" t="str">
        <f t="shared" si="1193"/>
        <v>-</v>
      </c>
      <c r="W442" s="96" t="str">
        <f t="shared" si="1193"/>
        <v>-</v>
      </c>
      <c r="X442" s="96" t="str">
        <f t="shared" si="1193"/>
        <v>-</v>
      </c>
      <c r="Y442" s="96" t="str">
        <f t="shared" si="1193"/>
        <v>-</v>
      </c>
      <c r="Z442" s="96" t="str">
        <f t="shared" si="1193"/>
        <v>-</v>
      </c>
      <c r="AA442" s="96" t="str">
        <f t="shared" si="1193"/>
        <v>-</v>
      </c>
      <c r="AB442" s="96" t="str">
        <f t="shared" si="1193"/>
        <v>-</v>
      </c>
      <c r="AC442" s="96" t="str">
        <f t="shared" si="1193"/>
        <v>-</v>
      </c>
      <c r="AD442" s="96" t="str">
        <f t="shared" si="1193"/>
        <v>-</v>
      </c>
      <c r="AE442" s="96" t="str">
        <f t="shared" si="1193"/>
        <v>-</v>
      </c>
      <c r="AF442" s="96" t="str">
        <f t="shared" si="1193"/>
        <v>-</v>
      </c>
      <c r="AG442" s="96" t="str">
        <f t="shared" si="1193"/>
        <v>-</v>
      </c>
      <c r="AH442" s="96">
        <f t="shared" si="1193"/>
        <v>-13.791</v>
      </c>
      <c r="AI442" s="96">
        <f t="shared" si="1193"/>
        <v>-71.981999999999999</v>
      </c>
      <c r="AJ442" s="96">
        <f t="shared" si="1193"/>
        <v>138.63300000000001</v>
      </c>
      <c r="AK442" s="96" t="str">
        <f t="shared" si="1193"/>
        <v>-</v>
      </c>
      <c r="AL442" s="96" t="str">
        <f t="shared" si="1193"/>
        <v>-</v>
      </c>
      <c r="AM442" s="96" t="str">
        <f t="shared" si="1193"/>
        <v>-</v>
      </c>
      <c r="AN442" s="96" t="str">
        <f t="shared" si="1193"/>
        <v>-</v>
      </c>
      <c r="AO442" s="96">
        <f t="shared" si="1193"/>
        <v>10.515000000000001</v>
      </c>
      <c r="AP442" s="96" t="str">
        <f t="shared" si="1193"/>
        <v>-</v>
      </c>
      <c r="AQ442" s="96" t="str">
        <f t="shared" si="1193"/>
        <v>-</v>
      </c>
      <c r="AR442" s="96" t="str">
        <f t="shared" si="1193"/>
        <v>-</v>
      </c>
      <c r="AS442" s="96">
        <f t="shared" si="1193"/>
        <v>7.7119999999999997</v>
      </c>
      <c r="AT442" s="96">
        <f t="shared" si="1193"/>
        <v>-9.9999999999944599E-4</v>
      </c>
      <c r="AU442" s="96">
        <f t="shared" si="1193"/>
        <v>9.23</v>
      </c>
      <c r="AV442" s="96">
        <f t="shared" si="1193"/>
        <v>-0.23400000000000001</v>
      </c>
      <c r="AW442" s="96">
        <f t="shared" si="1193"/>
        <v>-4.0800000000000003E-2</v>
      </c>
      <c r="AX442" s="96">
        <f t="shared" si="1193"/>
        <v>-12.15</v>
      </c>
      <c r="AY442" s="96">
        <f t="shared" si="1193"/>
        <v>2059.5</v>
      </c>
      <c r="AZ442" s="96">
        <f t="shared" si="1193"/>
        <v>0.2</v>
      </c>
      <c r="BA442" s="96">
        <f t="shared" si="1193"/>
        <v>-200</v>
      </c>
      <c r="BB442" s="96">
        <f t="shared" si="1193"/>
        <v>-993.01666666666665</v>
      </c>
      <c r="BC442" s="96">
        <f t="shared" si="1193"/>
        <v>2.2000000000000002</v>
      </c>
      <c r="BD442" s="96">
        <f t="shared" si="1193"/>
        <v>0.6749999999999825</v>
      </c>
      <c r="BE442" s="96">
        <f t="shared" si="1193"/>
        <v>2.2000000000000002</v>
      </c>
      <c r="BF442" s="96">
        <f t="shared" si="1193"/>
        <v>-3.2</v>
      </c>
      <c r="BG442" s="96">
        <f t="shared" si="1193"/>
        <v>585.20000000000005</v>
      </c>
      <c r="BH442" s="96">
        <f t="shared" ref="BH442" si="1194">+BH652</f>
        <v>288.45</v>
      </c>
      <c r="BI442" s="88">
        <v>0</v>
      </c>
      <c r="BJ442" s="88">
        <v>0</v>
      </c>
      <c r="BK442" s="88">
        <v>0</v>
      </c>
      <c r="BL442" s="88">
        <v>0</v>
      </c>
      <c r="BM442" s="88">
        <v>0</v>
      </c>
      <c r="BN442" s="88">
        <v>0</v>
      </c>
      <c r="BO442" s="88">
        <v>0</v>
      </c>
      <c r="BP442" s="88">
        <v>0</v>
      </c>
      <c r="BQ442" s="88">
        <v>0</v>
      </c>
      <c r="BR442" s="88">
        <v>0</v>
      </c>
      <c r="BS442" s="88">
        <v>0</v>
      </c>
      <c r="BT442" s="88">
        <v>0</v>
      </c>
      <c r="BU442" s="88">
        <v>0</v>
      </c>
      <c r="BV442" s="88">
        <v>0</v>
      </c>
      <c r="BW442" s="88">
        <v>0</v>
      </c>
      <c r="BX442" s="88">
        <v>0</v>
      </c>
      <c r="BY442" s="88">
        <v>0</v>
      </c>
      <c r="BZ442" s="88">
        <v>0</v>
      </c>
      <c r="CB442" s="30"/>
      <c r="CC442" s="30">
        <f t="shared" ref="CC442:CT442" si="1195">+SUMIFS($C442:$BZ442,$C$5:$BZ$5,"&lt;="&amp;CC$5,$C$5:$BZ$5,"&gt;"&amp;CB$5)</f>
        <v>243.125</v>
      </c>
      <c r="CD442" s="30">
        <f t="shared" si="1195"/>
        <v>0</v>
      </c>
      <c r="CE442" s="30">
        <f t="shared" si="1195"/>
        <v>21.023499999999981</v>
      </c>
      <c r="CF442" s="30">
        <f t="shared" si="1195"/>
        <v>0</v>
      </c>
      <c r="CG442" s="30">
        <f t="shared" si="1195"/>
        <v>0</v>
      </c>
      <c r="CH442" s="30">
        <f t="shared" si="1195"/>
        <v>0</v>
      </c>
      <c r="CI442" s="30">
        <f t="shared" si="1195"/>
        <v>-13.791</v>
      </c>
      <c r="CJ442" s="30">
        <f t="shared" si="1195"/>
        <v>66.65100000000001</v>
      </c>
      <c r="CK442" s="30">
        <f t="shared" si="1195"/>
        <v>10.515000000000001</v>
      </c>
      <c r="CL442" s="30">
        <f t="shared" si="1195"/>
        <v>7.7110000000000003</v>
      </c>
      <c r="CM442" s="30">
        <f t="shared" si="1195"/>
        <v>-3.1948000000000008</v>
      </c>
      <c r="CN442" s="30">
        <f t="shared" si="1195"/>
        <v>866.68333333333317</v>
      </c>
      <c r="CO442" s="91">
        <f t="shared" si="1195"/>
        <v>1.8749999999999831</v>
      </c>
      <c r="CP442" s="91">
        <f t="shared" si="1195"/>
        <v>873.65000000000009</v>
      </c>
      <c r="CQ442" s="91">
        <f t="shared" si="1195"/>
        <v>0</v>
      </c>
      <c r="CR442" s="91">
        <f t="shared" si="1195"/>
        <v>0</v>
      </c>
      <c r="CS442" s="91">
        <f t="shared" si="1195"/>
        <v>0</v>
      </c>
      <c r="CT442" s="91">
        <f t="shared" si="1195"/>
        <v>0</v>
      </c>
    </row>
    <row r="443" spans="1:98" ht="15" customHeight="1" x14ac:dyDescent="0.25">
      <c r="A443" s="1"/>
      <c r="B443" s="196" t="s">
        <v>308</v>
      </c>
      <c r="C443" s="96"/>
      <c r="D443" s="96"/>
      <c r="E443" s="96"/>
      <c r="F443" s="96"/>
      <c r="G443" s="96">
        <f t="shared" ref="G443:BG443" si="1196">-G653</f>
        <v>-0.108</v>
      </c>
      <c r="H443" s="96">
        <f t="shared" si="1196"/>
        <v>-7.5999999999999998E-2</v>
      </c>
      <c r="I443" s="96">
        <f t="shared" si="1196"/>
        <v>-9.3666666666666662E-2</v>
      </c>
      <c r="J443" s="96">
        <f t="shared" si="1196"/>
        <v>3.8666666666666669E-2</v>
      </c>
      <c r="K443" s="96">
        <f t="shared" si="1196"/>
        <v>0</v>
      </c>
      <c r="L443" s="96">
        <f t="shared" si="1196"/>
        <v>0</v>
      </c>
      <c r="M443" s="96">
        <f t="shared" si="1196"/>
        <v>0</v>
      </c>
      <c r="N443" s="96">
        <f t="shared" si="1196"/>
        <v>0</v>
      </c>
      <c r="O443" s="96">
        <f t="shared" si="1196"/>
        <v>0</v>
      </c>
      <c r="P443" s="96">
        <f t="shared" si="1196"/>
        <v>0</v>
      </c>
      <c r="Q443" s="96">
        <f t="shared" si="1196"/>
        <v>276.83600000000001</v>
      </c>
      <c r="R443" s="96">
        <f t="shared" si="1196"/>
        <v>0</v>
      </c>
      <c r="S443" s="96">
        <f t="shared" si="1196"/>
        <v>0</v>
      </c>
      <c r="T443" s="96">
        <f t="shared" si="1196"/>
        <v>0</v>
      </c>
      <c r="U443" s="96">
        <f t="shared" si="1196"/>
        <v>0</v>
      </c>
      <c r="V443" s="96">
        <f t="shared" si="1196"/>
        <v>0</v>
      </c>
      <c r="W443" s="96">
        <f t="shared" si="1196"/>
        <v>0</v>
      </c>
      <c r="X443" s="96">
        <f t="shared" si="1196"/>
        <v>26.552</v>
      </c>
      <c r="Y443" s="96">
        <f t="shared" si="1196"/>
        <v>0</v>
      </c>
      <c r="Z443" s="96">
        <f t="shared" si="1196"/>
        <v>0</v>
      </c>
      <c r="AA443" s="96">
        <f t="shared" si="1196"/>
        <v>0</v>
      </c>
      <c r="AB443" s="96">
        <f t="shared" si="1196"/>
        <v>0</v>
      </c>
      <c r="AC443" s="96">
        <f t="shared" si="1196"/>
        <v>0</v>
      </c>
      <c r="AD443" s="96">
        <f t="shared" si="1196"/>
        <v>0</v>
      </c>
      <c r="AE443" s="96">
        <f t="shared" si="1196"/>
        <v>0</v>
      </c>
      <c r="AF443" s="96">
        <f t="shared" si="1196"/>
        <v>0</v>
      </c>
      <c r="AG443" s="96">
        <f t="shared" si="1196"/>
        <v>110.136</v>
      </c>
      <c r="AH443" s="96">
        <f t="shared" si="1196"/>
        <v>44.655999999999999</v>
      </c>
      <c r="AI443" s="96">
        <f t="shared" si="1196"/>
        <v>153.5</v>
      </c>
      <c r="AJ443" s="96">
        <f t="shared" si="1196"/>
        <v>0</v>
      </c>
      <c r="AK443" s="96">
        <f t="shared" si="1196"/>
        <v>108.892</v>
      </c>
      <c r="AL443" s="96">
        <f t="shared" si="1196"/>
        <v>100</v>
      </c>
      <c r="AM443" s="96">
        <f t="shared" si="1196"/>
        <v>0</v>
      </c>
      <c r="AN443" s="96">
        <f t="shared" si="1196"/>
        <v>0</v>
      </c>
      <c r="AO443" s="96">
        <f t="shared" si="1196"/>
        <v>-10.515000000000001</v>
      </c>
      <c r="AP443" s="96">
        <f t="shared" si="1196"/>
        <v>0</v>
      </c>
      <c r="AQ443" s="96">
        <f t="shared" si="1196"/>
        <v>-6.5030000000000001</v>
      </c>
      <c r="AR443" s="96">
        <f t="shared" si="1196"/>
        <v>0</v>
      </c>
      <c r="AS443" s="96">
        <f t="shared" si="1196"/>
        <v>-7.7119999999999997</v>
      </c>
      <c r="AT443" s="96">
        <f t="shared" si="1196"/>
        <v>1E-3</v>
      </c>
      <c r="AU443" s="96">
        <f t="shared" si="1196"/>
        <v>-9.23</v>
      </c>
      <c r="AV443" s="96">
        <f t="shared" si="1196"/>
        <v>200.012</v>
      </c>
      <c r="AW443" s="96">
        <f t="shared" si="1196"/>
        <v>-10.428000000000001</v>
      </c>
      <c r="AX443" s="96">
        <f t="shared" si="1196"/>
        <v>1E-3</v>
      </c>
      <c r="AY443" s="96">
        <f t="shared" si="1196"/>
        <v>-11.4</v>
      </c>
      <c r="AZ443" s="96">
        <f t="shared" si="1196"/>
        <v>0</v>
      </c>
      <c r="BA443" s="96">
        <f t="shared" si="1196"/>
        <v>-10.9</v>
      </c>
      <c r="BB443" s="96">
        <f t="shared" si="1196"/>
        <v>-43.1</v>
      </c>
      <c r="BC443" s="96">
        <f t="shared" si="1196"/>
        <v>-18.8</v>
      </c>
      <c r="BD443" s="96">
        <f t="shared" si="1196"/>
        <v>0</v>
      </c>
      <c r="BE443" s="96">
        <f t="shared" si="1196"/>
        <v>-19.3</v>
      </c>
      <c r="BF443" s="96">
        <f t="shared" si="1196"/>
        <v>-1.3</v>
      </c>
      <c r="BG443" s="96">
        <f t="shared" si="1196"/>
        <v>-23.3</v>
      </c>
      <c r="BH443" s="96">
        <f t="shared" ref="BH443" si="1197">-BH653</f>
        <v>-0.5</v>
      </c>
      <c r="BI443" s="88">
        <v>0</v>
      </c>
      <c r="BJ443" s="88">
        <v>0</v>
      </c>
      <c r="BK443" s="88">
        <v>0</v>
      </c>
      <c r="BL443" s="88">
        <v>0</v>
      </c>
      <c r="BM443" s="88">
        <v>0</v>
      </c>
      <c r="BN443" s="88">
        <v>0</v>
      </c>
      <c r="BO443" s="88">
        <v>0</v>
      </c>
      <c r="BP443" s="88">
        <v>0</v>
      </c>
      <c r="BQ443" s="88">
        <v>0</v>
      </c>
      <c r="BR443" s="88">
        <v>0</v>
      </c>
      <c r="BS443" s="88">
        <v>0</v>
      </c>
      <c r="BT443" s="88">
        <v>0</v>
      </c>
      <c r="BU443" s="88">
        <v>0</v>
      </c>
      <c r="BV443" s="88">
        <v>0</v>
      </c>
      <c r="BW443" s="88">
        <v>0</v>
      </c>
      <c r="BX443" s="88">
        <v>0</v>
      </c>
      <c r="BY443" s="88">
        <v>0</v>
      </c>
      <c r="BZ443" s="88">
        <v>0</v>
      </c>
      <c r="CB443" s="30"/>
      <c r="CC443" s="30">
        <f t="shared" ref="CC443:CT443" si="1198">+SUMIFS($C443:$BZ443,$C$5:$BZ$5,"&lt;="&amp;CC$5,$C$5:$BZ$5,"&gt;"&amp;CB$5)</f>
        <v>-0.23899999999999999</v>
      </c>
      <c r="CD443" s="30">
        <f t="shared" si="1198"/>
        <v>0</v>
      </c>
      <c r="CE443" s="30">
        <f t="shared" si="1198"/>
        <v>276.83600000000001</v>
      </c>
      <c r="CF443" s="30">
        <f t="shared" si="1198"/>
        <v>0</v>
      </c>
      <c r="CG443" s="30">
        <f t="shared" si="1198"/>
        <v>26.552</v>
      </c>
      <c r="CH443" s="30">
        <f t="shared" si="1198"/>
        <v>0</v>
      </c>
      <c r="CI443" s="30">
        <f t="shared" si="1198"/>
        <v>154.792</v>
      </c>
      <c r="CJ443" s="30">
        <f t="shared" si="1198"/>
        <v>362.392</v>
      </c>
      <c r="CK443" s="30">
        <f t="shared" si="1198"/>
        <v>-10.515000000000001</v>
      </c>
      <c r="CL443" s="30">
        <f t="shared" si="1198"/>
        <v>-14.214</v>
      </c>
      <c r="CM443" s="30">
        <f t="shared" si="1198"/>
        <v>180.35500000000002</v>
      </c>
      <c r="CN443" s="30">
        <f t="shared" si="1198"/>
        <v>-65.400000000000006</v>
      </c>
      <c r="CO443" s="91">
        <f t="shared" si="1198"/>
        <v>-39.4</v>
      </c>
      <c r="CP443" s="91">
        <f t="shared" si="1198"/>
        <v>-23.8</v>
      </c>
      <c r="CQ443" s="91">
        <f t="shared" si="1198"/>
        <v>0</v>
      </c>
      <c r="CR443" s="91">
        <f t="shared" si="1198"/>
        <v>0</v>
      </c>
      <c r="CS443" s="91">
        <f t="shared" si="1198"/>
        <v>0</v>
      </c>
      <c r="CT443" s="91">
        <f t="shared" si="1198"/>
        <v>0</v>
      </c>
    </row>
    <row r="444" spans="1:98" ht="15" customHeight="1" x14ac:dyDescent="0.25">
      <c r="A444" s="1"/>
      <c r="B444" s="196" t="s">
        <v>305</v>
      </c>
      <c r="C444" s="4"/>
      <c r="D444" s="4"/>
      <c r="E444" s="4"/>
      <c r="F444" s="4"/>
      <c r="G444" s="4">
        <f t="shared" ref="G444:BG444" si="1199">+G445-SUM(G442:G443)</f>
        <v>0.27</v>
      </c>
      <c r="H444" s="4">
        <f t="shared" si="1199"/>
        <v>0.16299999999999998</v>
      </c>
      <c r="I444" s="4">
        <f t="shared" si="1199"/>
        <v>0.2016666666666822</v>
      </c>
      <c r="J444" s="4">
        <f t="shared" si="1199"/>
        <v>-0.15666666666666668</v>
      </c>
      <c r="K444" s="4" t="e">
        <f t="shared" si="1199"/>
        <v>#VALUE!</v>
      </c>
      <c r="L444" s="4" t="e">
        <f t="shared" si="1199"/>
        <v>#VALUE!</v>
      </c>
      <c r="M444" s="4" t="e">
        <f t="shared" si="1199"/>
        <v>#VALUE!</v>
      </c>
      <c r="N444" s="4" t="e">
        <f t="shared" si="1199"/>
        <v>#VALUE!</v>
      </c>
      <c r="O444" s="4">
        <f t="shared" si="1199"/>
        <v>0</v>
      </c>
      <c r="P444" s="4">
        <f t="shared" si="1199"/>
        <v>0</v>
      </c>
      <c r="Q444" s="4">
        <f t="shared" si="1199"/>
        <v>-457.81950000000001</v>
      </c>
      <c r="R444" s="4">
        <f t="shared" si="1199"/>
        <v>-139.80599999999998</v>
      </c>
      <c r="S444" s="4" t="e">
        <f t="shared" si="1199"/>
        <v>#VALUE!</v>
      </c>
      <c r="T444" s="4">
        <f t="shared" si="1199"/>
        <v>4.843</v>
      </c>
      <c r="U444" s="4">
        <f t="shared" si="1199"/>
        <v>5.5090000000000003</v>
      </c>
      <c r="V444" s="4">
        <f t="shared" si="1199"/>
        <v>-9.4239999999999995</v>
      </c>
      <c r="W444" s="4">
        <f t="shared" si="1199"/>
        <v>1.5249999999999999</v>
      </c>
      <c r="X444" s="4">
        <f t="shared" si="1199"/>
        <v>-55.486000000000004</v>
      </c>
      <c r="Y444" s="4">
        <f t="shared" si="1199"/>
        <v>-12.14</v>
      </c>
      <c r="Z444" s="4">
        <f t="shared" si="1199"/>
        <v>-8.4979999999999993</v>
      </c>
      <c r="AA444" s="4">
        <f t="shared" si="1199"/>
        <v>-24.279</v>
      </c>
      <c r="AB444" s="4">
        <f t="shared" si="1199"/>
        <v>-5.1989999999999998</v>
      </c>
      <c r="AC444" s="4">
        <f t="shared" si="1199"/>
        <v>-5.7569999999999997</v>
      </c>
      <c r="AD444" s="4">
        <f t="shared" si="1199"/>
        <v>-14.537000000000001</v>
      </c>
      <c r="AE444" s="4">
        <f t="shared" si="1199"/>
        <v>-57.689</v>
      </c>
      <c r="AF444" s="4">
        <f t="shared" si="1199"/>
        <v>-28.436</v>
      </c>
      <c r="AG444" s="4">
        <f t="shared" si="1199"/>
        <v>-229.077</v>
      </c>
      <c r="AH444" s="4">
        <f t="shared" si="1199"/>
        <v>-107.26599999999999</v>
      </c>
      <c r="AI444" s="4">
        <f t="shared" si="1199"/>
        <v>-293.42099999999999</v>
      </c>
      <c r="AJ444" s="4">
        <f t="shared" si="1199"/>
        <v>-144.197</v>
      </c>
      <c r="AK444" s="4">
        <f t="shared" si="1199"/>
        <v>-239.655</v>
      </c>
      <c r="AL444" s="4">
        <f t="shared" si="1199"/>
        <v>-215.45499999999998</v>
      </c>
      <c r="AM444" s="4">
        <f t="shared" si="1199"/>
        <v>-52.118000000000002</v>
      </c>
      <c r="AN444" s="4">
        <f t="shared" si="1199"/>
        <v>-9.36</v>
      </c>
      <c r="AO444" s="4">
        <f t="shared" si="1199"/>
        <v>0.73299999999999998</v>
      </c>
      <c r="AP444" s="4">
        <f t="shared" si="1199"/>
        <v>-16.707999999999998</v>
      </c>
      <c r="AQ444" s="4">
        <f t="shared" si="1199"/>
        <v>-25.5</v>
      </c>
      <c r="AR444" s="4">
        <f t="shared" si="1199"/>
        <v>-9.6959999999999997</v>
      </c>
      <c r="AS444" s="4">
        <f t="shared" si="1199"/>
        <v>-4.6719999999999997</v>
      </c>
      <c r="AT444" s="4">
        <f t="shared" si="1199"/>
        <v>-10.967000000000001</v>
      </c>
      <c r="AU444" s="4">
        <f t="shared" si="1199"/>
        <v>-39.030999999999999</v>
      </c>
      <c r="AV444" s="4">
        <f t="shared" si="1199"/>
        <v>-405.13299999999998</v>
      </c>
      <c r="AW444" s="4">
        <f t="shared" si="1199"/>
        <v>15.134800000000002</v>
      </c>
      <c r="AX444" s="4">
        <f t="shared" si="1199"/>
        <v>-4.9439999999999991</v>
      </c>
      <c r="AY444" s="4">
        <f t="shared" si="1199"/>
        <v>-31.099999999999909</v>
      </c>
      <c r="AZ444" s="4">
        <f t="shared" si="1199"/>
        <v>116.3</v>
      </c>
      <c r="BA444" s="4">
        <f t="shared" si="1199"/>
        <v>-18</v>
      </c>
      <c r="BB444" s="4">
        <f t="shared" si="1199"/>
        <v>1061.8166666666666</v>
      </c>
      <c r="BC444" s="4">
        <f t="shared" si="1199"/>
        <v>-4.1999999999999993</v>
      </c>
      <c r="BD444" s="4">
        <f t="shared" si="1199"/>
        <v>-50.97499999999998</v>
      </c>
      <c r="BE444" s="4">
        <f t="shared" si="1199"/>
        <v>16.200000000000003</v>
      </c>
      <c r="BF444" s="4">
        <f t="shared" si="1199"/>
        <v>-14.899999999999999</v>
      </c>
      <c r="BG444" s="4">
        <f t="shared" si="1199"/>
        <v>34.599999999999909</v>
      </c>
      <c r="BH444" s="4">
        <f t="shared" ref="BH444" si="1200">+BH445-SUM(BH442:BH443)</f>
        <v>-287.45</v>
      </c>
      <c r="BI444" s="88">
        <v>0</v>
      </c>
      <c r="BJ444" s="88">
        <v>0</v>
      </c>
      <c r="BK444" s="88">
        <v>0</v>
      </c>
      <c r="BL444" s="88">
        <v>0</v>
      </c>
      <c r="BM444" s="88">
        <v>0</v>
      </c>
      <c r="BN444" s="88">
        <v>0</v>
      </c>
      <c r="BO444" s="88">
        <v>0</v>
      </c>
      <c r="BP444" s="88">
        <v>0</v>
      </c>
      <c r="BQ444" s="88">
        <v>0</v>
      </c>
      <c r="BR444" s="88">
        <v>0</v>
      </c>
      <c r="BS444" s="88">
        <v>0</v>
      </c>
      <c r="BT444" s="88">
        <v>0</v>
      </c>
      <c r="BU444" s="88">
        <v>0</v>
      </c>
      <c r="BV444" s="88">
        <v>0</v>
      </c>
      <c r="BW444" s="88">
        <v>0</v>
      </c>
      <c r="BX444" s="88">
        <v>0</v>
      </c>
      <c r="BY444" s="88">
        <v>0</v>
      </c>
      <c r="BZ444" s="88">
        <v>0</v>
      </c>
      <c r="CB444" s="30"/>
      <c r="CC444" s="30">
        <f t="shared" ref="CC444:CT444" si="1201">+SUMIFS($C444:$BZ444,$C$5:$BZ$5,"&lt;="&amp;CC$5,$C$5:$BZ$5,"&gt;"&amp;CB$5)</f>
        <v>0.47800000000001558</v>
      </c>
      <c r="CD444" s="30" t="e">
        <f t="shared" si="1201"/>
        <v>#VALUE!</v>
      </c>
      <c r="CE444" s="30">
        <f t="shared" si="1201"/>
        <v>-597.62549999999999</v>
      </c>
      <c r="CF444" s="30" t="e">
        <f t="shared" si="1201"/>
        <v>#VALUE!</v>
      </c>
      <c r="CG444" s="30">
        <f t="shared" si="1201"/>
        <v>-74.599000000000004</v>
      </c>
      <c r="CH444" s="30">
        <f t="shared" si="1201"/>
        <v>-49.771999999999998</v>
      </c>
      <c r="CI444" s="30">
        <f t="shared" si="1201"/>
        <v>-422.46799999999996</v>
      </c>
      <c r="CJ444" s="30">
        <f t="shared" si="1201"/>
        <v>-892.72800000000007</v>
      </c>
      <c r="CK444" s="30">
        <f t="shared" si="1201"/>
        <v>-77.453000000000003</v>
      </c>
      <c r="CL444" s="30">
        <f t="shared" si="1201"/>
        <v>-50.834999999999994</v>
      </c>
      <c r="CM444" s="30">
        <f t="shared" si="1201"/>
        <v>-433.97320000000002</v>
      </c>
      <c r="CN444" s="30">
        <f t="shared" si="1201"/>
        <v>1129.0166666666667</v>
      </c>
      <c r="CO444" s="91">
        <f t="shared" si="1201"/>
        <v>-53.874999999999979</v>
      </c>
      <c r="CP444" s="91">
        <f t="shared" si="1201"/>
        <v>-252.85000000000008</v>
      </c>
      <c r="CQ444" s="91">
        <f t="shared" si="1201"/>
        <v>0</v>
      </c>
      <c r="CR444" s="91">
        <f t="shared" si="1201"/>
        <v>0</v>
      </c>
      <c r="CS444" s="91">
        <f t="shared" si="1201"/>
        <v>0</v>
      </c>
      <c r="CT444" s="91">
        <f t="shared" si="1201"/>
        <v>0</v>
      </c>
    </row>
    <row r="445" spans="1:98" ht="15" customHeight="1" x14ac:dyDescent="0.25">
      <c r="A445" s="16"/>
      <c r="B445" s="39" t="s">
        <v>309</v>
      </c>
      <c r="C445" s="35"/>
      <c r="D445" s="35"/>
      <c r="E445" s="35"/>
      <c r="F445" s="35"/>
      <c r="G445" s="35">
        <f t="shared" ref="G445:BG445" si="1202">+G654</f>
        <v>0.16200000000000001</v>
      </c>
      <c r="H445" s="35">
        <f t="shared" si="1202"/>
        <v>8.6999999999999994E-2</v>
      </c>
      <c r="I445" s="35">
        <f t="shared" si="1202"/>
        <v>243.233</v>
      </c>
      <c r="J445" s="35">
        <f t="shared" si="1202"/>
        <v>-0.11799999999999999</v>
      </c>
      <c r="K445" s="35" t="str">
        <f t="shared" si="1202"/>
        <v>-</v>
      </c>
      <c r="L445" s="35" t="str">
        <f t="shared" si="1202"/>
        <v>-</v>
      </c>
      <c r="M445" s="35" t="str">
        <f t="shared" si="1202"/>
        <v>-</v>
      </c>
      <c r="N445" s="35" t="str">
        <f t="shared" si="1202"/>
        <v>-</v>
      </c>
      <c r="O445" s="35">
        <f t="shared" si="1202"/>
        <v>244.20699999999999</v>
      </c>
      <c r="P445" s="35">
        <f t="shared" si="1202"/>
        <v>-101.05500000000001</v>
      </c>
      <c r="Q445" s="35">
        <f t="shared" si="1202"/>
        <v>-276.83600000000001</v>
      </c>
      <c r="R445" s="35">
        <f t="shared" si="1202"/>
        <v>-166.08199999999999</v>
      </c>
      <c r="S445" s="35" t="str">
        <f t="shared" si="1202"/>
        <v>-</v>
      </c>
      <c r="T445" s="35">
        <f t="shared" si="1202"/>
        <v>4.843</v>
      </c>
      <c r="U445" s="35">
        <f t="shared" si="1202"/>
        <v>5.5090000000000003</v>
      </c>
      <c r="V445" s="35">
        <f t="shared" si="1202"/>
        <v>-9.4239999999999995</v>
      </c>
      <c r="W445" s="35">
        <f t="shared" si="1202"/>
        <v>1.5249999999999999</v>
      </c>
      <c r="X445" s="35">
        <f t="shared" si="1202"/>
        <v>-28.934000000000001</v>
      </c>
      <c r="Y445" s="35">
        <f t="shared" si="1202"/>
        <v>-12.14</v>
      </c>
      <c r="Z445" s="35">
        <f t="shared" si="1202"/>
        <v>-8.4979999999999993</v>
      </c>
      <c r="AA445" s="35">
        <f t="shared" si="1202"/>
        <v>-24.279</v>
      </c>
      <c r="AB445" s="35">
        <f t="shared" si="1202"/>
        <v>-5.1989999999999998</v>
      </c>
      <c r="AC445" s="35">
        <f t="shared" si="1202"/>
        <v>-5.7569999999999997</v>
      </c>
      <c r="AD445" s="35">
        <f t="shared" si="1202"/>
        <v>-14.537000000000001</v>
      </c>
      <c r="AE445" s="35">
        <f t="shared" si="1202"/>
        <v>-57.689</v>
      </c>
      <c r="AF445" s="35">
        <f t="shared" si="1202"/>
        <v>-28.436</v>
      </c>
      <c r="AG445" s="35">
        <f t="shared" si="1202"/>
        <v>-118.941</v>
      </c>
      <c r="AH445" s="35">
        <f t="shared" si="1202"/>
        <v>-76.400999999999996</v>
      </c>
      <c r="AI445" s="35">
        <f t="shared" si="1202"/>
        <v>-211.90299999999999</v>
      </c>
      <c r="AJ445" s="35">
        <f t="shared" si="1202"/>
        <v>-5.5640000000000001</v>
      </c>
      <c r="AK445" s="35">
        <f t="shared" si="1202"/>
        <v>-130.76300000000001</v>
      </c>
      <c r="AL445" s="35">
        <f t="shared" si="1202"/>
        <v>-115.455</v>
      </c>
      <c r="AM445" s="35">
        <f t="shared" si="1202"/>
        <v>-52.118000000000002</v>
      </c>
      <c r="AN445" s="35">
        <f t="shared" si="1202"/>
        <v>-9.36</v>
      </c>
      <c r="AO445" s="35">
        <f t="shared" si="1202"/>
        <v>0.73299999999999998</v>
      </c>
      <c r="AP445" s="35">
        <f t="shared" si="1202"/>
        <v>-16.707999999999998</v>
      </c>
      <c r="AQ445" s="35">
        <f t="shared" si="1202"/>
        <v>-32.003</v>
      </c>
      <c r="AR445" s="35">
        <f t="shared" si="1202"/>
        <v>-9.6959999999999997</v>
      </c>
      <c r="AS445" s="35">
        <f t="shared" si="1202"/>
        <v>-4.6719999999999997</v>
      </c>
      <c r="AT445" s="35">
        <f t="shared" si="1202"/>
        <v>-10.967000000000001</v>
      </c>
      <c r="AU445" s="35">
        <f t="shared" si="1202"/>
        <v>-39.030999999999999</v>
      </c>
      <c r="AV445" s="35">
        <f t="shared" si="1202"/>
        <v>-205.35499999999999</v>
      </c>
      <c r="AW445" s="35">
        <f t="shared" si="1202"/>
        <v>4.6660000000000004</v>
      </c>
      <c r="AX445" s="35">
        <f t="shared" si="1202"/>
        <v>-17.093</v>
      </c>
      <c r="AY445" s="35">
        <f t="shared" si="1202"/>
        <v>2017</v>
      </c>
      <c r="AZ445" s="35">
        <f t="shared" si="1202"/>
        <v>116.5</v>
      </c>
      <c r="BA445" s="35">
        <f t="shared" si="1202"/>
        <v>-228.9</v>
      </c>
      <c r="BB445" s="35">
        <f t="shared" si="1202"/>
        <v>25.7</v>
      </c>
      <c r="BC445" s="35">
        <f t="shared" si="1202"/>
        <v>-20.8</v>
      </c>
      <c r="BD445" s="35">
        <f t="shared" si="1202"/>
        <v>-50.3</v>
      </c>
      <c r="BE445" s="35">
        <f t="shared" si="1202"/>
        <v>-0.9</v>
      </c>
      <c r="BF445" s="35">
        <f t="shared" si="1202"/>
        <v>-19.399999999999999</v>
      </c>
      <c r="BG445" s="35">
        <f t="shared" si="1202"/>
        <v>596.5</v>
      </c>
      <c r="BH445" s="35">
        <f t="shared" ref="BH445" si="1203">+BH654</f>
        <v>0.5</v>
      </c>
      <c r="BI445" s="40">
        <f t="shared" ref="BI445:BZ445" si="1204">SUM(BI442:BI444)</f>
        <v>0</v>
      </c>
      <c r="BJ445" s="40">
        <f t="shared" si="1204"/>
        <v>0</v>
      </c>
      <c r="BK445" s="40">
        <f t="shared" si="1204"/>
        <v>0</v>
      </c>
      <c r="BL445" s="40">
        <f t="shared" si="1204"/>
        <v>0</v>
      </c>
      <c r="BM445" s="40">
        <f t="shared" si="1204"/>
        <v>0</v>
      </c>
      <c r="BN445" s="40">
        <f t="shared" si="1204"/>
        <v>0</v>
      </c>
      <c r="BO445" s="40">
        <f t="shared" si="1204"/>
        <v>0</v>
      </c>
      <c r="BP445" s="40">
        <f t="shared" si="1204"/>
        <v>0</v>
      </c>
      <c r="BQ445" s="40">
        <f t="shared" si="1204"/>
        <v>0</v>
      </c>
      <c r="BR445" s="40">
        <f t="shared" si="1204"/>
        <v>0</v>
      </c>
      <c r="BS445" s="40">
        <f t="shared" si="1204"/>
        <v>0</v>
      </c>
      <c r="BT445" s="40">
        <f t="shared" si="1204"/>
        <v>0</v>
      </c>
      <c r="BU445" s="40">
        <f t="shared" si="1204"/>
        <v>0</v>
      </c>
      <c r="BV445" s="40">
        <f t="shared" si="1204"/>
        <v>0</v>
      </c>
      <c r="BW445" s="40">
        <f t="shared" si="1204"/>
        <v>0</v>
      </c>
      <c r="BX445" s="40">
        <f t="shared" si="1204"/>
        <v>0</v>
      </c>
      <c r="BY445" s="40">
        <f t="shared" si="1204"/>
        <v>0</v>
      </c>
      <c r="BZ445" s="40">
        <f t="shared" si="1204"/>
        <v>0</v>
      </c>
      <c r="CB445" s="41"/>
      <c r="CC445" s="41">
        <f t="shared" ref="CC445:CT445" si="1205">+SUMIFS($C445:$BZ445,$C$5:$BZ$5,"&lt;="&amp;CC$5,$C$5:$BZ$5,"&gt;"&amp;CB$5)</f>
        <v>243.364</v>
      </c>
      <c r="CD445" s="41">
        <f t="shared" si="1205"/>
        <v>0</v>
      </c>
      <c r="CE445" s="41">
        <f t="shared" si="1205"/>
        <v>-299.76600000000002</v>
      </c>
      <c r="CF445" s="41">
        <f t="shared" si="1205"/>
        <v>0.92800000000000082</v>
      </c>
      <c r="CG445" s="41">
        <f t="shared" si="1205"/>
        <v>-48.047000000000004</v>
      </c>
      <c r="CH445" s="41">
        <f t="shared" si="1205"/>
        <v>-49.771999999999998</v>
      </c>
      <c r="CI445" s="41">
        <f t="shared" si="1205"/>
        <v>-281.46699999999998</v>
      </c>
      <c r="CJ445" s="41">
        <f t="shared" si="1205"/>
        <v>-463.685</v>
      </c>
      <c r="CK445" s="41">
        <f t="shared" si="1205"/>
        <v>-77.453000000000003</v>
      </c>
      <c r="CL445" s="41">
        <f t="shared" si="1205"/>
        <v>-57.337999999999994</v>
      </c>
      <c r="CM445" s="41">
        <f t="shared" si="1205"/>
        <v>-256.81299999999999</v>
      </c>
      <c r="CN445" s="41">
        <f t="shared" si="1205"/>
        <v>1930.3</v>
      </c>
      <c r="CO445" s="42">
        <f t="shared" si="1205"/>
        <v>-91.4</v>
      </c>
      <c r="CP445" s="42">
        <f t="shared" si="1205"/>
        <v>597</v>
      </c>
      <c r="CQ445" s="42">
        <f t="shared" si="1205"/>
        <v>0</v>
      </c>
      <c r="CR445" s="42">
        <f t="shared" si="1205"/>
        <v>0</v>
      </c>
      <c r="CS445" s="42">
        <f t="shared" si="1205"/>
        <v>0</v>
      </c>
      <c r="CT445" s="42">
        <f t="shared" si="1205"/>
        <v>0</v>
      </c>
    </row>
    <row r="446" spans="1:98" ht="15" customHeight="1" x14ac:dyDescent="0.25">
      <c r="A446" s="1"/>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B446" s="4"/>
      <c r="CC446" s="4"/>
      <c r="CD446" s="4"/>
      <c r="CE446" s="4"/>
      <c r="CF446" s="4"/>
      <c r="CG446" s="4"/>
      <c r="CH446" s="4"/>
      <c r="CI446" s="4"/>
      <c r="CJ446" s="4"/>
      <c r="CK446" s="4"/>
      <c r="CL446" s="4"/>
      <c r="CM446" s="4"/>
      <c r="CN446" s="4"/>
      <c r="CO446" s="4"/>
      <c r="CP446" s="4"/>
      <c r="CQ446" s="4"/>
      <c r="CR446" s="4"/>
      <c r="CS446" s="4"/>
      <c r="CT446" s="4"/>
    </row>
    <row r="447" spans="1:98" ht="15.75" customHeight="1" x14ac:dyDescent="0.25">
      <c r="A447" s="1"/>
      <c r="B447" s="201" t="s">
        <v>234</v>
      </c>
      <c r="CO447" s="181"/>
      <c r="CP447" s="181"/>
      <c r="CQ447" s="181"/>
      <c r="CR447" s="181"/>
      <c r="CS447" s="181"/>
      <c r="CT447" s="181"/>
    </row>
    <row r="448" spans="1:98" ht="15" customHeight="1" x14ac:dyDescent="0.25">
      <c r="A448" s="1"/>
      <c r="B448" s="26" t="s">
        <v>310</v>
      </c>
      <c r="C448" s="96"/>
      <c r="D448" s="96"/>
      <c r="E448" s="96"/>
      <c r="F448" s="96"/>
      <c r="G448" s="96">
        <f t="shared" ref="G448:BG448" si="1206">+G632</f>
        <v>8.048</v>
      </c>
      <c r="H448" s="96">
        <f t="shared" si="1206"/>
        <v>7.2946666666666671</v>
      </c>
      <c r="I448" s="96">
        <f t="shared" si="1206"/>
        <v>15.023</v>
      </c>
      <c r="J448" s="96">
        <f t="shared" si="1206"/>
        <v>3.1283333333333334</v>
      </c>
      <c r="K448" s="96">
        <f t="shared" si="1206"/>
        <v>7.0060000000000002</v>
      </c>
      <c r="L448" s="96">
        <f t="shared" si="1206"/>
        <v>7.0910000000000002</v>
      </c>
      <c r="M448" s="96">
        <f t="shared" si="1206"/>
        <v>8.6809999999999992</v>
      </c>
      <c r="N448" s="96">
        <f t="shared" si="1206"/>
        <v>12.987</v>
      </c>
      <c r="O448" s="96">
        <f t="shared" si="1206"/>
        <v>5.9470000000000001</v>
      </c>
      <c r="P448" s="96">
        <f t="shared" si="1206"/>
        <v>15.319000000000001</v>
      </c>
      <c r="Q448" s="96">
        <f t="shared" si="1206"/>
        <v>36.328000000000003</v>
      </c>
      <c r="R448" s="96">
        <f t="shared" si="1206"/>
        <v>20.524000000000001</v>
      </c>
      <c r="S448" s="96">
        <f t="shared" si="1206"/>
        <v>9.9789999999999992</v>
      </c>
      <c r="T448" s="96">
        <f t="shared" si="1206"/>
        <v>13.867000000000001</v>
      </c>
      <c r="U448" s="96">
        <f t="shared" si="1206"/>
        <v>28.628</v>
      </c>
      <c r="V448" s="96">
        <f t="shared" si="1206"/>
        <v>12.772</v>
      </c>
      <c r="W448" s="96">
        <f t="shared" si="1206"/>
        <v>19.085999999999999</v>
      </c>
      <c r="X448" s="96">
        <f t="shared" si="1206"/>
        <v>16.32</v>
      </c>
      <c r="Y448" s="96">
        <f t="shared" si="1206"/>
        <v>18.738</v>
      </c>
      <c r="Z448" s="96">
        <f t="shared" si="1206"/>
        <v>15.852</v>
      </c>
      <c r="AA448" s="96">
        <f t="shared" si="1206"/>
        <v>15.1</v>
      </c>
      <c r="AB448" s="96">
        <f t="shared" si="1206"/>
        <v>18.233000000000001</v>
      </c>
      <c r="AC448" s="96">
        <f t="shared" si="1206"/>
        <v>22.088000000000001</v>
      </c>
      <c r="AD448" s="96">
        <f t="shared" si="1206"/>
        <v>26.457999999999998</v>
      </c>
      <c r="AE448" s="96">
        <f t="shared" si="1206"/>
        <v>24.071000000000002</v>
      </c>
      <c r="AF448" s="96">
        <f t="shared" si="1206"/>
        <v>59.012</v>
      </c>
      <c r="AG448" s="96">
        <f t="shared" si="1206"/>
        <v>13.028</v>
      </c>
      <c r="AH448" s="96">
        <f t="shared" si="1206"/>
        <v>20.238</v>
      </c>
      <c r="AI448" s="96">
        <f t="shared" si="1206"/>
        <v>24.597999999999999</v>
      </c>
      <c r="AJ448" s="96">
        <f t="shared" si="1206"/>
        <v>30.343</v>
      </c>
      <c r="AK448" s="96">
        <f t="shared" si="1206"/>
        <v>123.66800000000001</v>
      </c>
      <c r="AL448" s="96">
        <f t="shared" si="1206"/>
        <v>69.090999999999994</v>
      </c>
      <c r="AM448" s="96">
        <f t="shared" si="1206"/>
        <v>57.432000000000002</v>
      </c>
      <c r="AN448" s="96">
        <f t="shared" si="1206"/>
        <v>55.767000000000003</v>
      </c>
      <c r="AO448" s="96">
        <f t="shared" si="1206"/>
        <v>63.399000000000001</v>
      </c>
      <c r="AP448" s="96">
        <f t="shared" si="1206"/>
        <v>81.283000000000001</v>
      </c>
      <c r="AQ448" s="96">
        <f t="shared" si="1206"/>
        <v>53.411000000000001</v>
      </c>
      <c r="AR448" s="96">
        <f t="shared" si="1206"/>
        <v>45.308</v>
      </c>
      <c r="AS448" s="96">
        <f t="shared" si="1206"/>
        <v>41.116</v>
      </c>
      <c r="AT448" s="96">
        <f t="shared" si="1206"/>
        <v>-29.363</v>
      </c>
      <c r="AU448" s="96">
        <f t="shared" si="1206"/>
        <v>49.05</v>
      </c>
      <c r="AV448" s="96">
        <f t="shared" si="1206"/>
        <v>47.146000000000001</v>
      </c>
      <c r="AW448" s="96">
        <f t="shared" si="1206"/>
        <v>46.344000000000001</v>
      </c>
      <c r="AX448" s="96">
        <f t="shared" si="1206"/>
        <v>40.429000000000002</v>
      </c>
      <c r="AY448" s="96">
        <f t="shared" si="1206"/>
        <v>43.9</v>
      </c>
      <c r="AZ448" s="96">
        <f t="shared" si="1206"/>
        <v>107.9</v>
      </c>
      <c r="BA448" s="96">
        <f t="shared" si="1206"/>
        <v>86.7</v>
      </c>
      <c r="BB448" s="96">
        <f t="shared" si="1206"/>
        <v>79.3</v>
      </c>
      <c r="BC448" s="96">
        <f t="shared" si="1206"/>
        <v>78.7</v>
      </c>
      <c r="BD448" s="96">
        <f t="shared" si="1206"/>
        <v>90.4</v>
      </c>
      <c r="BE448" s="96">
        <f t="shared" si="1206"/>
        <v>85.9</v>
      </c>
      <c r="BF448" s="96">
        <f t="shared" si="1206"/>
        <v>80.599999999999994</v>
      </c>
      <c r="BG448" s="96">
        <f t="shared" si="1206"/>
        <v>75.3</v>
      </c>
      <c r="BH448" s="96">
        <f t="shared" ref="BH448" si="1207">+BH632</f>
        <v>86.2</v>
      </c>
      <c r="BI448" s="192">
        <v>90</v>
      </c>
      <c r="BJ448" s="192">
        <v>90</v>
      </c>
      <c r="BK448" s="192">
        <f t="shared" ref="BK448:BZ448" si="1208">+BG448+4</f>
        <v>79.3</v>
      </c>
      <c r="BL448" s="192">
        <f t="shared" si="1208"/>
        <v>90.2</v>
      </c>
      <c r="BM448" s="192">
        <f t="shared" si="1208"/>
        <v>94</v>
      </c>
      <c r="BN448" s="192">
        <f t="shared" si="1208"/>
        <v>94</v>
      </c>
      <c r="BO448" s="192">
        <f t="shared" si="1208"/>
        <v>83.3</v>
      </c>
      <c r="BP448" s="192">
        <f t="shared" si="1208"/>
        <v>94.2</v>
      </c>
      <c r="BQ448" s="192">
        <f t="shared" si="1208"/>
        <v>98</v>
      </c>
      <c r="BR448" s="192">
        <f t="shared" si="1208"/>
        <v>98</v>
      </c>
      <c r="BS448" s="192">
        <f t="shared" si="1208"/>
        <v>87.3</v>
      </c>
      <c r="BT448" s="192">
        <f t="shared" si="1208"/>
        <v>98.2</v>
      </c>
      <c r="BU448" s="192">
        <f t="shared" si="1208"/>
        <v>102</v>
      </c>
      <c r="BV448" s="192">
        <f t="shared" si="1208"/>
        <v>102</v>
      </c>
      <c r="BW448" s="192">
        <f t="shared" si="1208"/>
        <v>91.3</v>
      </c>
      <c r="BX448" s="192">
        <f t="shared" si="1208"/>
        <v>102.2</v>
      </c>
      <c r="BY448" s="192">
        <f t="shared" si="1208"/>
        <v>106</v>
      </c>
      <c r="BZ448" s="192">
        <f t="shared" si="1208"/>
        <v>106</v>
      </c>
      <c r="CB448" s="30"/>
      <c r="CC448" s="30">
        <f t="shared" ref="CC448:CT448" si="1209">+SUMIFS($C448:$BZ448,$C$5:$BZ$5,"&lt;="&amp;CC$5,$C$5:$BZ$5,"&gt;"&amp;CB$5)</f>
        <v>33.494</v>
      </c>
      <c r="CD448" s="30">
        <f t="shared" si="1209"/>
        <v>35.765000000000001</v>
      </c>
      <c r="CE448" s="30">
        <f t="shared" si="1209"/>
        <v>78.118000000000009</v>
      </c>
      <c r="CF448" s="30">
        <f t="shared" si="1209"/>
        <v>65.246000000000009</v>
      </c>
      <c r="CG448" s="30">
        <f t="shared" si="1209"/>
        <v>69.995999999999995</v>
      </c>
      <c r="CH448" s="30">
        <f t="shared" si="1209"/>
        <v>81.878999999999991</v>
      </c>
      <c r="CI448" s="30">
        <f t="shared" si="1209"/>
        <v>116.349</v>
      </c>
      <c r="CJ448" s="30">
        <f t="shared" si="1209"/>
        <v>247.7</v>
      </c>
      <c r="CK448" s="30">
        <f t="shared" si="1209"/>
        <v>257.88100000000003</v>
      </c>
      <c r="CL448" s="30">
        <f t="shared" si="1209"/>
        <v>110.47199999999998</v>
      </c>
      <c r="CM448" s="30">
        <f t="shared" si="1209"/>
        <v>182.96899999999999</v>
      </c>
      <c r="CN448" s="30">
        <f t="shared" si="1209"/>
        <v>317.8</v>
      </c>
      <c r="CO448" s="91">
        <f t="shared" si="1209"/>
        <v>335.6</v>
      </c>
      <c r="CP448" s="91">
        <f t="shared" si="1209"/>
        <v>341.5</v>
      </c>
      <c r="CQ448" s="91">
        <f t="shared" si="1209"/>
        <v>357.5</v>
      </c>
      <c r="CR448" s="91">
        <f t="shared" si="1209"/>
        <v>373.5</v>
      </c>
      <c r="CS448" s="91">
        <f t="shared" si="1209"/>
        <v>389.5</v>
      </c>
      <c r="CT448" s="91">
        <f t="shared" si="1209"/>
        <v>405.5</v>
      </c>
    </row>
    <row r="449" spans="1:98" ht="15.75" customHeight="1" x14ac:dyDescent="0.25">
      <c r="A449" s="1"/>
      <c r="B449" s="26" t="s">
        <v>311</v>
      </c>
      <c r="C449" s="202"/>
      <c r="D449" s="202"/>
      <c r="E449" s="202"/>
      <c r="F449" s="202"/>
      <c r="G449" s="202" t="str">
        <f t="shared" ref="G449:BZ449" si="1210">+IFERROR(G448/C448-1,"")</f>
        <v/>
      </c>
      <c r="H449" s="202" t="str">
        <f t="shared" si="1210"/>
        <v/>
      </c>
      <c r="I449" s="202" t="str">
        <f t="shared" si="1210"/>
        <v/>
      </c>
      <c r="J449" s="202" t="str">
        <f t="shared" si="1210"/>
        <v/>
      </c>
      <c r="K449" s="202">
        <f t="shared" si="1210"/>
        <v>-0.12947316103379725</v>
      </c>
      <c r="L449" s="202">
        <f t="shared" si="1210"/>
        <v>-2.7919941509778834E-2</v>
      </c>
      <c r="M449" s="202">
        <f t="shared" si="1210"/>
        <v>-0.42215269919456833</v>
      </c>
      <c r="N449" s="202">
        <f t="shared" si="1210"/>
        <v>3.1514118273841234</v>
      </c>
      <c r="O449" s="202">
        <f t="shared" si="1210"/>
        <v>-0.15115615186982589</v>
      </c>
      <c r="P449" s="202">
        <f t="shared" si="1210"/>
        <v>1.1603440981525877</v>
      </c>
      <c r="Q449" s="202">
        <f t="shared" si="1210"/>
        <v>3.1847713397074076</v>
      </c>
      <c r="R449" s="202">
        <f t="shared" si="1210"/>
        <v>0.5803495803495804</v>
      </c>
      <c r="S449" s="202">
        <f t="shared" si="1210"/>
        <v>0.67798890196737838</v>
      </c>
      <c r="T449" s="202">
        <f t="shared" si="1210"/>
        <v>-9.47842548469221E-2</v>
      </c>
      <c r="U449" s="202">
        <f t="shared" si="1210"/>
        <v>-0.21195771856419299</v>
      </c>
      <c r="V449" s="202">
        <f t="shared" si="1210"/>
        <v>-0.3777041512375755</v>
      </c>
      <c r="W449" s="202">
        <f t="shared" si="1210"/>
        <v>0.91261649463874139</v>
      </c>
      <c r="X449" s="202">
        <f t="shared" si="1210"/>
        <v>0.17689478618302434</v>
      </c>
      <c r="Y449" s="202">
        <f t="shared" si="1210"/>
        <v>-0.34546597736481766</v>
      </c>
      <c r="Z449" s="202">
        <f t="shared" si="1210"/>
        <v>0.24115252113999364</v>
      </c>
      <c r="AA449" s="202">
        <f t="shared" si="1210"/>
        <v>-0.20884417897935659</v>
      </c>
      <c r="AB449" s="202">
        <f t="shared" si="1210"/>
        <v>0.11721813725490193</v>
      </c>
      <c r="AC449" s="202">
        <f t="shared" si="1210"/>
        <v>0.17878108656206648</v>
      </c>
      <c r="AD449" s="202">
        <f t="shared" si="1210"/>
        <v>0.66906384052485479</v>
      </c>
      <c r="AE449" s="202">
        <f t="shared" si="1210"/>
        <v>0.59410596026490081</v>
      </c>
      <c r="AF449" s="202">
        <f t="shared" si="1210"/>
        <v>2.2365491142434046</v>
      </c>
      <c r="AG449" s="202">
        <f t="shared" si="1210"/>
        <v>-0.41017747193045995</v>
      </c>
      <c r="AH449" s="202">
        <f t="shared" si="1210"/>
        <v>-0.23508957593166524</v>
      </c>
      <c r="AI449" s="202">
        <f t="shared" si="1210"/>
        <v>2.1893564870591131E-2</v>
      </c>
      <c r="AJ449" s="202">
        <f t="shared" si="1210"/>
        <v>-0.4858164441130618</v>
      </c>
      <c r="AK449" s="202">
        <f t="shared" si="1210"/>
        <v>8.4924777402517648</v>
      </c>
      <c r="AL449" s="202">
        <f t="shared" si="1210"/>
        <v>2.4139243008202391</v>
      </c>
      <c r="AM449" s="202">
        <f t="shared" si="1210"/>
        <v>1.3348239694284092</v>
      </c>
      <c r="AN449" s="202">
        <f t="shared" si="1210"/>
        <v>0.83788682727482455</v>
      </c>
      <c r="AO449" s="202">
        <f t="shared" si="1210"/>
        <v>-0.48734514991752109</v>
      </c>
      <c r="AP449" s="202">
        <f t="shared" si="1210"/>
        <v>0.17646292570667677</v>
      </c>
      <c r="AQ449" s="202">
        <f t="shared" si="1210"/>
        <v>-7.0013233040813527E-2</v>
      </c>
      <c r="AR449" s="202">
        <f t="shared" si="1210"/>
        <v>-0.18754819158283575</v>
      </c>
      <c r="AS449" s="202">
        <f t="shared" si="1210"/>
        <v>-0.351472420700642</v>
      </c>
      <c r="AT449" s="202">
        <f t="shared" si="1210"/>
        <v>-1.361244048571042</v>
      </c>
      <c r="AU449" s="202">
        <f t="shared" si="1210"/>
        <v>-8.1649847409709708E-2</v>
      </c>
      <c r="AV449" s="202">
        <f t="shared" si="1210"/>
        <v>4.0566787322327214E-2</v>
      </c>
      <c r="AW449" s="202">
        <f t="shared" si="1210"/>
        <v>0.12715244673606385</v>
      </c>
      <c r="AX449" s="202">
        <f t="shared" si="1210"/>
        <v>-2.3768688485508975</v>
      </c>
      <c r="AY449" s="202">
        <f t="shared" si="1210"/>
        <v>-0.10499490316004079</v>
      </c>
      <c r="AZ449" s="202">
        <f t="shared" si="1210"/>
        <v>1.2886353031010054</v>
      </c>
      <c r="BA449" s="202">
        <f t="shared" si="1210"/>
        <v>0.87079233557742097</v>
      </c>
      <c r="BB449" s="202">
        <f t="shared" si="1210"/>
        <v>0.96146330604269203</v>
      </c>
      <c r="BC449" s="202">
        <f t="shared" si="1210"/>
        <v>0.79271070615034178</v>
      </c>
      <c r="BD449" s="202">
        <f t="shared" si="1210"/>
        <v>-0.16218721037998141</v>
      </c>
      <c r="BE449" s="202">
        <f t="shared" si="1210"/>
        <v>-9.2272202998846531E-3</v>
      </c>
      <c r="BF449" s="202">
        <f t="shared" si="1210"/>
        <v>1.6393442622950838E-2</v>
      </c>
      <c r="BG449" s="202">
        <f t="shared" si="1210"/>
        <v>-4.3202033036848886E-2</v>
      </c>
      <c r="BH449" s="202">
        <f t="shared" si="1210"/>
        <v>-4.6460176991150459E-2</v>
      </c>
      <c r="BI449" s="202">
        <f t="shared" si="1210"/>
        <v>4.7729918509895164E-2</v>
      </c>
      <c r="BJ449" s="202">
        <f t="shared" si="1210"/>
        <v>0.11662531017369737</v>
      </c>
      <c r="BK449" s="202">
        <f t="shared" si="1210"/>
        <v>5.312084993359889E-2</v>
      </c>
      <c r="BL449" s="202">
        <f t="shared" si="1210"/>
        <v>4.6403712296983812E-2</v>
      </c>
      <c r="BM449" s="202">
        <f t="shared" si="1210"/>
        <v>4.4444444444444509E-2</v>
      </c>
      <c r="BN449" s="202">
        <f t="shared" si="1210"/>
        <v>4.4444444444444509E-2</v>
      </c>
      <c r="BO449" s="202">
        <f t="shared" si="1210"/>
        <v>5.0441361916771843E-2</v>
      </c>
      <c r="BP449" s="202">
        <f t="shared" si="1210"/>
        <v>4.434589800443467E-2</v>
      </c>
      <c r="BQ449" s="202">
        <f t="shared" si="1210"/>
        <v>4.2553191489361764E-2</v>
      </c>
      <c r="BR449" s="202">
        <f t="shared" si="1210"/>
        <v>4.2553191489361764E-2</v>
      </c>
      <c r="BS449" s="202">
        <f t="shared" si="1210"/>
        <v>4.8019207683073217E-2</v>
      </c>
      <c r="BT449" s="202">
        <f t="shared" si="1210"/>
        <v>4.2462845010615702E-2</v>
      </c>
      <c r="BU449" s="202">
        <f t="shared" si="1210"/>
        <v>4.081632653061229E-2</v>
      </c>
      <c r="BV449" s="202">
        <f t="shared" si="1210"/>
        <v>4.081632653061229E-2</v>
      </c>
      <c r="BW449" s="202">
        <f t="shared" si="1210"/>
        <v>4.5819014891179899E-2</v>
      </c>
      <c r="BX449" s="202">
        <f t="shared" si="1210"/>
        <v>4.0733197556008127E-2</v>
      </c>
      <c r="BY449" s="202">
        <f t="shared" si="1210"/>
        <v>3.9215686274509887E-2</v>
      </c>
      <c r="BZ449" s="202">
        <f t="shared" si="1210"/>
        <v>3.9215686274509887E-2</v>
      </c>
      <c r="CB449" s="202"/>
      <c r="CC449" s="202" t="e">
        <f t="shared" ref="CC449:CT449" si="1211">+CC448/CB448-1</f>
        <v>#DIV/0!</v>
      </c>
      <c r="CD449" s="202">
        <f t="shared" si="1211"/>
        <v>6.7803188630799482E-2</v>
      </c>
      <c r="CE449" s="202">
        <f t="shared" si="1211"/>
        <v>1.1842024325457854</v>
      </c>
      <c r="CF449" s="202">
        <f t="shared" si="1211"/>
        <v>-0.16477636396221096</v>
      </c>
      <c r="CG449" s="202">
        <f t="shared" si="1211"/>
        <v>7.2801397786837363E-2</v>
      </c>
      <c r="CH449" s="202">
        <f t="shared" si="1211"/>
        <v>0.16976684381964668</v>
      </c>
      <c r="CI449" s="202">
        <f t="shared" si="1211"/>
        <v>0.42098706628073157</v>
      </c>
      <c r="CJ449" s="202">
        <f t="shared" si="1211"/>
        <v>1.1289396556910671</v>
      </c>
      <c r="CK449" s="202">
        <f t="shared" si="1211"/>
        <v>4.1102139685103012E-2</v>
      </c>
      <c r="CL449" s="202">
        <f t="shared" si="1211"/>
        <v>-0.57161636568804997</v>
      </c>
      <c r="CM449" s="202">
        <f t="shared" si="1211"/>
        <v>0.65624773698312722</v>
      </c>
      <c r="CN449" s="202">
        <f t="shared" si="1211"/>
        <v>0.73690625187873371</v>
      </c>
      <c r="CO449" s="202">
        <f t="shared" si="1211"/>
        <v>5.6010069225928216E-2</v>
      </c>
      <c r="CP449" s="202">
        <f t="shared" si="1211"/>
        <v>1.7580452920142875E-2</v>
      </c>
      <c r="CQ449" s="202">
        <f t="shared" si="1211"/>
        <v>4.6852122986822842E-2</v>
      </c>
      <c r="CR449" s="202">
        <f t="shared" si="1211"/>
        <v>4.4755244755244838E-2</v>
      </c>
      <c r="CS449" s="202">
        <f t="shared" si="1211"/>
        <v>4.2838018741633288E-2</v>
      </c>
      <c r="CT449" s="202">
        <f t="shared" si="1211"/>
        <v>4.1078305519897329E-2</v>
      </c>
    </row>
    <row r="450" spans="1:98" ht="15.75" customHeight="1" x14ac:dyDescent="0.25">
      <c r="A450" s="1"/>
      <c r="B450" s="26" t="s">
        <v>312</v>
      </c>
      <c r="C450" s="202"/>
      <c r="D450" s="202"/>
      <c r="E450" s="202"/>
      <c r="F450" s="202"/>
      <c r="G450" s="202">
        <f t="shared" ref="G450:AL450" si="1212">+G448/G$308</f>
        <v>2.4068425145044561E-2</v>
      </c>
      <c r="H450" s="202">
        <f t="shared" si="1212"/>
        <v>6.8152798799135481E-2</v>
      </c>
      <c r="I450" s="202">
        <f t="shared" si="1212"/>
        <v>6.3569237279170632E-2</v>
      </c>
      <c r="J450" s="202">
        <f t="shared" si="1212"/>
        <v>2.1125397297029613E-2</v>
      </c>
      <c r="K450" s="202">
        <f t="shared" si="1212"/>
        <v>3.0980945347772831E-2</v>
      </c>
      <c r="L450" s="202">
        <f t="shared" si="1212"/>
        <v>2.4618706884280622E-2</v>
      </c>
      <c r="M450" s="202">
        <f t="shared" si="1212"/>
        <v>2.14341974336246E-2</v>
      </c>
      <c r="N450" s="202">
        <f t="shared" si="1212"/>
        <v>4.2843287324166694E-2</v>
      </c>
      <c r="O450" s="202">
        <f t="shared" si="1212"/>
        <v>4.1211894416609496E-2</v>
      </c>
      <c r="P450" s="202">
        <f t="shared" si="1212"/>
        <v>1.2075459204827978E-2</v>
      </c>
      <c r="Q450" s="202">
        <f t="shared" si="1212"/>
        <v>4.7323280219264886E-2</v>
      </c>
      <c r="R450" s="202">
        <f t="shared" si="1212"/>
        <v>8.8027277991036004E-2</v>
      </c>
      <c r="S450" s="202">
        <f t="shared" si="1212"/>
        <v>6.5819762418294181E-2</v>
      </c>
      <c r="T450" s="202">
        <f t="shared" si="1212"/>
        <v>0.10238330798422941</v>
      </c>
      <c r="U450" s="202">
        <f t="shared" si="1212"/>
        <v>3.0009140691170427E-2</v>
      </c>
      <c r="V450" s="202">
        <f t="shared" si="1212"/>
        <v>2.9859539529055307E-2</v>
      </c>
      <c r="W450" s="202">
        <f t="shared" si="1212"/>
        <v>5.2091748728138168E-2</v>
      </c>
      <c r="X450" s="202">
        <f t="shared" si="1212"/>
        <v>4.4720905379113801E-2</v>
      </c>
      <c r="Y450" s="202">
        <f t="shared" si="1212"/>
        <v>3.8492905579601923E-2</v>
      </c>
      <c r="Z450" s="202">
        <f t="shared" si="1212"/>
        <v>4.6281590134068296E-2</v>
      </c>
      <c r="AA450" s="202">
        <f t="shared" si="1212"/>
        <v>5.5401458782782256E-2</v>
      </c>
      <c r="AB450" s="202">
        <f t="shared" si="1212"/>
        <v>3.8029705427779441E-2</v>
      </c>
      <c r="AC450" s="202">
        <f t="shared" si="1212"/>
        <v>2.9655367785366458E-2</v>
      </c>
      <c r="AD450" s="202">
        <f t="shared" si="1212"/>
        <v>6.4987092479742187E-2</v>
      </c>
      <c r="AE450" s="202">
        <f t="shared" si="1212"/>
        <v>6.9108970586124238E-2</v>
      </c>
      <c r="AF450" s="202">
        <f t="shared" si="1212"/>
        <v>0.10227577995421056</v>
      </c>
      <c r="AG450" s="202">
        <f t="shared" si="1212"/>
        <v>1.9922347497243628E-2</v>
      </c>
      <c r="AH450" s="202">
        <f t="shared" si="1212"/>
        <v>4.9196706606477389E-2</v>
      </c>
      <c r="AI450" s="202">
        <f t="shared" si="1212"/>
        <v>8.5313448365559694E-2</v>
      </c>
      <c r="AJ450" s="202">
        <f t="shared" si="1212"/>
        <v>5.2008755255638722E-2</v>
      </c>
      <c r="AK450" s="202">
        <f t="shared" si="1212"/>
        <v>7.8841388350003538E-2</v>
      </c>
      <c r="AL450" s="202">
        <f t="shared" si="1212"/>
        <v>0.1414607779104074</v>
      </c>
      <c r="AM450" s="202">
        <f t="shared" ref="AM450:BG450" si="1213">+AM448/AM$308</f>
        <v>0.13601743084501705</v>
      </c>
      <c r="AN450" s="202">
        <f t="shared" si="1213"/>
        <v>5.8670238060169431E-2</v>
      </c>
      <c r="AO450" s="202">
        <f t="shared" si="1213"/>
        <v>7.1380881556533091E-2</v>
      </c>
      <c r="AP450" s="202">
        <f t="shared" si="1213"/>
        <v>0.11143480728576872</v>
      </c>
      <c r="AQ450" s="202">
        <f t="shared" si="1213"/>
        <v>5.361209898328631E-2</v>
      </c>
      <c r="AR450" s="202">
        <f t="shared" si="1213"/>
        <v>4.7317330437007525E-2</v>
      </c>
      <c r="AS450" s="202">
        <f t="shared" si="1213"/>
        <v>5.0493563654851754E-2</v>
      </c>
      <c r="AT450" s="202">
        <f t="shared" si="1213"/>
        <v>-3.7427408952088632E-2</v>
      </c>
      <c r="AU450" s="202">
        <f t="shared" si="1213"/>
        <v>6.8945644687460464E-2</v>
      </c>
      <c r="AV450" s="202">
        <f t="shared" si="1213"/>
        <v>4.7871152213733642E-2</v>
      </c>
      <c r="AW450" s="202">
        <f t="shared" si="1213"/>
        <v>5.3507411764841716E-2</v>
      </c>
      <c r="AX450" s="202">
        <f t="shared" si="1213"/>
        <v>4.7800903072788524E-2</v>
      </c>
      <c r="AY450" s="202">
        <f t="shared" si="1213"/>
        <v>4.3790523690773069E-2</v>
      </c>
      <c r="AZ450" s="202">
        <f t="shared" si="1213"/>
        <v>7.1703880914407242E-2</v>
      </c>
      <c r="BA450" s="202">
        <f t="shared" si="1213"/>
        <v>6.269887185420886E-2</v>
      </c>
      <c r="BB450" s="202">
        <f t="shared" si="1213"/>
        <v>5.6907068532472189E-2</v>
      </c>
      <c r="BC450" s="202">
        <f t="shared" si="1213"/>
        <v>6.5501456512692471E-2</v>
      </c>
      <c r="BD450" s="202">
        <f t="shared" si="1213"/>
        <v>6.2564883382933076E-2</v>
      </c>
      <c r="BE450" s="202">
        <f t="shared" si="1213"/>
        <v>6.4209896845567355E-2</v>
      </c>
      <c r="BF450" s="202">
        <f t="shared" si="1213"/>
        <v>5.9761251575591305E-2</v>
      </c>
      <c r="BG450" s="202">
        <f t="shared" si="1213"/>
        <v>6.1817584763155735E-2</v>
      </c>
      <c r="BH450" s="202">
        <f t="shared" ref="BH450" si="1214">+BH448/BH$308</f>
        <v>5.8440677966101695E-2</v>
      </c>
      <c r="BI450" s="202">
        <f t="shared" ref="BI450:BZ450" si="1215">+BI448/BI$308</f>
        <v>6.4216343349388888E-2</v>
      </c>
      <c r="BJ450" s="202">
        <f t="shared" si="1215"/>
        <v>5.8487058128269674E-2</v>
      </c>
      <c r="BK450" s="202">
        <f t="shared" si="1215"/>
        <v>6.0290737401749499E-2</v>
      </c>
      <c r="BL450" s="202">
        <f t="shared" si="1215"/>
        <v>5.6466901065931815E-2</v>
      </c>
      <c r="BM450" s="202">
        <f t="shared" si="1215"/>
        <v>2.6268739046759818E-2</v>
      </c>
      <c r="BN450" s="202">
        <f t="shared" si="1215"/>
        <v>5.0020395020146283E-2</v>
      </c>
      <c r="BO450" s="202">
        <f t="shared" si="1215"/>
        <v>4.6418018364126769E-2</v>
      </c>
      <c r="BP450" s="202">
        <f t="shared" si="1215"/>
        <v>4.7793293944045266E-2</v>
      </c>
      <c r="BQ450" s="202">
        <f t="shared" si="1215"/>
        <v>3.3804403762367145E-2</v>
      </c>
      <c r="BR450" s="202">
        <f t="shared" si="1215"/>
        <v>5.0051401385624229E-2</v>
      </c>
      <c r="BS450" s="202">
        <f t="shared" si="1215"/>
        <v>4.6741759556580331E-2</v>
      </c>
      <c r="BT450" s="202">
        <f t="shared" si="1215"/>
        <v>4.650939620362457E-2</v>
      </c>
      <c r="BU450" s="202">
        <f t="shared" si="1215"/>
        <v>4.6584127169462961E-2</v>
      </c>
      <c r="BV450" s="202">
        <f t="shared" si="1215"/>
        <v>5.1418543253675258E-2</v>
      </c>
      <c r="BW450" s="202">
        <f t="shared" si="1215"/>
        <v>4.8442824634403282E-2</v>
      </c>
      <c r="BX450" s="202">
        <f t="shared" si="1215"/>
        <v>4.8669181964354068E-2</v>
      </c>
      <c r="BY450" s="202">
        <f t="shared" si="1215"/>
        <v>4.7177948886620809E-2</v>
      </c>
      <c r="BZ450" s="202">
        <f t="shared" si="1215"/>
        <v>5.1138209502148813E-2</v>
      </c>
      <c r="CB450" s="202"/>
      <c r="CC450" s="202">
        <f t="shared" ref="CC450:CT450" si="1216">+CC448/CC$308</f>
        <v>4.0558327874132827E-2</v>
      </c>
      <c r="CD450" s="202">
        <f t="shared" si="1216"/>
        <v>2.9260243130408318E-2</v>
      </c>
      <c r="CE450" s="202">
        <f t="shared" si="1216"/>
        <v>3.2364151600019889E-2</v>
      </c>
      <c r="CF450" s="202">
        <f t="shared" si="1216"/>
        <v>3.9098375145691582E-2</v>
      </c>
      <c r="CG450" s="202">
        <f t="shared" si="1216"/>
        <v>4.4851261513816576E-2</v>
      </c>
      <c r="CH450" s="202">
        <f t="shared" si="1216"/>
        <v>4.3004873560030819E-2</v>
      </c>
      <c r="CI450" s="202">
        <f t="shared" si="1216"/>
        <v>5.8449152567916635E-2</v>
      </c>
      <c r="CJ450" s="202">
        <f t="shared" si="1216"/>
        <v>8.4576081597309949E-2</v>
      </c>
      <c r="CK450" s="202">
        <f t="shared" si="1216"/>
        <v>8.6237529498986248E-2</v>
      </c>
      <c r="CL450" s="202">
        <f t="shared" si="1216"/>
        <v>3.1096116138105118E-2</v>
      </c>
      <c r="CM450" s="202">
        <f t="shared" si="1216"/>
        <v>5.3685188358375019E-2</v>
      </c>
      <c r="CN450" s="202">
        <f t="shared" si="1216"/>
        <v>6.0148383677795438E-2</v>
      </c>
      <c r="CO450" s="202">
        <f t="shared" si="1216"/>
        <v>6.2930113071687083E-2</v>
      </c>
      <c r="CP450" s="202">
        <f t="shared" si="1216"/>
        <v>6.0620430036039383E-2</v>
      </c>
      <c r="CQ450" s="202">
        <f t="shared" si="1216"/>
        <v>4.271043118831408E-2</v>
      </c>
      <c r="CR450" s="202">
        <f t="shared" si="1216"/>
        <v>4.3316565523844282E-2</v>
      </c>
      <c r="CS450" s="202">
        <f t="shared" si="1216"/>
        <v>4.7777239897838587E-2</v>
      </c>
      <c r="CT450" s="202">
        <f t="shared" si="1216"/>
        <v>4.8830630031490581E-2</v>
      </c>
    </row>
    <row r="451" spans="1:98" ht="15.75" customHeight="1" x14ac:dyDescent="0.25">
      <c r="A451" s="1"/>
      <c r="B451" s="26"/>
      <c r="C451" s="202"/>
      <c r="D451" s="202"/>
      <c r="E451" s="202"/>
      <c r="F451" s="202"/>
      <c r="G451" s="202"/>
      <c r="H451" s="202"/>
      <c r="I451" s="202"/>
      <c r="J451" s="202"/>
      <c r="K451" s="202"/>
      <c r="L451" s="202"/>
      <c r="M451" s="202"/>
      <c r="N451" s="202"/>
      <c r="O451" s="202"/>
      <c r="P451" s="202"/>
      <c r="Q451" s="202"/>
      <c r="R451" s="202"/>
      <c r="S451" s="202"/>
      <c r="T451" s="202"/>
      <c r="U451" s="202"/>
      <c r="V451" s="202"/>
      <c r="W451" s="202"/>
      <c r="X451" s="202"/>
      <c r="Y451" s="202"/>
      <c r="Z451" s="202"/>
      <c r="AA451" s="202"/>
      <c r="AB451" s="202"/>
      <c r="AC451" s="202"/>
      <c r="AD451" s="202"/>
      <c r="AE451" s="202"/>
      <c r="AF451" s="202"/>
      <c r="AG451" s="202"/>
      <c r="AH451" s="202"/>
      <c r="AI451" s="202"/>
      <c r="AJ451" s="202"/>
      <c r="AK451" s="202"/>
      <c r="AL451" s="202"/>
      <c r="AM451" s="202"/>
      <c r="AN451" s="202"/>
      <c r="AO451" s="202"/>
      <c r="AP451" s="202"/>
      <c r="AQ451" s="202"/>
      <c r="AR451" s="202"/>
      <c r="AS451" s="202"/>
      <c r="AT451" s="202"/>
      <c r="AU451" s="202"/>
      <c r="AV451" s="202"/>
      <c r="AW451" s="202"/>
      <c r="AX451" s="202"/>
      <c r="AY451" s="202"/>
      <c r="AZ451" s="202"/>
      <c r="BA451" s="202"/>
      <c r="BB451" s="202"/>
      <c r="BC451" s="202"/>
      <c r="BD451" s="202"/>
      <c r="BE451" s="202"/>
      <c r="BF451" s="202"/>
      <c r="BG451" s="202"/>
      <c r="BH451" s="202"/>
      <c r="BI451" s="202"/>
      <c r="BJ451" s="202"/>
      <c r="BK451" s="202"/>
      <c r="BL451" s="202"/>
      <c r="BM451" s="202"/>
      <c r="BN451" s="202"/>
      <c r="BO451" s="202"/>
      <c r="BP451" s="202"/>
      <c r="BQ451" s="202"/>
      <c r="BR451" s="202"/>
      <c r="BS451" s="202"/>
      <c r="BT451" s="202"/>
      <c r="BU451" s="202"/>
      <c r="BV451" s="202"/>
      <c r="BW451" s="202"/>
      <c r="BX451" s="202"/>
      <c r="BY451" s="202"/>
      <c r="BZ451" s="202"/>
      <c r="CB451" s="202"/>
      <c r="CC451" s="202"/>
      <c r="CD451" s="202"/>
      <c r="CE451" s="202"/>
      <c r="CF451" s="202"/>
      <c r="CG451" s="202"/>
      <c r="CH451" s="202"/>
      <c r="CI451" s="202"/>
      <c r="CJ451" s="202"/>
      <c r="CK451" s="202"/>
      <c r="CL451" s="202"/>
      <c r="CM451" s="202"/>
      <c r="CN451" s="202"/>
      <c r="CO451" s="202"/>
      <c r="CP451" s="202"/>
      <c r="CQ451" s="202"/>
      <c r="CR451" s="202"/>
      <c r="CS451" s="202"/>
      <c r="CT451" s="202"/>
    </row>
    <row r="452" spans="1:98" ht="15.75" customHeight="1" x14ac:dyDescent="0.25">
      <c r="A452" s="1"/>
      <c r="B452" s="26" t="s">
        <v>313</v>
      </c>
      <c r="C452" s="202"/>
      <c r="D452" s="202"/>
      <c r="E452" s="202"/>
      <c r="F452" s="202"/>
      <c r="G452" s="202">
        <f t="shared" ref="G452:BZ452" si="1217">-(G437)/G$308</f>
        <v>7.1774627669118967E-3</v>
      </c>
      <c r="H452" s="202">
        <f t="shared" si="1217"/>
        <v>2.9710185548517294E-2</v>
      </c>
      <c r="I452" s="202">
        <f t="shared" si="1217"/>
        <v>2.2380196762932403E-2</v>
      </c>
      <c r="J452" s="202">
        <f t="shared" si="1217"/>
        <v>3.2768563788120257E-2</v>
      </c>
      <c r="K452" s="202">
        <f t="shared" si="1217"/>
        <v>1.4548574107075735E-2</v>
      </c>
      <c r="L452" s="202">
        <f t="shared" si="1217"/>
        <v>1.6425201279020109E-2</v>
      </c>
      <c r="M452" s="202">
        <f t="shared" si="1217"/>
        <v>1.0607224072670349E-2</v>
      </c>
      <c r="N452" s="202">
        <f t="shared" si="1217"/>
        <v>1.4855110712306354E-2</v>
      </c>
      <c r="O452" s="202">
        <f t="shared" si="1217"/>
        <v>5.5397323686964234E-2</v>
      </c>
      <c r="P452" s="202">
        <f t="shared" si="1217"/>
        <v>5.8788938409561359E-3</v>
      </c>
      <c r="Q452" s="202">
        <f t="shared" si="1217"/>
        <v>1.0425242556561794E-2</v>
      </c>
      <c r="R452" s="202">
        <f t="shared" si="1217"/>
        <v>2.7269413051403572E-2</v>
      </c>
      <c r="S452" s="202">
        <f t="shared" si="1217"/>
        <v>5.5352184208269851E-2</v>
      </c>
      <c r="T452" s="202">
        <f t="shared" si="1217"/>
        <v>0.10825297913498029</v>
      </c>
      <c r="U452" s="202">
        <f t="shared" si="1217"/>
        <v>1.4177505513765546E-2</v>
      </c>
      <c r="V452" s="202">
        <f t="shared" si="1217"/>
        <v>3.0210223128284738E-2</v>
      </c>
      <c r="W452" s="202">
        <f t="shared" si="1217"/>
        <v>5.1226555164959928E-2</v>
      </c>
      <c r="X452" s="202">
        <f t="shared" si="1217"/>
        <v>7.0679308360507495E-2</v>
      </c>
      <c r="Y452" s="202">
        <f t="shared" si="1217"/>
        <v>5.7231953754280588E-3</v>
      </c>
      <c r="Z452" s="202">
        <f t="shared" si="1217"/>
        <v>2.5403489512776198E-2</v>
      </c>
      <c r="AA452" s="202">
        <f t="shared" si="1217"/>
        <v>1.5519746400739666E-2</v>
      </c>
      <c r="AB452" s="202">
        <f t="shared" si="1217"/>
        <v>8.4535949157456287E-3</v>
      </c>
      <c r="AC452" s="202">
        <f t="shared" si="1217"/>
        <v>8.1710688311182663E-3</v>
      </c>
      <c r="AD452" s="202">
        <f t="shared" si="1217"/>
        <v>1.6697492428652483E-2</v>
      </c>
      <c r="AE452" s="202">
        <f t="shared" si="1217"/>
        <v>4.6200887153500521E-2</v>
      </c>
      <c r="AF452" s="202">
        <f t="shared" si="1217"/>
        <v>5.6702987405305813E-2</v>
      </c>
      <c r="AG452" s="202">
        <f t="shared" si="1217"/>
        <v>2.2572441772091893E-2</v>
      </c>
      <c r="AH452" s="202">
        <f t="shared" si="1217"/>
        <v>3.4224747124844114E-2</v>
      </c>
      <c r="AI452" s="202">
        <f t="shared" si="1217"/>
        <v>4.955865776467528E-2</v>
      </c>
      <c r="AJ452" s="202">
        <f t="shared" si="1217"/>
        <v>2.5461887727730059E-2</v>
      </c>
      <c r="AK452" s="202">
        <f t="shared" si="1217"/>
        <v>9.2453812938816139E-3</v>
      </c>
      <c r="AL452" s="202">
        <f t="shared" si="1217"/>
        <v>4.7752814740044759E-2</v>
      </c>
      <c r="AM452" s="202">
        <f t="shared" si="1217"/>
        <v>2.3614532019704433E-2</v>
      </c>
      <c r="AN452" s="202">
        <f t="shared" si="1217"/>
        <v>1.6371107903496628E-2</v>
      </c>
      <c r="AO452" s="202">
        <f t="shared" si="1217"/>
        <v>1.042357452720679E-2</v>
      </c>
      <c r="AP452" s="202">
        <f t="shared" si="1217"/>
        <v>2.5491416491413749E-2</v>
      </c>
      <c r="AQ452" s="202">
        <f t="shared" si="1217"/>
        <v>8.9385284201038088E-3</v>
      </c>
      <c r="AR452" s="202">
        <f t="shared" si="1217"/>
        <v>1.6830716370680968E-2</v>
      </c>
      <c r="AS452" s="202">
        <f t="shared" si="1217"/>
        <v>1.8649558752373254E-2</v>
      </c>
      <c r="AT452" s="202">
        <f t="shared" si="1217"/>
        <v>3.6602713464842736E-2</v>
      </c>
      <c r="AU452" s="202">
        <f t="shared" si="1217"/>
        <v>0.12149192471501064</v>
      </c>
      <c r="AV452" s="202">
        <f t="shared" si="1217"/>
        <v>2.513981796249589E-2</v>
      </c>
      <c r="AW452" s="202">
        <f t="shared" si="1217"/>
        <v>2.5631463429559079E-2</v>
      </c>
      <c r="AX452" s="202">
        <f t="shared" si="1217"/>
        <v>2.9854134472480399E-2</v>
      </c>
      <c r="AY452" s="202">
        <f t="shared" si="1217"/>
        <v>4.2394014962593519E-2</v>
      </c>
      <c r="AZ452" s="202">
        <f t="shared" si="1217"/>
        <v>3.7812333864965443E-2</v>
      </c>
      <c r="BA452" s="202">
        <f t="shared" si="1217"/>
        <v>2.7697425513450967E-2</v>
      </c>
      <c r="BB452" s="202">
        <f t="shared" si="1217"/>
        <v>4.7721564406171507E-2</v>
      </c>
      <c r="BC452" s="202">
        <f t="shared" si="1217"/>
        <v>2.6217228464419477E-2</v>
      </c>
      <c r="BD452" s="202">
        <f t="shared" si="1217"/>
        <v>1.9655339469859503E-2</v>
      </c>
      <c r="BE452" s="202">
        <f t="shared" si="1217"/>
        <v>2.6610853640304979E-2</v>
      </c>
      <c r="BF452" s="202">
        <f t="shared" si="1217"/>
        <v>3.4255208719507678E-2</v>
      </c>
      <c r="BG452" s="202">
        <f t="shared" si="1217"/>
        <v>2.8815368196371403E-2</v>
      </c>
      <c r="BH452" s="202">
        <f t="shared" si="1217"/>
        <v>2.4949152542372878E-2</v>
      </c>
      <c r="BI452" s="202">
        <f t="shared" si="1217"/>
        <v>2.4973022413651236E-2</v>
      </c>
      <c r="BJ452" s="202">
        <f t="shared" si="1217"/>
        <v>2.2744967049882651E-2</v>
      </c>
      <c r="BK452" s="202">
        <f t="shared" si="1217"/>
        <v>3.0487497727744704E-2</v>
      </c>
      <c r="BL452" s="202">
        <f t="shared" si="1217"/>
        <v>2.6167588298846446E-2</v>
      </c>
      <c r="BM452" s="202">
        <f t="shared" si="1217"/>
        <v>1.1178186828408434E-2</v>
      </c>
      <c r="BN452" s="202">
        <f t="shared" si="1217"/>
        <v>2.1285274476657994E-2</v>
      </c>
      <c r="BO452" s="202">
        <f t="shared" si="1217"/>
        <v>2.5131484132318336E-2</v>
      </c>
      <c r="BP452" s="202">
        <f t="shared" si="1217"/>
        <v>2.3744439029525669E-2</v>
      </c>
      <c r="BQ452" s="202">
        <f t="shared" si="1217"/>
        <v>1.5522430299046137E-2</v>
      </c>
      <c r="BR452" s="202">
        <f t="shared" si="1217"/>
        <v>2.2982786350541736E-2</v>
      </c>
      <c r="BS452" s="202">
        <f t="shared" si="1217"/>
        <v>2.6824308748965346E-2</v>
      </c>
      <c r="BT452" s="202">
        <f t="shared" si="1217"/>
        <v>2.4533469687858984E-2</v>
      </c>
      <c r="BU452" s="202">
        <f t="shared" si="1217"/>
        <v>2.2835356455619099E-2</v>
      </c>
      <c r="BV452" s="202">
        <f t="shared" si="1217"/>
        <v>2.5205168261605519E-2</v>
      </c>
      <c r="BW452" s="202">
        <f t="shared" si="1217"/>
        <v>2.9235483432153573E-2</v>
      </c>
      <c r="BX452" s="202">
        <f t="shared" si="1217"/>
        <v>2.7049016982145898E-2</v>
      </c>
      <c r="BY452" s="202">
        <f t="shared" si="1217"/>
        <v>2.4479124422303253E-2</v>
      </c>
      <c r="BZ452" s="202">
        <f t="shared" si="1217"/>
        <v>2.6533976628473441E-2</v>
      </c>
      <c r="CB452" s="202"/>
      <c r="CC452" s="202">
        <f t="shared" ref="CC452:CT452" si="1218">-(CC437)/CC$308</f>
        <v>1.9037372415154335E-2</v>
      </c>
      <c r="CD452" s="202">
        <f t="shared" si="1218"/>
        <v>1.3760863678273953E-2</v>
      </c>
      <c r="CE452" s="202">
        <f t="shared" si="1218"/>
        <v>1.2351474073214788E-2</v>
      </c>
      <c r="CF452" s="202">
        <f t="shared" si="1218"/>
        <v>2.966325396326026E-2</v>
      </c>
      <c r="CG452" s="202">
        <f t="shared" si="1218"/>
        <v>3.5914457348818582E-2</v>
      </c>
      <c r="CH452" s="202">
        <f t="shared" si="1218"/>
        <v>1.1117431315052363E-2</v>
      </c>
      <c r="CI452" s="202">
        <f t="shared" si="1218"/>
        <v>3.9007797641115595E-2</v>
      </c>
      <c r="CJ452" s="202">
        <f t="shared" si="1218"/>
        <v>2.2866272137627167E-2</v>
      </c>
      <c r="CK452" s="202">
        <f t="shared" si="1218"/>
        <v>1.7852049103167282E-2</v>
      </c>
      <c r="CL452" s="202">
        <f t="shared" si="1218"/>
        <v>1.9400731520988302E-2</v>
      </c>
      <c r="CM452" s="202">
        <f t="shared" si="1218"/>
        <v>4.6547369508219041E-2</v>
      </c>
      <c r="CN452" s="202">
        <f t="shared" si="1218"/>
        <v>3.8647891589068055E-2</v>
      </c>
      <c r="CO452" s="202">
        <f t="shared" si="1218"/>
        <v>2.6570908886347014E-2</v>
      </c>
      <c r="CP452" s="202">
        <f t="shared" si="1218"/>
        <v>2.5188986887595868E-2</v>
      </c>
      <c r="CQ452" s="202">
        <f t="shared" si="1218"/>
        <v>1.9342150515770769E-2</v>
      </c>
      <c r="CR452" s="202">
        <f t="shared" si="1218"/>
        <v>2.1095805271184136E-2</v>
      </c>
      <c r="CS452" s="202">
        <f t="shared" si="1218"/>
        <v>2.4765660424579231E-2</v>
      </c>
      <c r="CT452" s="202">
        <f t="shared" si="1218"/>
        <v>2.6721373129439605E-2</v>
      </c>
    </row>
    <row r="453" spans="1:98" ht="15.75" customHeight="1" x14ac:dyDescent="0.25">
      <c r="A453" s="1"/>
      <c r="B453" s="26" t="s">
        <v>314</v>
      </c>
      <c r="C453" s="202"/>
      <c r="D453" s="202"/>
      <c r="E453" s="202"/>
      <c r="F453" s="202"/>
      <c r="G453" s="202">
        <f t="shared" ref="G453:BZ453" si="1219">+(G428)/G$308</f>
        <v>9.7045277827621269E-3</v>
      </c>
      <c r="H453" s="202">
        <f t="shared" si="1219"/>
        <v>4.0787662487309327E-2</v>
      </c>
      <c r="I453" s="202">
        <f t="shared" si="1219"/>
        <v>2.1285658873726153E-2</v>
      </c>
      <c r="J453" s="202">
        <f t="shared" si="1219"/>
        <v>-3.4980146403392671E-3</v>
      </c>
      <c r="K453" s="202">
        <f t="shared" si="1219"/>
        <v>1.224468136853882E-2</v>
      </c>
      <c r="L453" s="202">
        <f t="shared" si="1219"/>
        <v>8.8531522429721576E-3</v>
      </c>
      <c r="M453" s="202">
        <f t="shared" si="1219"/>
        <v>6.1949546551047265E-3</v>
      </c>
      <c r="N453" s="202">
        <f t="shared" si="1219"/>
        <v>9.256815602649706E-3</v>
      </c>
      <c r="O453" s="202">
        <f t="shared" si="1219"/>
        <v>2.118459075694892E-2</v>
      </c>
      <c r="P453" s="202">
        <f t="shared" si="1219"/>
        <v>2.654094336618304E-3</v>
      </c>
      <c r="Q453" s="202">
        <f t="shared" si="1219"/>
        <v>4.4460018549975508E-3</v>
      </c>
      <c r="R453" s="202">
        <f t="shared" si="1219"/>
        <v>1.5105830885033561E-2</v>
      </c>
      <c r="S453" s="202">
        <f t="shared" si="1219"/>
        <v>2.7359492385117173E-2</v>
      </c>
      <c r="T453" s="202">
        <f t="shared" si="1219"/>
        <v>3.7875991199184889E-2</v>
      </c>
      <c r="U453" s="202">
        <f t="shared" si="1219"/>
        <v>6.126988519627328E-3</v>
      </c>
      <c r="V453" s="202">
        <f t="shared" si="1219"/>
        <v>1.38730431855163E-2</v>
      </c>
      <c r="W453" s="202">
        <f t="shared" si="1219"/>
        <v>1.7945260813554881E-2</v>
      </c>
      <c r="X453" s="202">
        <f t="shared" si="1219"/>
        <v>2.0149069684597044E-2</v>
      </c>
      <c r="Y453" s="202">
        <f t="shared" si="1219"/>
        <v>1.5476867896078604E-2</v>
      </c>
      <c r="Z453" s="202">
        <f t="shared" si="1219"/>
        <v>2.1424066894006635E-2</v>
      </c>
      <c r="AA453" s="202">
        <f t="shared" si="1219"/>
        <v>2.7069666417176657E-2</v>
      </c>
      <c r="AB453" s="202">
        <f t="shared" si="1219"/>
        <v>1.5624445969368494E-2</v>
      </c>
      <c r="AC453" s="202">
        <f t="shared" si="1219"/>
        <v>1.0015802412116704E-2</v>
      </c>
      <c r="AD453" s="202">
        <f t="shared" si="1219"/>
        <v>2.0578345332046267E-2</v>
      </c>
      <c r="AE453" s="202">
        <f t="shared" si="1219"/>
        <v>2.2230516357789869E-2</v>
      </c>
      <c r="AF453" s="202">
        <f t="shared" si="1219"/>
        <v>1.321688975006456E-2</v>
      </c>
      <c r="AG453" s="202">
        <f t="shared" si="1219"/>
        <v>1.2025586484366279E-2</v>
      </c>
      <c r="AH453" s="202">
        <f t="shared" si="1219"/>
        <v>2.1802809642923991E-2</v>
      </c>
      <c r="AI453" s="202">
        <f t="shared" si="1219"/>
        <v>3.1665655076736327E-2</v>
      </c>
      <c r="AJ453" s="202">
        <f t="shared" si="1219"/>
        <v>1.6494092602083229E-2</v>
      </c>
      <c r="AK453" s="202">
        <f t="shared" si="1219"/>
        <v>6.3854460791282746E-3</v>
      </c>
      <c r="AL453" s="202">
        <f t="shared" si="1219"/>
        <v>2.2433974664780278E-2</v>
      </c>
      <c r="AM453" s="202">
        <f t="shared" si="1219"/>
        <v>2.6368889730958696E-2</v>
      </c>
      <c r="AN453" s="202">
        <f t="shared" si="1219"/>
        <v>1.2522671896106957E-2</v>
      </c>
      <c r="AO453" s="202">
        <f t="shared" si="1219"/>
        <v>1.3746102981493596E-2</v>
      </c>
      <c r="AP453" s="202">
        <f t="shared" si="1219"/>
        <v>1.6975084381880445E-2</v>
      </c>
      <c r="AQ453" s="202">
        <f t="shared" si="1219"/>
        <v>1.234430348236234E-2</v>
      </c>
      <c r="AR453" s="202">
        <f t="shared" si="1219"/>
        <v>1.412794310390743E-2</v>
      </c>
      <c r="AS453" s="202">
        <f t="shared" si="1219"/>
        <v>1.8376925929837574E-2</v>
      </c>
      <c r="AT453" s="202">
        <f t="shared" si="1219"/>
        <v>1.9781219886505583E-2</v>
      </c>
      <c r="AU453" s="202">
        <f t="shared" si="1219"/>
        <v>1.7519643534852341E-2</v>
      </c>
      <c r="AV453" s="202">
        <f t="shared" si="1219"/>
        <v>1.6217665192333468E-2</v>
      </c>
      <c r="AW453" s="202">
        <f t="shared" si="1219"/>
        <v>1.8819497923505089E-2</v>
      </c>
      <c r="AX453" s="202">
        <f t="shared" si="1219"/>
        <v>1.9466078018016524E-2</v>
      </c>
      <c r="AY453" s="202">
        <f t="shared" si="1219"/>
        <v>1.7456359102244388E-2</v>
      </c>
      <c r="AZ453" s="202">
        <f t="shared" si="1219"/>
        <v>1.4221158958001063E-2</v>
      </c>
      <c r="BA453" s="202">
        <f t="shared" si="1219"/>
        <v>1.7356089094590688E-2</v>
      </c>
      <c r="BB453" s="202">
        <f t="shared" si="1219"/>
        <v>1.9662719770362398E-2</v>
      </c>
      <c r="BC453" s="202">
        <f t="shared" si="1219"/>
        <v>2.6217228464419477E-2</v>
      </c>
      <c r="BD453" s="202">
        <f t="shared" si="1219"/>
        <v>2.5192054813481898E-2</v>
      </c>
      <c r="BE453" s="202">
        <f t="shared" si="1219"/>
        <v>2.5190611451637018E-2</v>
      </c>
      <c r="BF453" s="202">
        <f t="shared" si="1219"/>
        <v>2.5135315488989396E-2</v>
      </c>
      <c r="BG453" s="202">
        <f t="shared" si="1219"/>
        <v>2.9472128725063624E-2</v>
      </c>
      <c r="BH453" s="202">
        <f t="shared" si="1219"/>
        <v>2.5830508474576273E-2</v>
      </c>
      <c r="BI453" s="202">
        <f t="shared" si="1219"/>
        <v>2.4259507487546916E-2</v>
      </c>
      <c r="BJ453" s="202">
        <f t="shared" si="1219"/>
        <v>2.2095110848457434E-2</v>
      </c>
      <c r="BK453" s="202">
        <f t="shared" si="1219"/>
        <v>2.8814866929713821E-2</v>
      </c>
      <c r="BL453" s="202">
        <f t="shared" si="1219"/>
        <v>2.5103356238845517E-2</v>
      </c>
      <c r="BM453" s="202">
        <f t="shared" si="1219"/>
        <v>1.0060368145567589E-2</v>
      </c>
      <c r="BN453" s="202">
        <f t="shared" si="1219"/>
        <v>1.9156747028992192E-2</v>
      </c>
      <c r="BO453" s="202">
        <f t="shared" si="1219"/>
        <v>2.223384072903551E-2</v>
      </c>
      <c r="BP453" s="202">
        <f t="shared" si="1219"/>
        <v>2.1359847930406642E-2</v>
      </c>
      <c r="BQ453" s="202">
        <f t="shared" si="1219"/>
        <v>1.3107830030305627E-2</v>
      </c>
      <c r="BR453" s="202">
        <f t="shared" si="1219"/>
        <v>1.9407686251568579E-2</v>
      </c>
      <c r="BS453" s="202">
        <f t="shared" si="1219"/>
        <v>2.2433902925781398E-2</v>
      </c>
      <c r="BT453" s="202">
        <f t="shared" si="1219"/>
        <v>2.0886602572096166E-2</v>
      </c>
      <c r="BU453" s="202">
        <f t="shared" si="1219"/>
        <v>1.8268285164495277E-2</v>
      </c>
      <c r="BV453" s="202">
        <f t="shared" si="1219"/>
        <v>2.0164134609284415E-2</v>
      </c>
      <c r="BW453" s="202">
        <f t="shared" si="1219"/>
        <v>2.329288062924758E-2</v>
      </c>
      <c r="BX453" s="202">
        <f t="shared" si="1219"/>
        <v>2.1953515543607853E-2</v>
      </c>
      <c r="BY453" s="202">
        <f t="shared" si="1219"/>
        <v>1.8693149558849757E-2</v>
      </c>
      <c r="BZ453" s="202">
        <f t="shared" si="1219"/>
        <v>2.0262309425379717E-2</v>
      </c>
      <c r="CB453" s="202"/>
      <c r="CC453" s="202">
        <f t="shared" ref="CC453:CT453" si="1220">+(CC428)/CC$308</f>
        <v>1.4679901141043538E-2</v>
      </c>
      <c r="CD453" s="202">
        <f t="shared" si="1220"/>
        <v>8.6999419949325332E-3</v>
      </c>
      <c r="CE453" s="202">
        <f t="shared" si="1220"/>
        <v>5.5346104767744391E-3</v>
      </c>
      <c r="CF453" s="202">
        <f t="shared" si="1220"/>
        <v>1.2618313543249049E-2</v>
      </c>
      <c r="CG453" s="202">
        <f t="shared" si="1220"/>
        <v>1.8454144973968762E-2</v>
      </c>
      <c r="CH453" s="202">
        <f t="shared" si="1220"/>
        <v>1.6128074993684176E-2</v>
      </c>
      <c r="CI453" s="202">
        <f t="shared" si="1220"/>
        <v>1.6177015797231187E-2</v>
      </c>
      <c r="CJ453" s="202">
        <f t="shared" si="1220"/>
        <v>1.3564268944427674E-2</v>
      </c>
      <c r="CK453" s="202">
        <f t="shared" si="1220"/>
        <v>1.5927195314806891E-2</v>
      </c>
      <c r="CL453" s="202">
        <f t="shared" si="1220"/>
        <v>1.5850090553448489E-2</v>
      </c>
      <c r="CM453" s="202">
        <f t="shared" si="1220"/>
        <v>1.7956776981524473E-2</v>
      </c>
      <c r="CN453" s="202">
        <f t="shared" si="1220"/>
        <v>1.70906200317965E-2</v>
      </c>
      <c r="CO453" s="202">
        <f t="shared" si="1220"/>
        <v>2.5408314425547078E-2</v>
      </c>
      <c r="CP453" s="202">
        <f t="shared" si="1220"/>
        <v>2.5206738111618131E-2</v>
      </c>
      <c r="CQ453" s="202">
        <f t="shared" si="1220"/>
        <v>1.7920460638453459E-2</v>
      </c>
      <c r="CR453" s="202">
        <f t="shared" si="1220"/>
        <v>1.8324008976619535E-2</v>
      </c>
      <c r="CS453" s="202">
        <f t="shared" si="1220"/>
        <v>2.0362058595741219E-2</v>
      </c>
      <c r="CT453" s="202">
        <f t="shared" si="1220"/>
        <v>2.0953217325473148E-2</v>
      </c>
    </row>
    <row r="454" spans="1:98" ht="15.75" customHeight="1" x14ac:dyDescent="0.25">
      <c r="A454" s="1"/>
      <c r="B454" s="26"/>
      <c r="C454" s="202"/>
      <c r="D454" s="202"/>
      <c r="E454" s="202"/>
      <c r="F454" s="202"/>
      <c r="G454" s="202"/>
      <c r="H454" s="202"/>
      <c r="I454" s="202"/>
      <c r="J454" s="202"/>
      <c r="K454" s="202"/>
      <c r="L454" s="202"/>
      <c r="M454" s="202"/>
      <c r="N454" s="202"/>
      <c r="O454" s="202"/>
      <c r="P454" s="202"/>
      <c r="Q454" s="202"/>
      <c r="R454" s="202"/>
      <c r="S454" s="202"/>
      <c r="T454" s="202"/>
      <c r="U454" s="202"/>
      <c r="V454" s="202"/>
      <c r="W454" s="202"/>
      <c r="X454" s="202"/>
      <c r="Y454" s="202"/>
      <c r="Z454" s="202"/>
      <c r="AA454" s="202"/>
      <c r="AB454" s="202"/>
      <c r="AC454" s="202"/>
      <c r="AD454" s="202"/>
      <c r="AE454" s="202"/>
      <c r="AF454" s="202"/>
      <c r="AG454" s="202"/>
      <c r="AH454" s="202"/>
      <c r="AI454" s="202"/>
      <c r="AJ454" s="202"/>
      <c r="AK454" s="202"/>
      <c r="AL454" s="202"/>
      <c r="AM454" s="202"/>
      <c r="AN454" s="202"/>
      <c r="AO454" s="202"/>
      <c r="AP454" s="202"/>
      <c r="AQ454" s="202"/>
      <c r="AR454" s="202"/>
      <c r="AS454" s="202"/>
      <c r="AT454" s="202"/>
      <c r="AU454" s="202"/>
      <c r="AV454" s="202"/>
      <c r="AW454" s="202"/>
      <c r="AX454" s="202"/>
      <c r="AY454" s="202"/>
      <c r="AZ454" s="202"/>
      <c r="BA454" s="202"/>
      <c r="BB454" s="202"/>
      <c r="BC454" s="202"/>
      <c r="BD454" s="202"/>
      <c r="BE454" s="202"/>
      <c r="BF454" s="202"/>
      <c r="BG454" s="202"/>
      <c r="BH454" s="202"/>
      <c r="BI454" s="202"/>
      <c r="BJ454" s="202"/>
      <c r="BK454" s="202"/>
      <c r="BL454" s="202"/>
      <c r="BM454" s="202"/>
      <c r="BN454" s="202"/>
      <c r="BO454" s="202"/>
      <c r="BP454" s="202"/>
      <c r="BQ454" s="202"/>
      <c r="BR454" s="202"/>
      <c r="BS454" s="202"/>
      <c r="BT454" s="202"/>
      <c r="BU454" s="202"/>
      <c r="BV454" s="202"/>
      <c r="BW454" s="202"/>
      <c r="BX454" s="202"/>
      <c r="BY454" s="202"/>
      <c r="BZ454" s="202"/>
      <c r="CB454" s="202"/>
      <c r="CC454" s="202"/>
      <c r="CD454" s="202"/>
      <c r="CE454" s="202"/>
      <c r="CF454" s="202"/>
      <c r="CG454" s="202"/>
      <c r="CH454" s="202"/>
      <c r="CI454" s="202"/>
      <c r="CJ454" s="202"/>
      <c r="CK454" s="202"/>
      <c r="CL454" s="202"/>
      <c r="CM454" s="202"/>
      <c r="CN454" s="202"/>
      <c r="CO454" s="202"/>
      <c r="CP454" s="202"/>
      <c r="CQ454" s="202"/>
      <c r="CR454" s="202"/>
      <c r="CS454" s="202"/>
      <c r="CT454" s="202"/>
    </row>
    <row r="455" spans="1:98" ht="15.75" customHeight="1" x14ac:dyDescent="0.25">
      <c r="A455" s="1"/>
      <c r="B455" s="26" t="s">
        <v>315</v>
      </c>
      <c r="C455" s="202"/>
      <c r="D455" s="202"/>
      <c r="E455" s="202"/>
      <c r="F455" s="202"/>
      <c r="G455" s="202">
        <f t="shared" ref="G455:BF455" si="1221">-(G437)/G$457</f>
        <v>7.1774627669118967E-3</v>
      </c>
      <c r="H455" s="202">
        <f t="shared" si="1221"/>
        <v>7.2041213010914928E-3</v>
      </c>
      <c r="I455" s="202">
        <f t="shared" si="1221"/>
        <v>7.8038891077538688E-3</v>
      </c>
      <c r="J455" s="202">
        <f t="shared" si="1221"/>
        <v>5.8759564700910476E-3</v>
      </c>
      <c r="K455" s="202">
        <f t="shared" si="1221"/>
        <v>4.584841871730339E-3</v>
      </c>
      <c r="L455" s="202">
        <f t="shared" si="1221"/>
        <v>5.2649677658441474E-3</v>
      </c>
      <c r="M455" s="202">
        <f t="shared" si="1221"/>
        <v>4.0252496338765605E-3</v>
      </c>
      <c r="N455" s="202">
        <f t="shared" si="1221"/>
        <v>3.6840171904439722E-3</v>
      </c>
      <c r="O455" s="202">
        <f t="shared" si="1221"/>
        <v>7.0093847191204329E-3</v>
      </c>
      <c r="P455" s="202">
        <f t="shared" si="1221"/>
        <v>3.516192969122753E-3</v>
      </c>
      <c r="Q455" s="202">
        <f t="shared" si="1221"/>
        <v>3.2222178828059667E-3</v>
      </c>
      <c r="R455" s="202">
        <f t="shared" si="1221"/>
        <v>2.6341083472813743E-3</v>
      </c>
      <c r="S455" s="202">
        <f t="shared" si="1221"/>
        <v>3.4662961353606817E-3</v>
      </c>
      <c r="T455" s="202">
        <f t="shared" si="1221"/>
        <v>1.1384742488337278E-2</v>
      </c>
      <c r="U455" s="202">
        <f t="shared" si="1221"/>
        <v>9.1745670825351521E-3</v>
      </c>
      <c r="V455" s="202">
        <f t="shared" si="1221"/>
        <v>7.7434509951970478E-3</v>
      </c>
      <c r="W455" s="202">
        <f t="shared" si="1221"/>
        <v>9.9647154887642763E-3</v>
      </c>
      <c r="X455" s="202">
        <f t="shared" si="1221"/>
        <v>1.2206618539976165E-2</v>
      </c>
      <c r="Y455" s="202">
        <f t="shared" si="1221"/>
        <v>1.6927433804680746E-3</v>
      </c>
      <c r="Z455" s="202">
        <f t="shared" si="1221"/>
        <v>5.5753303964757714E-3</v>
      </c>
      <c r="AA455" s="202">
        <f t="shared" si="1221"/>
        <v>2.8838503697532505E-3</v>
      </c>
      <c r="AB455" s="202">
        <f t="shared" si="1221"/>
        <v>2.563081009296149E-3</v>
      </c>
      <c r="AC455" s="202">
        <f t="shared" si="1221"/>
        <v>3.308809937520796E-3</v>
      </c>
      <c r="AD455" s="202">
        <f t="shared" si="1221"/>
        <v>3.5704775395533597E-3</v>
      </c>
      <c r="AE455" s="202">
        <f t="shared" si="1221"/>
        <v>8.1285207425786585E-3</v>
      </c>
      <c r="AF455" s="202">
        <f t="shared" si="1221"/>
        <v>1.5750195932687734E-2</v>
      </c>
      <c r="AG455" s="202">
        <f t="shared" si="1221"/>
        <v>7.4311806520469597E-3</v>
      </c>
      <c r="AH455" s="202">
        <f t="shared" si="1221"/>
        <v>7.0727347807346711E-3</v>
      </c>
      <c r="AI455" s="202">
        <f t="shared" si="1221"/>
        <v>7.4012416723729449E-3</v>
      </c>
      <c r="AJ455" s="202">
        <f t="shared" si="1221"/>
        <v>7.6688620967716951E-3</v>
      </c>
      <c r="AK455" s="202">
        <f t="shared" si="1221"/>
        <v>5.0854197627926258E-3</v>
      </c>
      <c r="AL455" s="202">
        <f t="shared" si="1221"/>
        <v>7.9635363386922082E-3</v>
      </c>
      <c r="AM455" s="202">
        <f t="shared" si="1221"/>
        <v>3.2556889662803874E-3</v>
      </c>
      <c r="AN455" s="202">
        <f t="shared" si="1221"/>
        <v>4.5370865495691507E-3</v>
      </c>
      <c r="AO455" s="202">
        <f t="shared" si="1221"/>
        <v>3.3673462707131075E-3</v>
      </c>
      <c r="AP455" s="202">
        <f t="shared" si="1221"/>
        <v>6.2179866818577187E-3</v>
      </c>
      <c r="AQ455" s="202">
        <f t="shared" si="1221"/>
        <v>2.4983405183418312E-3</v>
      </c>
      <c r="AR455" s="202">
        <f t="shared" si="1221"/>
        <v>4.5125350529276456E-3</v>
      </c>
      <c r="AS455" s="202">
        <f t="shared" si="1221"/>
        <v>4.3419734392226642E-3</v>
      </c>
      <c r="AT455" s="202">
        <f t="shared" si="1221"/>
        <v>8.0830986224729052E-3</v>
      </c>
      <c r="AU455" s="202">
        <f t="shared" si="1221"/>
        <v>2.6450075112178641E-2</v>
      </c>
      <c r="AV455" s="202">
        <f t="shared" si="1221"/>
        <v>7.5138933736680208E-3</v>
      </c>
      <c r="AW455" s="202">
        <f t="shared" si="1221"/>
        <v>6.6329303479569527E-3</v>
      </c>
      <c r="AX455" s="202">
        <f t="shared" si="1221"/>
        <v>7.4086375618217801E-3</v>
      </c>
      <c r="AY455" s="202">
        <f t="shared" si="1221"/>
        <v>1.1488802877553151E-2</v>
      </c>
      <c r="AZ455" s="202">
        <f t="shared" si="1221"/>
        <v>1.3485962511394334E-2</v>
      </c>
      <c r="BA455" s="202">
        <f t="shared" si="1221"/>
        <v>8.0871998630032554E-3</v>
      </c>
      <c r="BB455" s="202">
        <f t="shared" si="1221"/>
        <v>1.2586115527291997E-2</v>
      </c>
      <c r="BC455" s="202">
        <f t="shared" si="1221"/>
        <v>5.7454492394119578E-3</v>
      </c>
      <c r="BD455" s="202">
        <f t="shared" si="1221"/>
        <v>5.2372434396149511E-3</v>
      </c>
      <c r="BE455" s="202">
        <f t="shared" si="1221"/>
        <v>6.6199304535396178E-3</v>
      </c>
      <c r="BF455" s="202">
        <f t="shared" si="1221"/>
        <v>8.6632038853156831E-3</v>
      </c>
      <c r="BG455" s="202">
        <f t="shared" ref="BG455:BZ455" si="1222">+(BG437)/BG$457</f>
        <v>-6.5613608748481171E-3</v>
      </c>
      <c r="BH455" s="202">
        <f t="shared" si="1222"/>
        <v>-6.8406572979403659E-3</v>
      </c>
      <c r="BI455" s="202">
        <f t="shared" si="1222"/>
        <v>-6.4299084044623592E-3</v>
      </c>
      <c r="BJ455" s="202">
        <f t="shared" si="1222"/>
        <v>-6.2129284077932015E-3</v>
      </c>
      <c r="BK455" s="202">
        <f t="shared" si="1222"/>
        <v>-6.9975128025373699E-3</v>
      </c>
      <c r="BL455" s="202">
        <f t="shared" si="1222"/>
        <v>-7.1416324240730971E-3</v>
      </c>
      <c r="BM455" s="202">
        <f t="shared" si="1222"/>
        <v>-4.9813888721084261E-3</v>
      </c>
      <c r="BN455" s="202">
        <f t="shared" si="1222"/>
        <v>-4.7787895035875895E-3</v>
      </c>
      <c r="BO455" s="202">
        <f t="shared" si="1222"/>
        <v>-5.0962818459116231E-3</v>
      </c>
      <c r="BP455" s="202">
        <f t="shared" si="1222"/>
        <v>-5.0741713226904479E-3</v>
      </c>
      <c r="BQ455" s="202">
        <f t="shared" si="1222"/>
        <v>-5.2669688443317906E-3</v>
      </c>
      <c r="BR455" s="202">
        <f t="shared" si="1222"/>
        <v>-5.2188633161258163E-3</v>
      </c>
      <c r="BS455" s="202">
        <f t="shared" si="1222"/>
        <v>-5.7614587606120574E-3</v>
      </c>
      <c r="BT455" s="202">
        <f t="shared" si="1222"/>
        <v>-5.8622963058426623E-3</v>
      </c>
      <c r="BU455" s="202">
        <f t="shared" si="1222"/>
        <v>-6.1525706957127821E-3</v>
      </c>
      <c r="BV455" s="202">
        <f t="shared" si="1222"/>
        <v>-6.1331501794401264E-3</v>
      </c>
      <c r="BW455" s="202">
        <f t="shared" si="1222"/>
        <v>-6.7446776460507946E-3</v>
      </c>
      <c r="BX455" s="202">
        <f t="shared" si="1222"/>
        <v>-6.9625806994137738E-3</v>
      </c>
      <c r="BY455" s="202">
        <f t="shared" si="1222"/>
        <v>-6.6949721606553193E-3</v>
      </c>
      <c r="BZ455" s="202">
        <f t="shared" si="1222"/>
        <v>-6.6231434074771438E-3</v>
      </c>
      <c r="CB455" s="202"/>
      <c r="CC455" s="202"/>
      <c r="CD455" s="202"/>
      <c r="CE455" s="202"/>
      <c r="CF455" s="202"/>
      <c r="CG455" s="202"/>
      <c r="CH455" s="202"/>
      <c r="CI455" s="202"/>
      <c r="CJ455" s="202"/>
      <c r="CK455" s="202"/>
      <c r="CL455" s="202"/>
      <c r="CM455" s="202"/>
      <c r="CN455" s="202"/>
      <c r="CO455" s="202"/>
      <c r="CP455" s="202"/>
      <c r="CQ455" s="202"/>
      <c r="CR455" s="202"/>
      <c r="CS455" s="202"/>
      <c r="CT455" s="202"/>
    </row>
    <row r="456" spans="1:98" ht="15.75" customHeight="1" x14ac:dyDescent="0.25">
      <c r="A456" s="1"/>
      <c r="B456" s="26" t="s">
        <v>316</v>
      </c>
      <c r="C456" s="202"/>
      <c r="D456" s="202"/>
      <c r="E456" s="202"/>
      <c r="F456" s="202"/>
      <c r="G456" s="202">
        <f t="shared" ref="G456:BZ456" si="1223">+(G428)/G$457</f>
        <v>9.7045277827621269E-3</v>
      </c>
      <c r="H456" s="202">
        <f t="shared" si="1223"/>
        <v>9.8901862348422728E-3</v>
      </c>
      <c r="I456" s="202">
        <f t="shared" si="1223"/>
        <v>7.4222279274666694E-3</v>
      </c>
      <c r="J456" s="202">
        <f t="shared" si="1223"/>
        <v>-6.2725305543681869E-4</v>
      </c>
      <c r="K456" s="202">
        <f t="shared" si="1223"/>
        <v>3.8587924446265376E-3</v>
      </c>
      <c r="L456" s="202">
        <f t="shared" si="1223"/>
        <v>2.8378076099984306E-3</v>
      </c>
      <c r="M456" s="202">
        <f t="shared" si="1223"/>
        <v>2.3508732149432705E-3</v>
      </c>
      <c r="N456" s="202">
        <f t="shared" si="1223"/>
        <v>2.2956589465657974E-3</v>
      </c>
      <c r="O456" s="202">
        <f t="shared" si="1223"/>
        <v>2.6804714894109538E-3</v>
      </c>
      <c r="P456" s="202">
        <f t="shared" si="1223"/>
        <v>1.5874258148345815E-3</v>
      </c>
      <c r="Q456" s="202">
        <f t="shared" si="1223"/>
        <v>1.374163392979728E-3</v>
      </c>
      <c r="R456" s="202">
        <f t="shared" si="1223"/>
        <v>1.4591584773710287E-3</v>
      </c>
      <c r="S456" s="202">
        <f t="shared" si="1223"/>
        <v>1.7133217790128821E-3</v>
      </c>
      <c r="T456" s="202">
        <f t="shared" si="1223"/>
        <v>3.9833398557611675E-3</v>
      </c>
      <c r="U456" s="202">
        <f t="shared" si="1223"/>
        <v>3.9649053306778526E-3</v>
      </c>
      <c r="V456" s="202">
        <f t="shared" si="1223"/>
        <v>3.5559230928261321E-3</v>
      </c>
      <c r="W456" s="202">
        <f t="shared" si="1223"/>
        <v>3.4907562650447611E-3</v>
      </c>
      <c r="X456" s="202">
        <f t="shared" si="1223"/>
        <v>3.479830423930708E-3</v>
      </c>
      <c r="Y456" s="202">
        <f t="shared" si="1223"/>
        <v>4.5775766792700914E-3</v>
      </c>
      <c r="Z456" s="202">
        <f t="shared" si="1223"/>
        <v>4.7019623548257908E-3</v>
      </c>
      <c r="AA456" s="202">
        <f t="shared" si="1223"/>
        <v>5.0300349948083876E-3</v>
      </c>
      <c r="AB456" s="202">
        <f t="shared" si="1223"/>
        <v>4.7372415101498769E-3</v>
      </c>
      <c r="AC456" s="202">
        <f t="shared" si="1223"/>
        <v>4.0558202651832295E-3</v>
      </c>
      <c r="AD456" s="202">
        <f t="shared" si="1223"/>
        <v>4.4003325722827375E-3</v>
      </c>
      <c r="AE456" s="202">
        <f t="shared" si="1223"/>
        <v>3.9112065690893958E-3</v>
      </c>
      <c r="AF456" s="202">
        <f t="shared" si="1223"/>
        <v>3.6712105077689478E-3</v>
      </c>
      <c r="AG456" s="202">
        <f t="shared" si="1223"/>
        <v>3.9590003826093954E-3</v>
      </c>
      <c r="AH456" s="202">
        <f t="shared" si="1223"/>
        <v>4.505672153449056E-3</v>
      </c>
      <c r="AI456" s="202">
        <f t="shared" si="1223"/>
        <v>4.7290458722629288E-3</v>
      </c>
      <c r="AJ456" s="202">
        <f t="shared" si="1223"/>
        <v>4.9678532451857297E-3</v>
      </c>
      <c r="AK456" s="202">
        <f t="shared" si="1223"/>
        <v>3.5123130839974444E-3</v>
      </c>
      <c r="AL456" s="202">
        <f t="shared" si="1223"/>
        <v>3.7412197257235573E-3</v>
      </c>
      <c r="AM456" s="202">
        <f t="shared" si="1223"/>
        <v>3.6354268328719123E-3</v>
      </c>
      <c r="AN456" s="202">
        <f t="shared" si="1223"/>
        <v>3.4705315339323695E-3</v>
      </c>
      <c r="AO456" s="202">
        <f t="shared" si="1223"/>
        <v>4.4406924410387051E-3</v>
      </c>
      <c r="AP456" s="202">
        <f t="shared" si="1223"/>
        <v>4.1406427393117272E-3</v>
      </c>
      <c r="AQ456" s="202">
        <f t="shared" si="1223"/>
        <v>3.4502629640166022E-3</v>
      </c>
      <c r="AR456" s="202">
        <f t="shared" si="1223"/>
        <v>3.7878862122117888E-3</v>
      </c>
      <c r="AS456" s="202">
        <f t="shared" si="1223"/>
        <v>4.2784993115058574E-3</v>
      </c>
      <c r="AT456" s="202">
        <f t="shared" si="1223"/>
        <v>4.3683524001308337E-3</v>
      </c>
      <c r="AU456" s="202">
        <f t="shared" si="1223"/>
        <v>3.814211426170497E-3</v>
      </c>
      <c r="AV456" s="202">
        <f t="shared" si="1223"/>
        <v>4.8472032377812361E-3</v>
      </c>
      <c r="AW456" s="202">
        <f t="shared" si="1223"/>
        <v>4.8701245347611867E-3</v>
      </c>
      <c r="AX456" s="202">
        <f t="shared" si="1223"/>
        <v>4.8307251016963875E-3</v>
      </c>
      <c r="AY456" s="202">
        <f t="shared" si="1223"/>
        <v>4.730683537816003E-3</v>
      </c>
      <c r="AZ456" s="202">
        <f t="shared" si="1223"/>
        <v>5.0720491694874999E-3</v>
      </c>
      <c r="BA456" s="202">
        <f t="shared" si="1223"/>
        <v>5.0676970420908138E-3</v>
      </c>
      <c r="BB456" s="202">
        <f t="shared" si="1223"/>
        <v>5.185858127034597E-3</v>
      </c>
      <c r="BC456" s="202">
        <f t="shared" si="1223"/>
        <v>5.7454492394119578E-3</v>
      </c>
      <c r="BD456" s="202">
        <f t="shared" si="1223"/>
        <v>6.7125232817600074E-3</v>
      </c>
      <c r="BE456" s="202">
        <f t="shared" si="1223"/>
        <v>6.2666195585473353E-3</v>
      </c>
      <c r="BF456" s="202">
        <f t="shared" si="1223"/>
        <v>6.3567664872770917E-3</v>
      </c>
      <c r="BG456" s="202">
        <f t="shared" si="1223"/>
        <v>6.7109075614543417E-3</v>
      </c>
      <c r="BH456" s="202">
        <f t="shared" si="1223"/>
        <v>7.0823109524871738E-3</v>
      </c>
      <c r="BI456" s="202">
        <f t="shared" si="1223"/>
        <v>6.2461967357634344E-3</v>
      </c>
      <c r="BJ456" s="202">
        <f t="shared" si="1223"/>
        <v>6.0354161675705391E-3</v>
      </c>
      <c r="BK456" s="202">
        <f t="shared" si="1223"/>
        <v>6.6136093570116289E-3</v>
      </c>
      <c r="BL456" s="202">
        <f t="shared" si="1223"/>
        <v>6.8511832585007471E-3</v>
      </c>
      <c r="BM456" s="202">
        <f t="shared" si="1223"/>
        <v>4.4832499848975835E-3</v>
      </c>
      <c r="BN456" s="202">
        <f t="shared" si="1223"/>
        <v>4.3009105532288297E-3</v>
      </c>
      <c r="BO456" s="202">
        <f t="shared" si="1223"/>
        <v>4.5086839390659364E-3</v>
      </c>
      <c r="BP456" s="202">
        <f t="shared" si="1223"/>
        <v>4.5645857411382024E-3</v>
      </c>
      <c r="BQ456" s="202">
        <f t="shared" si="1223"/>
        <v>4.447662579657956E-3</v>
      </c>
      <c r="BR456" s="202">
        <f t="shared" si="1223"/>
        <v>4.407040133617356E-3</v>
      </c>
      <c r="BS456" s="202">
        <f t="shared" si="1223"/>
        <v>4.8184655103721595E-3</v>
      </c>
      <c r="BT456" s="202">
        <f t="shared" si="1223"/>
        <v>4.9908738820011855E-3</v>
      </c>
      <c r="BU456" s="202">
        <f t="shared" si="1223"/>
        <v>4.9220565565702258E-3</v>
      </c>
      <c r="BV456" s="202">
        <f t="shared" si="1223"/>
        <v>4.9065201435521009E-3</v>
      </c>
      <c r="BW456" s="202">
        <f t="shared" si="1223"/>
        <v>5.3737086871439178E-3</v>
      </c>
      <c r="BX456" s="202">
        <f t="shared" si="1223"/>
        <v>5.6509677859678696E-3</v>
      </c>
      <c r="BY456" s="202">
        <f t="shared" si="1223"/>
        <v>5.1125241954095169E-3</v>
      </c>
      <c r="BZ456" s="202">
        <f t="shared" si="1223"/>
        <v>5.0576731475280006E-3</v>
      </c>
      <c r="CB456" s="202"/>
      <c r="CC456" s="202"/>
      <c r="CD456" s="202"/>
      <c r="CE456" s="202"/>
      <c r="CF456" s="202"/>
      <c r="CG456" s="202"/>
      <c r="CH456" s="202"/>
      <c r="CI456" s="202"/>
      <c r="CJ456" s="202"/>
      <c r="CK456" s="202"/>
      <c r="CL456" s="202"/>
      <c r="CM456" s="202"/>
      <c r="CN456" s="202"/>
      <c r="CO456" s="202"/>
      <c r="CP456" s="202"/>
      <c r="CQ456" s="202"/>
      <c r="CR456" s="202"/>
      <c r="CS456" s="202"/>
      <c r="CT456" s="202"/>
    </row>
    <row r="457" spans="1:98" ht="15.75" customHeight="1" x14ac:dyDescent="0.25">
      <c r="A457" s="138"/>
      <c r="B457" s="139" t="s">
        <v>317</v>
      </c>
      <c r="C457" s="14"/>
      <c r="D457" s="14"/>
      <c r="E457" s="14"/>
      <c r="F457" s="14"/>
      <c r="G457" s="14">
        <f t="shared" ref="G457:BZ457" si="1224">+SUM(D$308:G$308)</f>
        <v>334.38</v>
      </c>
      <c r="H457" s="14">
        <f t="shared" si="1224"/>
        <v>441.41399999999999</v>
      </c>
      <c r="I457" s="14">
        <f t="shared" si="1224"/>
        <v>677.73900000000003</v>
      </c>
      <c r="J457" s="14">
        <f t="shared" si="1224"/>
        <v>825.82300000000009</v>
      </c>
      <c r="K457" s="14">
        <f t="shared" si="1224"/>
        <v>717.58199999999999</v>
      </c>
      <c r="L457" s="14">
        <f t="shared" si="1224"/>
        <v>898.58100000000002</v>
      </c>
      <c r="M457" s="14">
        <f t="shared" si="1224"/>
        <v>1067.2630000000001</v>
      </c>
      <c r="N457" s="14">
        <f t="shared" si="1224"/>
        <v>1222.307</v>
      </c>
      <c r="O457" s="14">
        <f t="shared" si="1224"/>
        <v>1140.471</v>
      </c>
      <c r="P457" s="14">
        <f t="shared" si="1224"/>
        <v>2121.0439999999999</v>
      </c>
      <c r="Q457" s="14">
        <f t="shared" si="1224"/>
        <v>2483.6930000000002</v>
      </c>
      <c r="R457" s="14">
        <f t="shared" si="1224"/>
        <v>2413.7200000000003</v>
      </c>
      <c r="S457" s="14">
        <f t="shared" si="1224"/>
        <v>2421.0279999999998</v>
      </c>
      <c r="T457" s="14">
        <f t="shared" si="1224"/>
        <v>1287.864</v>
      </c>
      <c r="U457" s="14">
        <f t="shared" si="1224"/>
        <v>1474.184</v>
      </c>
      <c r="V457" s="14">
        <f t="shared" si="1224"/>
        <v>1668.7649999999999</v>
      </c>
      <c r="W457" s="14">
        <f t="shared" si="1224"/>
        <v>1883.546</v>
      </c>
      <c r="X457" s="14">
        <f t="shared" si="1224"/>
        <v>2113.0340000000001</v>
      </c>
      <c r="Y457" s="14">
        <f t="shared" si="1224"/>
        <v>1645.8489999999999</v>
      </c>
      <c r="Z457" s="14">
        <f t="shared" si="1224"/>
        <v>1560.625</v>
      </c>
      <c r="AA457" s="14">
        <f t="shared" si="1224"/>
        <v>1466.789</v>
      </c>
      <c r="AB457" s="14">
        <f t="shared" si="1224"/>
        <v>1581.3</v>
      </c>
      <c r="AC457" s="14">
        <f t="shared" si="1224"/>
        <v>1839.3319999999999</v>
      </c>
      <c r="AD457" s="14">
        <f t="shared" si="1224"/>
        <v>1903.9469999999999</v>
      </c>
      <c r="AE457" s="14">
        <f t="shared" si="1224"/>
        <v>1979.6959999999999</v>
      </c>
      <c r="AF457" s="14">
        <f t="shared" si="1224"/>
        <v>2077.2440000000001</v>
      </c>
      <c r="AG457" s="14">
        <f t="shared" si="1224"/>
        <v>1986.3600000000001</v>
      </c>
      <c r="AH457" s="14">
        <f t="shared" si="1224"/>
        <v>1990.6020000000003</v>
      </c>
      <c r="AI457" s="14">
        <f t="shared" si="1224"/>
        <v>1930.6220000000001</v>
      </c>
      <c r="AJ457" s="14">
        <f t="shared" si="1224"/>
        <v>1937.0540000000001</v>
      </c>
      <c r="AK457" s="14">
        <f t="shared" si="1224"/>
        <v>2851.6819999999998</v>
      </c>
      <c r="AL457" s="14">
        <f t="shared" si="1224"/>
        <v>2928.7240000000002</v>
      </c>
      <c r="AM457" s="14">
        <f t="shared" si="1224"/>
        <v>3062.6390000000001</v>
      </c>
      <c r="AN457" s="14">
        <f t="shared" si="1224"/>
        <v>3429.7339999999999</v>
      </c>
      <c r="AO457" s="14">
        <f t="shared" si="1224"/>
        <v>2749.346</v>
      </c>
      <c r="AP457" s="14">
        <f t="shared" si="1224"/>
        <v>2990.357</v>
      </c>
      <c r="AQ457" s="14">
        <f t="shared" si="1224"/>
        <v>3564.366</v>
      </c>
      <c r="AR457" s="14">
        <f t="shared" si="1224"/>
        <v>3571.3850000000002</v>
      </c>
      <c r="AS457" s="14">
        <f t="shared" si="1224"/>
        <v>3497.4880000000003</v>
      </c>
      <c r="AT457" s="14">
        <f t="shared" si="1224"/>
        <v>3552.5980000000004</v>
      </c>
      <c r="AU457" s="14">
        <f t="shared" si="1224"/>
        <v>3267.779</v>
      </c>
      <c r="AV457" s="14">
        <f t="shared" si="1224"/>
        <v>3295.096</v>
      </c>
      <c r="AW457" s="14">
        <f t="shared" si="1224"/>
        <v>3346.9369999999999</v>
      </c>
      <c r="AX457" s="14">
        <f t="shared" si="1224"/>
        <v>3408.1839999999997</v>
      </c>
      <c r="AY457" s="14">
        <f t="shared" si="1224"/>
        <v>3699.2539999999999</v>
      </c>
      <c r="AZ457" s="14">
        <f t="shared" si="1224"/>
        <v>4219.2020000000002</v>
      </c>
      <c r="BA457" s="14">
        <f t="shared" si="1224"/>
        <v>4735.8789999999999</v>
      </c>
      <c r="BB457" s="14">
        <f t="shared" si="1224"/>
        <v>5283.6</v>
      </c>
      <c r="BC457" s="14">
        <f t="shared" si="1224"/>
        <v>5482.6</v>
      </c>
      <c r="BD457" s="14">
        <f t="shared" si="1224"/>
        <v>5422.7000000000007</v>
      </c>
      <c r="BE457" s="14">
        <f t="shared" si="1224"/>
        <v>5377.7</v>
      </c>
      <c r="BF457" s="14">
        <f t="shared" si="1224"/>
        <v>5332.9</v>
      </c>
      <c r="BG457" s="14">
        <f t="shared" si="1224"/>
        <v>5349.5</v>
      </c>
      <c r="BH457" s="14">
        <f t="shared" si="1224"/>
        <v>5379.6</v>
      </c>
      <c r="BI457" s="14">
        <f t="shared" si="1224"/>
        <v>5443.3123768466103</v>
      </c>
      <c r="BJ457" s="14">
        <f t="shared" si="1224"/>
        <v>5633.4143422766092</v>
      </c>
      <c r="BK457" s="14">
        <f t="shared" si="1224"/>
        <v>5730.6075932378899</v>
      </c>
      <c r="BL457" s="14">
        <f t="shared" si="1224"/>
        <v>5853.0035596763664</v>
      </c>
      <c r="BM457" s="14">
        <f t="shared" si="1224"/>
        <v>8029.8890584443716</v>
      </c>
      <c r="BN457" s="14">
        <f t="shared" si="1224"/>
        <v>8370.3205529288807</v>
      </c>
      <c r="BO457" s="14">
        <f t="shared" si="1224"/>
        <v>8849.5890462142434</v>
      </c>
      <c r="BP457" s="14">
        <f t="shared" si="1224"/>
        <v>9223.1808947249956</v>
      </c>
      <c r="BQ457" s="14">
        <f t="shared" si="1224"/>
        <v>8543.813591840044</v>
      </c>
      <c r="BR457" s="14">
        <f t="shared" si="1224"/>
        <v>8622.5672668901025</v>
      </c>
      <c r="BS457" s="14">
        <f t="shared" si="1224"/>
        <v>8695.7144156799841</v>
      </c>
      <c r="BT457" s="14">
        <f t="shared" si="1224"/>
        <v>8836.127909190378</v>
      </c>
      <c r="BU457" s="14">
        <f t="shared" si="1224"/>
        <v>8126.6843524188789</v>
      </c>
      <c r="BV457" s="14">
        <f t="shared" si="1224"/>
        <v>8152.4173609204399</v>
      </c>
      <c r="BW457" s="14">
        <f t="shared" si="1224"/>
        <v>8169.4045129440183</v>
      </c>
      <c r="BX457" s="14">
        <f t="shared" si="1224"/>
        <v>8157.8946732757249</v>
      </c>
      <c r="BY457" s="14">
        <f t="shared" si="1224"/>
        <v>8215.1200453410802</v>
      </c>
      <c r="BZ457" s="14">
        <f t="shared" si="1224"/>
        <v>8304.2139685376878</v>
      </c>
      <c r="CB457" s="14"/>
      <c r="CC457" s="14"/>
      <c r="CD457" s="14"/>
      <c r="CE457" s="14"/>
      <c r="CF457" s="14"/>
      <c r="CG457" s="14"/>
      <c r="CH457" s="14"/>
      <c r="CI457" s="14"/>
      <c r="CJ457" s="14"/>
      <c r="CK457" s="14"/>
      <c r="CL457" s="14"/>
      <c r="CM457" s="14"/>
      <c r="CN457" s="14"/>
      <c r="CO457" s="14"/>
      <c r="CP457" s="14"/>
      <c r="CQ457" s="14"/>
      <c r="CR457" s="14"/>
      <c r="CS457" s="14"/>
      <c r="CT457" s="14"/>
    </row>
    <row r="458" spans="1:98" ht="15.75" customHeight="1" x14ac:dyDescent="0.25">
      <c r="A458" s="1"/>
      <c r="B458" s="26"/>
      <c r="CO458" s="181"/>
      <c r="CP458" s="181"/>
      <c r="CQ458" s="181"/>
      <c r="CR458" s="181"/>
      <c r="CS458" s="181"/>
      <c r="CT458" s="181"/>
    </row>
    <row r="459" spans="1:98" ht="15.75" customHeight="1" x14ac:dyDescent="0.25">
      <c r="A459" s="1"/>
      <c r="B459" s="203" t="s">
        <v>318</v>
      </c>
      <c r="CO459" s="181"/>
      <c r="CP459" s="181"/>
      <c r="CQ459" s="181"/>
      <c r="CR459" s="181"/>
      <c r="CS459" s="181"/>
      <c r="CT459" s="181"/>
    </row>
    <row r="460" spans="1:98" ht="15.75" customHeight="1" x14ac:dyDescent="0.25">
      <c r="A460" s="1"/>
      <c r="B460" s="26" t="s">
        <v>318</v>
      </c>
      <c r="C460" s="4"/>
      <c r="D460" s="4"/>
      <c r="E460" s="4"/>
      <c r="F460" s="4"/>
      <c r="G460" s="4">
        <f t="shared" ref="G460:BZ460" si="1225">+G435+G437</f>
        <v>-30.805999999999997</v>
      </c>
      <c r="H460" s="4">
        <f t="shared" si="1225"/>
        <v>5.5250000000000004</v>
      </c>
      <c r="I460" s="4">
        <f t="shared" si="1225"/>
        <v>-53.07266666666667</v>
      </c>
      <c r="J460" s="4">
        <f t="shared" si="1225"/>
        <v>-22.331833333333364</v>
      </c>
      <c r="K460" s="4">
        <f t="shared" si="1225"/>
        <v>-55.805999999999997</v>
      </c>
      <c r="L460" s="4">
        <f t="shared" si="1225"/>
        <v>-34.533000000000001</v>
      </c>
      <c r="M460" s="4">
        <f t="shared" si="1225"/>
        <v>119.48399999999999</v>
      </c>
      <c r="N460" s="4">
        <f t="shared" si="1225"/>
        <v>-50.532000000000004</v>
      </c>
      <c r="O460" s="4">
        <f t="shared" si="1225"/>
        <v>-0.79300000000000015</v>
      </c>
      <c r="P460" s="4">
        <f t="shared" si="1225"/>
        <v>120.462</v>
      </c>
      <c r="Q460" s="4">
        <f t="shared" si="1225"/>
        <v>587.66899999999998</v>
      </c>
      <c r="R460" s="4">
        <f t="shared" si="1225"/>
        <v>-36.888999999999896</v>
      </c>
      <c r="S460" s="4">
        <f t="shared" si="1225"/>
        <v>-95.908000000000001</v>
      </c>
      <c r="T460" s="4">
        <f t="shared" si="1225"/>
        <v>-58.967999999999996</v>
      </c>
      <c r="U460" s="4">
        <f t="shared" si="1225"/>
        <v>178.82300000000001</v>
      </c>
      <c r="V460" s="4">
        <f t="shared" si="1225"/>
        <v>139.36600000000001</v>
      </c>
      <c r="W460" s="4">
        <f t="shared" si="1225"/>
        <v>86.712999999999994</v>
      </c>
      <c r="X460" s="4">
        <f t="shared" si="1225"/>
        <v>-111.261</v>
      </c>
      <c r="Y460" s="4">
        <f t="shared" si="1225"/>
        <v>166.023</v>
      </c>
      <c r="Z460" s="4">
        <f t="shared" si="1225"/>
        <v>63.780999999999999</v>
      </c>
      <c r="AA460" s="4">
        <f t="shared" si="1225"/>
        <v>-51.477999999999994</v>
      </c>
      <c r="AB460" s="4">
        <f t="shared" si="1225"/>
        <v>-7.6139999999999999</v>
      </c>
      <c r="AC460" s="4">
        <f t="shared" si="1225"/>
        <v>284.32499999999999</v>
      </c>
      <c r="AD460" s="4">
        <f t="shared" si="1225"/>
        <v>85.028999999999996</v>
      </c>
      <c r="AE460" s="4">
        <f t="shared" si="1225"/>
        <v>-34.72</v>
      </c>
      <c r="AF460" s="4">
        <f t="shared" si="1225"/>
        <v>-13.02</v>
      </c>
      <c r="AG460" s="4">
        <f t="shared" si="1225"/>
        <v>188.255</v>
      </c>
      <c r="AH460" s="4">
        <f t="shared" si="1225"/>
        <v>175.78299999999999</v>
      </c>
      <c r="AI460" s="4">
        <f t="shared" si="1225"/>
        <v>-25.472000000000001</v>
      </c>
      <c r="AJ460" s="4">
        <f t="shared" si="1225"/>
        <v>-209.70699999999999</v>
      </c>
      <c r="AK460" s="4">
        <f t="shared" si="1225"/>
        <v>581.73200000000008</v>
      </c>
      <c r="AL460" s="4">
        <f t="shared" si="1225"/>
        <v>429.99299999999999</v>
      </c>
      <c r="AM460" s="4">
        <f t="shared" si="1225"/>
        <v>98.563999999999993</v>
      </c>
      <c r="AN460" s="4">
        <f t="shared" si="1225"/>
        <v>20.061999999999998</v>
      </c>
      <c r="AO460" s="4">
        <f t="shared" si="1225"/>
        <v>286.55900000000003</v>
      </c>
      <c r="AP460" s="4">
        <f t="shared" si="1225"/>
        <v>227.10900000000001</v>
      </c>
      <c r="AQ460" s="4">
        <f t="shared" si="1225"/>
        <v>436.51800000000003</v>
      </c>
      <c r="AR460" s="4">
        <f t="shared" si="1225"/>
        <v>165.20600000000002</v>
      </c>
      <c r="AS460" s="4">
        <f t="shared" si="1225"/>
        <v>145.72999999999999</v>
      </c>
      <c r="AT460" s="4">
        <f t="shared" si="1225"/>
        <v>95.941000000000003</v>
      </c>
      <c r="AU460" s="4">
        <f t="shared" si="1225"/>
        <v>61.808999999999983</v>
      </c>
      <c r="AV460" s="4">
        <f t="shared" si="1225"/>
        <v>110.67800000000001</v>
      </c>
      <c r="AW460" s="4">
        <f t="shared" si="1225"/>
        <v>-286.71799999999996</v>
      </c>
      <c r="AX460" s="4">
        <f t="shared" si="1225"/>
        <v>213.57300000000001</v>
      </c>
      <c r="AY460" s="4">
        <f t="shared" si="1225"/>
        <v>58.3</v>
      </c>
      <c r="AZ460" s="4">
        <f t="shared" si="1225"/>
        <v>-2.2999999999999972</v>
      </c>
      <c r="BA460" s="4">
        <f t="shared" si="1225"/>
        <v>-157.89999999999998</v>
      </c>
      <c r="BB460" s="4">
        <f t="shared" si="1225"/>
        <v>-101.1999999999999</v>
      </c>
      <c r="BC460" s="4">
        <f t="shared" si="1225"/>
        <v>-26.5</v>
      </c>
      <c r="BD460" s="4">
        <f t="shared" si="1225"/>
        <v>36.4</v>
      </c>
      <c r="BE460" s="4">
        <f t="shared" si="1225"/>
        <v>-112.59999999999991</v>
      </c>
      <c r="BF460" s="4">
        <f t="shared" si="1225"/>
        <v>-55.100000000000435</v>
      </c>
      <c r="BG460" s="4">
        <f t="shared" si="1225"/>
        <v>-226.1</v>
      </c>
      <c r="BH460" s="4">
        <f t="shared" si="1225"/>
        <v>-165.2</v>
      </c>
      <c r="BI460" s="4">
        <f t="shared" si="1225"/>
        <v>-67.062108867486529</v>
      </c>
      <c r="BJ460" s="4">
        <f t="shared" si="1225"/>
        <v>32.743074856031342</v>
      </c>
      <c r="BK460" s="4">
        <f t="shared" si="1225"/>
        <v>-54.363911281173166</v>
      </c>
      <c r="BL460" s="4">
        <f t="shared" si="1225"/>
        <v>100.49560487863751</v>
      </c>
      <c r="BM460" s="4">
        <f t="shared" si="1225"/>
        <v>925.74809969995977</v>
      </c>
      <c r="BN460" s="4">
        <f t="shared" si="1225"/>
        <v>148.08176748651655</v>
      </c>
      <c r="BO460" s="4">
        <f t="shared" si="1225"/>
        <v>104.69007299931764</v>
      </c>
      <c r="BP460" s="4">
        <f t="shared" si="1225"/>
        <v>307.28437068629506</v>
      </c>
      <c r="BQ460" s="4">
        <f t="shared" si="1225"/>
        <v>888.31829463480858</v>
      </c>
      <c r="BR460" s="4">
        <f t="shared" si="1225"/>
        <v>252.82643036359144</v>
      </c>
      <c r="BS460" s="4">
        <f t="shared" si="1225"/>
        <v>256.20219119797702</v>
      </c>
      <c r="BT460" s="4">
        <f t="shared" si="1225"/>
        <v>426.66344860567887</v>
      </c>
      <c r="BU460" s="4">
        <f t="shared" si="1225"/>
        <v>513.3974276843993</v>
      </c>
      <c r="BV460" s="4">
        <f t="shared" si="1225"/>
        <v>330.77701412107575</v>
      </c>
      <c r="BW460" s="4">
        <f t="shared" si="1225"/>
        <v>244.41526605506303</v>
      </c>
      <c r="BX460" s="4">
        <f t="shared" si="1225"/>
        <v>396.92767686764597</v>
      </c>
      <c r="BY460" s="4">
        <f t="shared" si="1225"/>
        <v>534.72945924277769</v>
      </c>
      <c r="BZ460" s="4">
        <f t="shared" si="1225"/>
        <v>369.85748651437711</v>
      </c>
      <c r="CB460" s="4"/>
      <c r="CC460" s="4">
        <f t="shared" ref="CC460:CT460" si="1226">+CC435+CC437</f>
        <v>-100.68550000000002</v>
      </c>
      <c r="CD460" s="4">
        <f t="shared" si="1226"/>
        <v>-21.387</v>
      </c>
      <c r="CE460" s="4">
        <f t="shared" si="1226"/>
        <v>670.44900000000007</v>
      </c>
      <c r="CF460" s="4">
        <f t="shared" si="1226"/>
        <v>163.31300000000002</v>
      </c>
      <c r="CG460" s="4">
        <f t="shared" si="1226"/>
        <v>205.25599999999994</v>
      </c>
      <c r="CH460" s="4">
        <f t="shared" si="1226"/>
        <v>310.26199999999994</v>
      </c>
      <c r="CI460" s="4">
        <f t="shared" si="1226"/>
        <v>316.298</v>
      </c>
      <c r="CJ460" s="4">
        <f t="shared" si="1226"/>
        <v>776.54600000000005</v>
      </c>
      <c r="CK460" s="4">
        <f t="shared" si="1226"/>
        <v>632.29399999999998</v>
      </c>
      <c r="CL460" s="4">
        <f t="shared" si="1226"/>
        <v>843.3950000000001</v>
      </c>
      <c r="CM460" s="4">
        <f t="shared" si="1226"/>
        <v>99.342000000000041</v>
      </c>
      <c r="CN460" s="4">
        <f t="shared" si="1226"/>
        <v>-203.09999999999988</v>
      </c>
      <c r="CO460" s="4">
        <f t="shared" si="1226"/>
        <v>-157.80000000000032</v>
      </c>
      <c r="CP460" s="4">
        <f t="shared" si="1226"/>
        <v>-425.61903401145514</v>
      </c>
      <c r="CQ460" s="4">
        <f t="shared" si="1226"/>
        <v>1119.9615607839405</v>
      </c>
      <c r="CR460" s="4">
        <f t="shared" si="1226"/>
        <v>1553.1191686840127</v>
      </c>
      <c r="CS460" s="4">
        <f t="shared" si="1226"/>
        <v>1527.040081609131</v>
      </c>
      <c r="CT460" s="4">
        <f t="shared" si="1226"/>
        <v>1545.9298886798638</v>
      </c>
    </row>
    <row r="461" spans="1:98" ht="15.75" customHeight="1" x14ac:dyDescent="0.25">
      <c r="A461" s="204"/>
      <c r="B461" s="205" t="s">
        <v>8</v>
      </c>
      <c r="C461" s="202"/>
      <c r="D461" s="202"/>
      <c r="E461" s="202"/>
      <c r="F461" s="202"/>
      <c r="G461" s="202" t="str">
        <f t="shared" ref="G461:BZ461" si="1227">+IFERROR(G460/C460-1,"")</f>
        <v/>
      </c>
      <c r="H461" s="202" t="str">
        <f t="shared" si="1227"/>
        <v/>
      </c>
      <c r="I461" s="202" t="str">
        <f t="shared" si="1227"/>
        <v/>
      </c>
      <c r="J461" s="202" t="str">
        <f t="shared" si="1227"/>
        <v/>
      </c>
      <c r="K461" s="202">
        <f t="shared" si="1227"/>
        <v>0.81153022138544451</v>
      </c>
      <c r="L461" s="202">
        <f t="shared" si="1227"/>
        <v>-7.2503167420814476</v>
      </c>
      <c r="M461" s="202">
        <f t="shared" si="1227"/>
        <v>-3.2513283673956459</v>
      </c>
      <c r="N461" s="202">
        <f t="shared" si="1227"/>
        <v>1.2627788433551479</v>
      </c>
      <c r="O461" s="202">
        <f t="shared" si="1227"/>
        <v>-0.98579005841665768</v>
      </c>
      <c r="P461" s="202">
        <f t="shared" si="1227"/>
        <v>-4.4883155242811226</v>
      </c>
      <c r="Q461" s="202">
        <f t="shared" si="1227"/>
        <v>3.9183907468782433</v>
      </c>
      <c r="R461" s="202">
        <f t="shared" si="1227"/>
        <v>-0.26998733475817516</v>
      </c>
      <c r="S461" s="202">
        <f t="shared" si="1227"/>
        <v>119.9432534678436</v>
      </c>
      <c r="T461" s="202">
        <f t="shared" si="1227"/>
        <v>-1.4895153658415101</v>
      </c>
      <c r="U461" s="202">
        <f t="shared" si="1227"/>
        <v>-0.69570795805121588</v>
      </c>
      <c r="V461" s="202">
        <f t="shared" si="1227"/>
        <v>-4.7779825964379734</v>
      </c>
      <c r="W461" s="202">
        <f t="shared" si="1227"/>
        <v>-1.9041268715852691</v>
      </c>
      <c r="X461" s="202">
        <f t="shared" si="1227"/>
        <v>0.88680301180301191</v>
      </c>
      <c r="Y461" s="202">
        <f t="shared" si="1227"/>
        <v>-7.1579159280405813E-2</v>
      </c>
      <c r="Z461" s="202">
        <f t="shared" si="1227"/>
        <v>-0.54234892297977999</v>
      </c>
      <c r="AA461" s="202">
        <f t="shared" si="1227"/>
        <v>-1.5936595435517167</v>
      </c>
      <c r="AB461" s="202">
        <f t="shared" si="1227"/>
        <v>-0.93156631703831527</v>
      </c>
      <c r="AC461" s="202">
        <f t="shared" si="1227"/>
        <v>0.7125639218662474</v>
      </c>
      <c r="AD461" s="202">
        <f t="shared" si="1227"/>
        <v>0.33313996331195805</v>
      </c>
      <c r="AE461" s="202">
        <f t="shared" si="1227"/>
        <v>-0.32553712265433776</v>
      </c>
      <c r="AF461" s="202">
        <f t="shared" si="1227"/>
        <v>0.7100078802206462</v>
      </c>
      <c r="AG461" s="202">
        <f t="shared" si="1227"/>
        <v>-0.33788798030422929</v>
      </c>
      <c r="AH461" s="202">
        <f t="shared" si="1227"/>
        <v>1.067329969775018</v>
      </c>
      <c r="AI461" s="202">
        <f t="shared" si="1227"/>
        <v>-0.26635944700460823</v>
      </c>
      <c r="AJ461" s="202">
        <f t="shared" si="1227"/>
        <v>15.10652841781874</v>
      </c>
      <c r="AK461" s="202">
        <f t="shared" si="1227"/>
        <v>2.0901277522509369</v>
      </c>
      <c r="AL461" s="202">
        <f t="shared" si="1227"/>
        <v>1.446158047137664</v>
      </c>
      <c r="AM461" s="202">
        <f t="shared" si="1227"/>
        <v>-4.8695037688442202</v>
      </c>
      <c r="AN461" s="202">
        <f t="shared" si="1227"/>
        <v>-1.0956668113129271</v>
      </c>
      <c r="AO461" s="202">
        <f t="shared" si="1227"/>
        <v>-0.5074037529309029</v>
      </c>
      <c r="AP461" s="202">
        <f t="shared" si="1227"/>
        <v>-0.47183093678269183</v>
      </c>
      <c r="AQ461" s="202">
        <f t="shared" si="1227"/>
        <v>3.4287772411833943</v>
      </c>
      <c r="AR461" s="202">
        <f t="shared" si="1227"/>
        <v>7.234772206160903</v>
      </c>
      <c r="AS461" s="202">
        <f t="shared" si="1227"/>
        <v>-0.49144853241391828</v>
      </c>
      <c r="AT461" s="202">
        <f t="shared" si="1227"/>
        <v>-0.57755527081709657</v>
      </c>
      <c r="AU461" s="202">
        <f t="shared" si="1227"/>
        <v>-0.85840446442071117</v>
      </c>
      <c r="AV461" s="202">
        <f t="shared" si="1227"/>
        <v>-0.33006065155018582</v>
      </c>
      <c r="AW461" s="202">
        <f t="shared" si="1227"/>
        <v>-2.9674603719206751</v>
      </c>
      <c r="AX461" s="202">
        <f t="shared" si="1227"/>
        <v>1.2260868658863262</v>
      </c>
      <c r="AY461" s="202">
        <f t="shared" si="1227"/>
        <v>-5.6771667556504535E-2</v>
      </c>
      <c r="AZ461" s="202">
        <f t="shared" si="1227"/>
        <v>-1.0207810043549757</v>
      </c>
      <c r="BA461" s="202">
        <f t="shared" si="1227"/>
        <v>-0.44928466297895497</v>
      </c>
      <c r="BB461" s="202">
        <f t="shared" si="1227"/>
        <v>-1.4738426673783667</v>
      </c>
      <c r="BC461" s="202">
        <f t="shared" si="1227"/>
        <v>-1.4545454545454546</v>
      </c>
      <c r="BD461" s="202">
        <f t="shared" si="1227"/>
        <v>-16.826086956521756</v>
      </c>
      <c r="BE461" s="202">
        <f t="shared" si="1227"/>
        <v>-0.28689043698543426</v>
      </c>
      <c r="BF461" s="202">
        <f t="shared" si="1227"/>
        <v>-0.45553359683793981</v>
      </c>
      <c r="BG461" s="202">
        <f t="shared" si="1227"/>
        <v>7.5320754716981124</v>
      </c>
      <c r="BH461" s="202">
        <f t="shared" si="1227"/>
        <v>-5.5384615384615383</v>
      </c>
      <c r="BI461" s="202">
        <f t="shared" si="1227"/>
        <v>-0.40442176849479061</v>
      </c>
      <c r="BJ461" s="202">
        <f t="shared" si="1227"/>
        <v>-1.5942481825051014</v>
      </c>
      <c r="BK461" s="202">
        <f t="shared" si="1227"/>
        <v>-0.75955811021152952</v>
      </c>
      <c r="BL461" s="202">
        <f t="shared" si="1227"/>
        <v>-1.6083269060450212</v>
      </c>
      <c r="BM461" s="202">
        <f t="shared" si="1227"/>
        <v>-14.804339221261602</v>
      </c>
      <c r="BN461" s="202">
        <f t="shared" si="1227"/>
        <v>3.5225369986667454</v>
      </c>
      <c r="BO461" s="202">
        <f t="shared" si="1227"/>
        <v>-2.9257273903243419</v>
      </c>
      <c r="BP461" s="202">
        <f t="shared" si="1227"/>
        <v>2.0576896477948852</v>
      </c>
      <c r="BQ461" s="202">
        <f t="shared" si="1227"/>
        <v>-4.0431954521194746E-2</v>
      </c>
      <c r="BR461" s="202">
        <f t="shared" si="1227"/>
        <v>0.70734341340578832</v>
      </c>
      <c r="BS461" s="202">
        <f t="shared" si="1227"/>
        <v>1.4472443647990096</v>
      </c>
      <c r="BT461" s="202">
        <f t="shared" si="1227"/>
        <v>0.38849707081671681</v>
      </c>
      <c r="BU461" s="202">
        <f t="shared" si="1227"/>
        <v>-0.42205690146744168</v>
      </c>
      <c r="BV461" s="202">
        <f t="shared" si="1227"/>
        <v>0.30831659350402174</v>
      </c>
      <c r="BW461" s="202">
        <f t="shared" si="1227"/>
        <v>-4.6006340101150012E-2</v>
      </c>
      <c r="BX461" s="202">
        <f t="shared" si="1227"/>
        <v>-6.9693740664236281E-2</v>
      </c>
      <c r="BY461" s="202">
        <f t="shared" si="1227"/>
        <v>4.1550717646937407E-2</v>
      </c>
      <c r="BZ461" s="202">
        <f t="shared" si="1227"/>
        <v>0.11814748523909402</v>
      </c>
      <c r="CB461" s="202"/>
      <c r="CC461" s="202" t="str">
        <f t="shared" ref="CC461:CT461" si="1228">+IFERROR(CC460/CB460-1,"")</f>
        <v/>
      </c>
      <c r="CD461" s="202">
        <f t="shared" si="1228"/>
        <v>-0.78758609730298801</v>
      </c>
      <c r="CE461" s="202">
        <f t="shared" si="1228"/>
        <v>-32.348435965773604</v>
      </c>
      <c r="CF461" s="202">
        <f t="shared" si="1228"/>
        <v>-0.75641249371689723</v>
      </c>
      <c r="CG461" s="202">
        <f t="shared" si="1228"/>
        <v>0.25682584974864175</v>
      </c>
      <c r="CH461" s="202">
        <f t="shared" si="1228"/>
        <v>0.51158553221343128</v>
      </c>
      <c r="CI461" s="202">
        <f t="shared" si="1228"/>
        <v>1.9454525530036015E-2</v>
      </c>
      <c r="CJ461" s="202">
        <f t="shared" si="1228"/>
        <v>1.4551087898121393</v>
      </c>
      <c r="CK461" s="202">
        <f t="shared" si="1228"/>
        <v>-0.18576104957079176</v>
      </c>
      <c r="CL461" s="202">
        <f t="shared" si="1228"/>
        <v>0.33386525888273511</v>
      </c>
      <c r="CM461" s="202">
        <f t="shared" si="1228"/>
        <v>-0.88221177502830816</v>
      </c>
      <c r="CN461" s="202">
        <f t="shared" si="1228"/>
        <v>-3.0444524974331078</v>
      </c>
      <c r="CO461" s="202">
        <f t="shared" si="1228"/>
        <v>-0.22304283604135688</v>
      </c>
      <c r="CP461" s="202">
        <f t="shared" si="1228"/>
        <v>1.6972055387291145</v>
      </c>
      <c r="CQ461" s="202">
        <f t="shared" si="1228"/>
        <v>-3.6313709474604883</v>
      </c>
      <c r="CR461" s="202">
        <f t="shared" si="1228"/>
        <v>0.3867611381205569</v>
      </c>
      <c r="CS461" s="202">
        <f t="shared" si="1228"/>
        <v>-1.6791426955974686E-2</v>
      </c>
      <c r="CT461" s="202">
        <f t="shared" si="1228"/>
        <v>1.2370210381660307E-2</v>
      </c>
    </row>
    <row r="462" spans="1:98" ht="15.75" customHeight="1" x14ac:dyDescent="0.25">
      <c r="A462" s="1"/>
      <c r="B462" s="26" t="s">
        <v>10</v>
      </c>
      <c r="C462" s="87"/>
      <c r="D462" s="87"/>
      <c r="E462" s="87"/>
      <c r="F462" s="87"/>
      <c r="G462" s="87">
        <f t="shared" ref="G462:BZ462" si="1229">+G460/G$308</f>
        <v>-9.2128715832286615E-2</v>
      </c>
      <c r="H462" s="87">
        <f t="shared" si="1229"/>
        <v>5.1619111684137749E-2</v>
      </c>
      <c r="I462" s="87">
        <f t="shared" si="1229"/>
        <v>-0.22457491448922742</v>
      </c>
      <c r="J462" s="87">
        <f t="shared" si="1229"/>
        <v>-0.15080517364018642</v>
      </c>
      <c r="K462" s="87">
        <f t="shared" si="1229"/>
        <v>-0.24677742450439771</v>
      </c>
      <c r="L462" s="87">
        <f t="shared" si="1229"/>
        <v>-0.11989251231629709</v>
      </c>
      <c r="M462" s="87">
        <f t="shared" si="1229"/>
        <v>0.29501712316083423</v>
      </c>
      <c r="N462" s="87">
        <f t="shared" si="1229"/>
        <v>-0.16670185532184426</v>
      </c>
      <c r="O462" s="87">
        <f t="shared" si="1229"/>
        <v>-5.4953812464051347E-3</v>
      </c>
      <c r="P462" s="87">
        <f t="shared" si="1229"/>
        <v>9.4956196013577104E-2</v>
      </c>
      <c r="Q462" s="87">
        <f t="shared" si="1229"/>
        <v>0.76553690715633049</v>
      </c>
      <c r="R462" s="87">
        <f t="shared" si="1229"/>
        <v>-0.15821663700113614</v>
      </c>
      <c r="S462" s="87">
        <f t="shared" si="1229"/>
        <v>-0.63259262190738141</v>
      </c>
      <c r="T462" s="87">
        <f t="shared" si="1229"/>
        <v>-0.43537455146852522</v>
      </c>
      <c r="U462" s="87">
        <f t="shared" si="1229"/>
        <v>0.18745020839098678</v>
      </c>
      <c r="V462" s="87">
        <f t="shared" si="1229"/>
        <v>0.32582246993472613</v>
      </c>
      <c r="W462" s="87">
        <f t="shared" si="1229"/>
        <v>0.23666728531190637</v>
      </c>
      <c r="X462" s="87">
        <f t="shared" si="1229"/>
        <v>-0.30488312827117525</v>
      </c>
      <c r="Y462" s="87">
        <f t="shared" si="1229"/>
        <v>0.34105601788036344</v>
      </c>
      <c r="Z462" s="87">
        <f t="shared" si="1229"/>
        <v>0.18621537347596581</v>
      </c>
      <c r="AA462" s="87">
        <f t="shared" si="1229"/>
        <v>-0.18887127782914337</v>
      </c>
      <c r="AB462" s="87">
        <f t="shared" si="1229"/>
        <v>-1.5880994741793046E-2</v>
      </c>
      <c r="AC462" s="87">
        <f t="shared" si="1229"/>
        <v>0.38173498938674022</v>
      </c>
      <c r="AD462" s="87">
        <f t="shared" si="1229"/>
        <v>0.20885129210295558</v>
      </c>
      <c r="AE462" s="87">
        <f t="shared" si="1229"/>
        <v>-9.9682749314537536E-2</v>
      </c>
      <c r="AF462" s="87">
        <f t="shared" si="1229"/>
        <v>-2.2565421524500466E-2</v>
      </c>
      <c r="AG462" s="87">
        <f t="shared" si="1229"/>
        <v>0.28787853301301802</v>
      </c>
      <c r="AH462" s="87">
        <f t="shared" si="1229"/>
        <v>0.42731221847052153</v>
      </c>
      <c r="AI462" s="87">
        <f t="shared" si="1229"/>
        <v>-8.8344749848261517E-2</v>
      </c>
      <c r="AJ462" s="87">
        <f t="shared" si="1229"/>
        <v>-0.35944369503326068</v>
      </c>
      <c r="AK462" s="87">
        <f t="shared" si="1229"/>
        <v>0.3708684423425968</v>
      </c>
      <c r="AL462" s="87">
        <f t="shared" si="1229"/>
        <v>0.880391719269222</v>
      </c>
      <c r="AM462" s="87">
        <f t="shared" si="1229"/>
        <v>0.2334312239484653</v>
      </c>
      <c r="AN462" s="87">
        <f t="shared" si="1229"/>
        <v>2.1106430612425248E-2</v>
      </c>
      <c r="AO462" s="87">
        <f t="shared" si="1229"/>
        <v>0.32263654060724251</v>
      </c>
      <c r="AP462" s="87">
        <f t="shared" si="1229"/>
        <v>0.31135474389310991</v>
      </c>
      <c r="AQ462" s="87">
        <f t="shared" si="1229"/>
        <v>0.43816154395136159</v>
      </c>
      <c r="AR462" s="87">
        <f t="shared" si="1229"/>
        <v>0.17253259671970217</v>
      </c>
      <c r="AS462" s="87">
        <f t="shared" si="1229"/>
        <v>0.1789674830095716</v>
      </c>
      <c r="AT462" s="87">
        <f t="shared" si="1229"/>
        <v>0.12229074148664426</v>
      </c>
      <c r="AU462" s="87">
        <f t="shared" si="1229"/>
        <v>8.6879946024204749E-2</v>
      </c>
      <c r="AV462" s="87">
        <f t="shared" si="1229"/>
        <v>0.11238033735018055</v>
      </c>
      <c r="AW462" s="87">
        <f t="shared" si="1229"/>
        <v>-0.33103612304487923</v>
      </c>
      <c r="AX462" s="87">
        <f t="shared" si="1229"/>
        <v>0.25251631927489332</v>
      </c>
      <c r="AY462" s="87">
        <f t="shared" si="1229"/>
        <v>5.815461346633416E-2</v>
      </c>
      <c r="AZ462" s="87">
        <f t="shared" si="1229"/>
        <v>-1.5284423179160002E-3</v>
      </c>
      <c r="BA462" s="87">
        <f t="shared" si="1229"/>
        <v>-0.11418860283482787</v>
      </c>
      <c r="BB462" s="87">
        <f t="shared" si="1229"/>
        <v>-7.2622891998564698E-2</v>
      </c>
      <c r="BC462" s="87">
        <f t="shared" si="1229"/>
        <v>-2.2055763628797336E-2</v>
      </c>
      <c r="BD462" s="87">
        <f t="shared" si="1229"/>
        <v>2.5192054813481898E-2</v>
      </c>
      <c r="BE462" s="87">
        <f t="shared" si="1229"/>
        <v>-8.4168037075796023E-2</v>
      </c>
      <c r="BF462" s="87">
        <f t="shared" si="1229"/>
        <v>-4.0854155853785448E-2</v>
      </c>
      <c r="BG462" s="87">
        <f t="shared" si="1229"/>
        <v>-0.18561694442164026</v>
      </c>
      <c r="BH462" s="87">
        <f t="shared" si="1229"/>
        <v>-0.11199999999999999</v>
      </c>
      <c r="BI462" s="87">
        <f t="shared" si="1229"/>
        <v>-4.784981565298458E-2</v>
      </c>
      <c r="BJ462" s="87">
        <f t="shared" si="1229"/>
        <v>2.1278290248922114E-2</v>
      </c>
      <c r="BK462" s="87">
        <f t="shared" si="1229"/>
        <v>-4.1332160141049415E-2</v>
      </c>
      <c r="BL462" s="87">
        <f t="shared" si="1229"/>
        <v>6.291214388296007E-2</v>
      </c>
      <c r="BM462" s="87">
        <f t="shared" si="1229"/>
        <v>0.25870463036225566</v>
      </c>
      <c r="BN462" s="87">
        <f t="shared" si="1229"/>
        <v>7.8799026648478862E-2</v>
      </c>
      <c r="BO462" s="87">
        <f t="shared" si="1229"/>
        <v>5.833740373378269E-2</v>
      </c>
      <c r="BP462" s="87">
        <f t="shared" si="1229"/>
        <v>0.15590373941211322</v>
      </c>
      <c r="BQ462" s="87">
        <f t="shared" si="1229"/>
        <v>0.30641908470747437</v>
      </c>
      <c r="BR462" s="87">
        <f t="shared" si="1229"/>
        <v>0.1291256851737009</v>
      </c>
      <c r="BS462" s="87">
        <f t="shared" si="1229"/>
        <v>0.13717458440830313</v>
      </c>
      <c r="BT462" s="87">
        <f t="shared" si="1229"/>
        <v>0.20207596106727418</v>
      </c>
      <c r="BU462" s="87">
        <f t="shared" si="1229"/>
        <v>0.23447226529142373</v>
      </c>
      <c r="BV462" s="87">
        <f t="shared" si="1229"/>
        <v>0.16674580595986357</v>
      </c>
      <c r="BW462" s="87">
        <f t="shared" si="1229"/>
        <v>0.1296841826010563</v>
      </c>
      <c r="BX462" s="87">
        <f t="shared" si="1229"/>
        <v>0.1890229484555753</v>
      </c>
      <c r="BY462" s="87">
        <f t="shared" si="1229"/>
        <v>0.23799470845590709</v>
      </c>
      <c r="BZ462" s="87">
        <f t="shared" si="1229"/>
        <v>0.17843254369160752</v>
      </c>
      <c r="CB462" s="87"/>
      <c r="CC462" s="87">
        <f t="shared" ref="CC462:CT462" si="1230">+CC460/CC$308</f>
        <v>-0.12192140446560583</v>
      </c>
      <c r="CD462" s="87">
        <f t="shared" si="1230"/>
        <v>-1.7497240873201252E-2</v>
      </c>
      <c r="CE462" s="87">
        <f t="shared" si="1230"/>
        <v>0.27776585519447161</v>
      </c>
      <c r="CF462" s="87">
        <f t="shared" si="1230"/>
        <v>9.7864588483099799E-2</v>
      </c>
      <c r="CG462" s="87">
        <f t="shared" si="1230"/>
        <v>0.13152166599919901</v>
      </c>
      <c r="CH462" s="87">
        <f t="shared" si="1230"/>
        <v>0.16295726719283676</v>
      </c>
      <c r="CI462" s="87">
        <f t="shared" si="1230"/>
        <v>0.15889565066246289</v>
      </c>
      <c r="CJ462" s="87">
        <f t="shared" si="1230"/>
        <v>0.26514823520413666</v>
      </c>
      <c r="CK462" s="87">
        <f t="shared" si="1230"/>
        <v>0.21144431918998299</v>
      </c>
      <c r="CL462" s="87">
        <f t="shared" si="1230"/>
        <v>0.23740231796561276</v>
      </c>
      <c r="CM462" s="87">
        <f t="shared" si="1230"/>
        <v>2.9148074165009884E-2</v>
      </c>
      <c r="CN462" s="87">
        <f t="shared" si="1230"/>
        <v>-3.8439700204406062E-2</v>
      </c>
      <c r="CO462" s="87">
        <f t="shared" si="1230"/>
        <v>-2.9589904179714663E-2</v>
      </c>
      <c r="CP462" s="87">
        <f t="shared" si="1230"/>
        <v>-7.5552588208779164E-2</v>
      </c>
      <c r="CQ462" s="87">
        <f t="shared" si="1230"/>
        <v>0.13380151377739671</v>
      </c>
      <c r="CR462" s="87">
        <f t="shared" si="1230"/>
        <v>0.18012259233370706</v>
      </c>
      <c r="CS462" s="87">
        <f t="shared" si="1230"/>
        <v>0.18731132301066614</v>
      </c>
      <c r="CT462" s="87">
        <f t="shared" si="1230"/>
        <v>0.18616209728421665</v>
      </c>
    </row>
    <row r="463" spans="1:98" ht="15.75" customHeight="1" x14ac:dyDescent="0.25">
      <c r="A463" s="1"/>
      <c r="B463" s="26"/>
      <c r="CO463" s="181"/>
      <c r="CP463" s="181"/>
      <c r="CQ463" s="181"/>
      <c r="CR463" s="181"/>
      <c r="CS463" s="181"/>
      <c r="CT463" s="181"/>
    </row>
    <row r="464" spans="1:98" ht="15.75" customHeight="1" x14ac:dyDescent="0.25">
      <c r="A464" s="1"/>
      <c r="B464" s="26" t="s">
        <v>319</v>
      </c>
      <c r="C464" s="4"/>
      <c r="D464" s="4"/>
      <c r="E464" s="4"/>
      <c r="F464" s="4"/>
      <c r="G464" s="4">
        <f t="shared" ref="G464:BZ464" si="1231">+G460-G448</f>
        <v>-38.853999999999999</v>
      </c>
      <c r="H464" s="4">
        <f t="shared" si="1231"/>
        <v>-1.7696666666666667</v>
      </c>
      <c r="I464" s="4">
        <f t="shared" si="1231"/>
        <v>-68.095666666666673</v>
      </c>
      <c r="J464" s="4">
        <f t="shared" si="1231"/>
        <v>-25.460166666666698</v>
      </c>
      <c r="K464" s="4">
        <f t="shared" si="1231"/>
        <v>-62.811999999999998</v>
      </c>
      <c r="L464" s="4">
        <f t="shared" si="1231"/>
        <v>-41.624000000000002</v>
      </c>
      <c r="M464" s="4">
        <f t="shared" si="1231"/>
        <v>110.803</v>
      </c>
      <c r="N464" s="4">
        <f t="shared" si="1231"/>
        <v>-63.519000000000005</v>
      </c>
      <c r="O464" s="4">
        <f t="shared" si="1231"/>
        <v>-6.74</v>
      </c>
      <c r="P464" s="4">
        <f t="shared" si="1231"/>
        <v>105.143</v>
      </c>
      <c r="Q464" s="4">
        <f t="shared" si="1231"/>
        <v>551.34100000000001</v>
      </c>
      <c r="R464" s="4">
        <f t="shared" si="1231"/>
        <v>-57.412999999999897</v>
      </c>
      <c r="S464" s="4">
        <f t="shared" si="1231"/>
        <v>-105.887</v>
      </c>
      <c r="T464" s="4">
        <f t="shared" si="1231"/>
        <v>-72.834999999999994</v>
      </c>
      <c r="U464" s="4">
        <f t="shared" si="1231"/>
        <v>150.19499999999999</v>
      </c>
      <c r="V464" s="4">
        <f t="shared" si="1231"/>
        <v>126.59400000000001</v>
      </c>
      <c r="W464" s="4">
        <f t="shared" si="1231"/>
        <v>67.626999999999995</v>
      </c>
      <c r="X464" s="4">
        <f t="shared" si="1231"/>
        <v>-127.58099999999999</v>
      </c>
      <c r="Y464" s="4">
        <f t="shared" si="1231"/>
        <v>147.285</v>
      </c>
      <c r="Z464" s="4">
        <f t="shared" si="1231"/>
        <v>47.929000000000002</v>
      </c>
      <c r="AA464" s="4">
        <f t="shared" si="1231"/>
        <v>-66.577999999999989</v>
      </c>
      <c r="AB464" s="4">
        <f t="shared" si="1231"/>
        <v>-25.847000000000001</v>
      </c>
      <c r="AC464" s="4">
        <f t="shared" si="1231"/>
        <v>262.23699999999997</v>
      </c>
      <c r="AD464" s="4">
        <f t="shared" si="1231"/>
        <v>58.570999999999998</v>
      </c>
      <c r="AE464" s="4">
        <f t="shared" si="1231"/>
        <v>-58.790999999999997</v>
      </c>
      <c r="AF464" s="4">
        <f t="shared" si="1231"/>
        <v>-72.031999999999996</v>
      </c>
      <c r="AG464" s="4">
        <f t="shared" si="1231"/>
        <v>175.227</v>
      </c>
      <c r="AH464" s="4">
        <f t="shared" si="1231"/>
        <v>155.54499999999999</v>
      </c>
      <c r="AI464" s="4">
        <f t="shared" si="1231"/>
        <v>-50.07</v>
      </c>
      <c r="AJ464" s="4">
        <f t="shared" si="1231"/>
        <v>-240.04999999999998</v>
      </c>
      <c r="AK464" s="4">
        <f t="shared" si="1231"/>
        <v>458.06400000000008</v>
      </c>
      <c r="AL464" s="4">
        <f t="shared" si="1231"/>
        <v>360.90199999999999</v>
      </c>
      <c r="AM464" s="4">
        <f t="shared" si="1231"/>
        <v>41.131999999999991</v>
      </c>
      <c r="AN464" s="4">
        <f t="shared" si="1231"/>
        <v>-35.705000000000005</v>
      </c>
      <c r="AO464" s="4">
        <f t="shared" si="1231"/>
        <v>223.16000000000003</v>
      </c>
      <c r="AP464" s="4">
        <f t="shared" si="1231"/>
        <v>145.82600000000002</v>
      </c>
      <c r="AQ464" s="4">
        <f t="shared" si="1231"/>
        <v>383.10700000000003</v>
      </c>
      <c r="AR464" s="4">
        <f t="shared" si="1231"/>
        <v>119.89800000000002</v>
      </c>
      <c r="AS464" s="4">
        <f t="shared" si="1231"/>
        <v>104.61399999999999</v>
      </c>
      <c r="AT464" s="4">
        <f t="shared" si="1231"/>
        <v>125.304</v>
      </c>
      <c r="AU464" s="4">
        <f t="shared" si="1231"/>
        <v>12.758999999999986</v>
      </c>
      <c r="AV464" s="4">
        <f t="shared" si="1231"/>
        <v>63.532000000000011</v>
      </c>
      <c r="AW464" s="4">
        <f t="shared" si="1231"/>
        <v>-333.06199999999995</v>
      </c>
      <c r="AX464" s="4">
        <f t="shared" si="1231"/>
        <v>173.14400000000001</v>
      </c>
      <c r="AY464" s="4">
        <f t="shared" si="1231"/>
        <v>14.399999999999999</v>
      </c>
      <c r="AZ464" s="4">
        <f t="shared" si="1231"/>
        <v>-110.2</v>
      </c>
      <c r="BA464" s="4">
        <f t="shared" si="1231"/>
        <v>-244.59999999999997</v>
      </c>
      <c r="BB464" s="4">
        <f t="shared" si="1231"/>
        <v>-180.49999999999989</v>
      </c>
      <c r="BC464" s="4">
        <f t="shared" si="1231"/>
        <v>-105.2</v>
      </c>
      <c r="BD464" s="4">
        <f t="shared" si="1231"/>
        <v>-54.000000000000007</v>
      </c>
      <c r="BE464" s="4">
        <f t="shared" si="1231"/>
        <v>-198.49999999999991</v>
      </c>
      <c r="BF464" s="4">
        <f t="shared" si="1231"/>
        <v>-135.70000000000044</v>
      </c>
      <c r="BG464" s="4">
        <f t="shared" si="1231"/>
        <v>-301.39999999999998</v>
      </c>
      <c r="BH464" s="4">
        <f t="shared" si="1231"/>
        <v>-251.39999999999998</v>
      </c>
      <c r="BI464" s="4">
        <f t="shared" si="1231"/>
        <v>-157.06210886748653</v>
      </c>
      <c r="BJ464" s="4">
        <f t="shared" si="1231"/>
        <v>-57.256925143968658</v>
      </c>
      <c r="BK464" s="4">
        <f t="shared" si="1231"/>
        <v>-133.66391128117317</v>
      </c>
      <c r="BL464" s="4">
        <f t="shared" si="1231"/>
        <v>10.295604878637505</v>
      </c>
      <c r="BM464" s="4">
        <f t="shared" si="1231"/>
        <v>831.74809969995977</v>
      </c>
      <c r="BN464" s="4">
        <f t="shared" si="1231"/>
        <v>54.081767486516554</v>
      </c>
      <c r="BO464" s="4">
        <f t="shared" si="1231"/>
        <v>21.390072999317638</v>
      </c>
      <c r="BP464" s="4">
        <f t="shared" si="1231"/>
        <v>213.08437068629507</v>
      </c>
      <c r="BQ464" s="4">
        <f t="shared" si="1231"/>
        <v>790.31829463480858</v>
      </c>
      <c r="BR464" s="4">
        <f t="shared" si="1231"/>
        <v>154.82643036359144</v>
      </c>
      <c r="BS464" s="4">
        <f t="shared" si="1231"/>
        <v>168.902191197977</v>
      </c>
      <c r="BT464" s="4">
        <f t="shared" si="1231"/>
        <v>328.46344860567888</v>
      </c>
      <c r="BU464" s="4">
        <f t="shared" si="1231"/>
        <v>411.3974276843993</v>
      </c>
      <c r="BV464" s="4">
        <f t="shared" si="1231"/>
        <v>228.77701412107575</v>
      </c>
      <c r="BW464" s="4">
        <f t="shared" si="1231"/>
        <v>153.11526605506305</v>
      </c>
      <c r="BX464" s="4">
        <f t="shared" si="1231"/>
        <v>294.72767686764598</v>
      </c>
      <c r="BY464" s="4">
        <f t="shared" si="1231"/>
        <v>428.72945924277769</v>
      </c>
      <c r="BZ464" s="4">
        <f t="shared" si="1231"/>
        <v>263.85748651437711</v>
      </c>
      <c r="CB464" s="4"/>
      <c r="CC464" s="4">
        <f t="shared" ref="CC464:CT464" si="1232">+CC460-CC448</f>
        <v>-134.17950000000002</v>
      </c>
      <c r="CD464" s="4">
        <f t="shared" si="1232"/>
        <v>-57.152000000000001</v>
      </c>
      <c r="CE464" s="4">
        <f t="shared" si="1232"/>
        <v>592.33100000000002</v>
      </c>
      <c r="CF464" s="4">
        <f t="shared" si="1232"/>
        <v>98.067000000000007</v>
      </c>
      <c r="CG464" s="4">
        <f t="shared" si="1232"/>
        <v>135.25999999999993</v>
      </c>
      <c r="CH464" s="4">
        <f t="shared" si="1232"/>
        <v>228.38299999999995</v>
      </c>
      <c r="CI464" s="4">
        <f t="shared" si="1232"/>
        <v>199.94900000000001</v>
      </c>
      <c r="CJ464" s="4">
        <f t="shared" si="1232"/>
        <v>528.846</v>
      </c>
      <c r="CK464" s="4">
        <f t="shared" si="1232"/>
        <v>374.41299999999995</v>
      </c>
      <c r="CL464" s="4">
        <f t="shared" si="1232"/>
        <v>732.92300000000012</v>
      </c>
      <c r="CM464" s="4">
        <f t="shared" si="1232"/>
        <v>-83.626999999999953</v>
      </c>
      <c r="CN464" s="4">
        <f t="shared" si="1232"/>
        <v>-520.89999999999986</v>
      </c>
      <c r="CO464" s="4">
        <f t="shared" si="1232"/>
        <v>-493.40000000000032</v>
      </c>
      <c r="CP464" s="4">
        <f t="shared" si="1232"/>
        <v>-767.11903401145514</v>
      </c>
      <c r="CQ464" s="4">
        <f t="shared" si="1232"/>
        <v>762.46156078394051</v>
      </c>
      <c r="CR464" s="4">
        <f t="shared" si="1232"/>
        <v>1179.6191686840127</v>
      </c>
      <c r="CS464" s="4">
        <f t="shared" si="1232"/>
        <v>1137.540081609131</v>
      </c>
      <c r="CT464" s="4">
        <f t="shared" si="1232"/>
        <v>1140.4298886798638</v>
      </c>
    </row>
    <row r="465" spans="1:98" ht="15.75" customHeight="1" x14ac:dyDescent="0.25">
      <c r="A465" s="204"/>
      <c r="B465" s="205" t="s">
        <v>8</v>
      </c>
      <c r="C465" s="202"/>
      <c r="D465" s="202"/>
      <c r="E465" s="202"/>
      <c r="F465" s="202"/>
      <c r="G465" s="202" t="str">
        <f t="shared" ref="G465:BZ465" si="1233">+IFERROR(G464/C464-1,"")</f>
        <v/>
      </c>
      <c r="H465" s="202" t="str">
        <f t="shared" si="1233"/>
        <v/>
      </c>
      <c r="I465" s="202" t="str">
        <f t="shared" si="1233"/>
        <v/>
      </c>
      <c r="J465" s="202" t="str">
        <f t="shared" si="1233"/>
        <v/>
      </c>
      <c r="K465" s="202">
        <f t="shared" si="1233"/>
        <v>0.61661604982755946</v>
      </c>
      <c r="L465" s="202">
        <f t="shared" si="1233"/>
        <v>22.520813712563573</v>
      </c>
      <c r="M465" s="202">
        <f t="shared" si="1233"/>
        <v>-2.6271666821677346</v>
      </c>
      <c r="N465" s="202">
        <f t="shared" si="1233"/>
        <v>1.4948383422470366</v>
      </c>
      <c r="O465" s="202">
        <f t="shared" si="1233"/>
        <v>-0.89269566324906069</v>
      </c>
      <c r="P465" s="202">
        <f t="shared" si="1233"/>
        <v>-3.5260186430905245</v>
      </c>
      <c r="Q465" s="202">
        <f t="shared" si="1233"/>
        <v>3.9758670794112074</v>
      </c>
      <c r="R465" s="202">
        <f t="shared" si="1233"/>
        <v>-9.61287173916483E-2</v>
      </c>
      <c r="S465" s="202">
        <f t="shared" si="1233"/>
        <v>14.710237388724035</v>
      </c>
      <c r="T465" s="202">
        <f t="shared" si="1233"/>
        <v>-1.6927232435825494</v>
      </c>
      <c r="U465" s="202">
        <f t="shared" si="1233"/>
        <v>-0.72758238549282561</v>
      </c>
      <c r="V465" s="202">
        <f t="shared" si="1233"/>
        <v>-3.2049709995993978</v>
      </c>
      <c r="W465" s="202">
        <f t="shared" si="1233"/>
        <v>-1.6386714138657248</v>
      </c>
      <c r="X465" s="202">
        <f t="shared" si="1233"/>
        <v>0.75164412713667872</v>
      </c>
      <c r="Y465" s="202">
        <f t="shared" si="1233"/>
        <v>-1.9374812743433556E-2</v>
      </c>
      <c r="Z465" s="202">
        <f t="shared" si="1233"/>
        <v>-0.62139595873422127</v>
      </c>
      <c r="AA465" s="202">
        <f t="shared" si="1233"/>
        <v>-1.9844884439646886</v>
      </c>
      <c r="AB465" s="202">
        <f t="shared" si="1233"/>
        <v>-0.79740713742641933</v>
      </c>
      <c r="AC465" s="202">
        <f t="shared" si="1233"/>
        <v>0.78047323216892406</v>
      </c>
      <c r="AD465" s="202">
        <f t="shared" si="1233"/>
        <v>0.22203676271151074</v>
      </c>
      <c r="AE465" s="202">
        <f t="shared" si="1233"/>
        <v>-0.11696055754153012</v>
      </c>
      <c r="AF465" s="202">
        <f t="shared" si="1233"/>
        <v>1.786861144426819</v>
      </c>
      <c r="AG465" s="202">
        <f t="shared" si="1233"/>
        <v>-0.33179909776271077</v>
      </c>
      <c r="AH465" s="202">
        <f t="shared" si="1233"/>
        <v>1.6556657731641939</v>
      </c>
      <c r="AI465" s="202">
        <f t="shared" si="1233"/>
        <v>-0.14833903148441085</v>
      </c>
      <c r="AJ465" s="202">
        <f t="shared" si="1233"/>
        <v>2.3325466459351398</v>
      </c>
      <c r="AK465" s="202">
        <f t="shared" si="1233"/>
        <v>1.6141176873427043</v>
      </c>
      <c r="AL465" s="202">
        <f t="shared" si="1233"/>
        <v>1.3202417306888683</v>
      </c>
      <c r="AM465" s="202">
        <f t="shared" si="1233"/>
        <v>-1.8214899141202316</v>
      </c>
      <c r="AN465" s="202">
        <f t="shared" si="1233"/>
        <v>-0.85126015413455525</v>
      </c>
      <c r="AO465" s="202">
        <f t="shared" si="1233"/>
        <v>-0.51281916937371208</v>
      </c>
      <c r="AP465" s="202">
        <f t="shared" si="1233"/>
        <v>-0.59594017212428851</v>
      </c>
      <c r="AQ465" s="202">
        <f t="shared" si="1233"/>
        <v>8.3140863561217575</v>
      </c>
      <c r="AR465" s="202">
        <f t="shared" si="1233"/>
        <v>-4.358017084441955</v>
      </c>
      <c r="AS465" s="202">
        <f t="shared" si="1233"/>
        <v>-0.53121527155404202</v>
      </c>
      <c r="AT465" s="202">
        <f t="shared" si="1233"/>
        <v>-0.14072936239079459</v>
      </c>
      <c r="AU465" s="202">
        <f t="shared" si="1233"/>
        <v>-0.96669598832702097</v>
      </c>
      <c r="AV465" s="202">
        <f t="shared" si="1233"/>
        <v>-0.47011626549233521</v>
      </c>
      <c r="AW465" s="202">
        <f t="shared" si="1233"/>
        <v>-4.183723019863498</v>
      </c>
      <c r="AX465" s="202">
        <f t="shared" si="1233"/>
        <v>0.3817914831130691</v>
      </c>
      <c r="AY465" s="202">
        <f t="shared" si="1233"/>
        <v>0.12861509522689984</v>
      </c>
      <c r="AZ465" s="202">
        <f t="shared" si="1233"/>
        <v>-2.7345589624126423</v>
      </c>
      <c r="BA465" s="202">
        <f t="shared" si="1233"/>
        <v>-0.26560220019095548</v>
      </c>
      <c r="BB465" s="202">
        <f t="shared" si="1233"/>
        <v>-2.0424848680866785</v>
      </c>
      <c r="BC465" s="202">
        <f t="shared" si="1233"/>
        <v>-8.3055555555555571</v>
      </c>
      <c r="BD465" s="202">
        <f t="shared" si="1233"/>
        <v>-0.50998185117967321</v>
      </c>
      <c r="BE465" s="202">
        <f t="shared" si="1233"/>
        <v>-0.18847097301717108</v>
      </c>
      <c r="BF465" s="202">
        <f t="shared" si="1233"/>
        <v>-0.24819944598337662</v>
      </c>
      <c r="BG465" s="202">
        <f t="shared" si="1233"/>
        <v>1.8650190114068437</v>
      </c>
      <c r="BH465" s="202">
        <f t="shared" si="1233"/>
        <v>3.6555555555555541</v>
      </c>
      <c r="BI465" s="202">
        <f t="shared" si="1233"/>
        <v>-0.20875511905548316</v>
      </c>
      <c r="BJ465" s="202">
        <f t="shared" si="1233"/>
        <v>-0.57806245288158831</v>
      </c>
      <c r="BK465" s="202">
        <f t="shared" si="1233"/>
        <v>-0.5565231875209915</v>
      </c>
      <c r="BL465" s="202">
        <f t="shared" si="1233"/>
        <v>-1.0409530822539281</v>
      </c>
      <c r="BM465" s="202">
        <f t="shared" si="1233"/>
        <v>-6.295663643493457</v>
      </c>
      <c r="BN465" s="202">
        <f t="shared" si="1233"/>
        <v>-1.9445454388361165</v>
      </c>
      <c r="BO465" s="202">
        <f t="shared" si="1233"/>
        <v>-1.1600287825957887</v>
      </c>
      <c r="BP465" s="202">
        <f t="shared" si="1233"/>
        <v>19.696634456944519</v>
      </c>
      <c r="BQ465" s="202">
        <f t="shared" si="1233"/>
        <v>-4.9810519651438123E-2</v>
      </c>
      <c r="BR465" s="202">
        <f t="shared" si="1233"/>
        <v>1.8628211975910762</v>
      </c>
      <c r="BS465" s="202">
        <f t="shared" si="1233"/>
        <v>6.8962886757499673</v>
      </c>
      <c r="BT465" s="202">
        <f t="shared" si="1233"/>
        <v>0.54147133150955518</v>
      </c>
      <c r="BU465" s="202">
        <f t="shared" si="1233"/>
        <v>-0.47945349300752504</v>
      </c>
      <c r="BV465" s="202">
        <f t="shared" si="1233"/>
        <v>0.47763539845115699</v>
      </c>
      <c r="BW465" s="202">
        <f t="shared" si="1233"/>
        <v>-9.3467852790669048E-2</v>
      </c>
      <c r="BX465" s="202">
        <f t="shared" si="1233"/>
        <v>-0.10270784125673837</v>
      </c>
      <c r="BY465" s="202">
        <f t="shared" si="1233"/>
        <v>4.2129654664915694E-2</v>
      </c>
      <c r="BZ465" s="202">
        <f t="shared" si="1233"/>
        <v>0.15333914785134706</v>
      </c>
      <c r="CB465" s="202"/>
      <c r="CC465" s="202" t="str">
        <f t="shared" ref="CC465:CT465" si="1234">+IFERROR(CC464/CB464-1,"")</f>
        <v/>
      </c>
      <c r="CD465" s="202">
        <f t="shared" si="1234"/>
        <v>-0.57406310203868705</v>
      </c>
      <c r="CE465" s="202">
        <f t="shared" si="1234"/>
        <v>-11.364134238521837</v>
      </c>
      <c r="CF465" s="202">
        <f t="shared" si="1234"/>
        <v>-0.83443885260099504</v>
      </c>
      <c r="CG465" s="202">
        <f t="shared" si="1234"/>
        <v>0.37926111739932833</v>
      </c>
      <c r="CH465" s="202">
        <f t="shared" si="1234"/>
        <v>0.68847404997782102</v>
      </c>
      <c r="CI465" s="202">
        <f t="shared" si="1234"/>
        <v>-0.1245013858299433</v>
      </c>
      <c r="CJ465" s="202">
        <f t="shared" si="1234"/>
        <v>1.644904450634912</v>
      </c>
      <c r="CK465" s="202">
        <f t="shared" si="1234"/>
        <v>-0.29201884858730154</v>
      </c>
      <c r="CL465" s="202">
        <f t="shared" si="1234"/>
        <v>0.95752551327010593</v>
      </c>
      <c r="CM465" s="202">
        <f t="shared" si="1234"/>
        <v>-1.1141006626889864</v>
      </c>
      <c r="CN465" s="202">
        <f t="shared" si="1234"/>
        <v>5.228849534241335</v>
      </c>
      <c r="CO465" s="202">
        <f t="shared" si="1234"/>
        <v>-5.2793242464963641E-2</v>
      </c>
      <c r="CP465" s="202">
        <f t="shared" si="1234"/>
        <v>0.5547609120621293</v>
      </c>
      <c r="CQ465" s="202">
        <f t="shared" si="1234"/>
        <v>-1.993928617305766</v>
      </c>
      <c r="CR465" s="202">
        <f t="shared" si="1234"/>
        <v>0.54711952622393589</v>
      </c>
      <c r="CS465" s="202">
        <f t="shared" si="1234"/>
        <v>-3.5671755929352456E-2</v>
      </c>
      <c r="CT465" s="202">
        <f t="shared" si="1234"/>
        <v>2.5404002174982399E-3</v>
      </c>
    </row>
    <row r="466" spans="1:98" ht="15.75" customHeight="1" x14ac:dyDescent="0.25">
      <c r="A466" s="1"/>
      <c r="B466" s="26" t="s">
        <v>10</v>
      </c>
      <c r="C466" s="87"/>
      <c r="D466" s="87"/>
      <c r="E466" s="87"/>
      <c r="F466" s="87"/>
      <c r="G466" s="87">
        <f t="shared" ref="G466:BZ466" si="1235">+G464/G$308</f>
        <v>-0.11619714097733118</v>
      </c>
      <c r="H466" s="87">
        <f t="shared" si="1235"/>
        <v>-1.6533687114997725E-2</v>
      </c>
      <c r="I466" s="87">
        <f t="shared" si="1235"/>
        <v>-0.28814415176839808</v>
      </c>
      <c r="J466" s="87">
        <f t="shared" si="1235"/>
        <v>-0.17193057093721603</v>
      </c>
      <c r="K466" s="87">
        <f t="shared" si="1235"/>
        <v>-0.27775836985217056</v>
      </c>
      <c r="L466" s="87">
        <f t="shared" si="1235"/>
        <v>-0.14451121920057772</v>
      </c>
      <c r="M466" s="87">
        <f t="shared" si="1235"/>
        <v>0.27358292572720966</v>
      </c>
      <c r="N466" s="87">
        <f t="shared" si="1235"/>
        <v>-0.20954514264601096</v>
      </c>
      <c r="O466" s="87">
        <f t="shared" si="1235"/>
        <v>-4.6707275663014629E-2</v>
      </c>
      <c r="P466" s="87">
        <f t="shared" si="1235"/>
        <v>8.2880736808749134E-2</v>
      </c>
      <c r="Q466" s="87">
        <f t="shared" si="1235"/>
        <v>0.71821362693706559</v>
      </c>
      <c r="R466" s="87">
        <f t="shared" si="1235"/>
        <v>-0.24624391499217216</v>
      </c>
      <c r="S466" s="87">
        <f t="shared" si="1235"/>
        <v>-0.69841238432567565</v>
      </c>
      <c r="T466" s="87">
        <f t="shared" si="1235"/>
        <v>-0.53775785945275456</v>
      </c>
      <c r="U466" s="87">
        <f t="shared" si="1235"/>
        <v>0.15744106769981633</v>
      </c>
      <c r="V466" s="87">
        <f t="shared" si="1235"/>
        <v>0.29596293040567079</v>
      </c>
      <c r="W466" s="87">
        <f t="shared" si="1235"/>
        <v>0.18457553658376818</v>
      </c>
      <c r="X466" s="87">
        <f t="shared" si="1235"/>
        <v>-0.34960403365028908</v>
      </c>
      <c r="Y466" s="87">
        <f t="shared" si="1235"/>
        <v>0.30256311230076149</v>
      </c>
      <c r="Z466" s="87">
        <f t="shared" si="1235"/>
        <v>0.13993378334189752</v>
      </c>
      <c r="AA466" s="87">
        <f t="shared" si="1235"/>
        <v>-0.24427273661192558</v>
      </c>
      <c r="AB466" s="87">
        <f t="shared" si="1235"/>
        <v>-5.3910700169572487E-2</v>
      </c>
      <c r="AC466" s="87">
        <f t="shared" si="1235"/>
        <v>0.35207962160137374</v>
      </c>
      <c r="AD466" s="87">
        <f t="shared" si="1235"/>
        <v>0.1438641996232134</v>
      </c>
      <c r="AE466" s="87">
        <f t="shared" si="1235"/>
        <v>-0.16879171990066177</v>
      </c>
      <c r="AF466" s="87">
        <f t="shared" si="1235"/>
        <v>-0.12484120147871101</v>
      </c>
      <c r="AG466" s="87">
        <f t="shared" si="1235"/>
        <v>0.26795618551577444</v>
      </c>
      <c r="AH466" s="87">
        <f t="shared" si="1235"/>
        <v>0.37811551186404413</v>
      </c>
      <c r="AI466" s="87">
        <f t="shared" si="1235"/>
        <v>-0.17365819821382122</v>
      </c>
      <c r="AJ466" s="87">
        <f t="shared" si="1235"/>
        <v>-0.41145245028889937</v>
      </c>
      <c r="AK466" s="87">
        <f t="shared" si="1235"/>
        <v>0.29202705399259327</v>
      </c>
      <c r="AL466" s="87">
        <f t="shared" si="1235"/>
        <v>0.73893094135881454</v>
      </c>
      <c r="AM466" s="87">
        <f t="shared" si="1235"/>
        <v>9.7413793103448248E-2</v>
      </c>
      <c r="AN466" s="87">
        <f t="shared" si="1235"/>
        <v>-3.756380744774418E-2</v>
      </c>
      <c r="AO466" s="87">
        <f t="shared" si="1235"/>
        <v>0.2512556590507094</v>
      </c>
      <c r="AP466" s="87">
        <f t="shared" si="1235"/>
        <v>0.19991993660734117</v>
      </c>
      <c r="AQ466" s="87">
        <f t="shared" si="1235"/>
        <v>0.38454944496807525</v>
      </c>
      <c r="AR466" s="87">
        <f t="shared" si="1235"/>
        <v>0.12521526628269466</v>
      </c>
      <c r="AS466" s="87">
        <f t="shared" si="1235"/>
        <v>0.12847391935471986</v>
      </c>
      <c r="AT466" s="87">
        <f t="shared" si="1235"/>
        <v>0.15971815043873289</v>
      </c>
      <c r="AU466" s="87">
        <f t="shared" si="1235"/>
        <v>1.7934301336744285E-2</v>
      </c>
      <c r="AV466" s="87">
        <f t="shared" si="1235"/>
        <v>6.4509185136446906E-2</v>
      </c>
      <c r="AW466" s="87">
        <f t="shared" si="1235"/>
        <v>-0.38454353480972092</v>
      </c>
      <c r="AX466" s="87">
        <f t="shared" si="1235"/>
        <v>0.20471541620210482</v>
      </c>
      <c r="AY466" s="87">
        <f t="shared" si="1235"/>
        <v>1.4364089775561096E-2</v>
      </c>
      <c r="AZ466" s="87">
        <f t="shared" si="1235"/>
        <v>-7.3232323232323232E-2</v>
      </c>
      <c r="BA466" s="87">
        <f t="shared" si="1235"/>
        <v>-0.17688747468903671</v>
      </c>
      <c r="BB466" s="87">
        <f t="shared" si="1235"/>
        <v>-0.12952996053103688</v>
      </c>
      <c r="BC466" s="87">
        <f t="shared" si="1235"/>
        <v>-8.7557220141489811E-2</v>
      </c>
      <c r="BD466" s="87">
        <f t="shared" si="1235"/>
        <v>-3.7372828569451177E-2</v>
      </c>
      <c r="BE466" s="87">
        <f t="shared" si="1235"/>
        <v>-0.14837793392136336</v>
      </c>
      <c r="BF466" s="87">
        <f t="shared" si="1235"/>
        <v>-0.10061540742937676</v>
      </c>
      <c r="BG466" s="87">
        <f t="shared" si="1235"/>
        <v>-0.247434529184796</v>
      </c>
      <c r="BH466" s="87">
        <f t="shared" si="1235"/>
        <v>-0.17044067796610168</v>
      </c>
      <c r="BI466" s="87">
        <f t="shared" si="1235"/>
        <v>-0.11206615900237347</v>
      </c>
      <c r="BJ466" s="87">
        <f t="shared" si="1235"/>
        <v>-3.7208767879347564E-2</v>
      </c>
      <c r="BK466" s="87">
        <f t="shared" si="1235"/>
        <v>-0.10162289754279892</v>
      </c>
      <c r="BL466" s="87">
        <f t="shared" si="1235"/>
        <v>6.4452428170282579E-3</v>
      </c>
      <c r="BM466" s="87">
        <f t="shared" si="1235"/>
        <v>0.23243589131549586</v>
      </c>
      <c r="BN466" s="87">
        <f t="shared" si="1235"/>
        <v>2.8778631628332572E-2</v>
      </c>
      <c r="BO466" s="87">
        <f t="shared" si="1235"/>
        <v>1.1919385369655922E-2</v>
      </c>
      <c r="BP466" s="87">
        <f t="shared" si="1235"/>
        <v>0.10811044546806796</v>
      </c>
      <c r="BQ466" s="87">
        <f t="shared" si="1235"/>
        <v>0.27261468094510721</v>
      </c>
      <c r="BR466" s="87">
        <f t="shared" si="1235"/>
        <v>7.9074283788076669E-2</v>
      </c>
      <c r="BS466" s="87">
        <f t="shared" si="1235"/>
        <v>9.0432824851722798E-2</v>
      </c>
      <c r="BT466" s="87">
        <f t="shared" si="1235"/>
        <v>0.15556656486364964</v>
      </c>
      <c r="BU466" s="87">
        <f t="shared" si="1235"/>
        <v>0.18788813812196078</v>
      </c>
      <c r="BV466" s="87">
        <f t="shared" si="1235"/>
        <v>0.11532726270618833</v>
      </c>
      <c r="BW466" s="87">
        <f t="shared" si="1235"/>
        <v>8.1241357966653022E-2</v>
      </c>
      <c r="BX466" s="87">
        <f t="shared" si="1235"/>
        <v>0.14035376649122122</v>
      </c>
      <c r="BY466" s="87">
        <f t="shared" si="1235"/>
        <v>0.19081675956928629</v>
      </c>
      <c r="BZ466" s="87">
        <f t="shared" si="1235"/>
        <v>0.12729433418945871</v>
      </c>
      <c r="CB466" s="87"/>
      <c r="CC466" s="87">
        <f t="shared" ref="CC466:CT466" si="1236">+CC464/CC$308</f>
        <v>-0.16247973233973867</v>
      </c>
      <c r="CD466" s="87">
        <f t="shared" si="1236"/>
        <v>-4.6757484003609566E-2</v>
      </c>
      <c r="CE466" s="87">
        <f t="shared" si="1236"/>
        <v>0.24540170359445171</v>
      </c>
      <c r="CF466" s="87">
        <f t="shared" si="1236"/>
        <v>5.876621333740821E-2</v>
      </c>
      <c r="CG466" s="87">
        <f t="shared" si="1236"/>
        <v>8.6670404485382421E-2</v>
      </c>
      <c r="CH466" s="87">
        <f t="shared" si="1236"/>
        <v>0.11995239363280594</v>
      </c>
      <c r="CI466" s="87">
        <f t="shared" si="1236"/>
        <v>0.10044649809454627</v>
      </c>
      <c r="CJ466" s="87">
        <f t="shared" si="1236"/>
        <v>0.18057215360682671</v>
      </c>
      <c r="CK466" s="87">
        <f t="shared" si="1236"/>
        <v>0.12520678969099674</v>
      </c>
      <c r="CL466" s="87">
        <f t="shared" si="1236"/>
        <v>0.20630620182750764</v>
      </c>
      <c r="CM466" s="87">
        <f t="shared" si="1236"/>
        <v>-2.4537114193365135E-2</v>
      </c>
      <c r="CN466" s="87">
        <f t="shared" si="1236"/>
        <v>-9.8588083882201499E-2</v>
      </c>
      <c r="CO466" s="87">
        <f t="shared" si="1236"/>
        <v>-9.2520017251401743E-2</v>
      </c>
      <c r="CP466" s="87">
        <f t="shared" si="1236"/>
        <v>-0.13617301824481853</v>
      </c>
      <c r="CQ466" s="87">
        <f t="shared" si="1236"/>
        <v>9.1091082589082634E-2</v>
      </c>
      <c r="CR466" s="87">
        <f t="shared" si="1236"/>
        <v>0.13680602680986279</v>
      </c>
      <c r="CS466" s="87">
        <f t="shared" si="1236"/>
        <v>0.13953408311282756</v>
      </c>
      <c r="CT466" s="87">
        <f t="shared" si="1236"/>
        <v>0.13733146725272605</v>
      </c>
    </row>
    <row r="467" spans="1:98" ht="15.75" customHeight="1" x14ac:dyDescent="0.25">
      <c r="A467" s="1"/>
      <c r="B467" s="26"/>
      <c r="CO467" s="181"/>
      <c r="CP467" s="181"/>
      <c r="CQ467" s="181"/>
      <c r="CR467" s="181"/>
      <c r="CS467" s="181"/>
      <c r="CT467" s="181"/>
    </row>
    <row r="468" spans="1:98" ht="15.75" customHeight="1" x14ac:dyDescent="0.25">
      <c r="A468" s="1"/>
      <c r="B468" s="206" t="s">
        <v>320</v>
      </c>
      <c r="C468" s="5"/>
      <c r="D468" s="5"/>
      <c r="E468" s="5"/>
      <c r="F468" s="5"/>
      <c r="G468" s="5">
        <f t="shared" ref="G468:BZ468" si="1237">+G460/G$423</f>
        <v>-0.35420187874397802</v>
      </c>
      <c r="H468" s="5">
        <f t="shared" si="1237"/>
        <v>6.6614420062695925E-2</v>
      </c>
      <c r="I468" s="5">
        <f t="shared" si="1237"/>
        <v>-0.48673216326000318</v>
      </c>
      <c r="J468" s="5">
        <f t="shared" si="1237"/>
        <v>-0.2645481648206286</v>
      </c>
      <c r="K468" s="5">
        <f t="shared" si="1237"/>
        <v>-0.65646394541818598</v>
      </c>
      <c r="L468" s="5">
        <f t="shared" si="1237"/>
        <v>-0.37641018933324616</v>
      </c>
      <c r="M468" s="5">
        <f t="shared" si="1237"/>
        <v>1.0010472607846916</v>
      </c>
      <c r="N468" s="5">
        <f t="shared" si="1237"/>
        <v>-0.45038235975685847</v>
      </c>
      <c r="O468" s="5">
        <f t="shared" si="1237"/>
        <v>-9.1157807614493293E-3</v>
      </c>
      <c r="P468" s="5">
        <f t="shared" si="1237"/>
        <v>1.0231361157825001</v>
      </c>
      <c r="Q468" s="5">
        <f t="shared" si="1237"/>
        <v>5.2558669910206417</v>
      </c>
      <c r="R468" s="5">
        <f t="shared" si="1237"/>
        <v>-0.35585503024222626</v>
      </c>
      <c r="S468" s="5">
        <f t="shared" si="1237"/>
        <v>-1.2083811059733649</v>
      </c>
      <c r="T468" s="5">
        <f t="shared" si="1237"/>
        <v>-0.73384356916184423</v>
      </c>
      <c r="U468" s="5">
        <f t="shared" si="1237"/>
        <v>1.6694643090539052</v>
      </c>
      <c r="V468" s="5">
        <f t="shared" si="1237"/>
        <v>1.2959456946252557</v>
      </c>
      <c r="W468" s="5">
        <f t="shared" si="1237"/>
        <v>0.7934356928482541</v>
      </c>
      <c r="X468" s="5">
        <f t="shared" si="1237"/>
        <v>-1.0086760226283724</v>
      </c>
      <c r="Y468" s="5">
        <f t="shared" si="1237"/>
        <v>1.5109345564747316</v>
      </c>
      <c r="Z468" s="5">
        <f t="shared" si="1237"/>
        <v>0.57048174451262046</v>
      </c>
      <c r="AA468" s="5">
        <f t="shared" si="1237"/>
        <v>-0.6085733200926845</v>
      </c>
      <c r="AB468" s="5">
        <f t="shared" si="1237"/>
        <v>-6.6092602558983346E-2</v>
      </c>
      <c r="AC468" s="5">
        <f t="shared" si="1237"/>
        <v>2.4659583694709455</v>
      </c>
      <c r="AD468" s="5">
        <f t="shared" si="1237"/>
        <v>0.72550341296928322</v>
      </c>
      <c r="AE468" s="5">
        <f t="shared" si="1237"/>
        <v>-0.29225589225589227</v>
      </c>
      <c r="AF468" s="5">
        <f t="shared" si="1237"/>
        <v>-0.11024555461473327</v>
      </c>
      <c r="AG468" s="5">
        <f t="shared" si="1237"/>
        <v>1.5753556485355649</v>
      </c>
      <c r="AH468" s="5">
        <f t="shared" si="1237"/>
        <v>1.4809014321819711</v>
      </c>
      <c r="AI468" s="5">
        <f t="shared" si="1237"/>
        <v>-0.21961460533689703</v>
      </c>
      <c r="AJ468" s="5">
        <f t="shared" si="1237"/>
        <v>-1.8063396356432231</v>
      </c>
      <c r="AK468" s="5">
        <f t="shared" si="1237"/>
        <v>5.0701343071546239</v>
      </c>
      <c r="AL468" s="5">
        <f t="shared" si="1237"/>
        <v>3.773887782058821</v>
      </c>
      <c r="AM468" s="5">
        <f t="shared" si="1237"/>
        <v>0.86666432189082721</v>
      </c>
      <c r="AN468" s="5">
        <f t="shared" si="1237"/>
        <v>0.17586521266524072</v>
      </c>
      <c r="AO468" s="5">
        <f t="shared" si="1237"/>
        <v>2.5080872442102686</v>
      </c>
      <c r="AP468" s="5">
        <f t="shared" si="1237"/>
        <v>1.9852185314685316</v>
      </c>
      <c r="AQ468" s="5">
        <f t="shared" si="1237"/>
        <v>3.7972615609450573</v>
      </c>
      <c r="AR468" s="5">
        <f t="shared" si="1237"/>
        <v>1.4314207981700662</v>
      </c>
      <c r="AS468" s="5">
        <f t="shared" si="1237"/>
        <v>1.2550272569907936</v>
      </c>
      <c r="AT468" s="5">
        <f t="shared" si="1237"/>
        <v>0.8249441100601892</v>
      </c>
      <c r="AU468" s="5">
        <f t="shared" si="1237"/>
        <v>0.52769572270127196</v>
      </c>
      <c r="AV468" s="5">
        <f t="shared" si="1237"/>
        <v>0.94756127839182225</v>
      </c>
      <c r="AW468" s="5">
        <f t="shared" si="1237"/>
        <v>-2.4567124790074373</v>
      </c>
      <c r="AX468" s="5">
        <f t="shared" si="1237"/>
        <v>1.8285046488929984</v>
      </c>
      <c r="AY468" s="5">
        <f t="shared" si="1237"/>
        <v>0.41347517730496453</v>
      </c>
      <c r="AZ468" s="5">
        <f t="shared" si="1237"/>
        <v>-1.3641755634638181E-2</v>
      </c>
      <c r="BA468" s="5">
        <f t="shared" si="1237"/>
        <v>-0.93321513002364054</v>
      </c>
      <c r="BB468" s="5">
        <f t="shared" si="1237"/>
        <v>-0.59459459459459407</v>
      </c>
      <c r="BC468" s="5">
        <f t="shared" si="1237"/>
        <v>-0.15460910151691948</v>
      </c>
      <c r="BD468" s="5">
        <f t="shared" si="1237"/>
        <v>0.21150493898895992</v>
      </c>
      <c r="BE468" s="5">
        <f t="shared" si="1237"/>
        <v>-0.65199768384481716</v>
      </c>
      <c r="BF468" s="5">
        <f t="shared" si="1237"/>
        <v>-0.31812933025404411</v>
      </c>
      <c r="BG468" s="5">
        <f t="shared" si="1237"/>
        <v>-1.2949599083619703</v>
      </c>
      <c r="BH468" s="5">
        <f t="shared" si="1237"/>
        <v>-0.93280632411067188</v>
      </c>
      <c r="BI468" s="5">
        <f t="shared" si="1237"/>
        <v>-0.37760196434395571</v>
      </c>
      <c r="BJ468" s="5">
        <f t="shared" si="1237"/>
        <v>0.18384657414953029</v>
      </c>
      <c r="BK468" s="5">
        <f t="shared" si="1237"/>
        <v>-0.30449054620678057</v>
      </c>
      <c r="BL468" s="5">
        <f t="shared" si="1237"/>
        <v>0.56129730441873404</v>
      </c>
      <c r="BM468" s="5">
        <f t="shared" si="1237"/>
        <v>5.1555360347135117</v>
      </c>
      <c r="BN468" s="5">
        <f t="shared" si="1237"/>
        <v>0.82228310985710495</v>
      </c>
      <c r="BO468" s="5">
        <f t="shared" si="1237"/>
        <v>0.57984335236615436</v>
      </c>
      <c r="BP468" s="5">
        <f t="shared" si="1237"/>
        <v>1.6970265616400184</v>
      </c>
      <c r="BQ468" s="5">
        <f t="shared" si="1237"/>
        <v>4.8911716690913574</v>
      </c>
      <c r="BR468" s="5">
        <f t="shared" si="1237"/>
        <v>1.387927581367119</v>
      </c>
      <c r="BS468" s="5">
        <f t="shared" si="1237"/>
        <v>1.4027245893131484</v>
      </c>
      <c r="BT468" s="5">
        <f t="shared" si="1237"/>
        <v>2.3290548984525072</v>
      </c>
      <c r="BU468" s="5">
        <f t="shared" si="1237"/>
        <v>2.7938729001917335</v>
      </c>
      <c r="BV468" s="5">
        <f t="shared" si="1237"/>
        <v>1.794531474954975</v>
      </c>
      <c r="BW468" s="5">
        <f t="shared" si="1237"/>
        <v>1.3223628603090896</v>
      </c>
      <c r="BX468" s="5">
        <f t="shared" si="1237"/>
        <v>2.1409259809473893</v>
      </c>
      <c r="BY468" s="5">
        <f t="shared" si="1237"/>
        <v>2.8750613138090677</v>
      </c>
      <c r="BZ468" s="5">
        <f t="shared" si="1237"/>
        <v>1.9823233555439457</v>
      </c>
      <c r="CB468" s="5"/>
      <c r="CC468" s="5">
        <f t="shared" ref="CC468:CT468" si="1238">+CC460/CC$423</f>
        <v>-1.1083622813589853</v>
      </c>
      <c r="CD468" s="5">
        <f t="shared" si="1238"/>
        <v>-0.20951727853836549</v>
      </c>
      <c r="CE468" s="5">
        <f t="shared" si="1238"/>
        <v>6.3821134922240335</v>
      </c>
      <c r="CF468" s="5">
        <f t="shared" si="1238"/>
        <v>1.744899540037075</v>
      </c>
      <c r="CG468" s="5">
        <f t="shared" si="1238"/>
        <v>1.8605722055407621</v>
      </c>
      <c r="CH468" s="5">
        <f t="shared" si="1238"/>
        <v>2.8708690925073443</v>
      </c>
      <c r="CI468" s="5">
        <f t="shared" si="1238"/>
        <v>2.6630014733740266</v>
      </c>
      <c r="CJ468" s="5">
        <f t="shared" si="1238"/>
        <v>6.7414944135290709</v>
      </c>
      <c r="CK468" s="5">
        <f t="shared" si="1238"/>
        <v>5.5408734209938268</v>
      </c>
      <c r="CL468" s="5">
        <f t="shared" si="1238"/>
        <v>7.2897034704950663</v>
      </c>
      <c r="CM468" s="5">
        <f t="shared" si="1238"/>
        <v>0.85008867391318343</v>
      </c>
      <c r="CN468" s="5">
        <f t="shared" si="1238"/>
        <v>-1.2517719568567018</v>
      </c>
      <c r="CO468" s="5">
        <f t="shared" si="1238"/>
        <v>-0.91557876414273454</v>
      </c>
      <c r="CP468" s="5">
        <f t="shared" si="1238"/>
        <v>-2.406666858984762</v>
      </c>
      <c r="CQ468" s="5">
        <f t="shared" si="1238"/>
        <v>6.2460192171173228</v>
      </c>
      <c r="CR468" s="5">
        <f t="shared" si="1238"/>
        <v>8.564221382047954</v>
      </c>
      <c r="CS468" s="5">
        <f t="shared" si="1238"/>
        <v>8.3226388149390438</v>
      </c>
      <c r="CT468" s="5">
        <f t="shared" si="1238"/>
        <v>8.3248906900888517</v>
      </c>
    </row>
    <row r="469" spans="1:98" ht="15.75" customHeight="1" x14ac:dyDescent="0.25">
      <c r="A469" s="1"/>
      <c r="B469" s="26" t="s">
        <v>8</v>
      </c>
      <c r="C469" s="202"/>
      <c r="D469" s="202"/>
      <c r="E469" s="202"/>
      <c r="F469" s="202"/>
      <c r="G469" s="202" t="str">
        <f t="shared" ref="G469:BZ469" si="1239">+IFERROR(G468/C468-1,"")</f>
        <v/>
      </c>
      <c r="H469" s="202" t="str">
        <f t="shared" si="1239"/>
        <v/>
      </c>
      <c r="I469" s="202" t="str">
        <f t="shared" si="1239"/>
        <v/>
      </c>
      <c r="J469" s="202" t="str">
        <f t="shared" si="1239"/>
        <v/>
      </c>
      <c r="K469" s="202">
        <f t="shared" si="1239"/>
        <v>0.85336099217217076</v>
      </c>
      <c r="L469" s="202">
        <f t="shared" si="1239"/>
        <v>-6.6505811951673186</v>
      </c>
      <c r="M469" s="202">
        <f t="shared" si="1239"/>
        <v>-3.0566696354724989</v>
      </c>
      <c r="N469" s="202">
        <f t="shared" si="1239"/>
        <v>0.70245883225926331</v>
      </c>
      <c r="O469" s="202">
        <f t="shared" si="1239"/>
        <v>-0.98611381352308336</v>
      </c>
      <c r="P469" s="202">
        <f t="shared" si="1239"/>
        <v>-3.7181413914294703</v>
      </c>
      <c r="Q469" s="202">
        <f t="shared" si="1239"/>
        <v>4.250368486000073</v>
      </c>
      <c r="R469" s="202">
        <f t="shared" si="1239"/>
        <v>-0.20988239762690386</v>
      </c>
      <c r="S469" s="202">
        <f t="shared" si="1239"/>
        <v>131.55925494430636</v>
      </c>
      <c r="T469" s="202">
        <f t="shared" si="1239"/>
        <v>-1.7172492084306854</v>
      </c>
      <c r="U469" s="202">
        <f t="shared" si="1239"/>
        <v>-0.68236176602145893</v>
      </c>
      <c r="V469" s="202">
        <f t="shared" si="1239"/>
        <v>-4.6417798948721369</v>
      </c>
      <c r="W469" s="202">
        <f t="shared" si="1239"/>
        <v>-1.6566104757233293</v>
      </c>
      <c r="X469" s="202">
        <f t="shared" si="1239"/>
        <v>0.37451095167383786</v>
      </c>
      <c r="Y469" s="202">
        <f t="shared" si="1239"/>
        <v>-9.4958455667143449E-2</v>
      </c>
      <c r="Z469" s="202">
        <f t="shared" si="1239"/>
        <v>-0.55979502314131713</v>
      </c>
      <c r="AA469" s="202">
        <f t="shared" si="1239"/>
        <v>-1.767010263816144</v>
      </c>
      <c r="AB469" s="202">
        <f t="shared" si="1239"/>
        <v>-0.93447588613560817</v>
      </c>
      <c r="AC469" s="202">
        <f t="shared" si="1239"/>
        <v>0.63207490284982804</v>
      </c>
      <c r="AD469" s="202">
        <f t="shared" si="1239"/>
        <v>0.27173817558194147</v>
      </c>
      <c r="AE469" s="202">
        <f t="shared" si="1239"/>
        <v>-0.51976880581721474</v>
      </c>
      <c r="AF469" s="202">
        <f t="shared" si="1239"/>
        <v>0.66804680624198887</v>
      </c>
      <c r="AG469" s="202">
        <f t="shared" si="1239"/>
        <v>-0.3611588630048338</v>
      </c>
      <c r="AH469" s="202">
        <f t="shared" si="1239"/>
        <v>1.0412053282024605</v>
      </c>
      <c r="AI469" s="202">
        <f t="shared" si="1239"/>
        <v>-0.24855371215370492</v>
      </c>
      <c r="AJ469" s="202">
        <f t="shared" si="1239"/>
        <v>15.384693622846747</v>
      </c>
      <c r="AK469" s="202">
        <f t="shared" si="1239"/>
        <v>2.2184061496639003</v>
      </c>
      <c r="AL469" s="202">
        <f t="shared" si="1239"/>
        <v>1.5483720253402327</v>
      </c>
      <c r="AM469" s="202">
        <f t="shared" si="1239"/>
        <v>-4.9462963793383947</v>
      </c>
      <c r="AN469" s="202">
        <f t="shared" si="1239"/>
        <v>-1.0973599921050377</v>
      </c>
      <c r="AO469" s="202">
        <f t="shared" si="1239"/>
        <v>-0.50532134017218655</v>
      </c>
      <c r="AP469" s="202">
        <f t="shared" si="1239"/>
        <v>-0.47395931036785943</v>
      </c>
      <c r="AQ469" s="202">
        <f t="shared" si="1239"/>
        <v>3.3814675013509952</v>
      </c>
      <c r="AR469" s="202">
        <f t="shared" si="1239"/>
        <v>7.1393060996933748</v>
      </c>
      <c r="AS469" s="202">
        <f t="shared" si="1239"/>
        <v>-0.49960781472497418</v>
      </c>
      <c r="AT469" s="202">
        <f t="shared" si="1239"/>
        <v>-0.58445677542111651</v>
      </c>
      <c r="AU469" s="202">
        <f t="shared" si="1239"/>
        <v>-0.86103255879746676</v>
      </c>
      <c r="AV469" s="202">
        <f t="shared" si="1239"/>
        <v>-0.33802744825058562</v>
      </c>
      <c r="AW469" s="202">
        <f t="shared" si="1239"/>
        <v>-2.9574973095787183</v>
      </c>
      <c r="AX469" s="202">
        <f t="shared" si="1239"/>
        <v>1.2165194303400599</v>
      </c>
      <c r="AY469" s="202">
        <f t="shared" si="1239"/>
        <v>-0.21645152780775445</v>
      </c>
      <c r="AZ469" s="202">
        <f t="shared" si="1239"/>
        <v>-1.014396700187866</v>
      </c>
      <c r="BA469" s="202">
        <f t="shared" si="1239"/>
        <v>-0.62013661020654776</v>
      </c>
      <c r="BB469" s="202">
        <f t="shared" si="1239"/>
        <v>-1.3251807945659695</v>
      </c>
      <c r="BC469" s="202">
        <f t="shared" si="1239"/>
        <v>-1.373925957356529</v>
      </c>
      <c r="BD469" s="202">
        <f t="shared" si="1239"/>
        <v>-16.504231614582036</v>
      </c>
      <c r="BE469" s="202">
        <f t="shared" si="1239"/>
        <v>-0.30134257057287472</v>
      </c>
      <c r="BF469" s="202">
        <f t="shared" si="1239"/>
        <v>-0.46496430820910717</v>
      </c>
      <c r="BG469" s="202">
        <f t="shared" si="1239"/>
        <v>7.3757029544619517</v>
      </c>
      <c r="BH469" s="202">
        <f t="shared" si="1239"/>
        <v>-5.410328801633149</v>
      </c>
      <c r="BI469" s="202">
        <f t="shared" si="1239"/>
        <v>-0.42085382555771589</v>
      </c>
      <c r="BJ469" s="202">
        <f t="shared" si="1239"/>
        <v>-1.5778988501397166</v>
      </c>
      <c r="BK469" s="202">
        <f t="shared" si="1239"/>
        <v>-0.76486488559175636</v>
      </c>
      <c r="BL469" s="202">
        <f t="shared" si="1239"/>
        <v>-1.6017297373641513</v>
      </c>
      <c r="BM469" s="202">
        <f t="shared" si="1239"/>
        <v>-14.653361268050396</v>
      </c>
      <c r="BN469" s="202">
        <f t="shared" si="1239"/>
        <v>3.47265940995075</v>
      </c>
      <c r="BO469" s="202">
        <f t="shared" si="1239"/>
        <v>-2.9043065855068644</v>
      </c>
      <c r="BP469" s="202">
        <f t="shared" si="1239"/>
        <v>2.0234005192621014</v>
      </c>
      <c r="BQ469" s="202">
        <f t="shared" si="1239"/>
        <v>-5.1277765074693171E-2</v>
      </c>
      <c r="BR469" s="202">
        <f t="shared" si="1239"/>
        <v>0.68789503849630429</v>
      </c>
      <c r="BS469" s="202">
        <f t="shared" si="1239"/>
        <v>1.4191440387978584</v>
      </c>
      <c r="BT469" s="202">
        <f t="shared" si="1239"/>
        <v>0.3724327898566846</v>
      </c>
      <c r="BU469" s="202">
        <f t="shared" si="1239"/>
        <v>-0.42879271282850784</v>
      </c>
      <c r="BV469" s="202">
        <f t="shared" si="1239"/>
        <v>0.29295757145149315</v>
      </c>
      <c r="BW469" s="202">
        <f t="shared" si="1239"/>
        <v>-5.7289741419167983E-2</v>
      </c>
      <c r="BX469" s="202">
        <f t="shared" si="1239"/>
        <v>-8.0774788790988317E-2</v>
      </c>
      <c r="BY469" s="202">
        <f t="shared" si="1239"/>
        <v>2.9059451348614429E-2</v>
      </c>
      <c r="BZ469" s="202">
        <f t="shared" si="1239"/>
        <v>0.10464674663545948</v>
      </c>
      <c r="CB469" s="202"/>
      <c r="CC469" s="202" t="str">
        <f t="shared" ref="CC469:CT469" si="1240">+IFERROR(CC468/CB468-1,"")</f>
        <v/>
      </c>
      <c r="CD469" s="202">
        <f t="shared" si="1240"/>
        <v>-0.81096679121787496</v>
      </c>
      <c r="CE469" s="202">
        <f t="shared" si="1240"/>
        <v>-31.461036611142219</v>
      </c>
      <c r="CF469" s="202">
        <f t="shared" si="1240"/>
        <v>-0.72659534460440722</v>
      </c>
      <c r="CG469" s="202">
        <f t="shared" si="1240"/>
        <v>6.6291876895806512E-2</v>
      </c>
      <c r="CH469" s="202">
        <f t="shared" si="1240"/>
        <v>0.54300332121372663</v>
      </c>
      <c r="CI469" s="202">
        <f t="shared" si="1240"/>
        <v>-7.2405815951632757E-2</v>
      </c>
      <c r="CJ469" s="202">
        <f t="shared" si="1240"/>
        <v>1.5315398736853076</v>
      </c>
      <c r="CK469" s="202">
        <f t="shared" si="1240"/>
        <v>-0.17809419082596811</v>
      </c>
      <c r="CL469" s="202">
        <f t="shared" si="1240"/>
        <v>0.31562353380517472</v>
      </c>
      <c r="CM469" s="202">
        <f t="shared" si="1240"/>
        <v>-0.88338501321022167</v>
      </c>
      <c r="CN469" s="202">
        <f t="shared" si="1240"/>
        <v>-2.472519273894644</v>
      </c>
      <c r="CO469" s="202">
        <f t="shared" si="1240"/>
        <v>-0.26857383317499373</v>
      </c>
      <c r="CP469" s="202">
        <f t="shared" si="1240"/>
        <v>1.6285743545375344</v>
      </c>
      <c r="CQ469" s="202">
        <f t="shared" si="1240"/>
        <v>-3.5952986362857753</v>
      </c>
      <c r="CR469" s="202">
        <f t="shared" si="1240"/>
        <v>0.37114874039733325</v>
      </c>
      <c r="CS469" s="202">
        <f t="shared" si="1240"/>
        <v>-2.820835150470391E-2</v>
      </c>
      <c r="CT469" s="202">
        <f t="shared" si="1240"/>
        <v>2.7057225477156166E-4</v>
      </c>
    </row>
    <row r="470" spans="1:98" ht="15.75" customHeight="1" x14ac:dyDescent="0.25">
      <c r="A470" s="1"/>
      <c r="B470" s="26"/>
      <c r="CO470" s="181"/>
      <c r="CP470" s="181"/>
      <c r="CQ470" s="181"/>
      <c r="CR470" s="181"/>
      <c r="CS470" s="181"/>
      <c r="CT470" s="181"/>
    </row>
    <row r="471" spans="1:98" ht="15.75" customHeight="1" x14ac:dyDescent="0.25">
      <c r="A471" s="1"/>
      <c r="B471" s="206" t="s">
        <v>321</v>
      </c>
      <c r="C471" s="5"/>
      <c r="D471" s="5"/>
      <c r="E471" s="5"/>
      <c r="F471" s="5"/>
      <c r="G471" s="5">
        <f t="shared" ref="G471:BZ471" si="1241">+G464/G$423</f>
        <v>-0.4467363434629138</v>
      </c>
      <c r="H471" s="5">
        <f t="shared" si="1241"/>
        <v>-2.1336709267743753E-2</v>
      </c>
      <c r="I471" s="5">
        <f t="shared" si="1241"/>
        <v>-0.62450887108176389</v>
      </c>
      <c r="J471" s="5">
        <f t="shared" si="1241"/>
        <v>-0.30160713933147776</v>
      </c>
      <c r="K471" s="5">
        <f t="shared" si="1241"/>
        <v>-0.73887777908481345</v>
      </c>
      <c r="L471" s="5">
        <f t="shared" si="1241"/>
        <v>-0.45370218981284682</v>
      </c>
      <c r="M471" s="5">
        <f t="shared" si="1241"/>
        <v>0.92831709380943206</v>
      </c>
      <c r="N471" s="5">
        <f t="shared" si="1241"/>
        <v>-0.56613308615126834</v>
      </c>
      <c r="O471" s="5">
        <f t="shared" si="1241"/>
        <v>-7.747838881736252E-2</v>
      </c>
      <c r="P471" s="5">
        <f t="shared" si="1241"/>
        <v>0.8930251915269497</v>
      </c>
      <c r="Q471" s="5">
        <f t="shared" si="1241"/>
        <v>4.9309644760848572</v>
      </c>
      <c r="R471" s="5">
        <f t="shared" si="1241"/>
        <v>-0.55384274041847037</v>
      </c>
      <c r="S471" s="5">
        <f t="shared" si="1241"/>
        <v>-1.3341102949514294</v>
      </c>
      <c r="T471" s="5">
        <f t="shared" si="1241"/>
        <v>-0.90641528218530265</v>
      </c>
      <c r="U471" s="5">
        <f t="shared" si="1241"/>
        <v>1.4021976585693745</v>
      </c>
      <c r="V471" s="5">
        <f t="shared" si="1241"/>
        <v>1.1771805839687559</v>
      </c>
      <c r="W471" s="5">
        <f t="shared" si="1241"/>
        <v>0.61879620818388115</v>
      </c>
      <c r="X471" s="5">
        <f t="shared" si="1241"/>
        <v>-1.1566307658833768</v>
      </c>
      <c r="Y471" s="5">
        <f t="shared" si="1241"/>
        <v>1.34040461954296</v>
      </c>
      <c r="Z471" s="5">
        <f t="shared" si="1241"/>
        <v>0.42869537217581077</v>
      </c>
      <c r="AA471" s="5">
        <f t="shared" si="1241"/>
        <v>-0.78708563862486403</v>
      </c>
      <c r="AB471" s="5">
        <f t="shared" si="1241"/>
        <v>-0.22436242426346767</v>
      </c>
      <c r="AC471" s="5">
        <f t="shared" si="1241"/>
        <v>2.2743885516045097</v>
      </c>
      <c r="AD471" s="5">
        <f t="shared" si="1241"/>
        <v>0.49975255972696242</v>
      </c>
      <c r="AE471" s="5">
        <f t="shared" si="1241"/>
        <v>-0.49487373737373735</v>
      </c>
      <c r="AF471" s="5">
        <f t="shared" si="1241"/>
        <v>-0.60992379339542757</v>
      </c>
      <c r="AG471" s="5">
        <f t="shared" si="1241"/>
        <v>1.4663347280334729</v>
      </c>
      <c r="AH471" s="5">
        <f t="shared" si="1241"/>
        <v>1.3104043807919123</v>
      </c>
      <c r="AI471" s="5">
        <f t="shared" si="1241"/>
        <v>-0.43169375350260808</v>
      </c>
      <c r="AJ471" s="5">
        <f t="shared" si="1241"/>
        <v>-2.067703174124639</v>
      </c>
      <c r="AK471" s="5">
        <f t="shared" si="1241"/>
        <v>3.9922954234466657</v>
      </c>
      <c r="AL471" s="5">
        <f t="shared" si="1241"/>
        <v>3.1675019089161744</v>
      </c>
      <c r="AM471" s="5">
        <f t="shared" si="1241"/>
        <v>0.3616699493528418</v>
      </c>
      <c r="AN471" s="5">
        <f t="shared" si="1241"/>
        <v>-0.31299309232441536</v>
      </c>
      <c r="AO471" s="5">
        <f t="shared" si="1241"/>
        <v>1.9531920107829923</v>
      </c>
      <c r="AP471" s="5">
        <f t="shared" si="1241"/>
        <v>1.2747027972027973</v>
      </c>
      <c r="AQ471" s="5">
        <f t="shared" si="1241"/>
        <v>3.3326403145551344</v>
      </c>
      <c r="AR471" s="5">
        <f t="shared" si="1241"/>
        <v>1.0388514391668258</v>
      </c>
      <c r="AS471" s="5">
        <f t="shared" si="1241"/>
        <v>0.90093612477070528</v>
      </c>
      <c r="AT471" s="5">
        <f t="shared" si="1241"/>
        <v>1.0774204643164231</v>
      </c>
      <c r="AU471" s="5">
        <f t="shared" si="1241"/>
        <v>0.10893024844190205</v>
      </c>
      <c r="AV471" s="5">
        <f t="shared" si="1241"/>
        <v>0.54392438550379707</v>
      </c>
      <c r="AW471" s="5">
        <f t="shared" si="1241"/>
        <v>-2.8538060801316103</v>
      </c>
      <c r="AX471" s="5">
        <f t="shared" si="1241"/>
        <v>1.4823718771938836</v>
      </c>
      <c r="AY471" s="5">
        <f t="shared" si="1241"/>
        <v>0.10212765957446808</v>
      </c>
      <c r="AZ471" s="5">
        <f t="shared" si="1241"/>
        <v>-0.65361803084223014</v>
      </c>
      <c r="BA471" s="5">
        <f t="shared" si="1241"/>
        <v>-1.445626477541371</v>
      </c>
      <c r="BB471" s="5">
        <f t="shared" si="1241"/>
        <v>-1.0605170387779077</v>
      </c>
      <c r="BC471" s="5">
        <f t="shared" si="1241"/>
        <v>-0.61376896149358229</v>
      </c>
      <c r="BD471" s="5">
        <f t="shared" si="1241"/>
        <v>-0.31377106333527022</v>
      </c>
      <c r="BE471" s="5">
        <f t="shared" si="1241"/>
        <v>-1.1493920092646204</v>
      </c>
      <c r="BF471" s="5">
        <f t="shared" si="1241"/>
        <v>-0.78348729792148064</v>
      </c>
      <c r="BG471" s="5">
        <f t="shared" si="1241"/>
        <v>-1.7262313860252003</v>
      </c>
      <c r="BH471" s="5">
        <f t="shared" si="1241"/>
        <v>-1.419536984754376</v>
      </c>
      <c r="BI471" s="5">
        <f t="shared" si="1241"/>
        <v>-0.88435872110071245</v>
      </c>
      <c r="BJ471" s="5">
        <f t="shared" si="1241"/>
        <v>-0.32148750782688745</v>
      </c>
      <c r="BK471" s="5">
        <f t="shared" si="1241"/>
        <v>-0.74864733598065702</v>
      </c>
      <c r="BL471" s="5">
        <f t="shared" si="1241"/>
        <v>5.7503960225110576E-2</v>
      </c>
      <c r="BM471" s="5">
        <f t="shared" si="1241"/>
        <v>4.632045478891536</v>
      </c>
      <c r="BN471" s="5">
        <f t="shared" si="1241"/>
        <v>0.3003105967075313</v>
      </c>
      <c r="BO471" s="5">
        <f t="shared" si="1241"/>
        <v>0.11847247097976465</v>
      </c>
      <c r="BP471" s="5">
        <f t="shared" si="1241"/>
        <v>1.1767921554791863</v>
      </c>
      <c r="BQ471" s="5">
        <f t="shared" si="1241"/>
        <v>4.3515736145809418</v>
      </c>
      <c r="BR471" s="5">
        <f t="shared" si="1241"/>
        <v>0.84994228141896555</v>
      </c>
      <c r="BS471" s="5">
        <f t="shared" si="1241"/>
        <v>0.92475109472890382</v>
      </c>
      <c r="BT471" s="5">
        <f t="shared" si="1241"/>
        <v>1.7930043139099061</v>
      </c>
      <c r="BU471" s="5">
        <f t="shared" si="1241"/>
        <v>2.238796032929478</v>
      </c>
      <c r="BV471" s="5">
        <f t="shared" si="1241"/>
        <v>1.2411610694212709</v>
      </c>
      <c r="BW471" s="5">
        <f t="shared" si="1241"/>
        <v>0.82840136970800393</v>
      </c>
      <c r="BX471" s="5">
        <f t="shared" si="1241"/>
        <v>1.5896854199980905</v>
      </c>
      <c r="BY471" s="5">
        <f t="shared" si="1241"/>
        <v>2.3051347949011283</v>
      </c>
      <c r="BZ471" s="5">
        <f t="shared" si="1241"/>
        <v>1.4141956756963991</v>
      </c>
      <c r="CB471" s="5"/>
      <c r="CC471" s="5">
        <f t="shared" ref="CC471:CT471" si="1242">+CC464/CC$423</f>
        <v>-1.4770696548322046</v>
      </c>
      <c r="CD471" s="5">
        <f t="shared" si="1242"/>
        <v>-0.55988832014890655</v>
      </c>
      <c r="CE471" s="5">
        <f t="shared" si="1242"/>
        <v>5.6384954962458798</v>
      </c>
      <c r="CF471" s="5">
        <f t="shared" si="1242"/>
        <v>1.0477859275918993</v>
      </c>
      <c r="CG471" s="5">
        <f t="shared" si="1242"/>
        <v>1.2260835080165424</v>
      </c>
      <c r="CH471" s="5">
        <f t="shared" si="1242"/>
        <v>2.1132387980291005</v>
      </c>
      <c r="CI471" s="5">
        <f t="shared" si="1242"/>
        <v>1.6834266470216799</v>
      </c>
      <c r="CJ471" s="5">
        <f t="shared" si="1242"/>
        <v>4.591115471095331</v>
      </c>
      <c r="CK471" s="5">
        <f t="shared" si="1242"/>
        <v>3.2810291417830335</v>
      </c>
      <c r="CL471" s="5">
        <f t="shared" si="1242"/>
        <v>6.3348624745293201</v>
      </c>
      <c r="CM471" s="5">
        <f t="shared" si="1242"/>
        <v>-0.71561238482552914</v>
      </c>
      <c r="CN471" s="5">
        <f t="shared" si="1242"/>
        <v>-3.2104776579352841</v>
      </c>
      <c r="CO471" s="5">
        <f t="shared" si="1242"/>
        <v>-2.8627792283144777</v>
      </c>
      <c r="CP471" s="5">
        <f t="shared" si="1242"/>
        <v>-4.3376818434348614</v>
      </c>
      <c r="CQ471" s="5">
        <f t="shared" si="1242"/>
        <v>4.2522437623986438</v>
      </c>
      <c r="CR471" s="5">
        <f t="shared" si="1242"/>
        <v>6.5046648775040943</v>
      </c>
      <c r="CS471" s="5">
        <f t="shared" si="1242"/>
        <v>6.1997948519941923</v>
      </c>
      <c r="CT471" s="5">
        <f t="shared" si="1242"/>
        <v>6.1412579137578884</v>
      </c>
    </row>
    <row r="472" spans="1:98" ht="15.75" customHeight="1" x14ac:dyDescent="0.25">
      <c r="A472" s="1"/>
      <c r="B472" s="26" t="s">
        <v>8</v>
      </c>
      <c r="C472" s="202"/>
      <c r="D472" s="202"/>
      <c r="E472" s="202"/>
      <c r="F472" s="202"/>
      <c r="G472" s="202" t="str">
        <f t="shared" ref="G472:BZ472" si="1243">+IFERROR(G471/C471-1,"")</f>
        <v/>
      </c>
      <c r="H472" s="202" t="str">
        <f t="shared" si="1243"/>
        <v/>
      </c>
      <c r="I472" s="202" t="str">
        <f t="shared" si="1243"/>
        <v/>
      </c>
      <c r="J472" s="202" t="str">
        <f t="shared" si="1243"/>
        <v/>
      </c>
      <c r="K472" s="202">
        <f t="shared" si="1243"/>
        <v>0.65394597931599008</v>
      </c>
      <c r="L472" s="202">
        <f t="shared" si="1243"/>
        <v>20.263925196691002</v>
      </c>
      <c r="M472" s="202">
        <f t="shared" si="1243"/>
        <v>-2.486475431808385</v>
      </c>
      <c r="N472" s="202">
        <f t="shared" si="1243"/>
        <v>0.87705465927007276</v>
      </c>
      <c r="O472" s="202">
        <f t="shared" si="1243"/>
        <v>-0.8951404535221934</v>
      </c>
      <c r="P472" s="202">
        <f t="shared" si="1243"/>
        <v>-2.968306989867791</v>
      </c>
      <c r="Q472" s="202">
        <f t="shared" si="1243"/>
        <v>4.3117243116252491</v>
      </c>
      <c r="R472" s="202">
        <f t="shared" si="1243"/>
        <v>-2.1709287150749601E-2</v>
      </c>
      <c r="S472" s="202">
        <f t="shared" si="1243"/>
        <v>16.219128008666875</v>
      </c>
      <c r="T472" s="202">
        <f t="shared" si="1243"/>
        <v>-2.0149940794340391</v>
      </c>
      <c r="U472" s="202">
        <f t="shared" si="1243"/>
        <v>-0.71563419988725874</v>
      </c>
      <c r="V472" s="202">
        <f t="shared" si="1243"/>
        <v>-3.1254780428814617</v>
      </c>
      <c r="W472" s="202">
        <f t="shared" si="1243"/>
        <v>-1.4638268743787854</v>
      </c>
      <c r="X472" s="202">
        <f t="shared" si="1243"/>
        <v>0.27604949807865387</v>
      </c>
      <c r="Y472" s="202">
        <f t="shared" si="1243"/>
        <v>-4.406870789490569E-2</v>
      </c>
      <c r="Z472" s="202">
        <f t="shared" si="1243"/>
        <v>-0.63582870970356664</v>
      </c>
      <c r="AA472" s="202">
        <f t="shared" si="1243"/>
        <v>-2.2719626077459321</v>
      </c>
      <c r="AB472" s="202">
        <f t="shared" si="1243"/>
        <v>-0.80602070178194607</v>
      </c>
      <c r="AC472" s="202">
        <f t="shared" si="1243"/>
        <v>0.69679253446620604</v>
      </c>
      <c r="AD472" s="202">
        <f t="shared" si="1243"/>
        <v>0.16575216846990037</v>
      </c>
      <c r="AE472" s="202">
        <f t="shared" si="1243"/>
        <v>-0.37125807778891384</v>
      </c>
      <c r="AF472" s="202">
        <f t="shared" si="1243"/>
        <v>1.7184756779022727</v>
      </c>
      <c r="AG472" s="202">
        <f t="shared" si="1243"/>
        <v>-0.35528398302962805</v>
      </c>
      <c r="AH472" s="202">
        <f t="shared" si="1243"/>
        <v>1.6221063910264832</v>
      </c>
      <c r="AI472" s="202">
        <f t="shared" si="1243"/>
        <v>-0.12766889632580081</v>
      </c>
      <c r="AJ472" s="202">
        <f t="shared" si="1243"/>
        <v>2.3901008560656356</v>
      </c>
      <c r="AK472" s="202">
        <f t="shared" si="1243"/>
        <v>1.7226357987175294</v>
      </c>
      <c r="AL472" s="202">
        <f t="shared" si="1243"/>
        <v>1.4171942305336072</v>
      </c>
      <c r="AM472" s="202">
        <f t="shared" si="1243"/>
        <v>-1.837792871493696</v>
      </c>
      <c r="AN472" s="202">
        <f t="shared" si="1243"/>
        <v>-0.84862764818411573</v>
      </c>
      <c r="AO472" s="202">
        <f t="shared" si="1243"/>
        <v>-0.51075964987161582</v>
      </c>
      <c r="AP472" s="202">
        <f t="shared" si="1243"/>
        <v>-0.5975684202068996</v>
      </c>
      <c r="AQ472" s="202">
        <f t="shared" si="1243"/>
        <v>8.2145900440952637</v>
      </c>
      <c r="AR472" s="202">
        <f t="shared" si="1243"/>
        <v>-4.3190874324154827</v>
      </c>
      <c r="AS472" s="202">
        <f t="shared" si="1243"/>
        <v>-0.5387365298460649</v>
      </c>
      <c r="AT472" s="202">
        <f t="shared" si="1243"/>
        <v>-0.15476731777735941</v>
      </c>
      <c r="AU472" s="202">
        <f t="shared" si="1243"/>
        <v>-0.96731412989089915</v>
      </c>
      <c r="AV472" s="202">
        <f t="shared" si="1243"/>
        <v>-0.47641754634326494</v>
      </c>
      <c r="AW472" s="202">
        <f t="shared" si="1243"/>
        <v>-4.1676009005165877</v>
      </c>
      <c r="AX472" s="202">
        <f t="shared" si="1243"/>
        <v>0.37585272072438758</v>
      </c>
      <c r="AY472" s="202">
        <f t="shared" si="1243"/>
        <v>-6.2449034723923602E-2</v>
      </c>
      <c r="AZ472" s="202">
        <f t="shared" si="1243"/>
        <v>-2.2016707620799751</v>
      </c>
      <c r="BA472" s="202">
        <f t="shared" si="1243"/>
        <v>-0.49343913463289613</v>
      </c>
      <c r="BB472" s="202">
        <f t="shared" si="1243"/>
        <v>-1.7154190221049368</v>
      </c>
      <c r="BC472" s="202">
        <f t="shared" si="1243"/>
        <v>-7.0098210812913271</v>
      </c>
      <c r="BD472" s="202">
        <f t="shared" si="1243"/>
        <v>-0.51994735682099313</v>
      </c>
      <c r="BE472" s="202">
        <f t="shared" si="1243"/>
        <v>-0.20491771068040154</v>
      </c>
      <c r="BF472" s="202">
        <f t="shared" si="1243"/>
        <v>-0.26122139553331813</v>
      </c>
      <c r="BG472" s="202">
        <f t="shared" si="1243"/>
        <v>1.8125100719079783</v>
      </c>
      <c r="BH472" s="202">
        <f t="shared" si="1243"/>
        <v>3.5241169458560755</v>
      </c>
      <c r="BI472" s="202">
        <f t="shared" si="1243"/>
        <v>-0.23058563660406506</v>
      </c>
      <c r="BJ472" s="202">
        <f t="shared" si="1243"/>
        <v>-0.58967106591292029</v>
      </c>
      <c r="BK472" s="202">
        <f t="shared" si="1243"/>
        <v>-0.56631113184398563</v>
      </c>
      <c r="BL472" s="202">
        <f t="shared" si="1243"/>
        <v>-1.0405089552739344</v>
      </c>
      <c r="BM472" s="202">
        <f t="shared" si="1243"/>
        <v>-6.2377450104481182</v>
      </c>
      <c r="BN472" s="202">
        <f t="shared" si="1243"/>
        <v>-1.9341283545898791</v>
      </c>
      <c r="BO472" s="202">
        <f t="shared" si="1243"/>
        <v>-1.1582487044111056</v>
      </c>
      <c r="BP472" s="202">
        <f t="shared" si="1243"/>
        <v>19.464541065909227</v>
      </c>
      <c r="BQ472" s="202">
        <f t="shared" si="1243"/>
        <v>-6.0550326111589059E-2</v>
      </c>
      <c r="BR472" s="202">
        <f t="shared" si="1243"/>
        <v>1.8302107575867983</v>
      </c>
      <c r="BS472" s="202">
        <f t="shared" si="1243"/>
        <v>6.8056200489551131</v>
      </c>
      <c r="BT472" s="202">
        <f t="shared" si="1243"/>
        <v>0.52363720777846279</v>
      </c>
      <c r="BU472" s="202">
        <f t="shared" si="1243"/>
        <v>-0.48552035855997466</v>
      </c>
      <c r="BV472" s="202">
        <f t="shared" si="1243"/>
        <v>0.4602886531885102</v>
      </c>
      <c r="BW472" s="202">
        <f t="shared" si="1243"/>
        <v>-0.10418990101238579</v>
      </c>
      <c r="BX472" s="202">
        <f t="shared" si="1243"/>
        <v>-0.11339565238883853</v>
      </c>
      <c r="BY472" s="202">
        <f t="shared" si="1243"/>
        <v>2.9631445203538886E-2</v>
      </c>
      <c r="BZ472" s="202">
        <f t="shared" si="1243"/>
        <v>0.13941349800458291</v>
      </c>
      <c r="CB472" s="202"/>
      <c r="CC472" s="202" t="str">
        <f t="shared" ref="CC472:CT472" si="1244">+IFERROR(CC471/CB471-1,"")</f>
        <v/>
      </c>
      <c r="CD472" s="202">
        <f t="shared" si="1244"/>
        <v>-0.62094656923101577</v>
      </c>
      <c r="CE472" s="202">
        <f t="shared" si="1244"/>
        <v>-11.070750350259637</v>
      </c>
      <c r="CF472" s="202">
        <f t="shared" si="1244"/>
        <v>-0.81417278274151017</v>
      </c>
      <c r="CG472" s="202">
        <f t="shared" si="1244"/>
        <v>0.17016603843346134</v>
      </c>
      <c r="CH472" s="202">
        <f t="shared" si="1244"/>
        <v>0.72356840640302345</v>
      </c>
      <c r="CI472" s="202">
        <f t="shared" si="1244"/>
        <v>-0.20339024222358704</v>
      </c>
      <c r="CJ472" s="202">
        <f t="shared" si="1244"/>
        <v>1.7272441476543912</v>
      </c>
      <c r="CK472" s="202">
        <f t="shared" si="1244"/>
        <v>-0.28535251129280403</v>
      </c>
      <c r="CL472" s="202">
        <f t="shared" si="1244"/>
        <v>0.93075471164109191</v>
      </c>
      <c r="CM472" s="202">
        <f t="shared" si="1244"/>
        <v>-1.1129641547393969</v>
      </c>
      <c r="CN472" s="202">
        <f t="shared" si="1244"/>
        <v>3.4863360752455659</v>
      </c>
      <c r="CO472" s="202">
        <f t="shared" si="1244"/>
        <v>-0.10830115224798587</v>
      </c>
      <c r="CP472" s="202">
        <f t="shared" si="1244"/>
        <v>0.51519956569922587</v>
      </c>
      <c r="CQ472" s="202">
        <f t="shared" si="1244"/>
        <v>-1.9803032854598293</v>
      </c>
      <c r="CR472" s="202">
        <f t="shared" si="1244"/>
        <v>0.52970178591899075</v>
      </c>
      <c r="CS472" s="202">
        <f t="shared" si="1244"/>
        <v>-4.686944389160963E-2</v>
      </c>
      <c r="CT472" s="202">
        <f t="shared" si="1244"/>
        <v>-9.4417540634389452E-3</v>
      </c>
    </row>
    <row r="473" spans="1:98" ht="15.75" customHeight="1" x14ac:dyDescent="0.25">
      <c r="A473" s="1"/>
      <c r="CO473" s="181"/>
      <c r="CP473" s="181"/>
      <c r="CQ473" s="181"/>
      <c r="CR473" s="181"/>
      <c r="CS473" s="181"/>
      <c r="CT473" s="181"/>
    </row>
    <row r="474" spans="1:98" ht="15" customHeight="1" x14ac:dyDescent="0.25">
      <c r="A474" s="1" t="s">
        <v>34</v>
      </c>
      <c r="B474" s="22" t="s">
        <v>322</v>
      </c>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24"/>
      <c r="AN474" s="24"/>
      <c r="AO474" s="24"/>
      <c r="AP474" s="24"/>
      <c r="AQ474" s="24"/>
      <c r="AR474" s="24"/>
      <c r="AS474" s="24"/>
      <c r="AT474" s="24"/>
      <c r="AU474" s="24"/>
      <c r="AV474" s="24"/>
      <c r="AW474" s="24"/>
      <c r="AX474" s="24"/>
      <c r="AY474" s="24"/>
      <c r="AZ474" s="24"/>
      <c r="BA474" s="24"/>
      <c r="BB474" s="24"/>
      <c r="BC474" s="24"/>
      <c r="BD474" s="24"/>
      <c r="BE474" s="24"/>
      <c r="BF474" s="24"/>
      <c r="BG474" s="24"/>
      <c r="BH474" s="24"/>
      <c r="BI474" s="24"/>
      <c r="BJ474" s="24"/>
      <c r="BK474" s="24"/>
      <c r="BL474" s="24"/>
      <c r="BM474" s="24"/>
      <c r="BN474" s="24"/>
      <c r="BO474" s="24"/>
      <c r="BP474" s="24"/>
      <c r="BQ474" s="24"/>
      <c r="BR474" s="24"/>
      <c r="BS474" s="24"/>
      <c r="BT474" s="24"/>
      <c r="BU474" s="24"/>
      <c r="BV474" s="24"/>
      <c r="BW474" s="24"/>
      <c r="BX474" s="24"/>
      <c r="BY474" s="24"/>
      <c r="BZ474" s="24"/>
      <c r="CB474" s="24"/>
      <c r="CC474" s="24"/>
      <c r="CD474" s="24"/>
      <c r="CE474" s="24"/>
      <c r="CF474" s="24"/>
      <c r="CG474" s="24"/>
      <c r="CH474" s="24"/>
      <c r="CI474" s="24"/>
      <c r="CJ474" s="24"/>
      <c r="CK474" s="23" t="str">
        <f>+B474</f>
        <v>SHARE CAPITAL</v>
      </c>
      <c r="CL474" s="24"/>
      <c r="CM474" s="24"/>
      <c r="CN474" s="24"/>
      <c r="CO474" s="24"/>
      <c r="CP474" s="24"/>
      <c r="CQ474" s="24"/>
      <c r="CR474" s="24"/>
      <c r="CS474" s="24"/>
      <c r="CT474" s="24"/>
    </row>
    <row r="475" spans="1:98" ht="15.75" customHeight="1" x14ac:dyDescent="0.25">
      <c r="A475" s="1"/>
      <c r="B475" s="26" t="s">
        <v>323</v>
      </c>
      <c r="BG475" s="192"/>
      <c r="BH475" s="192">
        <v>0</v>
      </c>
      <c r="BI475" s="192">
        <v>0</v>
      </c>
      <c r="BJ475" s="192">
        <v>0</v>
      </c>
      <c r="BK475" s="192">
        <v>0</v>
      </c>
      <c r="BL475" s="192">
        <v>0</v>
      </c>
      <c r="BM475" s="192">
        <v>0</v>
      </c>
      <c r="BN475" s="192">
        <v>0</v>
      </c>
      <c r="BO475" s="192">
        <v>0</v>
      </c>
      <c r="BP475" s="192">
        <v>0</v>
      </c>
      <c r="BQ475" s="192">
        <v>0</v>
      </c>
      <c r="BR475" s="192">
        <v>0</v>
      </c>
      <c r="BS475" s="192">
        <v>0</v>
      </c>
      <c r="BT475" s="192">
        <v>0</v>
      </c>
      <c r="BU475" s="192">
        <v>0</v>
      </c>
      <c r="BV475" s="192">
        <v>0</v>
      </c>
      <c r="BW475" s="192">
        <v>0</v>
      </c>
      <c r="BX475" s="192">
        <v>0</v>
      </c>
      <c r="BY475" s="192">
        <v>0</v>
      </c>
      <c r="BZ475" s="192">
        <v>0</v>
      </c>
      <c r="CB475" s="30"/>
      <c r="CC475" s="30">
        <f t="shared" ref="CC475:CT475" si="1245">+SUMIFS($C475:$BZ475,$C$5:$BZ$5,"&lt;="&amp;CC$5,$C$5:$BZ$5,"&gt;"&amp;CB$5)</f>
        <v>0</v>
      </c>
      <c r="CD475" s="30">
        <f t="shared" si="1245"/>
        <v>0</v>
      </c>
      <c r="CE475" s="30">
        <f t="shared" si="1245"/>
        <v>0</v>
      </c>
      <c r="CF475" s="30">
        <f t="shared" si="1245"/>
        <v>0</v>
      </c>
      <c r="CG475" s="30">
        <f t="shared" si="1245"/>
        <v>0</v>
      </c>
      <c r="CH475" s="30">
        <f t="shared" si="1245"/>
        <v>0</v>
      </c>
      <c r="CI475" s="30">
        <f t="shared" si="1245"/>
        <v>0</v>
      </c>
      <c r="CJ475" s="30">
        <f t="shared" si="1245"/>
        <v>0</v>
      </c>
      <c r="CK475" s="30">
        <f t="shared" si="1245"/>
        <v>0</v>
      </c>
      <c r="CL475" s="30">
        <f t="shared" si="1245"/>
        <v>0</v>
      </c>
      <c r="CM475" s="30">
        <f t="shared" si="1245"/>
        <v>0</v>
      </c>
      <c r="CN475" s="30">
        <f t="shared" si="1245"/>
        <v>0</v>
      </c>
      <c r="CO475" s="30">
        <f t="shared" si="1245"/>
        <v>0</v>
      </c>
      <c r="CP475" s="30">
        <f t="shared" si="1245"/>
        <v>0</v>
      </c>
      <c r="CQ475" s="30">
        <f t="shared" si="1245"/>
        <v>0</v>
      </c>
      <c r="CR475" s="30">
        <f t="shared" si="1245"/>
        <v>0</v>
      </c>
      <c r="CS475" s="30">
        <f t="shared" si="1245"/>
        <v>0</v>
      </c>
      <c r="CT475" s="30">
        <f t="shared" si="1245"/>
        <v>0</v>
      </c>
    </row>
    <row r="476" spans="1:98" ht="15.75" customHeight="1" x14ac:dyDescent="0.25">
      <c r="A476" s="1"/>
      <c r="B476" s="26" t="s">
        <v>324</v>
      </c>
      <c r="BF476" s="207" t="e">
        <f>+#REF!</f>
        <v>#REF!</v>
      </c>
      <c r="BG476" s="208"/>
      <c r="BH476" s="208">
        <v>180</v>
      </c>
      <c r="BI476" s="208">
        <f t="shared" ref="BI476:BZ476" si="1246">+BH476</f>
        <v>180</v>
      </c>
      <c r="BJ476" s="208">
        <f t="shared" si="1246"/>
        <v>180</v>
      </c>
      <c r="BK476" s="208">
        <f t="shared" si="1246"/>
        <v>180</v>
      </c>
      <c r="BL476" s="208">
        <f t="shared" si="1246"/>
        <v>180</v>
      </c>
      <c r="BM476" s="208">
        <f t="shared" si="1246"/>
        <v>180</v>
      </c>
      <c r="BN476" s="208">
        <f t="shared" si="1246"/>
        <v>180</v>
      </c>
      <c r="BO476" s="208">
        <f t="shared" si="1246"/>
        <v>180</v>
      </c>
      <c r="BP476" s="208">
        <f t="shared" si="1246"/>
        <v>180</v>
      </c>
      <c r="BQ476" s="208">
        <f t="shared" si="1246"/>
        <v>180</v>
      </c>
      <c r="BR476" s="208">
        <f t="shared" si="1246"/>
        <v>180</v>
      </c>
      <c r="BS476" s="208">
        <f t="shared" si="1246"/>
        <v>180</v>
      </c>
      <c r="BT476" s="208">
        <f t="shared" si="1246"/>
        <v>180</v>
      </c>
      <c r="BU476" s="208">
        <f t="shared" si="1246"/>
        <v>180</v>
      </c>
      <c r="BV476" s="208">
        <f t="shared" si="1246"/>
        <v>180</v>
      </c>
      <c r="BW476" s="208">
        <f t="shared" si="1246"/>
        <v>180</v>
      </c>
      <c r="BX476" s="208">
        <f t="shared" si="1246"/>
        <v>180</v>
      </c>
      <c r="BY476" s="208">
        <f t="shared" si="1246"/>
        <v>180</v>
      </c>
      <c r="BZ476" s="208">
        <f t="shared" si="1246"/>
        <v>180</v>
      </c>
      <c r="CK476" s="30">
        <f t="shared" ref="CK476:CT476" si="1247">+IFERROR(CK475/CK477,0)</f>
        <v>0</v>
      </c>
      <c r="CL476" s="30">
        <f t="shared" si="1247"/>
        <v>0</v>
      </c>
      <c r="CM476" s="30">
        <f t="shared" si="1247"/>
        <v>0</v>
      </c>
      <c r="CN476" s="30">
        <f t="shared" si="1247"/>
        <v>0</v>
      </c>
      <c r="CO476" s="30">
        <f t="shared" si="1247"/>
        <v>0</v>
      </c>
      <c r="CP476" s="30">
        <f t="shared" si="1247"/>
        <v>0</v>
      </c>
      <c r="CQ476" s="30">
        <f t="shared" si="1247"/>
        <v>0</v>
      </c>
      <c r="CR476" s="30">
        <f t="shared" si="1247"/>
        <v>0</v>
      </c>
      <c r="CS476" s="30">
        <f t="shared" si="1247"/>
        <v>0</v>
      </c>
      <c r="CT476" s="30">
        <f t="shared" si="1247"/>
        <v>0</v>
      </c>
    </row>
    <row r="477" spans="1:98" ht="15.75" customHeight="1" x14ac:dyDescent="0.25">
      <c r="A477" s="1"/>
      <c r="B477" s="36" t="s">
        <v>325</v>
      </c>
      <c r="BG477" s="9"/>
      <c r="BH477" s="9">
        <f t="shared" ref="BH477:BZ477" si="1248">+BH475/BH476</f>
        <v>0</v>
      </c>
      <c r="BI477" s="9">
        <f t="shared" si="1248"/>
        <v>0</v>
      </c>
      <c r="BJ477" s="9">
        <f t="shared" si="1248"/>
        <v>0</v>
      </c>
      <c r="BK477" s="9">
        <f t="shared" si="1248"/>
        <v>0</v>
      </c>
      <c r="BL477" s="9">
        <f t="shared" si="1248"/>
        <v>0</v>
      </c>
      <c r="BM477" s="9">
        <f t="shared" si="1248"/>
        <v>0</v>
      </c>
      <c r="BN477" s="9">
        <f t="shared" si="1248"/>
        <v>0</v>
      </c>
      <c r="BO477" s="9">
        <f t="shared" si="1248"/>
        <v>0</v>
      </c>
      <c r="BP477" s="9">
        <f t="shared" si="1248"/>
        <v>0</v>
      </c>
      <c r="BQ477" s="9">
        <f t="shared" si="1248"/>
        <v>0</v>
      </c>
      <c r="BR477" s="9">
        <f t="shared" si="1248"/>
        <v>0</v>
      </c>
      <c r="BS477" s="9">
        <f t="shared" si="1248"/>
        <v>0</v>
      </c>
      <c r="BT477" s="9">
        <f t="shared" si="1248"/>
        <v>0</v>
      </c>
      <c r="BU477" s="9">
        <f t="shared" si="1248"/>
        <v>0</v>
      </c>
      <c r="BV477" s="9">
        <f t="shared" si="1248"/>
        <v>0</v>
      </c>
      <c r="BW477" s="9">
        <f t="shared" si="1248"/>
        <v>0</v>
      </c>
      <c r="BX477" s="9">
        <f t="shared" si="1248"/>
        <v>0</v>
      </c>
      <c r="BY477" s="9">
        <f t="shared" si="1248"/>
        <v>0</v>
      </c>
      <c r="BZ477" s="9">
        <f t="shared" si="1248"/>
        <v>0</v>
      </c>
      <c r="CB477" s="30"/>
      <c r="CC477" s="30">
        <f t="shared" ref="CC477:CT477" si="1249">+SUMIFS($C477:$BZ477,$C$5:$BZ$5,"&lt;="&amp;CC$5,$C$5:$BZ$5,"&gt;"&amp;CB$5)</f>
        <v>0</v>
      </c>
      <c r="CD477" s="30">
        <f t="shared" si="1249"/>
        <v>0</v>
      </c>
      <c r="CE477" s="30">
        <f t="shared" si="1249"/>
        <v>0</v>
      </c>
      <c r="CF477" s="30">
        <f t="shared" si="1249"/>
        <v>0</v>
      </c>
      <c r="CG477" s="30">
        <f t="shared" si="1249"/>
        <v>0</v>
      </c>
      <c r="CH477" s="30">
        <f t="shared" si="1249"/>
        <v>0</v>
      </c>
      <c r="CI477" s="30">
        <f t="shared" si="1249"/>
        <v>0</v>
      </c>
      <c r="CJ477" s="30">
        <f t="shared" si="1249"/>
        <v>0</v>
      </c>
      <c r="CK477" s="30">
        <f t="shared" si="1249"/>
        <v>0</v>
      </c>
      <c r="CL477" s="30">
        <f t="shared" si="1249"/>
        <v>0</v>
      </c>
      <c r="CM477" s="30">
        <f t="shared" si="1249"/>
        <v>0</v>
      </c>
      <c r="CN477" s="30">
        <f t="shared" si="1249"/>
        <v>0</v>
      </c>
      <c r="CO477" s="30">
        <f t="shared" si="1249"/>
        <v>0</v>
      </c>
      <c r="CP477" s="30">
        <f t="shared" si="1249"/>
        <v>0</v>
      </c>
      <c r="CQ477" s="30">
        <f t="shared" si="1249"/>
        <v>0</v>
      </c>
      <c r="CR477" s="30">
        <f t="shared" si="1249"/>
        <v>0</v>
      </c>
      <c r="CS477" s="30">
        <f t="shared" si="1249"/>
        <v>0</v>
      </c>
      <c r="CT477" s="30">
        <f t="shared" si="1249"/>
        <v>0</v>
      </c>
    </row>
    <row r="478" spans="1:98" ht="15.75" customHeight="1" x14ac:dyDescent="0.25">
      <c r="A478" s="1"/>
      <c r="B478" s="26" t="s">
        <v>310</v>
      </c>
      <c r="AE478" s="96">
        <f t="shared" ref="AE478:BZ478" si="1250">+AE448</f>
        <v>24.071000000000002</v>
      </c>
      <c r="AF478" s="96">
        <f t="shared" si="1250"/>
        <v>59.012</v>
      </c>
      <c r="AG478" s="96">
        <f t="shared" si="1250"/>
        <v>13.028</v>
      </c>
      <c r="AH478" s="96">
        <f t="shared" si="1250"/>
        <v>20.238</v>
      </c>
      <c r="AI478" s="96">
        <f t="shared" si="1250"/>
        <v>24.597999999999999</v>
      </c>
      <c r="AJ478" s="96">
        <f t="shared" si="1250"/>
        <v>30.343</v>
      </c>
      <c r="AK478" s="96">
        <f t="shared" si="1250"/>
        <v>123.66800000000001</v>
      </c>
      <c r="AL478" s="96">
        <f t="shared" si="1250"/>
        <v>69.090999999999994</v>
      </c>
      <c r="AM478" s="96">
        <f t="shared" si="1250"/>
        <v>57.432000000000002</v>
      </c>
      <c r="AN478" s="96">
        <f t="shared" si="1250"/>
        <v>55.767000000000003</v>
      </c>
      <c r="AO478" s="96">
        <f t="shared" si="1250"/>
        <v>63.399000000000001</v>
      </c>
      <c r="AP478" s="96">
        <f t="shared" si="1250"/>
        <v>81.283000000000001</v>
      </c>
      <c r="AQ478" s="96">
        <f t="shared" si="1250"/>
        <v>53.411000000000001</v>
      </c>
      <c r="AR478" s="96">
        <f t="shared" si="1250"/>
        <v>45.308</v>
      </c>
      <c r="AS478" s="96">
        <f t="shared" si="1250"/>
        <v>41.116</v>
      </c>
      <c r="AT478" s="96">
        <f t="shared" si="1250"/>
        <v>-29.363</v>
      </c>
      <c r="AU478" s="96">
        <f t="shared" si="1250"/>
        <v>49.05</v>
      </c>
      <c r="AV478" s="96">
        <f t="shared" si="1250"/>
        <v>47.146000000000001</v>
      </c>
      <c r="AW478" s="96">
        <f t="shared" si="1250"/>
        <v>46.344000000000001</v>
      </c>
      <c r="AX478" s="96">
        <f t="shared" si="1250"/>
        <v>40.429000000000002</v>
      </c>
      <c r="AY478" s="96">
        <f t="shared" si="1250"/>
        <v>43.9</v>
      </c>
      <c r="AZ478" s="96">
        <f t="shared" si="1250"/>
        <v>107.9</v>
      </c>
      <c r="BA478" s="96">
        <f t="shared" si="1250"/>
        <v>86.7</v>
      </c>
      <c r="BB478" s="96">
        <f t="shared" si="1250"/>
        <v>79.3</v>
      </c>
      <c r="BC478" s="96">
        <f t="shared" si="1250"/>
        <v>78.7</v>
      </c>
      <c r="BD478" s="96">
        <f t="shared" si="1250"/>
        <v>90.4</v>
      </c>
      <c r="BE478" s="96">
        <f t="shared" si="1250"/>
        <v>85.9</v>
      </c>
      <c r="BF478" s="96">
        <f t="shared" si="1250"/>
        <v>80.599999999999994</v>
      </c>
      <c r="BG478" s="96">
        <f t="shared" si="1250"/>
        <v>75.3</v>
      </c>
      <c r="BH478" s="96">
        <f t="shared" si="1250"/>
        <v>86.2</v>
      </c>
      <c r="BI478" s="9">
        <f t="shared" si="1250"/>
        <v>90</v>
      </c>
      <c r="BJ478" s="9">
        <f t="shared" si="1250"/>
        <v>90</v>
      </c>
      <c r="BK478" s="9">
        <f t="shared" si="1250"/>
        <v>79.3</v>
      </c>
      <c r="BL478" s="9">
        <f t="shared" si="1250"/>
        <v>90.2</v>
      </c>
      <c r="BM478" s="9">
        <f t="shared" si="1250"/>
        <v>94</v>
      </c>
      <c r="BN478" s="9">
        <f t="shared" si="1250"/>
        <v>94</v>
      </c>
      <c r="BO478" s="9">
        <f t="shared" si="1250"/>
        <v>83.3</v>
      </c>
      <c r="BP478" s="9">
        <f t="shared" si="1250"/>
        <v>94.2</v>
      </c>
      <c r="BQ478" s="9">
        <f t="shared" si="1250"/>
        <v>98</v>
      </c>
      <c r="BR478" s="9">
        <f t="shared" si="1250"/>
        <v>98</v>
      </c>
      <c r="BS478" s="9">
        <f t="shared" si="1250"/>
        <v>87.3</v>
      </c>
      <c r="BT478" s="9">
        <f t="shared" si="1250"/>
        <v>98.2</v>
      </c>
      <c r="BU478" s="9">
        <f t="shared" si="1250"/>
        <v>102</v>
      </c>
      <c r="BV478" s="9">
        <f t="shared" si="1250"/>
        <v>102</v>
      </c>
      <c r="BW478" s="9">
        <f t="shared" si="1250"/>
        <v>91.3</v>
      </c>
      <c r="BX478" s="9">
        <f t="shared" si="1250"/>
        <v>102.2</v>
      </c>
      <c r="BY478" s="9">
        <f t="shared" si="1250"/>
        <v>106</v>
      </c>
      <c r="BZ478" s="9">
        <f t="shared" si="1250"/>
        <v>106</v>
      </c>
      <c r="CB478" s="30"/>
      <c r="CC478" s="30">
        <f t="shared" ref="CC478:CT478" si="1251">+SUMIFS($C478:$BZ478,$C$5:$BZ$5,"&lt;="&amp;CC$5,$C$5:$BZ$5,"&gt;"&amp;CB$5)</f>
        <v>0</v>
      </c>
      <c r="CD478" s="30">
        <f t="shared" si="1251"/>
        <v>0</v>
      </c>
      <c r="CE478" s="30">
        <f t="shared" si="1251"/>
        <v>0</v>
      </c>
      <c r="CF478" s="30">
        <f t="shared" si="1251"/>
        <v>0</v>
      </c>
      <c r="CG478" s="30">
        <f t="shared" si="1251"/>
        <v>0</v>
      </c>
      <c r="CH478" s="30">
        <f t="shared" si="1251"/>
        <v>0</v>
      </c>
      <c r="CI478" s="30">
        <f t="shared" si="1251"/>
        <v>116.349</v>
      </c>
      <c r="CJ478" s="30">
        <f t="shared" si="1251"/>
        <v>247.7</v>
      </c>
      <c r="CK478" s="30">
        <f t="shared" si="1251"/>
        <v>257.88100000000003</v>
      </c>
      <c r="CL478" s="30">
        <f t="shared" si="1251"/>
        <v>110.47199999999998</v>
      </c>
      <c r="CM478" s="30">
        <f t="shared" si="1251"/>
        <v>182.96899999999999</v>
      </c>
      <c r="CN478" s="30">
        <f t="shared" si="1251"/>
        <v>317.8</v>
      </c>
      <c r="CO478" s="30">
        <f t="shared" si="1251"/>
        <v>335.6</v>
      </c>
      <c r="CP478" s="30">
        <f t="shared" si="1251"/>
        <v>341.5</v>
      </c>
      <c r="CQ478" s="30">
        <f t="shared" si="1251"/>
        <v>357.5</v>
      </c>
      <c r="CR478" s="30">
        <f t="shared" si="1251"/>
        <v>373.5</v>
      </c>
      <c r="CS478" s="30">
        <f t="shared" si="1251"/>
        <v>389.5</v>
      </c>
      <c r="CT478" s="30">
        <f t="shared" si="1251"/>
        <v>405.5</v>
      </c>
    </row>
    <row r="479" spans="1:98" ht="15.75" customHeight="1" x14ac:dyDescent="0.25">
      <c r="A479" s="1"/>
    </row>
    <row r="480" spans="1:98" ht="15.75" customHeight="1" x14ac:dyDescent="0.25">
      <c r="A480" s="1"/>
      <c r="B480" s="36" t="s">
        <v>326</v>
      </c>
      <c r="BG480" s="4"/>
      <c r="BH480" s="4"/>
      <c r="BI480" s="4">
        <f t="shared" ref="BI480:BZ480" si="1252">+BH483</f>
        <v>177.1</v>
      </c>
      <c r="BJ480" s="4">
        <f t="shared" si="1252"/>
        <v>177.6</v>
      </c>
      <c r="BK480" s="4">
        <f t="shared" si="1252"/>
        <v>178.1</v>
      </c>
      <c r="BL480" s="4">
        <f t="shared" si="1252"/>
        <v>178.54055555555556</v>
      </c>
      <c r="BM480" s="4">
        <f t="shared" si="1252"/>
        <v>179.04166666666666</v>
      </c>
      <c r="BN480" s="4">
        <f t="shared" si="1252"/>
        <v>179.56388888888887</v>
      </c>
      <c r="BO480" s="4">
        <f t="shared" si="1252"/>
        <v>180.08611111111108</v>
      </c>
      <c r="BP480" s="4">
        <f t="shared" si="1252"/>
        <v>180.54888888888885</v>
      </c>
      <c r="BQ480" s="4">
        <f t="shared" si="1252"/>
        <v>181.07222222222219</v>
      </c>
      <c r="BR480" s="4">
        <f t="shared" si="1252"/>
        <v>181.61666666666665</v>
      </c>
      <c r="BS480" s="4">
        <f t="shared" si="1252"/>
        <v>182.1611111111111</v>
      </c>
      <c r="BT480" s="4">
        <f t="shared" si="1252"/>
        <v>182.64611111111111</v>
      </c>
      <c r="BU480" s="4">
        <f t="shared" si="1252"/>
        <v>183.19166666666666</v>
      </c>
      <c r="BV480" s="4">
        <f t="shared" si="1252"/>
        <v>183.75833333333333</v>
      </c>
      <c r="BW480" s="4">
        <f t="shared" si="1252"/>
        <v>184.32499999999999</v>
      </c>
      <c r="BX480" s="4">
        <f t="shared" si="1252"/>
        <v>184.83222222222221</v>
      </c>
      <c r="BY480" s="4">
        <f t="shared" si="1252"/>
        <v>185.4</v>
      </c>
      <c r="BZ480" s="4">
        <f t="shared" si="1252"/>
        <v>185.98888888888891</v>
      </c>
      <c r="CB480" s="91"/>
      <c r="CC480" s="91">
        <f t="shared" ref="CC480:CT480" si="1253">+CB483</f>
        <v>0</v>
      </c>
      <c r="CD480" s="91">
        <f t="shared" si="1253"/>
        <v>0</v>
      </c>
      <c r="CE480" s="91">
        <f t="shared" si="1253"/>
        <v>0</v>
      </c>
      <c r="CF480" s="91">
        <f t="shared" si="1253"/>
        <v>0</v>
      </c>
      <c r="CG480" s="91">
        <f t="shared" si="1253"/>
        <v>0</v>
      </c>
      <c r="CH480" s="91">
        <f t="shared" si="1253"/>
        <v>0</v>
      </c>
      <c r="CI480" s="91">
        <f t="shared" si="1253"/>
        <v>0</v>
      </c>
      <c r="CJ480" s="91">
        <f t="shared" si="1253"/>
        <v>0</v>
      </c>
      <c r="CK480" s="91">
        <f t="shared" si="1253"/>
        <v>0</v>
      </c>
      <c r="CL480" s="91">
        <f t="shared" si="1253"/>
        <v>114.4</v>
      </c>
      <c r="CM480" s="91">
        <f t="shared" si="1253"/>
        <v>116.3</v>
      </c>
      <c r="CN480" s="91">
        <f t="shared" si="1253"/>
        <v>116.80200000000001</v>
      </c>
      <c r="CO480" s="91">
        <f t="shared" si="1253"/>
        <v>170.2</v>
      </c>
      <c r="CP480" s="91">
        <f t="shared" si="1253"/>
        <v>173.2</v>
      </c>
      <c r="CQ480" s="91">
        <f t="shared" si="1253"/>
        <v>178.1</v>
      </c>
      <c r="CR480" s="91">
        <f t="shared" si="1253"/>
        <v>180.08611111111108</v>
      </c>
      <c r="CS480" s="91">
        <f t="shared" si="1253"/>
        <v>182.1611111111111</v>
      </c>
      <c r="CT480" s="91">
        <f t="shared" si="1253"/>
        <v>184.32499999999999</v>
      </c>
    </row>
    <row r="481" spans="1:98" ht="15.75" customHeight="1" x14ac:dyDescent="0.25">
      <c r="A481" s="1"/>
      <c r="B481" s="26" t="s">
        <v>310</v>
      </c>
      <c r="BG481" s="9"/>
      <c r="BH481" s="9"/>
      <c r="BI481" s="9">
        <f t="shared" ref="BI481:BZ481" si="1254">+BI478/BI476</f>
        <v>0.5</v>
      </c>
      <c r="BJ481" s="9">
        <f t="shared" si="1254"/>
        <v>0.5</v>
      </c>
      <c r="BK481" s="9">
        <f t="shared" si="1254"/>
        <v>0.44055555555555553</v>
      </c>
      <c r="BL481" s="9">
        <f t="shared" si="1254"/>
        <v>0.50111111111111117</v>
      </c>
      <c r="BM481" s="9">
        <f t="shared" si="1254"/>
        <v>0.52222222222222225</v>
      </c>
      <c r="BN481" s="9">
        <f t="shared" si="1254"/>
        <v>0.52222222222222225</v>
      </c>
      <c r="BO481" s="9">
        <f t="shared" si="1254"/>
        <v>0.46277777777777779</v>
      </c>
      <c r="BP481" s="9">
        <f t="shared" si="1254"/>
        <v>0.52333333333333332</v>
      </c>
      <c r="BQ481" s="9">
        <f t="shared" si="1254"/>
        <v>0.5444444444444444</v>
      </c>
      <c r="BR481" s="9">
        <f t="shared" si="1254"/>
        <v>0.5444444444444444</v>
      </c>
      <c r="BS481" s="9">
        <f t="shared" si="1254"/>
        <v>0.48499999999999999</v>
      </c>
      <c r="BT481" s="9">
        <f t="shared" si="1254"/>
        <v>0.54555555555555557</v>
      </c>
      <c r="BU481" s="9">
        <f t="shared" si="1254"/>
        <v>0.56666666666666665</v>
      </c>
      <c r="BV481" s="9">
        <f t="shared" si="1254"/>
        <v>0.56666666666666665</v>
      </c>
      <c r="BW481" s="9">
        <f t="shared" si="1254"/>
        <v>0.50722222222222224</v>
      </c>
      <c r="BX481" s="9">
        <f t="shared" si="1254"/>
        <v>0.56777777777777783</v>
      </c>
      <c r="BY481" s="9">
        <f t="shared" si="1254"/>
        <v>0.58888888888888891</v>
      </c>
      <c r="BZ481" s="9">
        <f t="shared" si="1254"/>
        <v>0.58888888888888891</v>
      </c>
      <c r="CB481" s="30"/>
      <c r="CC481" s="30">
        <f t="shared" ref="CC481:CT481" si="1255">+SUMIFS($C481:$BZ481,$C$5:$BZ$5,"&lt;="&amp;CC$5,$C$5:$BZ$5,"&gt;"&amp;CB$5)</f>
        <v>0</v>
      </c>
      <c r="CD481" s="30">
        <f t="shared" si="1255"/>
        <v>0</v>
      </c>
      <c r="CE481" s="30">
        <f t="shared" si="1255"/>
        <v>0</v>
      </c>
      <c r="CF481" s="30">
        <f t="shared" si="1255"/>
        <v>0</v>
      </c>
      <c r="CG481" s="30">
        <f t="shared" si="1255"/>
        <v>0</v>
      </c>
      <c r="CH481" s="30">
        <f t="shared" si="1255"/>
        <v>0</v>
      </c>
      <c r="CI481" s="30">
        <f t="shared" si="1255"/>
        <v>0</v>
      </c>
      <c r="CJ481" s="30">
        <f t="shared" si="1255"/>
        <v>0</v>
      </c>
      <c r="CK481" s="30">
        <f t="shared" si="1255"/>
        <v>0</v>
      </c>
      <c r="CL481" s="30">
        <f t="shared" si="1255"/>
        <v>0</v>
      </c>
      <c r="CM481" s="30">
        <f t="shared" si="1255"/>
        <v>0</v>
      </c>
      <c r="CN481" s="30">
        <f t="shared" si="1255"/>
        <v>0</v>
      </c>
      <c r="CO481" s="30">
        <f t="shared" si="1255"/>
        <v>0</v>
      </c>
      <c r="CP481" s="30">
        <f t="shared" si="1255"/>
        <v>1</v>
      </c>
      <c r="CQ481" s="30">
        <f t="shared" si="1255"/>
        <v>1.9861111111111112</v>
      </c>
      <c r="CR481" s="30">
        <f t="shared" si="1255"/>
        <v>2.0749999999999997</v>
      </c>
      <c r="CS481" s="30">
        <f t="shared" si="1255"/>
        <v>2.1638888888888888</v>
      </c>
      <c r="CT481" s="30">
        <f t="shared" si="1255"/>
        <v>2.2527777777777782</v>
      </c>
    </row>
    <row r="482" spans="1:98" ht="15.75" customHeight="1" x14ac:dyDescent="0.25">
      <c r="A482" s="1"/>
      <c r="B482" s="26" t="s">
        <v>325</v>
      </c>
      <c r="BG482" s="9"/>
      <c r="BH482" s="9"/>
      <c r="BI482" s="9">
        <f t="shared" ref="BI482:BZ482" si="1256">-BI477</f>
        <v>0</v>
      </c>
      <c r="BJ482" s="9">
        <f t="shared" si="1256"/>
        <v>0</v>
      </c>
      <c r="BK482" s="9">
        <f t="shared" si="1256"/>
        <v>0</v>
      </c>
      <c r="BL482" s="9">
        <f t="shared" si="1256"/>
        <v>0</v>
      </c>
      <c r="BM482" s="9">
        <f t="shared" si="1256"/>
        <v>0</v>
      </c>
      <c r="BN482" s="9">
        <f t="shared" si="1256"/>
        <v>0</v>
      </c>
      <c r="BO482" s="9">
        <f t="shared" si="1256"/>
        <v>0</v>
      </c>
      <c r="BP482" s="9">
        <f t="shared" si="1256"/>
        <v>0</v>
      </c>
      <c r="BQ482" s="9">
        <f t="shared" si="1256"/>
        <v>0</v>
      </c>
      <c r="BR482" s="9">
        <f t="shared" si="1256"/>
        <v>0</v>
      </c>
      <c r="BS482" s="9">
        <f t="shared" si="1256"/>
        <v>0</v>
      </c>
      <c r="BT482" s="9">
        <f t="shared" si="1256"/>
        <v>0</v>
      </c>
      <c r="BU482" s="9">
        <f t="shared" si="1256"/>
        <v>0</v>
      </c>
      <c r="BV482" s="9">
        <f t="shared" si="1256"/>
        <v>0</v>
      </c>
      <c r="BW482" s="9">
        <f t="shared" si="1256"/>
        <v>0</v>
      </c>
      <c r="BX482" s="9">
        <f t="shared" si="1256"/>
        <v>0</v>
      </c>
      <c r="BY482" s="9">
        <f t="shared" si="1256"/>
        <v>0</v>
      </c>
      <c r="BZ482" s="9">
        <f t="shared" si="1256"/>
        <v>0</v>
      </c>
      <c r="CB482" s="30"/>
      <c r="CC482" s="30">
        <f t="shared" ref="CC482:CT482" si="1257">+SUMIFS($C482:$BZ482,$C$5:$BZ$5,"&lt;="&amp;CC$5,$C$5:$BZ$5,"&gt;"&amp;CB$5)</f>
        <v>0</v>
      </c>
      <c r="CD482" s="30">
        <f t="shared" si="1257"/>
        <v>0</v>
      </c>
      <c r="CE482" s="30">
        <f t="shared" si="1257"/>
        <v>0</v>
      </c>
      <c r="CF482" s="30">
        <f t="shared" si="1257"/>
        <v>0</v>
      </c>
      <c r="CG482" s="30">
        <f t="shared" si="1257"/>
        <v>0</v>
      </c>
      <c r="CH482" s="30">
        <f t="shared" si="1257"/>
        <v>0</v>
      </c>
      <c r="CI482" s="30">
        <f t="shared" si="1257"/>
        <v>0</v>
      </c>
      <c r="CJ482" s="30">
        <f t="shared" si="1257"/>
        <v>0</v>
      </c>
      <c r="CK482" s="30">
        <f t="shared" si="1257"/>
        <v>0</v>
      </c>
      <c r="CL482" s="30">
        <f t="shared" si="1257"/>
        <v>0</v>
      </c>
      <c r="CM482" s="30">
        <f t="shared" si="1257"/>
        <v>0</v>
      </c>
      <c r="CN482" s="30">
        <f t="shared" si="1257"/>
        <v>0</v>
      </c>
      <c r="CO482" s="30">
        <f t="shared" si="1257"/>
        <v>0</v>
      </c>
      <c r="CP482" s="30">
        <f t="shared" si="1257"/>
        <v>0</v>
      </c>
      <c r="CQ482" s="30">
        <f t="shared" si="1257"/>
        <v>0</v>
      </c>
      <c r="CR482" s="30">
        <f t="shared" si="1257"/>
        <v>0</v>
      </c>
      <c r="CS482" s="30">
        <f t="shared" si="1257"/>
        <v>0</v>
      </c>
      <c r="CT482" s="30">
        <f t="shared" si="1257"/>
        <v>0</v>
      </c>
    </row>
    <row r="483" spans="1:98" ht="15.75" customHeight="1" x14ac:dyDescent="0.25">
      <c r="A483" s="1"/>
      <c r="B483" s="36" t="s">
        <v>327</v>
      </c>
      <c r="AM483" s="96">
        <f t="shared" ref="AM483:BH483" si="1258">+AM423</f>
        <v>113.72799999999999</v>
      </c>
      <c r="AN483" s="96">
        <f t="shared" si="1258"/>
        <v>114.07599999999999</v>
      </c>
      <c r="AO483" s="96">
        <f t="shared" si="1258"/>
        <v>114.254</v>
      </c>
      <c r="AP483" s="96">
        <f t="shared" si="1258"/>
        <v>114.4</v>
      </c>
      <c r="AQ483" s="96">
        <f t="shared" si="1258"/>
        <v>114.956</v>
      </c>
      <c r="AR483" s="96">
        <f t="shared" si="1258"/>
        <v>115.414</v>
      </c>
      <c r="AS483" s="96">
        <f t="shared" si="1258"/>
        <v>116.117</v>
      </c>
      <c r="AT483" s="96">
        <f t="shared" si="1258"/>
        <v>116.3</v>
      </c>
      <c r="AU483" s="96">
        <f t="shared" si="1258"/>
        <v>117.13</v>
      </c>
      <c r="AV483" s="96">
        <f t="shared" si="1258"/>
        <v>116.803</v>
      </c>
      <c r="AW483" s="96">
        <f t="shared" si="1258"/>
        <v>116.708</v>
      </c>
      <c r="AX483" s="96">
        <f t="shared" si="1258"/>
        <v>116.80200000000001</v>
      </c>
      <c r="AY483" s="96">
        <f t="shared" si="1258"/>
        <v>141</v>
      </c>
      <c r="AZ483" s="96">
        <f t="shared" si="1258"/>
        <v>168.6</v>
      </c>
      <c r="BA483" s="96">
        <f t="shared" si="1258"/>
        <v>169.2</v>
      </c>
      <c r="BB483" s="96">
        <f t="shared" si="1258"/>
        <v>170.2</v>
      </c>
      <c r="BC483" s="96">
        <f t="shared" si="1258"/>
        <v>171.4</v>
      </c>
      <c r="BD483" s="96">
        <f t="shared" si="1258"/>
        <v>172.1</v>
      </c>
      <c r="BE483" s="96">
        <f t="shared" si="1258"/>
        <v>172.7</v>
      </c>
      <c r="BF483" s="96">
        <f t="shared" si="1258"/>
        <v>173.2</v>
      </c>
      <c r="BG483" s="96">
        <f t="shared" si="1258"/>
        <v>174.6</v>
      </c>
      <c r="BH483" s="96">
        <f t="shared" si="1258"/>
        <v>177.1</v>
      </c>
      <c r="BI483" s="209">
        <f t="shared" ref="BI483:BZ483" si="1259">+BI480+BI481+BI482</f>
        <v>177.6</v>
      </c>
      <c r="BJ483" s="209">
        <f t="shared" si="1259"/>
        <v>178.1</v>
      </c>
      <c r="BK483" s="209">
        <f t="shared" si="1259"/>
        <v>178.54055555555556</v>
      </c>
      <c r="BL483" s="209">
        <f t="shared" si="1259"/>
        <v>179.04166666666666</v>
      </c>
      <c r="BM483" s="209">
        <f t="shared" si="1259"/>
        <v>179.56388888888887</v>
      </c>
      <c r="BN483" s="209">
        <f t="shared" si="1259"/>
        <v>180.08611111111108</v>
      </c>
      <c r="BO483" s="209">
        <f t="shared" si="1259"/>
        <v>180.54888888888885</v>
      </c>
      <c r="BP483" s="209">
        <f t="shared" si="1259"/>
        <v>181.07222222222219</v>
      </c>
      <c r="BQ483" s="209">
        <f t="shared" si="1259"/>
        <v>181.61666666666665</v>
      </c>
      <c r="BR483" s="209">
        <f t="shared" si="1259"/>
        <v>182.1611111111111</v>
      </c>
      <c r="BS483" s="209">
        <f t="shared" si="1259"/>
        <v>182.64611111111111</v>
      </c>
      <c r="BT483" s="209">
        <f t="shared" si="1259"/>
        <v>183.19166666666666</v>
      </c>
      <c r="BU483" s="209">
        <f t="shared" si="1259"/>
        <v>183.75833333333333</v>
      </c>
      <c r="BV483" s="209">
        <f t="shared" si="1259"/>
        <v>184.32499999999999</v>
      </c>
      <c r="BW483" s="209">
        <f t="shared" si="1259"/>
        <v>184.83222222222221</v>
      </c>
      <c r="BX483" s="209">
        <f t="shared" si="1259"/>
        <v>185.4</v>
      </c>
      <c r="BY483" s="209">
        <f t="shared" si="1259"/>
        <v>185.98888888888891</v>
      </c>
      <c r="BZ483" s="209">
        <f t="shared" si="1259"/>
        <v>186.57777777777781</v>
      </c>
      <c r="CB483" s="210"/>
      <c r="CC483" s="210">
        <f t="shared" ref="CC483:CT483" si="1260">+SUMIF($C$5:$BZ$5,"="&amp;CC$5,$C483:$BZ483)</f>
        <v>0</v>
      </c>
      <c r="CD483" s="210">
        <f t="shared" si="1260"/>
        <v>0</v>
      </c>
      <c r="CE483" s="210">
        <f t="shared" si="1260"/>
        <v>0</v>
      </c>
      <c r="CF483" s="210">
        <f t="shared" si="1260"/>
        <v>0</v>
      </c>
      <c r="CG483" s="210">
        <f t="shared" si="1260"/>
        <v>0</v>
      </c>
      <c r="CH483" s="210">
        <f t="shared" si="1260"/>
        <v>0</v>
      </c>
      <c r="CI483" s="210">
        <f t="shared" si="1260"/>
        <v>0</v>
      </c>
      <c r="CJ483" s="210">
        <f t="shared" si="1260"/>
        <v>0</v>
      </c>
      <c r="CK483" s="210">
        <f t="shared" si="1260"/>
        <v>114.4</v>
      </c>
      <c r="CL483" s="210">
        <f t="shared" si="1260"/>
        <v>116.3</v>
      </c>
      <c r="CM483" s="210">
        <f t="shared" si="1260"/>
        <v>116.80200000000001</v>
      </c>
      <c r="CN483" s="210">
        <f t="shared" si="1260"/>
        <v>170.2</v>
      </c>
      <c r="CO483" s="210">
        <f t="shared" si="1260"/>
        <v>173.2</v>
      </c>
      <c r="CP483" s="210">
        <f t="shared" si="1260"/>
        <v>178.1</v>
      </c>
      <c r="CQ483" s="210">
        <f t="shared" si="1260"/>
        <v>180.08611111111108</v>
      </c>
      <c r="CR483" s="210">
        <f t="shared" si="1260"/>
        <v>182.1611111111111</v>
      </c>
      <c r="CS483" s="210">
        <f t="shared" si="1260"/>
        <v>184.32499999999999</v>
      </c>
      <c r="CT483" s="210">
        <f t="shared" si="1260"/>
        <v>186.57777777777781</v>
      </c>
    </row>
    <row r="484" spans="1:98" ht="15.75" customHeight="1" x14ac:dyDescent="0.25">
      <c r="A484" s="1"/>
    </row>
    <row r="485" spans="1:98" ht="15.75" customHeight="1" x14ac:dyDescent="0.25">
      <c r="A485" s="1"/>
      <c r="B485" s="36" t="s">
        <v>328</v>
      </c>
      <c r="BG485" s="4">
        <f t="shared" ref="BG485:BZ485" si="1261">+AVERAGE(BG480,BG483)</f>
        <v>174.6</v>
      </c>
      <c r="BH485" s="4">
        <f t="shared" si="1261"/>
        <v>177.1</v>
      </c>
      <c r="BI485" s="4">
        <f t="shared" si="1261"/>
        <v>177.35</v>
      </c>
      <c r="BJ485" s="4">
        <f t="shared" si="1261"/>
        <v>177.85</v>
      </c>
      <c r="BK485" s="4">
        <f t="shared" si="1261"/>
        <v>178.32027777777779</v>
      </c>
      <c r="BL485" s="4">
        <f t="shared" si="1261"/>
        <v>178.79111111111109</v>
      </c>
      <c r="BM485" s="4">
        <f t="shared" si="1261"/>
        <v>179.30277777777775</v>
      </c>
      <c r="BN485" s="4">
        <f t="shared" si="1261"/>
        <v>179.82499999999999</v>
      </c>
      <c r="BO485" s="4">
        <f t="shared" si="1261"/>
        <v>180.31749999999997</v>
      </c>
      <c r="BP485" s="4">
        <f t="shared" si="1261"/>
        <v>180.81055555555554</v>
      </c>
      <c r="BQ485" s="4">
        <f t="shared" si="1261"/>
        <v>181.34444444444443</v>
      </c>
      <c r="BR485" s="4">
        <f t="shared" si="1261"/>
        <v>181.88888888888886</v>
      </c>
      <c r="BS485" s="4">
        <f t="shared" si="1261"/>
        <v>182.4036111111111</v>
      </c>
      <c r="BT485" s="4">
        <f t="shared" si="1261"/>
        <v>182.91888888888889</v>
      </c>
      <c r="BU485" s="4">
        <f t="shared" si="1261"/>
        <v>183.47499999999999</v>
      </c>
      <c r="BV485" s="4">
        <f t="shared" si="1261"/>
        <v>184.04166666666666</v>
      </c>
      <c r="BW485" s="4">
        <f t="shared" si="1261"/>
        <v>184.57861111111112</v>
      </c>
      <c r="BX485" s="4">
        <f t="shared" si="1261"/>
        <v>185.11611111111111</v>
      </c>
      <c r="BY485" s="4">
        <f t="shared" si="1261"/>
        <v>185.69444444444446</v>
      </c>
      <c r="BZ485" s="4">
        <f t="shared" si="1261"/>
        <v>186.28333333333336</v>
      </c>
    </row>
    <row r="486" spans="1:98" ht="15.75" customHeight="1" x14ac:dyDescent="0.25">
      <c r="A486" s="1"/>
    </row>
    <row r="487" spans="1:98" ht="15" customHeight="1" x14ac:dyDescent="0.25">
      <c r="A487" s="1" t="s">
        <v>34</v>
      </c>
      <c r="B487" s="22" t="s">
        <v>329</v>
      </c>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c r="AA487" s="24"/>
      <c r="AB487" s="24"/>
      <c r="AC487" s="24"/>
      <c r="AD487" s="24"/>
      <c r="AE487" s="24"/>
      <c r="AF487" s="24"/>
      <c r="AG487" s="24"/>
      <c r="AH487" s="24"/>
      <c r="AI487" s="24"/>
      <c r="AJ487" s="24"/>
      <c r="AK487" s="24"/>
      <c r="AL487" s="24"/>
      <c r="AM487" s="24"/>
      <c r="AN487" s="24"/>
      <c r="AO487" s="24"/>
      <c r="AP487" s="24"/>
      <c r="AQ487" s="24"/>
      <c r="AR487" s="24"/>
      <c r="AS487" s="24"/>
      <c r="AT487" s="24"/>
      <c r="AU487" s="24"/>
      <c r="AV487" s="24"/>
      <c r="AW487" s="24"/>
      <c r="AX487" s="24"/>
      <c r="AY487" s="24"/>
      <c r="AZ487" s="24"/>
      <c r="BA487" s="24"/>
      <c r="BB487" s="24"/>
      <c r="BC487" s="24"/>
      <c r="BD487" s="24"/>
      <c r="BE487" s="24"/>
      <c r="BF487" s="24"/>
      <c r="BG487" s="24"/>
      <c r="BH487" s="24"/>
      <c r="BI487" s="24"/>
      <c r="BJ487" s="24"/>
      <c r="BK487" s="24"/>
      <c r="BL487" s="24"/>
      <c r="BM487" s="24"/>
      <c r="BN487" s="24"/>
      <c r="BO487" s="24"/>
      <c r="BP487" s="24"/>
      <c r="BQ487" s="24"/>
      <c r="BR487" s="24"/>
      <c r="BS487" s="24"/>
      <c r="BT487" s="24"/>
      <c r="BU487" s="24"/>
      <c r="BV487" s="24"/>
      <c r="BW487" s="24"/>
      <c r="BX487" s="24"/>
      <c r="BY487" s="24"/>
      <c r="BZ487" s="24"/>
      <c r="CB487" s="24"/>
      <c r="CC487" s="24"/>
      <c r="CD487" s="24"/>
      <c r="CE487" s="24"/>
      <c r="CF487" s="24"/>
      <c r="CG487" s="24"/>
      <c r="CH487" s="24"/>
      <c r="CI487" s="24"/>
      <c r="CJ487" s="24"/>
      <c r="CK487" s="23" t="str">
        <f>+B487</f>
        <v>BALANCE SHEET</v>
      </c>
      <c r="CL487" s="24"/>
      <c r="CM487" s="24"/>
      <c r="CN487" s="24"/>
      <c r="CO487" s="24"/>
      <c r="CP487" s="24"/>
      <c r="CQ487" s="24"/>
      <c r="CR487" s="24"/>
      <c r="CS487" s="24"/>
      <c r="CT487" s="24"/>
    </row>
    <row r="488" spans="1:98" ht="15" customHeight="1" x14ac:dyDescent="0.25">
      <c r="B488" s="26" t="s">
        <v>330</v>
      </c>
      <c r="BD488" s="215">
        <v>3.5499999999999997E-2</v>
      </c>
      <c r="BF488" s="37">
        <v>600</v>
      </c>
      <c r="BG488" s="211">
        <f>+BF488</f>
        <v>600</v>
      </c>
      <c r="BH488" s="211">
        <f t="shared" ref="BH488:BZ488" si="1262">+BG488</f>
        <v>600</v>
      </c>
      <c r="BI488" s="211">
        <f t="shared" si="1262"/>
        <v>600</v>
      </c>
      <c r="BJ488" s="211">
        <f t="shared" si="1262"/>
        <v>600</v>
      </c>
      <c r="BK488" s="211">
        <f t="shared" si="1262"/>
        <v>600</v>
      </c>
      <c r="BL488" s="211">
        <f t="shared" si="1262"/>
        <v>600</v>
      </c>
      <c r="BM488" s="211">
        <f t="shared" si="1262"/>
        <v>600</v>
      </c>
      <c r="BN488" s="211">
        <f t="shared" si="1262"/>
        <v>600</v>
      </c>
      <c r="BO488" s="211">
        <f t="shared" si="1262"/>
        <v>600</v>
      </c>
      <c r="BP488" s="211">
        <f t="shared" si="1262"/>
        <v>600</v>
      </c>
      <c r="BQ488" s="211">
        <f t="shared" si="1262"/>
        <v>600</v>
      </c>
      <c r="BR488" s="211">
        <f t="shared" si="1262"/>
        <v>600</v>
      </c>
      <c r="BS488" s="211">
        <f t="shared" si="1262"/>
        <v>600</v>
      </c>
      <c r="BT488" s="211">
        <f t="shared" si="1262"/>
        <v>600</v>
      </c>
      <c r="BU488" s="211">
        <f t="shared" si="1262"/>
        <v>600</v>
      </c>
      <c r="BV488" s="211">
        <f t="shared" si="1262"/>
        <v>600</v>
      </c>
      <c r="BW488" s="211">
        <f t="shared" si="1262"/>
        <v>600</v>
      </c>
      <c r="BX488" s="211">
        <f t="shared" si="1262"/>
        <v>600</v>
      </c>
      <c r="BY488" s="211">
        <f t="shared" si="1262"/>
        <v>600</v>
      </c>
      <c r="BZ488" s="211">
        <f t="shared" si="1262"/>
        <v>600</v>
      </c>
    </row>
    <row r="489" spans="1:98" ht="15" customHeight="1" x14ac:dyDescent="0.25">
      <c r="B489" s="26" t="s">
        <v>331</v>
      </c>
      <c r="BD489" s="215">
        <v>0.05</v>
      </c>
      <c r="BF489" s="37">
        <v>550</v>
      </c>
      <c r="BG489" s="211">
        <f>+BF489</f>
        <v>550</v>
      </c>
      <c r="BH489" s="211">
        <f t="shared" ref="BH489:BZ489" si="1263">+BG489</f>
        <v>550</v>
      </c>
      <c r="BI489" s="211">
        <f t="shared" si="1263"/>
        <v>550</v>
      </c>
      <c r="BJ489" s="211">
        <f t="shared" si="1263"/>
        <v>550</v>
      </c>
      <c r="BK489" s="211">
        <f t="shared" si="1263"/>
        <v>550</v>
      </c>
      <c r="BL489" s="211">
        <f t="shared" si="1263"/>
        <v>550</v>
      </c>
      <c r="BM489" s="211">
        <f t="shared" si="1263"/>
        <v>550</v>
      </c>
      <c r="BN489" s="211">
        <f t="shared" si="1263"/>
        <v>550</v>
      </c>
      <c r="BO489" s="211">
        <f t="shared" si="1263"/>
        <v>550</v>
      </c>
      <c r="BP489" s="211">
        <f t="shared" si="1263"/>
        <v>550</v>
      </c>
      <c r="BQ489" s="211">
        <f t="shared" si="1263"/>
        <v>550</v>
      </c>
      <c r="BR489" s="211">
        <f t="shared" si="1263"/>
        <v>550</v>
      </c>
      <c r="BS489" s="211">
        <f t="shared" si="1263"/>
        <v>550</v>
      </c>
      <c r="BT489" s="211">
        <f t="shared" si="1263"/>
        <v>550</v>
      </c>
      <c r="BU489" s="211">
        <f t="shared" si="1263"/>
        <v>550</v>
      </c>
      <c r="BV489" s="211">
        <f t="shared" si="1263"/>
        <v>550</v>
      </c>
      <c r="BW489" s="211">
        <f t="shared" si="1263"/>
        <v>550</v>
      </c>
      <c r="BX489" s="211">
        <f t="shared" si="1263"/>
        <v>550</v>
      </c>
      <c r="BY489" s="211">
        <f t="shared" si="1263"/>
        <v>550</v>
      </c>
      <c r="BZ489" s="211">
        <f t="shared" si="1263"/>
        <v>550</v>
      </c>
    </row>
    <row r="490" spans="1:98" ht="15" customHeight="1" x14ac:dyDescent="0.25">
      <c r="B490" s="26" t="s">
        <v>332</v>
      </c>
      <c r="BD490" s="215">
        <v>3.6999999999999998E-2</v>
      </c>
      <c r="BF490" s="37">
        <v>600</v>
      </c>
      <c r="BG490" s="211">
        <f>+BF490</f>
        <v>600</v>
      </c>
      <c r="BH490" s="211">
        <f t="shared" ref="BH490:BZ490" si="1264">+BG490</f>
        <v>600</v>
      </c>
      <c r="BI490" s="211">
        <f t="shared" si="1264"/>
        <v>600</v>
      </c>
      <c r="BJ490" s="211">
        <f t="shared" si="1264"/>
        <v>600</v>
      </c>
      <c r="BK490" s="211">
        <f t="shared" si="1264"/>
        <v>600</v>
      </c>
      <c r="BL490" s="211">
        <f t="shared" si="1264"/>
        <v>600</v>
      </c>
      <c r="BM490" s="211">
        <f t="shared" si="1264"/>
        <v>600</v>
      </c>
      <c r="BN490" s="211">
        <f t="shared" si="1264"/>
        <v>600</v>
      </c>
      <c r="BO490" s="211">
        <f t="shared" si="1264"/>
        <v>600</v>
      </c>
      <c r="BP490" s="211">
        <f t="shared" si="1264"/>
        <v>600</v>
      </c>
      <c r="BQ490" s="211">
        <f t="shared" si="1264"/>
        <v>600</v>
      </c>
      <c r="BR490" s="211">
        <f t="shared" si="1264"/>
        <v>600</v>
      </c>
      <c r="BS490" s="211">
        <f t="shared" si="1264"/>
        <v>600</v>
      </c>
      <c r="BT490" s="211">
        <f t="shared" si="1264"/>
        <v>600</v>
      </c>
      <c r="BU490" s="211">
        <f t="shared" si="1264"/>
        <v>600</v>
      </c>
      <c r="BV490" s="211">
        <f t="shared" si="1264"/>
        <v>600</v>
      </c>
      <c r="BW490" s="211">
        <f t="shared" si="1264"/>
        <v>600</v>
      </c>
      <c r="BX490" s="211">
        <f t="shared" si="1264"/>
        <v>600</v>
      </c>
      <c r="BY490" s="211">
        <f t="shared" si="1264"/>
        <v>600</v>
      </c>
      <c r="BZ490" s="211">
        <f t="shared" si="1264"/>
        <v>600</v>
      </c>
    </row>
    <row r="491" spans="1:98" ht="15" customHeight="1" x14ac:dyDescent="0.25">
      <c r="B491" s="26" t="s">
        <v>333</v>
      </c>
      <c r="BD491" s="215">
        <v>4.9500000000000002E-2</v>
      </c>
      <c r="BF491" s="37">
        <v>800</v>
      </c>
      <c r="BG491" s="211">
        <f>+BF491</f>
        <v>800</v>
      </c>
      <c r="BH491" s="211">
        <f t="shared" ref="BH491:BZ491" si="1265">+BG491</f>
        <v>800</v>
      </c>
      <c r="BI491" s="211">
        <f t="shared" si="1265"/>
        <v>800</v>
      </c>
      <c r="BJ491" s="211">
        <f t="shared" si="1265"/>
        <v>800</v>
      </c>
      <c r="BK491" s="211">
        <f t="shared" si="1265"/>
        <v>800</v>
      </c>
      <c r="BL491" s="211">
        <f t="shared" si="1265"/>
        <v>800</v>
      </c>
      <c r="BM491" s="211">
        <f t="shared" si="1265"/>
        <v>800</v>
      </c>
      <c r="BN491" s="211">
        <f t="shared" si="1265"/>
        <v>800</v>
      </c>
      <c r="BO491" s="211">
        <f t="shared" si="1265"/>
        <v>800</v>
      </c>
      <c r="BP491" s="211">
        <f t="shared" si="1265"/>
        <v>800</v>
      </c>
      <c r="BQ491" s="211">
        <f t="shared" si="1265"/>
        <v>800</v>
      </c>
      <c r="BR491" s="211">
        <f t="shared" si="1265"/>
        <v>800</v>
      </c>
      <c r="BS491" s="211">
        <f t="shared" si="1265"/>
        <v>800</v>
      </c>
      <c r="BT491" s="211">
        <f t="shared" si="1265"/>
        <v>800</v>
      </c>
      <c r="BU491" s="211">
        <f t="shared" si="1265"/>
        <v>800</v>
      </c>
      <c r="BV491" s="211">
        <f t="shared" si="1265"/>
        <v>800</v>
      </c>
      <c r="BW491" s="211">
        <f t="shared" si="1265"/>
        <v>800</v>
      </c>
      <c r="BX491" s="211">
        <f t="shared" si="1265"/>
        <v>800</v>
      </c>
      <c r="BY491" s="211">
        <f t="shared" si="1265"/>
        <v>800</v>
      </c>
      <c r="BZ491" s="211">
        <f t="shared" si="1265"/>
        <v>800</v>
      </c>
    </row>
    <row r="492" spans="1:98" ht="15" customHeight="1" x14ac:dyDescent="0.25">
      <c r="B492" s="26" t="s">
        <v>334</v>
      </c>
      <c r="BD492" s="215">
        <v>0.04</v>
      </c>
      <c r="BF492" s="37">
        <v>500</v>
      </c>
      <c r="BG492" s="211">
        <f>+BF492</f>
        <v>500</v>
      </c>
      <c r="BH492" s="211">
        <f t="shared" ref="BH492:BZ492" si="1266">+BG492</f>
        <v>500</v>
      </c>
      <c r="BI492" s="211">
        <f t="shared" si="1266"/>
        <v>500</v>
      </c>
      <c r="BJ492" s="211">
        <f t="shared" si="1266"/>
        <v>500</v>
      </c>
      <c r="BK492" s="211">
        <f t="shared" si="1266"/>
        <v>500</v>
      </c>
      <c r="BL492" s="211">
        <f t="shared" si="1266"/>
        <v>500</v>
      </c>
      <c r="BM492" s="211">
        <f t="shared" si="1266"/>
        <v>500</v>
      </c>
      <c r="BN492" s="211">
        <f t="shared" si="1266"/>
        <v>500</v>
      </c>
      <c r="BO492" s="211">
        <f t="shared" si="1266"/>
        <v>500</v>
      </c>
      <c r="BP492" s="211">
        <f t="shared" si="1266"/>
        <v>500</v>
      </c>
      <c r="BQ492" s="211">
        <f t="shared" si="1266"/>
        <v>500</v>
      </c>
      <c r="BR492" s="211">
        <f t="shared" si="1266"/>
        <v>500</v>
      </c>
      <c r="BS492" s="211">
        <f t="shared" si="1266"/>
        <v>500</v>
      </c>
      <c r="BT492" s="211">
        <f t="shared" si="1266"/>
        <v>500</v>
      </c>
      <c r="BU492" s="211">
        <f t="shared" si="1266"/>
        <v>500</v>
      </c>
      <c r="BV492" s="211">
        <f t="shared" si="1266"/>
        <v>500</v>
      </c>
      <c r="BW492" s="211">
        <f t="shared" si="1266"/>
        <v>500</v>
      </c>
      <c r="BX492" s="211">
        <f t="shared" si="1266"/>
        <v>500</v>
      </c>
      <c r="BY492" s="211">
        <f t="shared" si="1266"/>
        <v>500</v>
      </c>
      <c r="BZ492" s="211">
        <f t="shared" si="1266"/>
        <v>500</v>
      </c>
    </row>
    <row r="493" spans="1:98" ht="15" customHeight="1" x14ac:dyDescent="0.25">
      <c r="B493" s="26" t="s">
        <v>330</v>
      </c>
      <c r="BD493" s="215">
        <v>3.5499999999999997E-2</v>
      </c>
      <c r="BF493" s="37">
        <v>0</v>
      </c>
      <c r="BG493" s="37">
        <v>600</v>
      </c>
      <c r="BH493" s="37">
        <v>600</v>
      </c>
      <c r="BI493" s="211">
        <f t="shared" ref="BI493" si="1267">+BH493</f>
        <v>600</v>
      </c>
      <c r="BJ493" s="211">
        <f t="shared" ref="BJ493" si="1268">+BI493</f>
        <v>600</v>
      </c>
      <c r="BK493" s="211">
        <f t="shared" ref="BK493" si="1269">+BJ493</f>
        <v>600</v>
      </c>
      <c r="BL493" s="211">
        <f t="shared" ref="BL493" si="1270">+BK493</f>
        <v>600</v>
      </c>
      <c r="BM493" s="211">
        <f t="shared" ref="BM493" si="1271">+BL493</f>
        <v>600</v>
      </c>
      <c r="BN493" s="211">
        <f t="shared" ref="BN493" si="1272">+BM493</f>
        <v>600</v>
      </c>
      <c r="BO493" s="211">
        <f t="shared" ref="BO493" si="1273">+BN493</f>
        <v>600</v>
      </c>
      <c r="BP493" s="211">
        <f t="shared" ref="BP493" si="1274">+BO493</f>
        <v>600</v>
      </c>
      <c r="BQ493" s="211">
        <f t="shared" ref="BQ493" si="1275">+BP493</f>
        <v>600</v>
      </c>
      <c r="BR493" s="211">
        <f t="shared" ref="BR493" si="1276">+BQ493</f>
        <v>600</v>
      </c>
      <c r="BS493" s="211">
        <f t="shared" ref="BS493" si="1277">+BR493</f>
        <v>600</v>
      </c>
      <c r="BT493" s="211">
        <f t="shared" ref="BT493" si="1278">+BS493</f>
        <v>600</v>
      </c>
      <c r="BU493" s="211">
        <f t="shared" ref="BU493" si="1279">+BT493</f>
        <v>600</v>
      </c>
      <c r="BV493" s="211">
        <f t="shared" ref="BV493" si="1280">+BU493</f>
        <v>600</v>
      </c>
      <c r="BW493" s="211">
        <f t="shared" ref="BW493" si="1281">+BV493</f>
        <v>600</v>
      </c>
      <c r="BX493" s="211">
        <f t="shared" ref="BX493" si="1282">+BW493</f>
        <v>600</v>
      </c>
      <c r="BY493" s="211">
        <f t="shared" ref="BY493" si="1283">+BX493</f>
        <v>600</v>
      </c>
      <c r="BZ493" s="211">
        <f t="shared" ref="BZ493" si="1284">+BY493</f>
        <v>600</v>
      </c>
    </row>
    <row r="494" spans="1:98" ht="15" customHeight="1" x14ac:dyDescent="0.25">
      <c r="A494" s="212"/>
      <c r="B494" s="316" t="s">
        <v>137</v>
      </c>
      <c r="C494" s="212"/>
      <c r="D494" s="212"/>
      <c r="E494" s="212"/>
      <c r="F494" s="212"/>
      <c r="G494" s="212"/>
      <c r="H494" s="212"/>
      <c r="I494" s="212"/>
      <c r="J494" s="212"/>
      <c r="K494" s="212"/>
      <c r="L494" s="212"/>
      <c r="M494" s="212"/>
      <c r="N494" s="212"/>
      <c r="O494" s="212"/>
      <c r="P494" s="212"/>
      <c r="Q494" s="212"/>
      <c r="R494" s="212"/>
      <c r="S494" s="212"/>
      <c r="T494" s="212"/>
      <c r="U494" s="212"/>
      <c r="V494" s="212"/>
      <c r="W494" s="212"/>
      <c r="X494" s="212"/>
      <c r="Y494" s="212"/>
      <c r="Z494" s="212"/>
      <c r="AA494" s="212"/>
      <c r="AB494" s="212"/>
      <c r="AC494" s="212"/>
      <c r="AD494" s="212"/>
      <c r="AE494" s="212"/>
      <c r="AF494" s="212"/>
      <c r="AG494" s="212"/>
      <c r="AH494" s="212"/>
      <c r="AI494" s="212"/>
      <c r="AJ494" s="212"/>
      <c r="AK494" s="212"/>
      <c r="AL494" s="212"/>
      <c r="AM494" s="212"/>
      <c r="AN494" s="212"/>
      <c r="AO494" s="212"/>
      <c r="AP494" s="212"/>
      <c r="AQ494" s="212"/>
      <c r="AR494" s="212"/>
      <c r="AS494" s="212"/>
      <c r="AT494" s="212"/>
      <c r="AU494" s="212"/>
      <c r="AV494" s="212"/>
      <c r="AW494" s="212"/>
      <c r="AX494" s="212"/>
      <c r="AY494" s="212"/>
      <c r="AZ494" s="212"/>
      <c r="BA494" s="212"/>
      <c r="BB494" s="212"/>
      <c r="BC494" s="212"/>
      <c r="BD494" s="216">
        <v>0</v>
      </c>
      <c r="BE494" s="212"/>
      <c r="BF494" s="158">
        <f>+BF495-SUM(BF488:BF493)</f>
        <v>32.900000000000091</v>
      </c>
      <c r="BG494" s="158">
        <f t="shared" ref="BG494:BH494" si="1285">+BG495-SUM(BG488:BG493)</f>
        <v>3.3000000000001819</v>
      </c>
      <c r="BH494" s="158">
        <f t="shared" si="1285"/>
        <v>5.1000000000003638</v>
      </c>
      <c r="BI494" s="101">
        <f t="shared" ref="BI494:BZ494" si="1286">+BH494</f>
        <v>5.1000000000003638</v>
      </c>
      <c r="BJ494" s="101">
        <f t="shared" si="1286"/>
        <v>5.1000000000003638</v>
      </c>
      <c r="BK494" s="101">
        <f t="shared" si="1286"/>
        <v>5.1000000000003638</v>
      </c>
      <c r="BL494" s="101">
        <f t="shared" si="1286"/>
        <v>5.1000000000003638</v>
      </c>
      <c r="BM494" s="101">
        <f t="shared" si="1286"/>
        <v>5.1000000000003638</v>
      </c>
      <c r="BN494" s="101">
        <f t="shared" si="1286"/>
        <v>5.1000000000003638</v>
      </c>
      <c r="BO494" s="101">
        <f t="shared" si="1286"/>
        <v>5.1000000000003638</v>
      </c>
      <c r="BP494" s="101">
        <f t="shared" si="1286"/>
        <v>5.1000000000003638</v>
      </c>
      <c r="BQ494" s="101">
        <f t="shared" si="1286"/>
        <v>5.1000000000003638</v>
      </c>
      <c r="BR494" s="101">
        <f t="shared" si="1286"/>
        <v>5.1000000000003638</v>
      </c>
      <c r="BS494" s="101">
        <f t="shared" si="1286"/>
        <v>5.1000000000003638</v>
      </c>
      <c r="BT494" s="101">
        <f t="shared" si="1286"/>
        <v>5.1000000000003638</v>
      </c>
      <c r="BU494" s="101">
        <f t="shared" si="1286"/>
        <v>5.1000000000003638</v>
      </c>
      <c r="BV494" s="101">
        <f t="shared" si="1286"/>
        <v>5.1000000000003638</v>
      </c>
      <c r="BW494" s="101">
        <f t="shared" si="1286"/>
        <v>5.1000000000003638</v>
      </c>
      <c r="BX494" s="101">
        <f t="shared" si="1286"/>
        <v>5.1000000000003638</v>
      </c>
      <c r="BY494" s="101">
        <f t="shared" si="1286"/>
        <v>5.1000000000003638</v>
      </c>
      <c r="BZ494" s="101">
        <f t="shared" si="1286"/>
        <v>5.1000000000003638</v>
      </c>
      <c r="CB494" s="212"/>
      <c r="CC494" s="212"/>
      <c r="CD494" s="212"/>
      <c r="CE494" s="212"/>
      <c r="CF494" s="212"/>
      <c r="CG494" s="212"/>
      <c r="CH494" s="212"/>
      <c r="CI494" s="212"/>
      <c r="CJ494" s="212"/>
      <c r="CK494" s="212"/>
      <c r="CL494" s="212"/>
      <c r="CM494" s="212"/>
      <c r="CN494" s="212"/>
      <c r="CO494" s="212"/>
      <c r="CP494" s="212"/>
      <c r="CQ494" s="212"/>
      <c r="CR494" s="212"/>
      <c r="CS494" s="212"/>
      <c r="CT494" s="212"/>
    </row>
    <row r="495" spans="1:98" ht="15.75" customHeight="1" x14ac:dyDescent="0.25">
      <c r="A495" s="1"/>
      <c r="B495" s="26" t="s">
        <v>335</v>
      </c>
      <c r="C495" s="52"/>
      <c r="D495" s="52"/>
      <c r="E495" s="52"/>
      <c r="F495" s="52"/>
      <c r="G495" s="52">
        <f t="shared" ref="G495:BH495" si="1287">+IF(ISNUMBER(G534),G534,0)+IF(ISNUMBER(G542),G542,0)</f>
        <v>109.236</v>
      </c>
      <c r="H495" s="52">
        <f t="shared" si="1287"/>
        <v>111.29900000000001</v>
      </c>
      <c r="I495" s="52">
        <f t="shared" si="1287"/>
        <v>311.90600000000001</v>
      </c>
      <c r="J495" s="52">
        <f t="shared" si="1287"/>
        <v>316.33999999999997</v>
      </c>
      <c r="K495" s="52">
        <f t="shared" si="1287"/>
        <v>320.88299999999998</v>
      </c>
      <c r="L495" s="52">
        <f t="shared" si="1287"/>
        <v>327.00299999999999</v>
      </c>
      <c r="M495" s="52">
        <f t="shared" si="1287"/>
        <v>331.49199999999996</v>
      </c>
      <c r="N495" s="52">
        <f t="shared" si="1287"/>
        <v>335.202</v>
      </c>
      <c r="O495" s="52">
        <f t="shared" si="1287"/>
        <v>576.04700000000003</v>
      </c>
      <c r="P495" s="52">
        <f t="shared" si="1287"/>
        <v>444.649</v>
      </c>
      <c r="Q495" s="52">
        <f t="shared" si="1287"/>
        <v>448.73700000000002</v>
      </c>
      <c r="R495" s="52">
        <f t="shared" si="1287"/>
        <v>454.03100000000001</v>
      </c>
      <c r="S495" s="52">
        <f t="shared" si="1287"/>
        <v>459.40800000000002</v>
      </c>
      <c r="T495" s="52">
        <f t="shared" si="1287"/>
        <v>464.87099999999998</v>
      </c>
      <c r="U495" s="52">
        <f t="shared" si="1287"/>
        <v>470.42</v>
      </c>
      <c r="V495" s="52">
        <f t="shared" si="1287"/>
        <v>476.05700000000002</v>
      </c>
      <c r="W495" s="52">
        <f t="shared" si="1287"/>
        <v>481.78399999999999</v>
      </c>
      <c r="X495" s="52">
        <f t="shared" si="1287"/>
        <v>487.601</v>
      </c>
      <c r="Y495" s="52">
        <f t="shared" si="1287"/>
        <v>491.57600000000002</v>
      </c>
      <c r="Z495" s="52">
        <f t="shared" si="1287"/>
        <v>497.935</v>
      </c>
      <c r="AA495" s="52">
        <f t="shared" si="1287"/>
        <v>504.38499999999999</v>
      </c>
      <c r="AB495" s="52">
        <f t="shared" si="1287"/>
        <v>511.63600000000002</v>
      </c>
      <c r="AC495" s="52">
        <f t="shared" si="1287"/>
        <v>258.87599999999998</v>
      </c>
      <c r="AD495" s="52">
        <f t="shared" si="1287"/>
        <v>251.929</v>
      </c>
      <c r="AE495" s="52">
        <f t="shared" si="1287"/>
        <v>212.864</v>
      </c>
      <c r="AF495" s="52">
        <f t="shared" si="1287"/>
        <v>52.369</v>
      </c>
      <c r="AG495" s="52">
        <f t="shared" si="1287"/>
        <v>13.837999999999999</v>
      </c>
      <c r="AH495" s="52">
        <f t="shared" si="1287"/>
        <v>8.0679999999999996</v>
      </c>
      <c r="AI495" s="52">
        <f t="shared" si="1287"/>
        <v>5.2320000000000002</v>
      </c>
      <c r="AJ495" s="52">
        <f t="shared" si="1287"/>
        <v>0</v>
      </c>
      <c r="AK495" s="52">
        <f t="shared" si="1287"/>
        <v>0</v>
      </c>
      <c r="AL495" s="52">
        <f t="shared" si="1287"/>
        <v>0</v>
      </c>
      <c r="AM495" s="52">
        <f t="shared" si="1287"/>
        <v>0</v>
      </c>
      <c r="AN495" s="52">
        <f t="shared" si="1287"/>
        <v>0</v>
      </c>
      <c r="AO495" s="52">
        <f t="shared" si="1287"/>
        <v>0</v>
      </c>
      <c r="AP495" s="52">
        <f t="shared" si="1287"/>
        <v>0</v>
      </c>
      <c r="AQ495" s="52">
        <f t="shared" si="1287"/>
        <v>0</v>
      </c>
      <c r="AR495" s="52">
        <f t="shared" si="1287"/>
        <v>0</v>
      </c>
      <c r="AS495" s="52">
        <f t="shared" si="1287"/>
        <v>0</v>
      </c>
      <c r="AT495" s="52">
        <f t="shared" si="1287"/>
        <v>110.127</v>
      </c>
      <c r="AU495" s="52">
        <f t="shared" si="1287"/>
        <v>111.652</v>
      </c>
      <c r="AV495" s="52">
        <f t="shared" si="1287"/>
        <v>0</v>
      </c>
      <c r="AW495" s="52">
        <f t="shared" si="1287"/>
        <v>0</v>
      </c>
      <c r="AX495" s="52">
        <f t="shared" si="1287"/>
        <v>0</v>
      </c>
      <c r="AY495" s="52">
        <f t="shared" si="1287"/>
        <v>3285.5</v>
      </c>
      <c r="AZ495" s="52">
        <f t="shared" si="1287"/>
        <v>3285.5</v>
      </c>
      <c r="BA495" s="52">
        <f t="shared" si="1287"/>
        <v>3085.5</v>
      </c>
      <c r="BB495" s="52">
        <f t="shared" si="1287"/>
        <v>3079.8</v>
      </c>
      <c r="BC495" s="52">
        <f t="shared" si="1287"/>
        <v>3076.7999999999997</v>
      </c>
      <c r="BD495" s="52">
        <f t="shared" si="1287"/>
        <v>3080.2</v>
      </c>
      <c r="BE495" s="52">
        <f t="shared" si="1287"/>
        <v>3081.3999999999996</v>
      </c>
      <c r="BF495" s="315">
        <f t="shared" si="1287"/>
        <v>3082.9</v>
      </c>
      <c r="BG495" s="315">
        <f t="shared" si="1287"/>
        <v>3653.3</v>
      </c>
      <c r="BH495" s="315">
        <f t="shared" si="1287"/>
        <v>3655.1000000000004</v>
      </c>
      <c r="BI495" s="52">
        <f t="shared" ref="BI495:BZ495" si="1288">SUM(BI488:BI494)</f>
        <v>3655.1000000000004</v>
      </c>
      <c r="BJ495" s="52">
        <f t="shared" si="1288"/>
        <v>3655.1000000000004</v>
      </c>
      <c r="BK495" s="52">
        <f t="shared" si="1288"/>
        <v>3655.1000000000004</v>
      </c>
      <c r="BL495" s="52">
        <f t="shared" si="1288"/>
        <v>3655.1000000000004</v>
      </c>
      <c r="BM495" s="52">
        <f t="shared" si="1288"/>
        <v>3655.1000000000004</v>
      </c>
      <c r="BN495" s="52">
        <f t="shared" si="1288"/>
        <v>3655.1000000000004</v>
      </c>
      <c r="BO495" s="52">
        <f t="shared" si="1288"/>
        <v>3655.1000000000004</v>
      </c>
      <c r="BP495" s="52">
        <f t="shared" si="1288"/>
        <v>3655.1000000000004</v>
      </c>
      <c r="BQ495" s="52">
        <f t="shared" si="1288"/>
        <v>3655.1000000000004</v>
      </c>
      <c r="BR495" s="52">
        <f t="shared" si="1288"/>
        <v>3655.1000000000004</v>
      </c>
      <c r="BS495" s="52">
        <f t="shared" si="1288"/>
        <v>3655.1000000000004</v>
      </c>
      <c r="BT495" s="52">
        <f t="shared" si="1288"/>
        <v>3655.1000000000004</v>
      </c>
      <c r="BU495" s="52">
        <f t="shared" si="1288"/>
        <v>3655.1000000000004</v>
      </c>
      <c r="BV495" s="52">
        <f t="shared" si="1288"/>
        <v>3655.1000000000004</v>
      </c>
      <c r="BW495" s="52">
        <f t="shared" si="1288"/>
        <v>3655.1000000000004</v>
      </c>
      <c r="BX495" s="52">
        <f t="shared" si="1288"/>
        <v>3655.1000000000004</v>
      </c>
      <c r="BY495" s="52">
        <f t="shared" si="1288"/>
        <v>3655.1000000000004</v>
      </c>
      <c r="BZ495" s="52">
        <f t="shared" si="1288"/>
        <v>3655.1000000000004</v>
      </c>
      <c r="CB495" s="30"/>
      <c r="CC495" s="30">
        <f t="shared" ref="CC495:CT495" si="1289">+SUMIF($C$5:$BZ$5,"="&amp;CC$5,$C495:$BZ495)</f>
        <v>316.33999999999997</v>
      </c>
      <c r="CD495" s="30">
        <f t="shared" si="1289"/>
        <v>335.202</v>
      </c>
      <c r="CE495" s="30">
        <f t="shared" si="1289"/>
        <v>454.03100000000001</v>
      </c>
      <c r="CF495" s="30">
        <f t="shared" si="1289"/>
        <v>476.05700000000002</v>
      </c>
      <c r="CG495" s="30">
        <f t="shared" si="1289"/>
        <v>497.935</v>
      </c>
      <c r="CH495" s="30">
        <f t="shared" si="1289"/>
        <v>251.929</v>
      </c>
      <c r="CI495" s="30">
        <f t="shared" si="1289"/>
        <v>8.0679999999999996</v>
      </c>
      <c r="CJ495" s="30">
        <f t="shared" si="1289"/>
        <v>0</v>
      </c>
      <c r="CK495" s="30">
        <f t="shared" si="1289"/>
        <v>0</v>
      </c>
      <c r="CL495" s="30">
        <f t="shared" si="1289"/>
        <v>110.127</v>
      </c>
      <c r="CM495" s="30">
        <f t="shared" si="1289"/>
        <v>0</v>
      </c>
      <c r="CN495" s="30">
        <f t="shared" si="1289"/>
        <v>3079.8</v>
      </c>
      <c r="CO495" s="30">
        <f t="shared" si="1289"/>
        <v>3082.9</v>
      </c>
      <c r="CP495" s="30">
        <f t="shared" si="1289"/>
        <v>3655.1000000000004</v>
      </c>
      <c r="CQ495" s="30">
        <f t="shared" si="1289"/>
        <v>3655.1000000000004</v>
      </c>
      <c r="CR495" s="30">
        <f t="shared" si="1289"/>
        <v>3655.1000000000004</v>
      </c>
      <c r="CS495" s="30">
        <f t="shared" si="1289"/>
        <v>3655.1000000000004</v>
      </c>
      <c r="CT495" s="30">
        <f t="shared" si="1289"/>
        <v>3655.1000000000004</v>
      </c>
    </row>
    <row r="496" spans="1:98" ht="15.75" customHeight="1" x14ac:dyDescent="0.25">
      <c r="A496" s="1"/>
      <c r="B496" s="26" t="s">
        <v>336</v>
      </c>
      <c r="C496" s="52"/>
      <c r="D496" s="52"/>
      <c r="E496" s="52"/>
      <c r="F496" s="52"/>
      <c r="G496" s="52" t="e">
        <f t="shared" ref="G496:BF496" si="1290">-G514</f>
        <v>#VALUE!</v>
      </c>
      <c r="H496" s="52" t="e">
        <f t="shared" si="1290"/>
        <v>#VALUE!</v>
      </c>
      <c r="I496" s="52" t="e">
        <f t="shared" si="1290"/>
        <v>#VALUE!</v>
      </c>
      <c r="J496" s="52" t="e">
        <f t="shared" si="1290"/>
        <v>#VALUE!</v>
      </c>
      <c r="K496" s="52" t="e">
        <f t="shared" si="1290"/>
        <v>#VALUE!</v>
      </c>
      <c r="L496" s="52" t="e">
        <f t="shared" si="1290"/>
        <v>#VALUE!</v>
      </c>
      <c r="M496" s="52" t="e">
        <f t="shared" si="1290"/>
        <v>#VALUE!</v>
      </c>
      <c r="N496" s="52" t="e">
        <f t="shared" si="1290"/>
        <v>#VALUE!</v>
      </c>
      <c r="O496" s="52" t="e">
        <f t="shared" si="1290"/>
        <v>#VALUE!</v>
      </c>
      <c r="P496" s="52" t="e">
        <f t="shared" si="1290"/>
        <v>#VALUE!</v>
      </c>
      <c r="Q496" s="52" t="e">
        <f t="shared" si="1290"/>
        <v>#VALUE!</v>
      </c>
      <c r="R496" s="52" t="e">
        <f t="shared" si="1290"/>
        <v>#VALUE!</v>
      </c>
      <c r="S496" s="52">
        <f t="shared" si="1290"/>
        <v>-841.36900000000003</v>
      </c>
      <c r="T496" s="52">
        <f t="shared" si="1290"/>
        <v>-803.77699999999993</v>
      </c>
      <c r="U496" s="52">
        <f t="shared" si="1290"/>
        <v>-976.59199999999998</v>
      </c>
      <c r="V496" s="52">
        <f t="shared" si="1290"/>
        <v>-1098.049</v>
      </c>
      <c r="W496" s="52">
        <f t="shared" si="1290"/>
        <v>-1190.797</v>
      </c>
      <c r="X496" s="52">
        <f t="shared" si="1290"/>
        <v>-1064.674</v>
      </c>
      <c r="Y496" s="52">
        <f t="shared" si="1290"/>
        <v>-1214.681</v>
      </c>
      <c r="Z496" s="52">
        <f t="shared" si="1290"/>
        <v>-1269.5619999999999</v>
      </c>
      <c r="AA496" s="52">
        <f t="shared" si="1290"/>
        <v>-1188.817</v>
      </c>
      <c r="AB496" s="52">
        <f t="shared" si="1290"/>
        <v>-1174.5940000000001</v>
      </c>
      <c r="AC496" s="52">
        <f t="shared" si="1290"/>
        <v>-1443.953</v>
      </c>
      <c r="AD496" s="52">
        <f t="shared" si="1290"/>
        <v>-1392.328</v>
      </c>
      <c r="AE496" s="52">
        <f t="shared" si="1290"/>
        <v>-1281.0609999999999</v>
      </c>
      <c r="AF496" s="52">
        <f t="shared" si="1290"/>
        <v>-1263.1419999999998</v>
      </c>
      <c r="AG496" s="52">
        <f t="shared" si="1290"/>
        <v>-1321.7840000000001</v>
      </c>
      <c r="AH496" s="52">
        <f t="shared" si="1290"/>
        <v>-1424.3789999999999</v>
      </c>
      <c r="AI496" s="52">
        <f t="shared" si="1290"/>
        <v>-1102.26</v>
      </c>
      <c r="AJ496" s="52">
        <f t="shared" si="1290"/>
        <v>-1025.299</v>
      </c>
      <c r="AK496" s="52">
        <f t="shared" si="1290"/>
        <v>-1600.645</v>
      </c>
      <c r="AL496" s="52">
        <f t="shared" si="1290"/>
        <v>-1571.01</v>
      </c>
      <c r="AM496" s="52">
        <f t="shared" si="1290"/>
        <v>-1542.278</v>
      </c>
      <c r="AN496" s="52">
        <f t="shared" si="1290"/>
        <v>-1504.645</v>
      </c>
      <c r="AO496" s="52">
        <f t="shared" si="1290"/>
        <v>-1984.13</v>
      </c>
      <c r="AP496" s="52">
        <f t="shared" si="1290"/>
        <v>-2001.6669999999999</v>
      </c>
      <c r="AQ496" s="52">
        <f t="shared" si="1290"/>
        <v>-2284.9490000000001</v>
      </c>
      <c r="AR496" s="52">
        <f t="shared" si="1290"/>
        <v>-2385.8850000000002</v>
      </c>
      <c r="AS496" s="52">
        <f t="shared" si="1290"/>
        <v>-2422.5150000000003</v>
      </c>
      <c r="AT496" s="52">
        <f t="shared" si="1290"/>
        <v>-2731.576</v>
      </c>
      <c r="AU496" s="52">
        <f t="shared" si="1290"/>
        <v>-2536.0640000000003</v>
      </c>
      <c r="AV496" s="52">
        <f t="shared" si="1290"/>
        <v>-2297.5320000000002</v>
      </c>
      <c r="AW496" s="52">
        <f t="shared" si="1290"/>
        <v>-2465.7539999999999</v>
      </c>
      <c r="AX496" s="52">
        <f t="shared" si="1290"/>
        <v>-2552.107</v>
      </c>
      <c r="AY496" s="52">
        <f t="shared" si="1290"/>
        <v>-1306.5999999999999</v>
      </c>
      <c r="AZ496" s="52">
        <f t="shared" si="1290"/>
        <v>-1304.4000000000001</v>
      </c>
      <c r="BA496" s="52">
        <f t="shared" si="1290"/>
        <v>-1129.5</v>
      </c>
      <c r="BB496" s="52">
        <f t="shared" si="1290"/>
        <v>-1014.4</v>
      </c>
      <c r="BC496" s="52">
        <f t="shared" si="1290"/>
        <v>-885</v>
      </c>
      <c r="BD496" s="52">
        <f t="shared" si="1290"/>
        <v>-801.9</v>
      </c>
      <c r="BE496" s="52">
        <f t="shared" si="1290"/>
        <v>-922.2</v>
      </c>
      <c r="BF496" s="52">
        <f t="shared" si="1290"/>
        <v>-776</v>
      </c>
      <c r="BG496" s="52">
        <f t="shared" ref="BG496:BZ496" si="1291">+BF496-(BG435+BG440+BG445)</f>
        <v>-1146.8</v>
      </c>
      <c r="BH496" s="52">
        <f t="shared" si="1291"/>
        <v>-985.59999999999991</v>
      </c>
      <c r="BI496" s="52">
        <f t="shared" si="1291"/>
        <v>-918.53789113251332</v>
      </c>
      <c r="BJ496" s="52">
        <f t="shared" si="1291"/>
        <v>-951.28096598854472</v>
      </c>
      <c r="BK496" s="52">
        <f t="shared" si="1291"/>
        <v>-896.91705470737156</v>
      </c>
      <c r="BL496" s="52">
        <f t="shared" si="1291"/>
        <v>-997.41265958600911</v>
      </c>
      <c r="BM496" s="52">
        <f t="shared" si="1291"/>
        <v>-1923.1607592859689</v>
      </c>
      <c r="BN496" s="52">
        <f t="shared" si="1291"/>
        <v>-2071.2425267724852</v>
      </c>
      <c r="BO496" s="52">
        <f t="shared" si="1291"/>
        <v>-2175.9325997718029</v>
      </c>
      <c r="BP496" s="52">
        <f t="shared" si="1291"/>
        <v>-2483.2169704580979</v>
      </c>
      <c r="BQ496" s="52">
        <f t="shared" si="1291"/>
        <v>-3371.5352650929062</v>
      </c>
      <c r="BR496" s="52">
        <f t="shared" si="1291"/>
        <v>-3624.3616954564977</v>
      </c>
      <c r="BS496" s="52">
        <f t="shared" si="1291"/>
        <v>-3880.5638866544746</v>
      </c>
      <c r="BT496" s="52">
        <f t="shared" si="1291"/>
        <v>-4307.2273352601533</v>
      </c>
      <c r="BU496" s="52">
        <f t="shared" si="1291"/>
        <v>-4820.6247629445525</v>
      </c>
      <c r="BV496" s="52">
        <f t="shared" si="1291"/>
        <v>-5151.4017770656283</v>
      </c>
      <c r="BW496" s="52">
        <f t="shared" si="1291"/>
        <v>-5395.8170431206909</v>
      </c>
      <c r="BX496" s="52">
        <f t="shared" si="1291"/>
        <v>-5792.7447199883372</v>
      </c>
      <c r="BY496" s="52">
        <f t="shared" si="1291"/>
        <v>-6327.4741792311152</v>
      </c>
      <c r="BZ496" s="52">
        <f t="shared" si="1291"/>
        <v>-6697.3316657454925</v>
      </c>
      <c r="CB496" s="30"/>
      <c r="CC496" s="30" t="e">
        <f t="shared" ref="CC496:CT496" si="1292">+SUMIF($C$5:$BZ$5,"="&amp;CC$5,$C496:$BZ496)</f>
        <v>#VALUE!</v>
      </c>
      <c r="CD496" s="30" t="e">
        <f t="shared" si="1292"/>
        <v>#VALUE!</v>
      </c>
      <c r="CE496" s="30" t="e">
        <f t="shared" si="1292"/>
        <v>#VALUE!</v>
      </c>
      <c r="CF496" s="30">
        <f t="shared" si="1292"/>
        <v>-1098.049</v>
      </c>
      <c r="CG496" s="30">
        <f t="shared" si="1292"/>
        <v>-1269.5619999999999</v>
      </c>
      <c r="CH496" s="30">
        <f t="shared" si="1292"/>
        <v>-1392.328</v>
      </c>
      <c r="CI496" s="30">
        <f t="shared" si="1292"/>
        <v>-1424.3789999999999</v>
      </c>
      <c r="CJ496" s="30">
        <f t="shared" si="1292"/>
        <v>-1571.01</v>
      </c>
      <c r="CK496" s="30">
        <f t="shared" si="1292"/>
        <v>-2001.6669999999999</v>
      </c>
      <c r="CL496" s="30">
        <f t="shared" si="1292"/>
        <v>-2731.576</v>
      </c>
      <c r="CM496" s="30">
        <f t="shared" si="1292"/>
        <v>-2552.107</v>
      </c>
      <c r="CN496" s="30">
        <f t="shared" si="1292"/>
        <v>-1014.4</v>
      </c>
      <c r="CO496" s="30">
        <f t="shared" si="1292"/>
        <v>-776</v>
      </c>
      <c r="CP496" s="30">
        <f t="shared" si="1292"/>
        <v>-951.28096598854472</v>
      </c>
      <c r="CQ496" s="30">
        <f t="shared" si="1292"/>
        <v>-2071.2425267724852</v>
      </c>
      <c r="CR496" s="30">
        <f t="shared" si="1292"/>
        <v>-3624.3616954564977</v>
      </c>
      <c r="CS496" s="30">
        <f t="shared" si="1292"/>
        <v>-5151.4017770656283</v>
      </c>
      <c r="CT496" s="30">
        <f t="shared" si="1292"/>
        <v>-6697.3316657454925</v>
      </c>
    </row>
    <row r="497" spans="1:98" ht="15.75" customHeight="1" x14ac:dyDescent="0.25">
      <c r="A497" s="16"/>
      <c r="B497" s="17" t="s">
        <v>337</v>
      </c>
      <c r="C497" s="113"/>
      <c r="D497" s="113"/>
      <c r="E497" s="113"/>
      <c r="F497" s="113"/>
      <c r="G497" s="113" t="e">
        <f t="shared" ref="G497:BZ497" si="1293">SUM(G495:G496)</f>
        <v>#VALUE!</v>
      </c>
      <c r="H497" s="113" t="e">
        <f t="shared" si="1293"/>
        <v>#VALUE!</v>
      </c>
      <c r="I497" s="113" t="e">
        <f t="shared" si="1293"/>
        <v>#VALUE!</v>
      </c>
      <c r="J497" s="113" t="e">
        <f t="shared" si="1293"/>
        <v>#VALUE!</v>
      </c>
      <c r="K497" s="113" t="e">
        <f t="shared" si="1293"/>
        <v>#VALUE!</v>
      </c>
      <c r="L497" s="113" t="e">
        <f t="shared" si="1293"/>
        <v>#VALUE!</v>
      </c>
      <c r="M497" s="113" t="e">
        <f t="shared" si="1293"/>
        <v>#VALUE!</v>
      </c>
      <c r="N497" s="113" t="e">
        <f t="shared" si="1293"/>
        <v>#VALUE!</v>
      </c>
      <c r="O497" s="113" t="e">
        <f t="shared" si="1293"/>
        <v>#VALUE!</v>
      </c>
      <c r="P497" s="113" t="e">
        <f t="shared" si="1293"/>
        <v>#VALUE!</v>
      </c>
      <c r="Q497" s="113" t="e">
        <f t="shared" si="1293"/>
        <v>#VALUE!</v>
      </c>
      <c r="R497" s="113" t="e">
        <f t="shared" si="1293"/>
        <v>#VALUE!</v>
      </c>
      <c r="S497" s="113">
        <f t="shared" si="1293"/>
        <v>-381.96100000000001</v>
      </c>
      <c r="T497" s="113">
        <f t="shared" si="1293"/>
        <v>-338.90599999999995</v>
      </c>
      <c r="U497" s="113">
        <f t="shared" si="1293"/>
        <v>-506.17199999999997</v>
      </c>
      <c r="V497" s="113">
        <f t="shared" si="1293"/>
        <v>-621.99199999999996</v>
      </c>
      <c r="W497" s="113">
        <f t="shared" si="1293"/>
        <v>-709.01300000000003</v>
      </c>
      <c r="X497" s="113">
        <f t="shared" si="1293"/>
        <v>-577.07299999999998</v>
      </c>
      <c r="Y497" s="113">
        <f t="shared" si="1293"/>
        <v>-723.10500000000002</v>
      </c>
      <c r="Z497" s="113">
        <f t="shared" si="1293"/>
        <v>-771.62699999999995</v>
      </c>
      <c r="AA497" s="113">
        <f t="shared" si="1293"/>
        <v>-684.43200000000002</v>
      </c>
      <c r="AB497" s="113">
        <f t="shared" si="1293"/>
        <v>-662.95800000000008</v>
      </c>
      <c r="AC497" s="113">
        <f t="shared" si="1293"/>
        <v>-1185.077</v>
      </c>
      <c r="AD497" s="113">
        <f t="shared" si="1293"/>
        <v>-1140.3989999999999</v>
      </c>
      <c r="AE497" s="113">
        <f t="shared" si="1293"/>
        <v>-1068.1969999999999</v>
      </c>
      <c r="AF497" s="113">
        <f t="shared" si="1293"/>
        <v>-1210.7729999999999</v>
      </c>
      <c r="AG497" s="113">
        <f t="shared" si="1293"/>
        <v>-1307.9460000000001</v>
      </c>
      <c r="AH497" s="113">
        <f t="shared" si="1293"/>
        <v>-1416.3109999999999</v>
      </c>
      <c r="AI497" s="113">
        <f t="shared" si="1293"/>
        <v>-1097.028</v>
      </c>
      <c r="AJ497" s="113">
        <f t="shared" si="1293"/>
        <v>-1025.299</v>
      </c>
      <c r="AK497" s="113">
        <f t="shared" si="1293"/>
        <v>-1600.645</v>
      </c>
      <c r="AL497" s="113">
        <f t="shared" si="1293"/>
        <v>-1571.01</v>
      </c>
      <c r="AM497" s="113">
        <f t="shared" si="1293"/>
        <v>-1542.278</v>
      </c>
      <c r="AN497" s="113">
        <f t="shared" si="1293"/>
        <v>-1504.645</v>
      </c>
      <c r="AO497" s="113">
        <f t="shared" si="1293"/>
        <v>-1984.13</v>
      </c>
      <c r="AP497" s="113">
        <f t="shared" si="1293"/>
        <v>-2001.6669999999999</v>
      </c>
      <c r="AQ497" s="113">
        <f t="shared" si="1293"/>
        <v>-2284.9490000000001</v>
      </c>
      <c r="AR497" s="113">
        <f t="shared" si="1293"/>
        <v>-2385.8850000000002</v>
      </c>
      <c r="AS497" s="113">
        <f t="shared" si="1293"/>
        <v>-2422.5150000000003</v>
      </c>
      <c r="AT497" s="113">
        <f t="shared" si="1293"/>
        <v>-2621.4490000000001</v>
      </c>
      <c r="AU497" s="113">
        <f t="shared" si="1293"/>
        <v>-2424.4120000000003</v>
      </c>
      <c r="AV497" s="113">
        <f t="shared" si="1293"/>
        <v>-2297.5320000000002</v>
      </c>
      <c r="AW497" s="113">
        <f t="shared" si="1293"/>
        <v>-2465.7539999999999</v>
      </c>
      <c r="AX497" s="113">
        <f t="shared" si="1293"/>
        <v>-2552.107</v>
      </c>
      <c r="AY497" s="113">
        <f t="shared" si="1293"/>
        <v>1978.9</v>
      </c>
      <c r="AZ497" s="113">
        <f t="shared" si="1293"/>
        <v>1981.1</v>
      </c>
      <c r="BA497" s="113">
        <f t="shared" si="1293"/>
        <v>1956</v>
      </c>
      <c r="BB497" s="113">
        <f t="shared" si="1293"/>
        <v>2065.4</v>
      </c>
      <c r="BC497" s="113">
        <f t="shared" si="1293"/>
        <v>2191.7999999999997</v>
      </c>
      <c r="BD497" s="113">
        <f t="shared" si="1293"/>
        <v>2278.2999999999997</v>
      </c>
      <c r="BE497" s="113">
        <f t="shared" si="1293"/>
        <v>2159.1999999999998</v>
      </c>
      <c r="BF497" s="113">
        <f t="shared" si="1293"/>
        <v>2306.9</v>
      </c>
      <c r="BG497" s="113">
        <f t="shared" si="1293"/>
        <v>2506.5</v>
      </c>
      <c r="BH497" s="113">
        <f t="shared" si="1293"/>
        <v>2669.5000000000005</v>
      </c>
      <c r="BI497" s="113">
        <f t="shared" si="1293"/>
        <v>2736.562108867487</v>
      </c>
      <c r="BJ497" s="113">
        <f t="shared" si="1293"/>
        <v>2703.8190340114556</v>
      </c>
      <c r="BK497" s="113">
        <f t="shared" si="1293"/>
        <v>2758.1829452926286</v>
      </c>
      <c r="BL497" s="113">
        <f t="shared" si="1293"/>
        <v>2657.6873404139915</v>
      </c>
      <c r="BM497" s="113">
        <f t="shared" si="1293"/>
        <v>1731.9392407140315</v>
      </c>
      <c r="BN497" s="113">
        <f t="shared" si="1293"/>
        <v>1583.8574732275151</v>
      </c>
      <c r="BO497" s="113">
        <f t="shared" si="1293"/>
        <v>1479.1674002281975</v>
      </c>
      <c r="BP497" s="113">
        <f t="shared" si="1293"/>
        <v>1171.8830295419025</v>
      </c>
      <c r="BQ497" s="113">
        <f t="shared" si="1293"/>
        <v>283.56473490709413</v>
      </c>
      <c r="BR497" s="113">
        <f t="shared" si="1293"/>
        <v>30.738304543502636</v>
      </c>
      <c r="BS497" s="113">
        <f t="shared" si="1293"/>
        <v>-225.46388665447421</v>
      </c>
      <c r="BT497" s="113">
        <f t="shared" si="1293"/>
        <v>-652.1273352601529</v>
      </c>
      <c r="BU497" s="113">
        <f t="shared" si="1293"/>
        <v>-1165.5247629445521</v>
      </c>
      <c r="BV497" s="113">
        <f t="shared" si="1293"/>
        <v>-1496.3017770656279</v>
      </c>
      <c r="BW497" s="113">
        <f t="shared" si="1293"/>
        <v>-1740.7170431206905</v>
      </c>
      <c r="BX497" s="113">
        <f t="shared" si="1293"/>
        <v>-2137.6447199883369</v>
      </c>
      <c r="BY497" s="113">
        <f t="shared" si="1293"/>
        <v>-2672.3741792311148</v>
      </c>
      <c r="BZ497" s="113">
        <f t="shared" si="1293"/>
        <v>-3042.2316657454921</v>
      </c>
      <c r="CB497" s="41"/>
      <c r="CC497" s="41" t="e">
        <f t="shared" ref="CC497:CT497" si="1294">+SUMIF($C$5:$BZ$5,"="&amp;CC$5,$C497:$BZ497)</f>
        <v>#VALUE!</v>
      </c>
      <c r="CD497" s="41" t="e">
        <f t="shared" si="1294"/>
        <v>#VALUE!</v>
      </c>
      <c r="CE497" s="41" t="e">
        <f t="shared" si="1294"/>
        <v>#VALUE!</v>
      </c>
      <c r="CF497" s="41">
        <f t="shared" si="1294"/>
        <v>-621.99199999999996</v>
      </c>
      <c r="CG497" s="41">
        <f t="shared" si="1294"/>
        <v>-771.62699999999995</v>
      </c>
      <c r="CH497" s="41">
        <f t="shared" si="1294"/>
        <v>-1140.3989999999999</v>
      </c>
      <c r="CI497" s="41">
        <f t="shared" si="1294"/>
        <v>-1416.3109999999999</v>
      </c>
      <c r="CJ497" s="41">
        <f t="shared" si="1294"/>
        <v>-1571.01</v>
      </c>
      <c r="CK497" s="41">
        <f t="shared" si="1294"/>
        <v>-2001.6669999999999</v>
      </c>
      <c r="CL497" s="41">
        <f t="shared" si="1294"/>
        <v>-2621.4490000000001</v>
      </c>
      <c r="CM497" s="41">
        <f t="shared" si="1294"/>
        <v>-2552.107</v>
      </c>
      <c r="CN497" s="41">
        <f t="shared" si="1294"/>
        <v>2065.4</v>
      </c>
      <c r="CO497" s="41">
        <f t="shared" si="1294"/>
        <v>2306.9</v>
      </c>
      <c r="CP497" s="41">
        <f t="shared" si="1294"/>
        <v>2703.8190340114556</v>
      </c>
      <c r="CQ497" s="41">
        <f t="shared" si="1294"/>
        <v>1583.8574732275151</v>
      </c>
      <c r="CR497" s="41">
        <f t="shared" si="1294"/>
        <v>30.738304543502636</v>
      </c>
      <c r="CS497" s="41">
        <f t="shared" si="1294"/>
        <v>-1496.3017770656279</v>
      </c>
      <c r="CT497" s="41">
        <f t="shared" si="1294"/>
        <v>-3042.2316657454921</v>
      </c>
    </row>
    <row r="498" spans="1:98" ht="15.75" customHeight="1" x14ac:dyDescent="0.25">
      <c r="A498" s="1"/>
      <c r="B498" s="17"/>
    </row>
    <row r="499" spans="1:98" ht="15.75" customHeight="1" x14ac:dyDescent="0.25">
      <c r="A499" s="1"/>
      <c r="B499" s="36" t="s">
        <v>13</v>
      </c>
      <c r="C499" s="4"/>
      <c r="D499" s="4"/>
      <c r="E499" s="4"/>
      <c r="F499" s="4"/>
      <c r="G499" s="4">
        <f t="shared" ref="G499:BZ499" si="1295">+G394</f>
        <v>9.4886666666666599</v>
      </c>
      <c r="H499" s="4">
        <f t="shared" si="1295"/>
        <v>-33.356999999999999</v>
      </c>
      <c r="I499" s="4">
        <f t="shared" si="1295"/>
        <v>33.987333333333325</v>
      </c>
      <c r="J499" s="4">
        <f t="shared" si="1295"/>
        <v>-48.774666666666654</v>
      </c>
      <c r="K499" s="4">
        <f t="shared" si="1295"/>
        <v>-89.457666666666682</v>
      </c>
      <c r="L499" s="4">
        <f t="shared" si="1295"/>
        <v>16.171999999999997</v>
      </c>
      <c r="M499" s="4">
        <f t="shared" si="1295"/>
        <v>86.421666666666653</v>
      </c>
      <c r="N499" s="4">
        <f t="shared" si="1295"/>
        <v>48.65883333333332</v>
      </c>
      <c r="O499" s="4">
        <f t="shared" si="1295"/>
        <v>-39.050999999999988</v>
      </c>
      <c r="P499" s="4">
        <f t="shared" si="1295"/>
        <v>340.83833333333331</v>
      </c>
      <c r="Q499" s="4">
        <f t="shared" si="1295"/>
        <v>218.61418552160745</v>
      </c>
      <c r="R499" s="4">
        <f t="shared" si="1295"/>
        <v>25.073333333333338</v>
      </c>
      <c r="S499" s="4">
        <f t="shared" si="1295"/>
        <v>-2.7511480869804501</v>
      </c>
      <c r="T499" s="4">
        <f t="shared" si="1295"/>
        <v>-25.683999999999997</v>
      </c>
      <c r="U499" s="4">
        <f t="shared" si="1295"/>
        <v>274.47499999999997</v>
      </c>
      <c r="V499" s="4">
        <f t="shared" si="1295"/>
        <v>85.20959733461784</v>
      </c>
      <c r="W499" s="4">
        <f t="shared" si="1295"/>
        <v>147.43899999999999</v>
      </c>
      <c r="X499" s="4">
        <f t="shared" si="1295"/>
        <v>192.97199999999998</v>
      </c>
      <c r="Y499" s="4">
        <f t="shared" si="1295"/>
        <v>269.23500000000001</v>
      </c>
      <c r="Z499" s="4">
        <f t="shared" si="1295"/>
        <v>167.70099999999996</v>
      </c>
      <c r="AA499" s="4">
        <f t="shared" si="1295"/>
        <v>-30.879000000000019</v>
      </c>
      <c r="AB499" s="4">
        <f t="shared" si="1295"/>
        <v>103.41299999999995</v>
      </c>
      <c r="AC499" s="4">
        <f t="shared" si="1295"/>
        <v>151.68</v>
      </c>
      <c r="AD499" s="4">
        <f t="shared" si="1295"/>
        <v>106.90900000000002</v>
      </c>
      <c r="AE499" s="4">
        <f t="shared" si="1295"/>
        <v>68.682000000000016</v>
      </c>
      <c r="AF499" s="4">
        <f t="shared" si="1295"/>
        <v>169.81000000000003</v>
      </c>
      <c r="AG499" s="4">
        <f t="shared" si="1295"/>
        <v>174.93599999999995</v>
      </c>
      <c r="AH499" s="4">
        <f t="shared" si="1295"/>
        <v>112.73100000000005</v>
      </c>
      <c r="AI499" s="4">
        <f t="shared" si="1295"/>
        <v>20.143999999999977</v>
      </c>
      <c r="AJ499" s="4">
        <f t="shared" si="1295"/>
        <v>156.49600000000004</v>
      </c>
      <c r="AK499" s="4">
        <f t="shared" si="1295"/>
        <v>417.69</v>
      </c>
      <c r="AL499" s="4">
        <f t="shared" si="1295"/>
        <v>111.952</v>
      </c>
      <c r="AM499" s="4">
        <f t="shared" si="1295"/>
        <v>37.774000000000029</v>
      </c>
      <c r="AN499" s="4">
        <f t="shared" si="1295"/>
        <v>267.44399999999996</v>
      </c>
      <c r="AO499" s="4">
        <f t="shared" si="1295"/>
        <v>225.17699999999996</v>
      </c>
      <c r="AP499" s="4">
        <f t="shared" si="1295"/>
        <v>209.73500000000004</v>
      </c>
      <c r="AQ499" s="4">
        <f t="shared" si="1295"/>
        <v>318.96799999999996</v>
      </c>
      <c r="AR499" s="4">
        <f t="shared" si="1295"/>
        <v>286.67199999999997</v>
      </c>
      <c r="AS499" s="4">
        <f t="shared" si="1295"/>
        <v>187.46100000000001</v>
      </c>
      <c r="AT499" s="4">
        <f t="shared" si="1295"/>
        <v>208.80500000000001</v>
      </c>
      <c r="AU499" s="4">
        <f t="shared" si="1295"/>
        <v>155.14099999999996</v>
      </c>
      <c r="AV499" s="4">
        <f t="shared" si="1295"/>
        <v>242.68099999999998</v>
      </c>
      <c r="AW499" s="4">
        <f t="shared" si="1295"/>
        <v>203.25200000000007</v>
      </c>
      <c r="AX499" s="4">
        <f t="shared" si="1295"/>
        <v>166.93400000000003</v>
      </c>
      <c r="AY499" s="4">
        <f t="shared" si="1295"/>
        <v>153.20000000000005</v>
      </c>
      <c r="AZ499" s="4">
        <f t="shared" si="1295"/>
        <v>323.39999999999998</v>
      </c>
      <c r="BA499" s="4">
        <f t="shared" si="1295"/>
        <v>228.99999999999989</v>
      </c>
      <c r="BB499" s="4">
        <f t="shared" si="1295"/>
        <v>181.60000000000002</v>
      </c>
      <c r="BC499" s="4">
        <f t="shared" si="1295"/>
        <v>103.19999999999993</v>
      </c>
      <c r="BD499" s="4">
        <f t="shared" si="1295"/>
        <v>318.20000000000016</v>
      </c>
      <c r="BE499" s="4">
        <f t="shared" si="1295"/>
        <v>200.09999999999991</v>
      </c>
      <c r="BF499" s="4">
        <f t="shared" si="1295"/>
        <v>106.20000000000005</v>
      </c>
      <c r="BG499" s="4">
        <f t="shared" si="1295"/>
        <v>65.700000000000045</v>
      </c>
      <c r="BH499" s="4">
        <f t="shared" si="1295"/>
        <v>200</v>
      </c>
      <c r="BI499" s="4">
        <f t="shared" si="1295"/>
        <v>227.92189162501643</v>
      </c>
      <c r="BJ499" s="4">
        <f t="shared" si="1295"/>
        <v>350.13849612873946</v>
      </c>
      <c r="BK499" s="4">
        <f t="shared" si="1295"/>
        <v>127.07708631463083</v>
      </c>
      <c r="BL499" s="4">
        <f t="shared" si="1295"/>
        <v>317.92812803925267</v>
      </c>
      <c r="BM499" s="4">
        <f t="shared" si="1295"/>
        <v>1322.2847705408608</v>
      </c>
      <c r="BN499" s="4">
        <f t="shared" si="1295"/>
        <v>366.96808392305832</v>
      </c>
      <c r="BO499" s="4">
        <f t="shared" si="1295"/>
        <v>318.30418470691075</v>
      </c>
      <c r="BP499" s="4">
        <f t="shared" si="1295"/>
        <v>566.17546975329083</v>
      </c>
      <c r="BQ499" s="4">
        <f t="shared" si="1295"/>
        <v>1271.1536710566966</v>
      </c>
      <c r="BR499" s="4">
        <f t="shared" si="1295"/>
        <v>489.50120546740254</v>
      </c>
      <c r="BS499" s="4">
        <f t="shared" si="1295"/>
        <v>497.08520337917025</v>
      </c>
      <c r="BT499" s="4">
        <f t="shared" si="1295"/>
        <v>704.63351305213882</v>
      </c>
      <c r="BU499" s="4">
        <f t="shared" si="1295"/>
        <v>805.91156045432842</v>
      </c>
      <c r="BV499" s="4">
        <f t="shared" si="1295"/>
        <v>579.35325832800822</v>
      </c>
      <c r="BW499" s="4">
        <f t="shared" si="1295"/>
        <v>476.91664039769444</v>
      </c>
      <c r="BX499" s="4">
        <f t="shared" si="1295"/>
        <v>662.66451469811432</v>
      </c>
      <c r="BY499" s="4">
        <f t="shared" si="1295"/>
        <v>826.44338928640173</v>
      </c>
      <c r="BZ499" s="4">
        <f t="shared" si="1295"/>
        <v>621.36953696598266</v>
      </c>
      <c r="CB499" s="30"/>
      <c r="CC499" s="30">
        <f t="shared" ref="CC499:CT499" si="1296">+SUMIFS($C499:$BZ499,$C$5:$BZ$5,"&lt;="&amp;CC$5,$C$5:$BZ$5,"&gt;"&amp;CB$5)</f>
        <v>-38.655666666666669</v>
      </c>
      <c r="CD499" s="30">
        <f t="shared" si="1296"/>
        <v>61.794833333333287</v>
      </c>
      <c r="CE499" s="30">
        <f t="shared" si="1296"/>
        <v>545.47485218827421</v>
      </c>
      <c r="CF499" s="30">
        <f t="shared" si="1296"/>
        <v>331.24944924763736</v>
      </c>
      <c r="CG499" s="30">
        <f t="shared" si="1296"/>
        <v>777.34699999999998</v>
      </c>
      <c r="CH499" s="30">
        <f t="shared" si="1296"/>
        <v>331.12299999999993</v>
      </c>
      <c r="CI499" s="30">
        <f t="shared" si="1296"/>
        <v>526.15900000000011</v>
      </c>
      <c r="CJ499" s="30">
        <f t="shared" si="1296"/>
        <v>706.28200000000004</v>
      </c>
      <c r="CK499" s="30">
        <f t="shared" si="1296"/>
        <v>740.13</v>
      </c>
      <c r="CL499" s="30">
        <f t="shared" si="1296"/>
        <v>1001.9059999999999</v>
      </c>
      <c r="CM499" s="30">
        <f t="shared" si="1296"/>
        <v>768.00800000000004</v>
      </c>
      <c r="CN499" s="30">
        <f t="shared" si="1296"/>
        <v>887.19999999999993</v>
      </c>
      <c r="CO499" s="30">
        <f t="shared" si="1296"/>
        <v>727.7</v>
      </c>
      <c r="CP499" s="30">
        <f t="shared" si="1296"/>
        <v>843.76038775375594</v>
      </c>
      <c r="CQ499" s="30">
        <f t="shared" si="1296"/>
        <v>2134.2580688178027</v>
      </c>
      <c r="CR499" s="30">
        <f t="shared" si="1296"/>
        <v>2645.1345309843009</v>
      </c>
      <c r="CS499" s="30">
        <f t="shared" si="1296"/>
        <v>2586.9835352136461</v>
      </c>
      <c r="CT499" s="30">
        <f t="shared" si="1296"/>
        <v>2587.3940813481931</v>
      </c>
    </row>
    <row r="500" spans="1:98" ht="15.75" customHeight="1" x14ac:dyDescent="0.25">
      <c r="A500" s="1"/>
      <c r="B500" s="36" t="s">
        <v>338</v>
      </c>
      <c r="C500" s="4"/>
      <c r="D500" s="4"/>
      <c r="E500" s="4"/>
      <c r="F500" s="4"/>
      <c r="G500" s="4">
        <f t="shared" ref="G500:BZ500" si="1297">+SUM(D499:G499)</f>
        <v>9.4886666666666599</v>
      </c>
      <c r="H500" s="4">
        <f t="shared" si="1297"/>
        <v>-23.868333333333339</v>
      </c>
      <c r="I500" s="4">
        <f t="shared" si="1297"/>
        <v>10.118999999999986</v>
      </c>
      <c r="J500" s="4">
        <f t="shared" si="1297"/>
        <v>-38.655666666666669</v>
      </c>
      <c r="K500" s="4">
        <f t="shared" si="1297"/>
        <v>-137.602</v>
      </c>
      <c r="L500" s="4">
        <f t="shared" si="1297"/>
        <v>-88.073000000000008</v>
      </c>
      <c r="M500" s="4">
        <f t="shared" si="1297"/>
        <v>-35.638666666666694</v>
      </c>
      <c r="N500" s="4">
        <f t="shared" si="1297"/>
        <v>61.794833333333287</v>
      </c>
      <c r="O500" s="4">
        <f t="shared" si="1297"/>
        <v>112.20149999999998</v>
      </c>
      <c r="P500" s="4">
        <f t="shared" si="1297"/>
        <v>436.86783333333329</v>
      </c>
      <c r="Q500" s="4">
        <f t="shared" si="1297"/>
        <v>569.06035218827401</v>
      </c>
      <c r="R500" s="4">
        <f t="shared" si="1297"/>
        <v>545.47485218827421</v>
      </c>
      <c r="S500" s="4">
        <f t="shared" si="1297"/>
        <v>581.77470410129365</v>
      </c>
      <c r="T500" s="4">
        <f t="shared" si="1297"/>
        <v>215.25237076796034</v>
      </c>
      <c r="U500" s="4">
        <f t="shared" si="1297"/>
        <v>271.11318524635283</v>
      </c>
      <c r="V500" s="4">
        <f t="shared" si="1297"/>
        <v>331.24944924763736</v>
      </c>
      <c r="W500" s="4">
        <f t="shared" si="1297"/>
        <v>481.43959733461782</v>
      </c>
      <c r="X500" s="4">
        <f t="shared" si="1297"/>
        <v>700.09559733461776</v>
      </c>
      <c r="Y500" s="4">
        <f t="shared" si="1297"/>
        <v>694.85559733461787</v>
      </c>
      <c r="Z500" s="4">
        <f t="shared" si="1297"/>
        <v>777.34699999999998</v>
      </c>
      <c r="AA500" s="4">
        <f t="shared" si="1297"/>
        <v>599.02899999999988</v>
      </c>
      <c r="AB500" s="4">
        <f t="shared" si="1297"/>
        <v>509.46999999999991</v>
      </c>
      <c r="AC500" s="4">
        <f t="shared" si="1297"/>
        <v>391.91499999999991</v>
      </c>
      <c r="AD500" s="4">
        <f t="shared" si="1297"/>
        <v>331.12299999999993</v>
      </c>
      <c r="AE500" s="4">
        <f t="shared" si="1297"/>
        <v>430.68399999999997</v>
      </c>
      <c r="AF500" s="4">
        <f t="shared" si="1297"/>
        <v>497.08100000000013</v>
      </c>
      <c r="AG500" s="4">
        <f t="shared" si="1297"/>
        <v>520.33699999999999</v>
      </c>
      <c r="AH500" s="4">
        <f t="shared" si="1297"/>
        <v>526.15900000000011</v>
      </c>
      <c r="AI500" s="4">
        <f t="shared" si="1297"/>
        <v>477.62099999999998</v>
      </c>
      <c r="AJ500" s="4">
        <f t="shared" si="1297"/>
        <v>464.30700000000007</v>
      </c>
      <c r="AK500" s="4">
        <f t="shared" si="1297"/>
        <v>707.06100000000015</v>
      </c>
      <c r="AL500" s="4">
        <f t="shared" si="1297"/>
        <v>706.28200000000004</v>
      </c>
      <c r="AM500" s="4">
        <f t="shared" si="1297"/>
        <v>723.91200000000003</v>
      </c>
      <c r="AN500" s="4">
        <f t="shared" si="1297"/>
        <v>834.86</v>
      </c>
      <c r="AO500" s="4">
        <f t="shared" si="1297"/>
        <v>642.34699999999998</v>
      </c>
      <c r="AP500" s="4">
        <f t="shared" si="1297"/>
        <v>740.13</v>
      </c>
      <c r="AQ500" s="4">
        <f t="shared" si="1297"/>
        <v>1021.324</v>
      </c>
      <c r="AR500" s="4">
        <f t="shared" si="1297"/>
        <v>1040.5519999999999</v>
      </c>
      <c r="AS500" s="4">
        <f t="shared" si="1297"/>
        <v>1002.836</v>
      </c>
      <c r="AT500" s="4">
        <f t="shared" si="1297"/>
        <v>1001.9059999999999</v>
      </c>
      <c r="AU500" s="4">
        <f t="shared" si="1297"/>
        <v>838.07899999999995</v>
      </c>
      <c r="AV500" s="4">
        <f t="shared" si="1297"/>
        <v>794.08799999999997</v>
      </c>
      <c r="AW500" s="4">
        <f t="shared" si="1297"/>
        <v>809.87900000000002</v>
      </c>
      <c r="AX500" s="4">
        <f t="shared" si="1297"/>
        <v>768.00800000000004</v>
      </c>
      <c r="AY500" s="4">
        <f t="shared" si="1297"/>
        <v>766.06700000000012</v>
      </c>
      <c r="AZ500" s="4">
        <f t="shared" si="1297"/>
        <v>846.78600000000017</v>
      </c>
      <c r="BA500" s="4">
        <f t="shared" si="1297"/>
        <v>872.53399999999999</v>
      </c>
      <c r="BB500" s="4">
        <f t="shared" si="1297"/>
        <v>887.19999999999993</v>
      </c>
      <c r="BC500" s="4">
        <f t="shared" si="1297"/>
        <v>837.19999999999982</v>
      </c>
      <c r="BD500" s="4">
        <f t="shared" si="1297"/>
        <v>832</v>
      </c>
      <c r="BE500" s="4">
        <f t="shared" si="1297"/>
        <v>803.1</v>
      </c>
      <c r="BF500" s="4">
        <f t="shared" si="1297"/>
        <v>727.7</v>
      </c>
      <c r="BG500" s="4">
        <f t="shared" si="1297"/>
        <v>690.20000000000016</v>
      </c>
      <c r="BH500" s="4">
        <f t="shared" si="1297"/>
        <v>572</v>
      </c>
      <c r="BI500" s="4">
        <f t="shared" si="1297"/>
        <v>599.82189162501652</v>
      </c>
      <c r="BJ500" s="4">
        <f t="shared" si="1297"/>
        <v>843.76038775375594</v>
      </c>
      <c r="BK500" s="4">
        <f t="shared" si="1297"/>
        <v>905.13747406838672</v>
      </c>
      <c r="BL500" s="4">
        <f t="shared" si="1297"/>
        <v>1023.0656021076394</v>
      </c>
      <c r="BM500" s="4">
        <f t="shared" si="1297"/>
        <v>2117.428481023484</v>
      </c>
      <c r="BN500" s="4">
        <f t="shared" si="1297"/>
        <v>2134.2580688178027</v>
      </c>
      <c r="BO500" s="4">
        <f t="shared" si="1297"/>
        <v>2325.4851672100826</v>
      </c>
      <c r="BP500" s="4">
        <f t="shared" si="1297"/>
        <v>2573.7325089241203</v>
      </c>
      <c r="BQ500" s="4">
        <f t="shared" si="1297"/>
        <v>2522.6014094399566</v>
      </c>
      <c r="BR500" s="4">
        <f t="shared" si="1297"/>
        <v>2645.1345309843009</v>
      </c>
      <c r="BS500" s="4">
        <f t="shared" si="1297"/>
        <v>2823.9155496565604</v>
      </c>
      <c r="BT500" s="4">
        <f t="shared" si="1297"/>
        <v>2962.3735929554082</v>
      </c>
      <c r="BU500" s="4">
        <f t="shared" si="1297"/>
        <v>2497.1314823530402</v>
      </c>
      <c r="BV500" s="4">
        <f t="shared" si="1297"/>
        <v>2586.9835352136461</v>
      </c>
      <c r="BW500" s="4">
        <f t="shared" si="1297"/>
        <v>2566.8149722321696</v>
      </c>
      <c r="BX500" s="4">
        <f t="shared" si="1297"/>
        <v>2524.8459738781453</v>
      </c>
      <c r="BY500" s="4">
        <f t="shared" si="1297"/>
        <v>2545.3778027102189</v>
      </c>
      <c r="BZ500" s="4">
        <f t="shared" si="1297"/>
        <v>2587.3940813481931</v>
      </c>
      <c r="CB500" s="91"/>
      <c r="CC500" s="91">
        <f t="shared" ref="CC500:CT500" si="1298">+CC499</f>
        <v>-38.655666666666669</v>
      </c>
      <c r="CD500" s="91">
        <f t="shared" si="1298"/>
        <v>61.794833333333287</v>
      </c>
      <c r="CE500" s="91">
        <f t="shared" si="1298"/>
        <v>545.47485218827421</v>
      </c>
      <c r="CF500" s="91">
        <f t="shared" si="1298"/>
        <v>331.24944924763736</v>
      </c>
      <c r="CG500" s="91">
        <f t="shared" si="1298"/>
        <v>777.34699999999998</v>
      </c>
      <c r="CH500" s="91">
        <f t="shared" si="1298"/>
        <v>331.12299999999993</v>
      </c>
      <c r="CI500" s="91">
        <f t="shared" si="1298"/>
        <v>526.15900000000011</v>
      </c>
      <c r="CJ500" s="91">
        <f t="shared" si="1298"/>
        <v>706.28200000000004</v>
      </c>
      <c r="CK500" s="91">
        <f t="shared" si="1298"/>
        <v>740.13</v>
      </c>
      <c r="CL500" s="91">
        <f t="shared" si="1298"/>
        <v>1001.9059999999999</v>
      </c>
      <c r="CM500" s="91">
        <f t="shared" si="1298"/>
        <v>768.00800000000004</v>
      </c>
      <c r="CN500" s="91">
        <f t="shared" si="1298"/>
        <v>887.19999999999993</v>
      </c>
      <c r="CO500" s="91">
        <f t="shared" si="1298"/>
        <v>727.7</v>
      </c>
      <c r="CP500" s="91">
        <f t="shared" si="1298"/>
        <v>843.76038775375594</v>
      </c>
      <c r="CQ500" s="91">
        <f t="shared" si="1298"/>
        <v>2134.2580688178027</v>
      </c>
      <c r="CR500" s="91">
        <f t="shared" si="1298"/>
        <v>2645.1345309843009</v>
      </c>
      <c r="CS500" s="91">
        <f t="shared" si="1298"/>
        <v>2586.9835352136461</v>
      </c>
      <c r="CT500" s="91">
        <f t="shared" si="1298"/>
        <v>2587.3940813481931</v>
      </c>
    </row>
    <row r="501" spans="1:98" ht="15.75" customHeight="1" x14ac:dyDescent="0.25">
      <c r="A501" s="1"/>
    </row>
    <row r="502" spans="1:98" ht="15.75" customHeight="1" x14ac:dyDescent="0.25">
      <c r="A502" s="1"/>
      <c r="B502" s="36" t="s">
        <v>339</v>
      </c>
      <c r="C502" s="213"/>
      <c r="D502" s="213"/>
      <c r="E502" s="213"/>
      <c r="F502" s="213"/>
      <c r="G502" s="213">
        <f t="shared" ref="G502:BZ502" si="1299">+G495/G500</f>
        <v>11.512260240286667</v>
      </c>
      <c r="H502" s="213">
        <f t="shared" si="1299"/>
        <v>-4.663040290482507</v>
      </c>
      <c r="I502" s="213">
        <f t="shared" si="1299"/>
        <v>30.823796817867422</v>
      </c>
      <c r="J502" s="213">
        <f t="shared" si="1299"/>
        <v>-8.183534971155586</v>
      </c>
      <c r="K502" s="213">
        <f t="shared" si="1299"/>
        <v>-2.3319646516765742</v>
      </c>
      <c r="L502" s="213">
        <f t="shared" si="1299"/>
        <v>-3.7128631930330518</v>
      </c>
      <c r="M502" s="213">
        <f t="shared" si="1299"/>
        <v>-9.3014703131430192</v>
      </c>
      <c r="N502" s="213">
        <f t="shared" si="1299"/>
        <v>5.4244340815979806</v>
      </c>
      <c r="O502" s="213">
        <f t="shared" si="1299"/>
        <v>5.1340400975031537</v>
      </c>
      <c r="P502" s="213">
        <f t="shared" si="1299"/>
        <v>1.0178112602324045</v>
      </c>
      <c r="Q502" s="213">
        <f t="shared" si="1299"/>
        <v>0.78855783621968989</v>
      </c>
      <c r="R502" s="213">
        <f t="shared" si="1299"/>
        <v>0.83235917875694887</v>
      </c>
      <c r="S502" s="213">
        <f t="shared" si="1299"/>
        <v>0.78966650966662144</v>
      </c>
      <c r="T502" s="213">
        <f t="shared" si="1299"/>
        <v>2.1596556560165636</v>
      </c>
      <c r="U502" s="213">
        <f t="shared" si="1299"/>
        <v>1.7351424629995136</v>
      </c>
      <c r="V502" s="213">
        <f t="shared" si="1299"/>
        <v>1.4371555970319716</v>
      </c>
      <c r="W502" s="213">
        <f t="shared" si="1299"/>
        <v>1.000715360072767</v>
      </c>
      <c r="X502" s="213">
        <f t="shared" si="1299"/>
        <v>0.69647774083479375</v>
      </c>
      <c r="Y502" s="213">
        <f t="shared" si="1299"/>
        <v>0.70745058669114302</v>
      </c>
      <c r="Z502" s="213">
        <f t="shared" si="1299"/>
        <v>0.64055691988262642</v>
      </c>
      <c r="AA502" s="213">
        <f t="shared" si="1299"/>
        <v>0.84200431030884992</v>
      </c>
      <c r="AB502" s="213">
        <f t="shared" si="1299"/>
        <v>1.0042514770251441</v>
      </c>
      <c r="AC502" s="213">
        <f t="shared" si="1299"/>
        <v>0.66054118877817902</v>
      </c>
      <c r="AD502" s="213">
        <f t="shared" si="1299"/>
        <v>0.76083207750594206</v>
      </c>
      <c r="AE502" s="213">
        <f t="shared" si="1299"/>
        <v>0.4942463616015455</v>
      </c>
      <c r="AF502" s="213">
        <f t="shared" si="1299"/>
        <v>0.10535305111239412</v>
      </c>
      <c r="AG502" s="213">
        <f t="shared" si="1299"/>
        <v>2.6594303307279705E-2</v>
      </c>
      <c r="AH502" s="213">
        <f t="shared" si="1299"/>
        <v>1.5333767929466184E-2</v>
      </c>
      <c r="AI502" s="213">
        <f t="shared" si="1299"/>
        <v>1.0954292210769628E-2</v>
      </c>
      <c r="AJ502" s="213">
        <f t="shared" si="1299"/>
        <v>0</v>
      </c>
      <c r="AK502" s="213">
        <f t="shared" si="1299"/>
        <v>0</v>
      </c>
      <c r="AL502" s="213">
        <f t="shared" si="1299"/>
        <v>0</v>
      </c>
      <c r="AM502" s="213">
        <f t="shared" si="1299"/>
        <v>0</v>
      </c>
      <c r="AN502" s="213">
        <f t="shared" si="1299"/>
        <v>0</v>
      </c>
      <c r="AO502" s="213">
        <f t="shared" si="1299"/>
        <v>0</v>
      </c>
      <c r="AP502" s="213">
        <f t="shared" si="1299"/>
        <v>0</v>
      </c>
      <c r="AQ502" s="213">
        <f t="shared" si="1299"/>
        <v>0</v>
      </c>
      <c r="AR502" s="213">
        <f t="shared" si="1299"/>
        <v>0</v>
      </c>
      <c r="AS502" s="213">
        <f t="shared" si="1299"/>
        <v>0</v>
      </c>
      <c r="AT502" s="213">
        <f t="shared" si="1299"/>
        <v>0.10991749725024104</v>
      </c>
      <c r="AU502" s="213">
        <f t="shared" si="1299"/>
        <v>0.13322371757316434</v>
      </c>
      <c r="AV502" s="213">
        <f t="shared" si="1299"/>
        <v>0</v>
      </c>
      <c r="AW502" s="213">
        <f t="shared" si="1299"/>
        <v>0</v>
      </c>
      <c r="AX502" s="213">
        <f t="shared" si="1299"/>
        <v>0</v>
      </c>
      <c r="AY502" s="213">
        <f t="shared" si="1299"/>
        <v>4.2887893617660069</v>
      </c>
      <c r="AZ502" s="213">
        <f t="shared" si="1299"/>
        <v>3.8799649498220323</v>
      </c>
      <c r="BA502" s="213">
        <f t="shared" si="1299"/>
        <v>3.5362518824481337</v>
      </c>
      <c r="BB502" s="213">
        <f t="shared" si="1299"/>
        <v>3.4713706041478813</v>
      </c>
      <c r="BC502" s="213">
        <f t="shared" si="1299"/>
        <v>3.6751075011944581</v>
      </c>
      <c r="BD502" s="213">
        <f t="shared" si="1299"/>
        <v>3.7021634615384613</v>
      </c>
      <c r="BE502" s="213">
        <f t="shared" si="1299"/>
        <v>3.8368820819325111</v>
      </c>
      <c r="BF502" s="213">
        <f t="shared" si="1299"/>
        <v>4.236498557097705</v>
      </c>
      <c r="BG502" s="213">
        <f t="shared" si="1299"/>
        <v>5.2931034482758612</v>
      </c>
      <c r="BH502" s="213">
        <f t="shared" si="1299"/>
        <v>6.3900349650349657</v>
      </c>
      <c r="BI502" s="213">
        <f t="shared" si="1299"/>
        <v>6.0936422145209326</v>
      </c>
      <c r="BJ502" s="213">
        <f t="shared" si="1299"/>
        <v>4.3319170383555727</v>
      </c>
      <c r="BK502" s="213">
        <f t="shared" si="1299"/>
        <v>4.0381711118104064</v>
      </c>
      <c r="BL502" s="213">
        <f t="shared" si="1299"/>
        <v>3.5726936693698335</v>
      </c>
      <c r="BM502" s="213">
        <f t="shared" si="1299"/>
        <v>1.7261976178922769</v>
      </c>
      <c r="BN502" s="213">
        <f t="shared" si="1299"/>
        <v>1.7125857708597605</v>
      </c>
      <c r="BO502" s="213">
        <f t="shared" si="1299"/>
        <v>1.5717580363606771</v>
      </c>
      <c r="BP502" s="213">
        <f t="shared" si="1299"/>
        <v>1.4201553531015221</v>
      </c>
      <c r="BQ502" s="213">
        <f t="shared" si="1299"/>
        <v>1.4489407586636804</v>
      </c>
      <c r="BR502" s="213">
        <f t="shared" si="1299"/>
        <v>1.3818200765160604</v>
      </c>
      <c r="BS502" s="213">
        <f t="shared" si="1299"/>
        <v>1.2943375733897309</v>
      </c>
      <c r="BT502" s="213">
        <f t="shared" si="1299"/>
        <v>1.2338416763813691</v>
      </c>
      <c r="BU502" s="213">
        <f t="shared" si="1299"/>
        <v>1.4637194820658019</v>
      </c>
      <c r="BV502" s="213">
        <f t="shared" si="1299"/>
        <v>1.4128810447562992</v>
      </c>
      <c r="BW502" s="213">
        <f t="shared" si="1299"/>
        <v>1.4239826553689725</v>
      </c>
      <c r="BX502" s="213">
        <f t="shared" si="1299"/>
        <v>1.4476526638913316</v>
      </c>
      <c r="BY502" s="213">
        <f t="shared" si="1299"/>
        <v>1.4359754359876136</v>
      </c>
      <c r="BZ502" s="213">
        <f t="shared" si="1299"/>
        <v>1.4126568605643042</v>
      </c>
      <c r="CB502" s="213"/>
      <c r="CC502" s="213">
        <f t="shared" ref="CC502:CT502" si="1300">+CC495/CC500</f>
        <v>-8.183534971155586</v>
      </c>
      <c r="CD502" s="213">
        <f t="shared" si="1300"/>
        <v>5.4244340815979806</v>
      </c>
      <c r="CE502" s="213">
        <f t="shared" si="1300"/>
        <v>0.83235917875694887</v>
      </c>
      <c r="CF502" s="213">
        <f t="shared" si="1300"/>
        <v>1.4371555970319716</v>
      </c>
      <c r="CG502" s="213">
        <f t="shared" si="1300"/>
        <v>0.64055691988262642</v>
      </c>
      <c r="CH502" s="213">
        <f t="shared" si="1300"/>
        <v>0.76083207750594206</v>
      </c>
      <c r="CI502" s="213">
        <f t="shared" si="1300"/>
        <v>1.5333767929466184E-2</v>
      </c>
      <c r="CJ502" s="213">
        <f t="shared" si="1300"/>
        <v>0</v>
      </c>
      <c r="CK502" s="213">
        <f t="shared" si="1300"/>
        <v>0</v>
      </c>
      <c r="CL502" s="213">
        <f t="shared" si="1300"/>
        <v>0.10991749725024104</v>
      </c>
      <c r="CM502" s="213">
        <f t="shared" si="1300"/>
        <v>0</v>
      </c>
      <c r="CN502" s="213">
        <f t="shared" si="1300"/>
        <v>3.4713706041478813</v>
      </c>
      <c r="CO502" s="213">
        <f t="shared" si="1300"/>
        <v>4.236498557097705</v>
      </c>
      <c r="CP502" s="213">
        <f t="shared" si="1300"/>
        <v>4.3319170383555727</v>
      </c>
      <c r="CQ502" s="213">
        <f t="shared" si="1300"/>
        <v>1.7125857708597605</v>
      </c>
      <c r="CR502" s="213">
        <f t="shared" si="1300"/>
        <v>1.3818200765160604</v>
      </c>
      <c r="CS502" s="213">
        <f t="shared" si="1300"/>
        <v>1.4128810447562992</v>
      </c>
      <c r="CT502" s="213">
        <f t="shared" si="1300"/>
        <v>1.4126568605643042</v>
      </c>
    </row>
    <row r="503" spans="1:98" ht="15.75" customHeight="1" x14ac:dyDescent="0.25">
      <c r="A503" s="1"/>
      <c r="B503" s="36" t="s">
        <v>340</v>
      </c>
      <c r="C503" s="213"/>
      <c r="D503" s="213"/>
      <c r="E503" s="213"/>
      <c r="F503" s="213"/>
      <c r="G503" s="213" t="e">
        <f t="shared" ref="G503:BZ503" si="1301">+G497/G500</f>
        <v>#VALUE!</v>
      </c>
      <c r="H503" s="213" t="e">
        <f t="shared" si="1301"/>
        <v>#VALUE!</v>
      </c>
      <c r="I503" s="213" t="e">
        <f t="shared" si="1301"/>
        <v>#VALUE!</v>
      </c>
      <c r="J503" s="213" t="e">
        <f t="shared" si="1301"/>
        <v>#VALUE!</v>
      </c>
      <c r="K503" s="213" t="e">
        <f t="shared" si="1301"/>
        <v>#VALUE!</v>
      </c>
      <c r="L503" s="213" t="e">
        <f t="shared" si="1301"/>
        <v>#VALUE!</v>
      </c>
      <c r="M503" s="213" t="e">
        <f t="shared" si="1301"/>
        <v>#VALUE!</v>
      </c>
      <c r="N503" s="213" t="e">
        <f t="shared" si="1301"/>
        <v>#VALUE!</v>
      </c>
      <c r="O503" s="213" t="e">
        <f t="shared" si="1301"/>
        <v>#VALUE!</v>
      </c>
      <c r="P503" s="213" t="e">
        <f t="shared" si="1301"/>
        <v>#VALUE!</v>
      </c>
      <c r="Q503" s="213" t="e">
        <f t="shared" si="1301"/>
        <v>#VALUE!</v>
      </c>
      <c r="R503" s="213" t="e">
        <f t="shared" si="1301"/>
        <v>#VALUE!</v>
      </c>
      <c r="S503" s="213">
        <f t="shared" si="1301"/>
        <v>-0.6565445305671046</v>
      </c>
      <c r="T503" s="213">
        <f t="shared" si="1301"/>
        <v>-1.5744588493537981</v>
      </c>
      <c r="U503" s="213">
        <f t="shared" si="1301"/>
        <v>-1.8670135852671861</v>
      </c>
      <c r="V503" s="213">
        <f t="shared" si="1301"/>
        <v>-1.877714820093203</v>
      </c>
      <c r="W503" s="213">
        <f t="shared" si="1301"/>
        <v>-1.472693571374875</v>
      </c>
      <c r="X503" s="213">
        <f t="shared" si="1301"/>
        <v>-0.8242774303923841</v>
      </c>
      <c r="Y503" s="213">
        <f t="shared" si="1301"/>
        <v>-1.0406550695910681</v>
      </c>
      <c r="Z503" s="213">
        <f t="shared" si="1301"/>
        <v>-0.9926416388048066</v>
      </c>
      <c r="AA503" s="213">
        <f t="shared" si="1301"/>
        <v>-1.1425690575915359</v>
      </c>
      <c r="AB503" s="213">
        <f t="shared" si="1301"/>
        <v>-1.3012699472000318</v>
      </c>
      <c r="AC503" s="213">
        <f t="shared" si="1301"/>
        <v>-3.0238112856104009</v>
      </c>
      <c r="AD503" s="213">
        <f t="shared" si="1301"/>
        <v>-3.4440343920537084</v>
      </c>
      <c r="AE503" s="213">
        <f t="shared" si="1301"/>
        <v>-2.480233767681177</v>
      </c>
      <c r="AF503" s="213">
        <f t="shared" si="1301"/>
        <v>-2.4357660019192036</v>
      </c>
      <c r="AG503" s="213">
        <f t="shared" si="1301"/>
        <v>-2.5136517295521945</v>
      </c>
      <c r="AH503" s="213">
        <f t="shared" si="1301"/>
        <v>-2.691792785070672</v>
      </c>
      <c r="AI503" s="213">
        <f t="shared" si="1301"/>
        <v>-2.296858806459515</v>
      </c>
      <c r="AJ503" s="213">
        <f t="shared" si="1301"/>
        <v>-2.2082350686076233</v>
      </c>
      <c r="AK503" s="213">
        <f t="shared" si="1301"/>
        <v>-2.2638004358888408</v>
      </c>
      <c r="AL503" s="213">
        <f t="shared" si="1301"/>
        <v>-2.2243381538818769</v>
      </c>
      <c r="AM503" s="213">
        <f t="shared" si="1301"/>
        <v>-2.1304771850722188</v>
      </c>
      <c r="AN503" s="213">
        <f t="shared" si="1301"/>
        <v>-1.8022722372613371</v>
      </c>
      <c r="AO503" s="213">
        <f t="shared" si="1301"/>
        <v>-3.0888756388680889</v>
      </c>
      <c r="AP503" s="213">
        <f t="shared" si="1301"/>
        <v>-2.7044802940024049</v>
      </c>
      <c r="AQ503" s="213">
        <f t="shared" si="1301"/>
        <v>-2.2372420505148223</v>
      </c>
      <c r="AR503" s="213">
        <f t="shared" si="1301"/>
        <v>-2.29290318984539</v>
      </c>
      <c r="AS503" s="213">
        <f t="shared" si="1301"/>
        <v>-2.415664176395742</v>
      </c>
      <c r="AT503" s="213">
        <f t="shared" si="1301"/>
        <v>-2.6164620233834315</v>
      </c>
      <c r="AU503" s="213">
        <f t="shared" si="1301"/>
        <v>-2.8928203665764212</v>
      </c>
      <c r="AV503" s="213">
        <f t="shared" si="1301"/>
        <v>-2.8932964608456495</v>
      </c>
      <c r="AW503" s="213">
        <f t="shared" si="1301"/>
        <v>-3.0445955506933751</v>
      </c>
      <c r="AX503" s="213">
        <f t="shared" si="1301"/>
        <v>-3.3230213747773458</v>
      </c>
      <c r="AY503" s="213">
        <f t="shared" si="1301"/>
        <v>2.5831944203313806</v>
      </c>
      <c r="AZ503" s="213">
        <f t="shared" si="1301"/>
        <v>2.3395521418634693</v>
      </c>
      <c r="BA503" s="213">
        <f t="shared" si="1301"/>
        <v>2.2417464534333331</v>
      </c>
      <c r="BB503" s="213">
        <f t="shared" si="1301"/>
        <v>2.3279981965734899</v>
      </c>
      <c r="BC503" s="213">
        <f t="shared" si="1301"/>
        <v>2.6180124223602488</v>
      </c>
      <c r="BD503" s="213">
        <f t="shared" si="1301"/>
        <v>2.7383413461538457</v>
      </c>
      <c r="BE503" s="213">
        <f t="shared" si="1301"/>
        <v>2.6885817457352754</v>
      </c>
      <c r="BF503" s="213">
        <f t="shared" si="1301"/>
        <v>3.1701250515322248</v>
      </c>
      <c r="BG503" s="213">
        <f t="shared" si="1301"/>
        <v>3.6315560707041428</v>
      </c>
      <c r="BH503" s="213">
        <f t="shared" si="1301"/>
        <v>4.6669580419580425</v>
      </c>
      <c r="BI503" s="213">
        <f t="shared" si="1301"/>
        <v>4.5622911518845841</v>
      </c>
      <c r="BJ503" s="213">
        <f t="shared" si="1301"/>
        <v>3.2044868107751716</v>
      </c>
      <c r="BK503" s="213">
        <f t="shared" si="1301"/>
        <v>3.0472530685258503</v>
      </c>
      <c r="BL503" s="213">
        <f t="shared" si="1301"/>
        <v>2.5977682515557485</v>
      </c>
      <c r="BM503" s="213">
        <f t="shared" si="1301"/>
        <v>0.81794462303486082</v>
      </c>
      <c r="BN503" s="213">
        <f t="shared" si="1301"/>
        <v>0.74211150767949885</v>
      </c>
      <c r="BO503" s="213">
        <f t="shared" si="1301"/>
        <v>0.63606830139569348</v>
      </c>
      <c r="BP503" s="213">
        <f t="shared" si="1301"/>
        <v>0.45532432973455222</v>
      </c>
      <c r="BQ503" s="213">
        <f t="shared" si="1301"/>
        <v>0.11240964737669294</v>
      </c>
      <c r="BR503" s="213">
        <f t="shared" si="1301"/>
        <v>1.1620696105791025E-2</v>
      </c>
      <c r="BS503" s="213">
        <f t="shared" si="1301"/>
        <v>-7.9840874378093465E-2</v>
      </c>
      <c r="BT503" s="213">
        <f t="shared" si="1301"/>
        <v>-0.22013676357733086</v>
      </c>
      <c r="BU503" s="213">
        <f t="shared" si="1301"/>
        <v>-0.46674545220433539</v>
      </c>
      <c r="BV503" s="213">
        <f t="shared" si="1301"/>
        <v>-0.5783963278846519</v>
      </c>
      <c r="BW503" s="213">
        <f t="shared" si="1301"/>
        <v>-0.67816226021422854</v>
      </c>
      <c r="BX503" s="213">
        <f t="shared" si="1301"/>
        <v>-0.84664361394882637</v>
      </c>
      <c r="BY503" s="213">
        <f t="shared" si="1301"/>
        <v>-1.0498929378521629</v>
      </c>
      <c r="BZ503" s="213">
        <f t="shared" si="1301"/>
        <v>-1.1757898372250664</v>
      </c>
      <c r="CB503" s="213"/>
      <c r="CC503" s="213" t="e">
        <f t="shared" ref="CC503:CT503" si="1302">+CC497/CC500</f>
        <v>#VALUE!</v>
      </c>
      <c r="CD503" s="213" t="e">
        <f t="shared" si="1302"/>
        <v>#VALUE!</v>
      </c>
      <c r="CE503" s="213" t="e">
        <f t="shared" si="1302"/>
        <v>#VALUE!</v>
      </c>
      <c r="CF503" s="213">
        <f t="shared" si="1302"/>
        <v>-1.877714820093203</v>
      </c>
      <c r="CG503" s="213">
        <f t="shared" si="1302"/>
        <v>-0.9926416388048066</v>
      </c>
      <c r="CH503" s="213">
        <f t="shared" si="1302"/>
        <v>-3.4440343920537084</v>
      </c>
      <c r="CI503" s="213">
        <f t="shared" si="1302"/>
        <v>-2.691792785070672</v>
      </c>
      <c r="CJ503" s="213">
        <f t="shared" si="1302"/>
        <v>-2.2243381538818769</v>
      </c>
      <c r="CK503" s="213">
        <f t="shared" si="1302"/>
        <v>-2.7044802940024049</v>
      </c>
      <c r="CL503" s="213">
        <f t="shared" si="1302"/>
        <v>-2.6164620233834315</v>
      </c>
      <c r="CM503" s="213">
        <f t="shared" si="1302"/>
        <v>-3.3230213747773458</v>
      </c>
      <c r="CN503" s="213">
        <f t="shared" si="1302"/>
        <v>2.3279981965734899</v>
      </c>
      <c r="CO503" s="213">
        <f t="shared" si="1302"/>
        <v>3.1701250515322248</v>
      </c>
      <c r="CP503" s="213">
        <f t="shared" si="1302"/>
        <v>3.2044868107751716</v>
      </c>
      <c r="CQ503" s="213">
        <f t="shared" si="1302"/>
        <v>0.74211150767949885</v>
      </c>
      <c r="CR503" s="213">
        <f t="shared" si="1302"/>
        <v>1.1620696105791025E-2</v>
      </c>
      <c r="CS503" s="213">
        <f t="shared" si="1302"/>
        <v>-0.5783963278846519</v>
      </c>
      <c r="CT503" s="213">
        <f t="shared" si="1302"/>
        <v>-1.1757898372250664</v>
      </c>
    </row>
    <row r="504" spans="1:98" ht="15.75" customHeight="1" x14ac:dyDescent="0.25">
      <c r="A504" s="1"/>
    </row>
    <row r="505" spans="1:98" ht="15.75" customHeight="1" x14ac:dyDescent="0.25">
      <c r="A505" s="1"/>
      <c r="B505" s="181" t="s">
        <v>341</v>
      </c>
      <c r="AF505" s="52">
        <f t="shared" ref="AF505:BF505" si="1303">+AVERAGE(AE495:AF495)</f>
        <v>132.6165</v>
      </c>
      <c r="AG505" s="52">
        <f t="shared" si="1303"/>
        <v>33.103499999999997</v>
      </c>
      <c r="AH505" s="52">
        <f t="shared" si="1303"/>
        <v>10.952999999999999</v>
      </c>
      <c r="AI505" s="52">
        <f t="shared" si="1303"/>
        <v>6.65</v>
      </c>
      <c r="AJ505" s="52">
        <f t="shared" si="1303"/>
        <v>2.6160000000000001</v>
      </c>
      <c r="AK505" s="52">
        <f t="shared" si="1303"/>
        <v>0</v>
      </c>
      <c r="AL505" s="52">
        <f t="shared" si="1303"/>
        <v>0</v>
      </c>
      <c r="AM505" s="52">
        <f t="shared" si="1303"/>
        <v>0</v>
      </c>
      <c r="AN505" s="52">
        <f t="shared" si="1303"/>
        <v>0</v>
      </c>
      <c r="AO505" s="52">
        <f t="shared" si="1303"/>
        <v>0</v>
      </c>
      <c r="AP505" s="52">
        <f t="shared" si="1303"/>
        <v>0</v>
      </c>
      <c r="AQ505" s="52">
        <f t="shared" si="1303"/>
        <v>0</v>
      </c>
      <c r="AR505" s="52">
        <f t="shared" si="1303"/>
        <v>0</v>
      </c>
      <c r="AS505" s="52">
        <f t="shared" si="1303"/>
        <v>0</v>
      </c>
      <c r="AT505" s="52">
        <f t="shared" si="1303"/>
        <v>55.063499999999998</v>
      </c>
      <c r="AU505" s="52">
        <f t="shared" si="1303"/>
        <v>110.8895</v>
      </c>
      <c r="AV505" s="52">
        <f t="shared" si="1303"/>
        <v>55.826000000000001</v>
      </c>
      <c r="AW505" s="52">
        <f t="shared" si="1303"/>
        <v>0</v>
      </c>
      <c r="AX505" s="52">
        <f t="shared" si="1303"/>
        <v>0</v>
      </c>
      <c r="AY505" s="52">
        <f t="shared" si="1303"/>
        <v>1642.75</v>
      </c>
      <c r="AZ505" s="52">
        <f t="shared" si="1303"/>
        <v>3285.5</v>
      </c>
      <c r="BA505" s="52">
        <f t="shared" si="1303"/>
        <v>3185.5</v>
      </c>
      <c r="BB505" s="52">
        <f t="shared" si="1303"/>
        <v>3082.65</v>
      </c>
      <c r="BC505" s="52">
        <f t="shared" si="1303"/>
        <v>3078.3</v>
      </c>
      <c r="BD505" s="52">
        <f t="shared" si="1303"/>
        <v>3078.5</v>
      </c>
      <c r="BE505" s="52">
        <f t="shared" si="1303"/>
        <v>3080.7999999999997</v>
      </c>
      <c r="BF505" s="52">
        <f t="shared" si="1303"/>
        <v>3082.1499999999996</v>
      </c>
      <c r="BG505" s="52">
        <f t="shared" ref="BG505:BZ505" si="1304">+BF495</f>
        <v>3082.9</v>
      </c>
      <c r="BH505" s="52">
        <f t="shared" si="1304"/>
        <v>3653.3</v>
      </c>
      <c r="BI505" s="52">
        <f t="shared" si="1304"/>
        <v>3655.1000000000004</v>
      </c>
      <c r="BJ505" s="52">
        <f t="shared" si="1304"/>
        <v>3655.1000000000004</v>
      </c>
      <c r="BK505" s="52">
        <f t="shared" si="1304"/>
        <v>3655.1000000000004</v>
      </c>
      <c r="BL505" s="52">
        <f t="shared" si="1304"/>
        <v>3655.1000000000004</v>
      </c>
      <c r="BM505" s="52">
        <f t="shared" si="1304"/>
        <v>3655.1000000000004</v>
      </c>
      <c r="BN505" s="52">
        <f t="shared" si="1304"/>
        <v>3655.1000000000004</v>
      </c>
      <c r="BO505" s="52">
        <f t="shared" si="1304"/>
        <v>3655.1000000000004</v>
      </c>
      <c r="BP505" s="52">
        <f t="shared" si="1304"/>
        <v>3655.1000000000004</v>
      </c>
      <c r="BQ505" s="52">
        <f t="shared" si="1304"/>
        <v>3655.1000000000004</v>
      </c>
      <c r="BR505" s="52">
        <f t="shared" si="1304"/>
        <v>3655.1000000000004</v>
      </c>
      <c r="BS505" s="52">
        <f t="shared" si="1304"/>
        <v>3655.1000000000004</v>
      </c>
      <c r="BT505" s="52">
        <f t="shared" si="1304"/>
        <v>3655.1000000000004</v>
      </c>
      <c r="BU505" s="52">
        <f t="shared" si="1304"/>
        <v>3655.1000000000004</v>
      </c>
      <c r="BV505" s="52">
        <f t="shared" si="1304"/>
        <v>3655.1000000000004</v>
      </c>
      <c r="BW505" s="52">
        <f t="shared" si="1304"/>
        <v>3655.1000000000004</v>
      </c>
      <c r="BX505" s="52">
        <f t="shared" si="1304"/>
        <v>3655.1000000000004</v>
      </c>
      <c r="BY505" s="52">
        <f t="shared" si="1304"/>
        <v>3655.1000000000004</v>
      </c>
      <c r="BZ505" s="52">
        <f t="shared" si="1304"/>
        <v>3655.1000000000004</v>
      </c>
      <c r="CB505" s="52"/>
      <c r="CC505" s="52">
        <f t="shared" ref="CC505:CT505" si="1305">+AVERAGE(CB495:CC495)</f>
        <v>316.33999999999997</v>
      </c>
      <c r="CD505" s="52">
        <f t="shared" si="1305"/>
        <v>325.77099999999996</v>
      </c>
      <c r="CE505" s="52">
        <f t="shared" si="1305"/>
        <v>394.61649999999997</v>
      </c>
      <c r="CF505" s="52">
        <f t="shared" si="1305"/>
        <v>465.04399999999998</v>
      </c>
      <c r="CG505" s="52">
        <f t="shared" si="1305"/>
        <v>486.99599999999998</v>
      </c>
      <c r="CH505" s="52">
        <f t="shared" si="1305"/>
        <v>374.93200000000002</v>
      </c>
      <c r="CI505" s="52">
        <f t="shared" si="1305"/>
        <v>129.99850000000001</v>
      </c>
      <c r="CJ505" s="52">
        <f t="shared" si="1305"/>
        <v>4.0339999999999998</v>
      </c>
      <c r="CK505" s="52">
        <f t="shared" si="1305"/>
        <v>0</v>
      </c>
      <c r="CL505" s="52">
        <f t="shared" si="1305"/>
        <v>55.063499999999998</v>
      </c>
      <c r="CM505" s="52">
        <f t="shared" si="1305"/>
        <v>55.063499999999998</v>
      </c>
      <c r="CN505" s="52">
        <f t="shared" si="1305"/>
        <v>1539.9</v>
      </c>
      <c r="CO505" s="52">
        <f t="shared" si="1305"/>
        <v>3081.3500000000004</v>
      </c>
      <c r="CP505" s="52">
        <f t="shared" si="1305"/>
        <v>3369</v>
      </c>
      <c r="CQ505" s="52">
        <f t="shared" si="1305"/>
        <v>3655.1000000000004</v>
      </c>
      <c r="CR505" s="52">
        <f t="shared" si="1305"/>
        <v>3655.1000000000004</v>
      </c>
      <c r="CS505" s="52">
        <f t="shared" si="1305"/>
        <v>3655.1000000000004</v>
      </c>
      <c r="CT505" s="52">
        <f t="shared" si="1305"/>
        <v>3655.1000000000004</v>
      </c>
    </row>
    <row r="506" spans="1:98" ht="15.75" customHeight="1" x14ac:dyDescent="0.25">
      <c r="A506" s="1"/>
      <c r="B506" s="26" t="s">
        <v>342</v>
      </c>
      <c r="BG506" s="52">
        <f t="shared" ref="BG506:BZ506" si="1306">+SUMPRODUCT($BD488:$BD494,BF488:BF494)/4</f>
        <v>32.65</v>
      </c>
      <c r="BH506" s="52">
        <f t="shared" si="1306"/>
        <v>37.974999999999994</v>
      </c>
      <c r="BI506" s="52">
        <f t="shared" si="1306"/>
        <v>37.974999999999994</v>
      </c>
      <c r="BJ506" s="52">
        <f t="shared" si="1306"/>
        <v>37.974999999999994</v>
      </c>
      <c r="BK506" s="52">
        <f t="shared" si="1306"/>
        <v>37.974999999999994</v>
      </c>
      <c r="BL506" s="52">
        <f t="shared" si="1306"/>
        <v>37.974999999999994</v>
      </c>
      <c r="BM506" s="52">
        <f t="shared" si="1306"/>
        <v>37.974999999999994</v>
      </c>
      <c r="BN506" s="52">
        <f t="shared" si="1306"/>
        <v>37.974999999999994</v>
      </c>
      <c r="BO506" s="52">
        <f t="shared" si="1306"/>
        <v>37.974999999999994</v>
      </c>
      <c r="BP506" s="52">
        <f t="shared" si="1306"/>
        <v>37.974999999999994</v>
      </c>
      <c r="BQ506" s="52">
        <f t="shared" si="1306"/>
        <v>37.974999999999994</v>
      </c>
      <c r="BR506" s="52">
        <f t="shared" si="1306"/>
        <v>37.974999999999994</v>
      </c>
      <c r="BS506" s="52">
        <f t="shared" si="1306"/>
        <v>37.974999999999994</v>
      </c>
      <c r="BT506" s="52">
        <f t="shared" si="1306"/>
        <v>37.974999999999994</v>
      </c>
      <c r="BU506" s="52">
        <f t="shared" si="1306"/>
        <v>37.974999999999994</v>
      </c>
      <c r="BV506" s="52">
        <f t="shared" si="1306"/>
        <v>37.974999999999994</v>
      </c>
      <c r="BW506" s="52">
        <f t="shared" si="1306"/>
        <v>37.974999999999994</v>
      </c>
      <c r="BX506" s="52">
        <f t="shared" si="1306"/>
        <v>37.974999999999994</v>
      </c>
      <c r="BY506" s="52">
        <f t="shared" si="1306"/>
        <v>37.974999999999994</v>
      </c>
      <c r="BZ506" s="52">
        <f t="shared" si="1306"/>
        <v>37.974999999999994</v>
      </c>
      <c r="CI506" s="30">
        <f t="shared" ref="CI506:CT506" si="1307">+SUMIFS($C506:$BZ506,$C$5:$BZ$5,"&lt;="&amp;CI$5,$C$5:$BZ$5,"&gt;"&amp;CH$5)</f>
        <v>0</v>
      </c>
      <c r="CJ506" s="30">
        <f t="shared" si="1307"/>
        <v>0</v>
      </c>
      <c r="CK506" s="30">
        <f t="shared" si="1307"/>
        <v>0</v>
      </c>
      <c r="CL506" s="30">
        <f t="shared" si="1307"/>
        <v>0</v>
      </c>
      <c r="CM506" s="30">
        <f t="shared" si="1307"/>
        <v>0</v>
      </c>
      <c r="CN506" s="30">
        <f t="shared" si="1307"/>
        <v>0</v>
      </c>
      <c r="CO506" s="30">
        <f t="shared" si="1307"/>
        <v>0</v>
      </c>
      <c r="CP506" s="30">
        <f t="shared" si="1307"/>
        <v>146.57499999999999</v>
      </c>
      <c r="CQ506" s="30">
        <f t="shared" si="1307"/>
        <v>151.89999999999998</v>
      </c>
      <c r="CR506" s="30">
        <f t="shared" si="1307"/>
        <v>151.89999999999998</v>
      </c>
      <c r="CS506" s="30">
        <f t="shared" si="1307"/>
        <v>151.89999999999998</v>
      </c>
      <c r="CT506" s="30">
        <f t="shared" si="1307"/>
        <v>151.89999999999998</v>
      </c>
    </row>
    <row r="507" spans="1:98" ht="15.75" customHeight="1" x14ac:dyDescent="0.25">
      <c r="A507" s="1"/>
      <c r="B507" s="214" t="s">
        <v>343</v>
      </c>
      <c r="AF507" s="202">
        <f t="shared" ref="AF507:BZ507" si="1308">+AF506*4/AF505</f>
        <v>0</v>
      </c>
      <c r="AG507" s="202">
        <f t="shared" si="1308"/>
        <v>0</v>
      </c>
      <c r="AH507" s="202">
        <f t="shared" si="1308"/>
        <v>0</v>
      </c>
      <c r="AI507" s="202">
        <f t="shared" si="1308"/>
        <v>0</v>
      </c>
      <c r="AJ507" s="202">
        <f t="shared" si="1308"/>
        <v>0</v>
      </c>
      <c r="AK507" s="202" t="e">
        <f t="shared" si="1308"/>
        <v>#DIV/0!</v>
      </c>
      <c r="AL507" s="202" t="e">
        <f t="shared" si="1308"/>
        <v>#DIV/0!</v>
      </c>
      <c r="AM507" s="202" t="e">
        <f t="shared" si="1308"/>
        <v>#DIV/0!</v>
      </c>
      <c r="AN507" s="202" t="e">
        <f t="shared" si="1308"/>
        <v>#DIV/0!</v>
      </c>
      <c r="AO507" s="202" t="e">
        <f t="shared" si="1308"/>
        <v>#DIV/0!</v>
      </c>
      <c r="AP507" s="202" t="e">
        <f t="shared" si="1308"/>
        <v>#DIV/0!</v>
      </c>
      <c r="AQ507" s="202" t="e">
        <f t="shared" si="1308"/>
        <v>#DIV/0!</v>
      </c>
      <c r="AR507" s="202" t="e">
        <f t="shared" si="1308"/>
        <v>#DIV/0!</v>
      </c>
      <c r="AS507" s="202" t="e">
        <f t="shared" si="1308"/>
        <v>#DIV/0!</v>
      </c>
      <c r="AT507" s="202">
        <f t="shared" si="1308"/>
        <v>0</v>
      </c>
      <c r="AU507" s="202">
        <f t="shared" si="1308"/>
        <v>0</v>
      </c>
      <c r="AV507" s="202">
        <f t="shared" si="1308"/>
        <v>0</v>
      </c>
      <c r="AW507" s="202" t="e">
        <f t="shared" si="1308"/>
        <v>#DIV/0!</v>
      </c>
      <c r="AX507" s="202" t="e">
        <f t="shared" si="1308"/>
        <v>#DIV/0!</v>
      </c>
      <c r="AY507" s="202">
        <f t="shared" si="1308"/>
        <v>0</v>
      </c>
      <c r="AZ507" s="202">
        <f t="shared" si="1308"/>
        <v>0</v>
      </c>
      <c r="BA507" s="202">
        <f t="shared" si="1308"/>
        <v>0</v>
      </c>
      <c r="BB507" s="202">
        <f t="shared" si="1308"/>
        <v>0</v>
      </c>
      <c r="BC507" s="202">
        <f t="shared" si="1308"/>
        <v>0</v>
      </c>
      <c r="BD507" s="202">
        <f t="shared" si="1308"/>
        <v>0</v>
      </c>
      <c r="BE507" s="202">
        <f t="shared" si="1308"/>
        <v>0</v>
      </c>
      <c r="BF507" s="202">
        <f t="shared" si="1308"/>
        <v>0</v>
      </c>
      <c r="BG507" s="202">
        <f t="shared" si="1308"/>
        <v>4.236271043498005E-2</v>
      </c>
      <c r="BH507" s="202">
        <f t="shared" si="1308"/>
        <v>4.1578846522322278E-2</v>
      </c>
      <c r="BI507" s="202">
        <f t="shared" si="1308"/>
        <v>4.1558370496019251E-2</v>
      </c>
      <c r="BJ507" s="202">
        <f t="shared" si="1308"/>
        <v>4.1558370496019251E-2</v>
      </c>
      <c r="BK507" s="202">
        <f t="shared" si="1308"/>
        <v>4.1558370496019251E-2</v>
      </c>
      <c r="BL507" s="202">
        <f t="shared" si="1308"/>
        <v>4.1558370496019251E-2</v>
      </c>
      <c r="BM507" s="202">
        <f t="shared" si="1308"/>
        <v>4.1558370496019251E-2</v>
      </c>
      <c r="BN507" s="202">
        <f t="shared" si="1308"/>
        <v>4.1558370496019251E-2</v>
      </c>
      <c r="BO507" s="202">
        <f t="shared" si="1308"/>
        <v>4.1558370496019251E-2</v>
      </c>
      <c r="BP507" s="202">
        <f t="shared" si="1308"/>
        <v>4.1558370496019251E-2</v>
      </c>
      <c r="BQ507" s="202">
        <f t="shared" si="1308"/>
        <v>4.1558370496019251E-2</v>
      </c>
      <c r="BR507" s="202">
        <f t="shared" si="1308"/>
        <v>4.1558370496019251E-2</v>
      </c>
      <c r="BS507" s="202">
        <f t="shared" si="1308"/>
        <v>4.1558370496019251E-2</v>
      </c>
      <c r="BT507" s="202">
        <f t="shared" si="1308"/>
        <v>4.1558370496019251E-2</v>
      </c>
      <c r="BU507" s="202">
        <f t="shared" si="1308"/>
        <v>4.1558370496019251E-2</v>
      </c>
      <c r="BV507" s="202">
        <f t="shared" si="1308"/>
        <v>4.1558370496019251E-2</v>
      </c>
      <c r="BW507" s="202">
        <f t="shared" si="1308"/>
        <v>4.1558370496019251E-2</v>
      </c>
      <c r="BX507" s="202">
        <f t="shared" si="1308"/>
        <v>4.1558370496019251E-2</v>
      </c>
      <c r="BY507" s="202">
        <f t="shared" si="1308"/>
        <v>4.1558370496019251E-2</v>
      </c>
      <c r="BZ507" s="202">
        <f t="shared" si="1308"/>
        <v>4.1558370496019251E-2</v>
      </c>
      <c r="CB507" s="202"/>
      <c r="CC507" s="202">
        <f t="shared" ref="CC507:CT507" si="1309">+CC506/CC505</f>
        <v>0</v>
      </c>
      <c r="CD507" s="202">
        <f t="shared" si="1309"/>
        <v>0</v>
      </c>
      <c r="CE507" s="202">
        <f t="shared" si="1309"/>
        <v>0</v>
      </c>
      <c r="CF507" s="202">
        <f t="shared" si="1309"/>
        <v>0</v>
      </c>
      <c r="CG507" s="202">
        <f t="shared" si="1309"/>
        <v>0</v>
      </c>
      <c r="CH507" s="202">
        <f t="shared" si="1309"/>
        <v>0</v>
      </c>
      <c r="CI507" s="202">
        <f t="shared" si="1309"/>
        <v>0</v>
      </c>
      <c r="CJ507" s="202">
        <f t="shared" si="1309"/>
        <v>0</v>
      </c>
      <c r="CK507" s="202" t="e">
        <f t="shared" si="1309"/>
        <v>#DIV/0!</v>
      </c>
      <c r="CL507" s="202">
        <f t="shared" si="1309"/>
        <v>0</v>
      </c>
      <c r="CM507" s="202">
        <f t="shared" si="1309"/>
        <v>0</v>
      </c>
      <c r="CN507" s="202">
        <f t="shared" si="1309"/>
        <v>0</v>
      </c>
      <c r="CO507" s="202">
        <f t="shared" si="1309"/>
        <v>0</v>
      </c>
      <c r="CP507" s="202">
        <f t="shared" si="1309"/>
        <v>4.3506975363609375E-2</v>
      </c>
      <c r="CQ507" s="202">
        <f t="shared" si="1309"/>
        <v>4.1558370496019251E-2</v>
      </c>
      <c r="CR507" s="202">
        <f t="shared" si="1309"/>
        <v>4.1558370496019251E-2</v>
      </c>
      <c r="CS507" s="202">
        <f t="shared" si="1309"/>
        <v>4.1558370496019251E-2</v>
      </c>
      <c r="CT507" s="202">
        <f t="shared" si="1309"/>
        <v>4.1558370496019251E-2</v>
      </c>
    </row>
    <row r="508" spans="1:98" ht="15.75" customHeight="1" x14ac:dyDescent="0.25">
      <c r="A508" s="1"/>
      <c r="B508" s="214"/>
      <c r="AF508" s="202"/>
      <c r="AG508" s="202"/>
      <c r="AH508" s="202"/>
      <c r="AI508" s="202"/>
      <c r="AJ508" s="202"/>
      <c r="AK508" s="202"/>
      <c r="AL508" s="202"/>
      <c r="AM508" s="202"/>
      <c r="AN508" s="202"/>
      <c r="AO508" s="202"/>
      <c r="AP508" s="202"/>
      <c r="AQ508" s="202"/>
      <c r="AR508" s="202"/>
      <c r="AS508" s="202"/>
      <c r="AT508" s="202"/>
      <c r="AU508" s="202"/>
      <c r="AV508" s="202"/>
      <c r="AW508" s="202"/>
      <c r="AX508" s="202"/>
      <c r="AY508" s="202"/>
      <c r="AZ508" s="202"/>
      <c r="BA508" s="202"/>
      <c r="BB508" s="202"/>
      <c r="BC508" s="202"/>
      <c r="BD508" s="202"/>
      <c r="BE508" s="202"/>
      <c r="BF508" s="202"/>
      <c r="BG508" s="202"/>
      <c r="BH508" s="202"/>
      <c r="BI508" s="202"/>
      <c r="BJ508" s="202"/>
      <c r="BK508" s="202"/>
      <c r="BL508" s="202"/>
      <c r="BM508" s="202"/>
      <c r="BN508" s="202"/>
      <c r="BO508" s="202"/>
      <c r="BP508" s="202"/>
      <c r="BQ508" s="202"/>
      <c r="BR508" s="202"/>
      <c r="BS508" s="202"/>
      <c r="BT508" s="202"/>
      <c r="BU508" s="202"/>
      <c r="BV508" s="202"/>
      <c r="BW508" s="202"/>
      <c r="BX508" s="202"/>
      <c r="BY508" s="202"/>
      <c r="BZ508" s="202"/>
      <c r="CB508" s="202"/>
      <c r="CC508" s="202"/>
      <c r="CD508" s="202"/>
      <c r="CE508" s="202"/>
      <c r="CF508" s="202"/>
      <c r="CG508" s="202"/>
      <c r="CH508" s="202"/>
      <c r="CI508" s="202"/>
      <c r="CJ508" s="202"/>
      <c r="CK508" s="202"/>
      <c r="CL508" s="202"/>
      <c r="CM508" s="202"/>
      <c r="CN508" s="202"/>
      <c r="CO508" s="202"/>
      <c r="CP508" s="202"/>
      <c r="CQ508" s="202"/>
      <c r="CR508" s="202"/>
      <c r="CS508" s="202"/>
      <c r="CT508" s="202"/>
    </row>
    <row r="509" spans="1:98" ht="15.75" customHeight="1" x14ac:dyDescent="0.25">
      <c r="A509" s="1"/>
      <c r="B509" s="181" t="s">
        <v>344</v>
      </c>
      <c r="AF509" s="52">
        <f t="shared" ref="AF509:BF509" si="1310">-AVERAGE(AE496:AF496)</f>
        <v>1272.1014999999998</v>
      </c>
      <c r="AG509" s="52">
        <f t="shared" si="1310"/>
        <v>1292.463</v>
      </c>
      <c r="AH509" s="52">
        <f t="shared" si="1310"/>
        <v>1373.0815</v>
      </c>
      <c r="AI509" s="52">
        <f t="shared" si="1310"/>
        <v>1263.3195000000001</v>
      </c>
      <c r="AJ509" s="52">
        <f t="shared" si="1310"/>
        <v>1063.7795000000001</v>
      </c>
      <c r="AK509" s="52">
        <f t="shared" si="1310"/>
        <v>1312.972</v>
      </c>
      <c r="AL509" s="52">
        <f t="shared" si="1310"/>
        <v>1585.8274999999999</v>
      </c>
      <c r="AM509" s="52">
        <f t="shared" si="1310"/>
        <v>1556.644</v>
      </c>
      <c r="AN509" s="52">
        <f t="shared" si="1310"/>
        <v>1523.4614999999999</v>
      </c>
      <c r="AO509" s="52">
        <f t="shared" si="1310"/>
        <v>1744.3875</v>
      </c>
      <c r="AP509" s="52">
        <f t="shared" si="1310"/>
        <v>1992.8985</v>
      </c>
      <c r="AQ509" s="52">
        <f t="shared" si="1310"/>
        <v>2143.308</v>
      </c>
      <c r="AR509" s="52">
        <f t="shared" si="1310"/>
        <v>2335.4170000000004</v>
      </c>
      <c r="AS509" s="52">
        <f t="shared" si="1310"/>
        <v>2404.2000000000003</v>
      </c>
      <c r="AT509" s="52">
        <f t="shared" si="1310"/>
        <v>2577.0455000000002</v>
      </c>
      <c r="AU509" s="52">
        <f t="shared" si="1310"/>
        <v>2633.82</v>
      </c>
      <c r="AV509" s="52">
        <f t="shared" si="1310"/>
        <v>2416.7980000000002</v>
      </c>
      <c r="AW509" s="52">
        <f t="shared" si="1310"/>
        <v>2381.643</v>
      </c>
      <c r="AX509" s="52">
        <f t="shared" si="1310"/>
        <v>2508.9304999999999</v>
      </c>
      <c r="AY509" s="52">
        <f t="shared" si="1310"/>
        <v>1929.3534999999999</v>
      </c>
      <c r="AZ509" s="52">
        <f t="shared" si="1310"/>
        <v>1305.5</v>
      </c>
      <c r="BA509" s="52">
        <f t="shared" si="1310"/>
        <v>1216.95</v>
      </c>
      <c r="BB509" s="52">
        <f t="shared" si="1310"/>
        <v>1071.95</v>
      </c>
      <c r="BC509" s="52">
        <f t="shared" si="1310"/>
        <v>949.7</v>
      </c>
      <c r="BD509" s="52">
        <f t="shared" si="1310"/>
        <v>843.45</v>
      </c>
      <c r="BE509" s="52">
        <f t="shared" si="1310"/>
        <v>862.05</v>
      </c>
      <c r="BF509" s="52">
        <f t="shared" si="1310"/>
        <v>849.1</v>
      </c>
      <c r="BG509" s="52">
        <f t="shared" ref="BG509:BZ509" si="1311">-BF496</f>
        <v>776</v>
      </c>
      <c r="BH509" s="52">
        <f t="shared" si="1311"/>
        <v>1146.8</v>
      </c>
      <c r="BI509" s="52">
        <f t="shared" si="1311"/>
        <v>985.59999999999991</v>
      </c>
      <c r="BJ509" s="52">
        <f t="shared" si="1311"/>
        <v>918.53789113251332</v>
      </c>
      <c r="BK509" s="52">
        <f t="shared" si="1311"/>
        <v>951.28096598854472</v>
      </c>
      <c r="BL509" s="52">
        <f t="shared" si="1311"/>
        <v>896.91705470737156</v>
      </c>
      <c r="BM509" s="52">
        <f t="shared" si="1311"/>
        <v>997.41265958600911</v>
      </c>
      <c r="BN509" s="52">
        <f t="shared" si="1311"/>
        <v>1923.1607592859689</v>
      </c>
      <c r="BO509" s="52">
        <f t="shared" si="1311"/>
        <v>2071.2425267724852</v>
      </c>
      <c r="BP509" s="52">
        <f t="shared" si="1311"/>
        <v>2175.9325997718029</v>
      </c>
      <c r="BQ509" s="52">
        <f t="shared" si="1311"/>
        <v>2483.2169704580979</v>
      </c>
      <c r="BR509" s="52">
        <f t="shared" si="1311"/>
        <v>3371.5352650929062</v>
      </c>
      <c r="BS509" s="52">
        <f t="shared" si="1311"/>
        <v>3624.3616954564977</v>
      </c>
      <c r="BT509" s="52">
        <f t="shared" si="1311"/>
        <v>3880.5638866544746</v>
      </c>
      <c r="BU509" s="52">
        <f t="shared" si="1311"/>
        <v>4307.2273352601533</v>
      </c>
      <c r="BV509" s="52">
        <f t="shared" si="1311"/>
        <v>4820.6247629445525</v>
      </c>
      <c r="BW509" s="52">
        <f t="shared" si="1311"/>
        <v>5151.4017770656283</v>
      </c>
      <c r="BX509" s="52">
        <f t="shared" si="1311"/>
        <v>5395.8170431206909</v>
      </c>
      <c r="BY509" s="52">
        <f t="shared" si="1311"/>
        <v>5792.7447199883372</v>
      </c>
      <c r="BZ509" s="52">
        <f t="shared" si="1311"/>
        <v>6327.4741792311152</v>
      </c>
      <c r="CB509" s="52"/>
      <c r="CC509" s="52" t="e">
        <f t="shared" ref="CC509:CT509" si="1312">-AVERAGE(CB496:CC496)</f>
        <v>#VALUE!</v>
      </c>
      <c r="CD509" s="52" t="e">
        <f t="shared" si="1312"/>
        <v>#VALUE!</v>
      </c>
      <c r="CE509" s="52" t="e">
        <f t="shared" si="1312"/>
        <v>#VALUE!</v>
      </c>
      <c r="CF509" s="52" t="e">
        <f t="shared" si="1312"/>
        <v>#VALUE!</v>
      </c>
      <c r="CG509" s="52">
        <f t="shared" si="1312"/>
        <v>1183.8054999999999</v>
      </c>
      <c r="CH509" s="52">
        <f t="shared" si="1312"/>
        <v>1330.9449999999999</v>
      </c>
      <c r="CI509" s="52">
        <f t="shared" si="1312"/>
        <v>1408.3534999999999</v>
      </c>
      <c r="CJ509" s="52">
        <f t="shared" si="1312"/>
        <v>1497.6945000000001</v>
      </c>
      <c r="CK509" s="52">
        <f t="shared" si="1312"/>
        <v>1786.3384999999998</v>
      </c>
      <c r="CL509" s="52">
        <f t="shared" si="1312"/>
        <v>2366.6215000000002</v>
      </c>
      <c r="CM509" s="52">
        <f t="shared" si="1312"/>
        <v>2641.8415</v>
      </c>
      <c r="CN509" s="52">
        <f t="shared" si="1312"/>
        <v>1783.2535</v>
      </c>
      <c r="CO509" s="52">
        <f t="shared" si="1312"/>
        <v>895.2</v>
      </c>
      <c r="CP509" s="52">
        <f t="shared" si="1312"/>
        <v>863.64048299427236</v>
      </c>
      <c r="CQ509" s="52">
        <f t="shared" si="1312"/>
        <v>1511.261746380515</v>
      </c>
      <c r="CR509" s="52">
        <f t="shared" si="1312"/>
        <v>2847.8021111144917</v>
      </c>
      <c r="CS509" s="52">
        <f t="shared" si="1312"/>
        <v>4387.8817362610625</v>
      </c>
      <c r="CT509" s="52">
        <f t="shared" si="1312"/>
        <v>5924.3667214055604</v>
      </c>
    </row>
    <row r="510" spans="1:98" ht="15.75" customHeight="1" x14ac:dyDescent="0.25">
      <c r="A510" s="1"/>
      <c r="B510" s="26" t="s">
        <v>345</v>
      </c>
      <c r="BG510" s="27">
        <f>+BG410+BG506</f>
        <v>13.049999999999997</v>
      </c>
      <c r="BH510" s="27">
        <f>+BH410+BH506</f>
        <v>17.974999999999994</v>
      </c>
      <c r="BI510" s="27">
        <f t="shared" ref="BI510:BZ510" si="1313">+BI509*BI511/4</f>
        <v>7.3919999999999995</v>
      </c>
      <c r="BJ510" s="27">
        <f t="shared" si="1313"/>
        <v>6.88903418349385</v>
      </c>
      <c r="BK510" s="27">
        <f t="shared" si="1313"/>
        <v>7.1346072449140854</v>
      </c>
      <c r="BL510" s="27">
        <f t="shared" si="1313"/>
        <v>6.7268779103052863</v>
      </c>
      <c r="BM510" s="27">
        <f t="shared" si="1313"/>
        <v>7.4805949468950681</v>
      </c>
      <c r="BN510" s="27">
        <f t="shared" si="1313"/>
        <v>14.423705694644767</v>
      </c>
      <c r="BO510" s="27">
        <f t="shared" si="1313"/>
        <v>15.534318950793638</v>
      </c>
      <c r="BP510" s="27">
        <f t="shared" si="1313"/>
        <v>16.31949449828852</v>
      </c>
      <c r="BQ510" s="27">
        <f t="shared" si="1313"/>
        <v>18.624127278435733</v>
      </c>
      <c r="BR510" s="27">
        <f t="shared" si="1313"/>
        <v>25.286514488196797</v>
      </c>
      <c r="BS510" s="27">
        <f t="shared" si="1313"/>
        <v>27.182712715923731</v>
      </c>
      <c r="BT510" s="27">
        <f t="shared" si="1313"/>
        <v>29.104229149908559</v>
      </c>
      <c r="BU510" s="27">
        <f t="shared" si="1313"/>
        <v>32.304205014451149</v>
      </c>
      <c r="BV510" s="27">
        <f t="shared" si="1313"/>
        <v>36.154685722084139</v>
      </c>
      <c r="BW510" s="27">
        <f t="shared" si="1313"/>
        <v>38.635513327992207</v>
      </c>
      <c r="BX510" s="27">
        <f t="shared" si="1313"/>
        <v>40.468627823405178</v>
      </c>
      <c r="BY510" s="27">
        <f t="shared" si="1313"/>
        <v>43.445585399912531</v>
      </c>
      <c r="BZ510" s="27">
        <f t="shared" si="1313"/>
        <v>47.45605634423336</v>
      </c>
    </row>
    <row r="511" spans="1:98" ht="15.75" customHeight="1" x14ac:dyDescent="0.25">
      <c r="A511" s="1"/>
      <c r="B511" s="214" t="s">
        <v>346</v>
      </c>
      <c r="AF511" s="202">
        <f t="shared" ref="AF511:BH511" si="1314">+AF510*4/AF509</f>
        <v>0</v>
      </c>
      <c r="AG511" s="202">
        <f t="shared" si="1314"/>
        <v>0</v>
      </c>
      <c r="AH511" s="202">
        <f t="shared" si="1314"/>
        <v>0</v>
      </c>
      <c r="AI511" s="202">
        <f t="shared" si="1314"/>
        <v>0</v>
      </c>
      <c r="AJ511" s="202">
        <f t="shared" si="1314"/>
        <v>0</v>
      </c>
      <c r="AK511" s="202">
        <f t="shared" si="1314"/>
        <v>0</v>
      </c>
      <c r="AL511" s="202">
        <f t="shared" si="1314"/>
        <v>0</v>
      </c>
      <c r="AM511" s="202">
        <f t="shared" si="1314"/>
        <v>0</v>
      </c>
      <c r="AN511" s="202">
        <f t="shared" si="1314"/>
        <v>0</v>
      </c>
      <c r="AO511" s="202">
        <f t="shared" si="1314"/>
        <v>0</v>
      </c>
      <c r="AP511" s="202">
        <f t="shared" si="1314"/>
        <v>0</v>
      </c>
      <c r="AQ511" s="202">
        <f t="shared" si="1314"/>
        <v>0</v>
      </c>
      <c r="AR511" s="202">
        <f t="shared" si="1314"/>
        <v>0</v>
      </c>
      <c r="AS511" s="202">
        <f t="shared" si="1314"/>
        <v>0</v>
      </c>
      <c r="AT511" s="202">
        <f t="shared" si="1314"/>
        <v>0</v>
      </c>
      <c r="AU511" s="202">
        <f t="shared" si="1314"/>
        <v>0</v>
      </c>
      <c r="AV511" s="202">
        <f t="shared" si="1314"/>
        <v>0</v>
      </c>
      <c r="AW511" s="202">
        <f t="shared" si="1314"/>
        <v>0</v>
      </c>
      <c r="AX511" s="202">
        <f t="shared" si="1314"/>
        <v>0</v>
      </c>
      <c r="AY511" s="202">
        <f t="shared" si="1314"/>
        <v>0</v>
      </c>
      <c r="AZ511" s="202">
        <f t="shared" si="1314"/>
        <v>0</v>
      </c>
      <c r="BA511" s="202">
        <f t="shared" si="1314"/>
        <v>0</v>
      </c>
      <c r="BB511" s="202">
        <f t="shared" si="1314"/>
        <v>0</v>
      </c>
      <c r="BC511" s="202">
        <f t="shared" si="1314"/>
        <v>0</v>
      </c>
      <c r="BD511" s="202">
        <f t="shared" si="1314"/>
        <v>0</v>
      </c>
      <c r="BE511" s="202">
        <f t="shared" si="1314"/>
        <v>0</v>
      </c>
      <c r="BF511" s="202">
        <f t="shared" si="1314"/>
        <v>0</v>
      </c>
      <c r="BG511" s="202">
        <f t="shared" si="1314"/>
        <v>6.7268041237113385E-2</v>
      </c>
      <c r="BH511" s="202">
        <f t="shared" si="1314"/>
        <v>6.269619811649807E-2</v>
      </c>
      <c r="BI511" s="217">
        <v>0.03</v>
      </c>
      <c r="BJ511" s="217">
        <f t="shared" ref="BJ511:BZ511" si="1315">+BI511</f>
        <v>0.03</v>
      </c>
      <c r="BK511" s="217">
        <f t="shared" si="1315"/>
        <v>0.03</v>
      </c>
      <c r="BL511" s="217">
        <f t="shared" si="1315"/>
        <v>0.03</v>
      </c>
      <c r="BM511" s="217">
        <f t="shared" si="1315"/>
        <v>0.03</v>
      </c>
      <c r="BN511" s="217">
        <f t="shared" si="1315"/>
        <v>0.03</v>
      </c>
      <c r="BO511" s="217">
        <f t="shared" si="1315"/>
        <v>0.03</v>
      </c>
      <c r="BP511" s="217">
        <f t="shared" si="1315"/>
        <v>0.03</v>
      </c>
      <c r="BQ511" s="217">
        <f t="shared" si="1315"/>
        <v>0.03</v>
      </c>
      <c r="BR511" s="217">
        <f t="shared" si="1315"/>
        <v>0.03</v>
      </c>
      <c r="BS511" s="217">
        <f t="shared" si="1315"/>
        <v>0.03</v>
      </c>
      <c r="BT511" s="217">
        <f t="shared" si="1315"/>
        <v>0.03</v>
      </c>
      <c r="BU511" s="217">
        <f t="shared" si="1315"/>
        <v>0.03</v>
      </c>
      <c r="BV511" s="217">
        <f t="shared" si="1315"/>
        <v>0.03</v>
      </c>
      <c r="BW511" s="217">
        <f t="shared" si="1315"/>
        <v>0.03</v>
      </c>
      <c r="BX511" s="217">
        <f t="shared" si="1315"/>
        <v>0.03</v>
      </c>
      <c r="BY511" s="217">
        <f t="shared" si="1315"/>
        <v>0.03</v>
      </c>
      <c r="BZ511" s="217">
        <f t="shared" si="1315"/>
        <v>0.03</v>
      </c>
      <c r="CB511" s="202"/>
      <c r="CC511" s="202" t="e">
        <f t="shared" ref="CC511:CT511" si="1316">+CC510/CC509</f>
        <v>#VALUE!</v>
      </c>
      <c r="CD511" s="202" t="e">
        <f t="shared" si="1316"/>
        <v>#VALUE!</v>
      </c>
      <c r="CE511" s="202" t="e">
        <f t="shared" si="1316"/>
        <v>#VALUE!</v>
      </c>
      <c r="CF511" s="202" t="e">
        <f t="shared" si="1316"/>
        <v>#VALUE!</v>
      </c>
      <c r="CG511" s="202">
        <f t="shared" si="1316"/>
        <v>0</v>
      </c>
      <c r="CH511" s="202">
        <f t="shared" si="1316"/>
        <v>0</v>
      </c>
      <c r="CI511" s="202">
        <f t="shared" si="1316"/>
        <v>0</v>
      </c>
      <c r="CJ511" s="202">
        <f t="shared" si="1316"/>
        <v>0</v>
      </c>
      <c r="CK511" s="202">
        <f t="shared" si="1316"/>
        <v>0</v>
      </c>
      <c r="CL511" s="202">
        <f t="shared" si="1316"/>
        <v>0</v>
      </c>
      <c r="CM511" s="202">
        <f t="shared" si="1316"/>
        <v>0</v>
      </c>
      <c r="CN511" s="202">
        <f t="shared" si="1316"/>
        <v>0</v>
      </c>
      <c r="CO511" s="202">
        <f t="shared" si="1316"/>
        <v>0</v>
      </c>
      <c r="CP511" s="202">
        <f t="shared" si="1316"/>
        <v>0</v>
      </c>
      <c r="CQ511" s="202">
        <f t="shared" si="1316"/>
        <v>0</v>
      </c>
      <c r="CR511" s="202">
        <f t="shared" si="1316"/>
        <v>0</v>
      </c>
      <c r="CS511" s="202">
        <f t="shared" si="1316"/>
        <v>0</v>
      </c>
      <c r="CT511" s="202">
        <f t="shared" si="1316"/>
        <v>0</v>
      </c>
    </row>
    <row r="512" spans="1:98" ht="15.75" customHeight="1" x14ac:dyDescent="0.25">
      <c r="A512" s="1"/>
    </row>
    <row r="513" spans="1:98" ht="15.75" customHeight="1" x14ac:dyDescent="0.25">
      <c r="A513" s="1"/>
      <c r="B513" s="203" t="s">
        <v>347</v>
      </c>
    </row>
    <row r="514" spans="1:98" ht="15.75" customHeight="1" x14ac:dyDescent="0.25">
      <c r="A514" s="1"/>
      <c r="B514" s="26" t="str">
        <f t="shared" ref="B514:B520" si="1317">+B664</f>
        <v>TOTAL CASH</v>
      </c>
      <c r="C514" s="90"/>
      <c r="D514" s="90"/>
      <c r="E514" s="90"/>
      <c r="F514" s="90"/>
      <c r="G514" s="90" t="e">
        <f t="shared" ref="G514:BG514" si="1318">+G664</f>
        <v>#VALUE!</v>
      </c>
      <c r="H514" s="90" t="e">
        <f t="shared" si="1318"/>
        <v>#VALUE!</v>
      </c>
      <c r="I514" s="90" t="e">
        <f t="shared" si="1318"/>
        <v>#VALUE!</v>
      </c>
      <c r="J514" s="90" t="e">
        <f t="shared" si="1318"/>
        <v>#VALUE!</v>
      </c>
      <c r="K514" s="90" t="e">
        <f t="shared" si="1318"/>
        <v>#VALUE!</v>
      </c>
      <c r="L514" s="90" t="e">
        <f t="shared" si="1318"/>
        <v>#VALUE!</v>
      </c>
      <c r="M514" s="90" t="e">
        <f t="shared" si="1318"/>
        <v>#VALUE!</v>
      </c>
      <c r="N514" s="90" t="e">
        <f t="shared" si="1318"/>
        <v>#VALUE!</v>
      </c>
      <c r="O514" s="90" t="e">
        <f t="shared" si="1318"/>
        <v>#VALUE!</v>
      </c>
      <c r="P514" s="90" t="e">
        <f t="shared" si="1318"/>
        <v>#VALUE!</v>
      </c>
      <c r="Q514" s="90" t="e">
        <f t="shared" si="1318"/>
        <v>#VALUE!</v>
      </c>
      <c r="R514" s="90" t="e">
        <f t="shared" si="1318"/>
        <v>#VALUE!</v>
      </c>
      <c r="S514" s="90">
        <f t="shared" si="1318"/>
        <v>841.36900000000003</v>
      </c>
      <c r="T514" s="90">
        <f t="shared" si="1318"/>
        <v>803.77699999999993</v>
      </c>
      <c r="U514" s="90">
        <f t="shared" si="1318"/>
        <v>976.59199999999998</v>
      </c>
      <c r="V514" s="90">
        <f t="shared" si="1318"/>
        <v>1098.049</v>
      </c>
      <c r="W514" s="90">
        <f t="shared" si="1318"/>
        <v>1190.797</v>
      </c>
      <c r="X514" s="90">
        <f t="shared" si="1318"/>
        <v>1064.674</v>
      </c>
      <c r="Y514" s="90">
        <f t="shared" si="1318"/>
        <v>1214.681</v>
      </c>
      <c r="Z514" s="90">
        <f t="shared" si="1318"/>
        <v>1269.5619999999999</v>
      </c>
      <c r="AA514" s="90">
        <f t="shared" si="1318"/>
        <v>1188.817</v>
      </c>
      <c r="AB514" s="90">
        <f t="shared" si="1318"/>
        <v>1174.5940000000001</v>
      </c>
      <c r="AC514" s="90">
        <f t="shared" si="1318"/>
        <v>1443.953</v>
      </c>
      <c r="AD514" s="90">
        <f t="shared" si="1318"/>
        <v>1392.328</v>
      </c>
      <c r="AE514" s="90">
        <f t="shared" si="1318"/>
        <v>1281.0609999999999</v>
      </c>
      <c r="AF514" s="90">
        <f t="shared" si="1318"/>
        <v>1263.1419999999998</v>
      </c>
      <c r="AG514" s="90">
        <f t="shared" si="1318"/>
        <v>1321.7840000000001</v>
      </c>
      <c r="AH514" s="90">
        <f t="shared" si="1318"/>
        <v>1424.3789999999999</v>
      </c>
      <c r="AI514" s="90">
        <f t="shared" si="1318"/>
        <v>1102.26</v>
      </c>
      <c r="AJ514" s="90">
        <f t="shared" si="1318"/>
        <v>1025.299</v>
      </c>
      <c r="AK514" s="90">
        <f t="shared" si="1318"/>
        <v>1600.645</v>
      </c>
      <c r="AL514" s="90">
        <f t="shared" si="1318"/>
        <v>1571.01</v>
      </c>
      <c r="AM514" s="90">
        <f t="shared" si="1318"/>
        <v>1542.278</v>
      </c>
      <c r="AN514" s="90">
        <f t="shared" si="1318"/>
        <v>1504.645</v>
      </c>
      <c r="AO514" s="90">
        <f t="shared" si="1318"/>
        <v>1984.13</v>
      </c>
      <c r="AP514" s="90">
        <f t="shared" si="1318"/>
        <v>2001.6669999999999</v>
      </c>
      <c r="AQ514" s="90">
        <f t="shared" si="1318"/>
        <v>2284.9490000000001</v>
      </c>
      <c r="AR514" s="90">
        <f t="shared" si="1318"/>
        <v>2385.8850000000002</v>
      </c>
      <c r="AS514" s="90">
        <f t="shared" si="1318"/>
        <v>2422.5150000000003</v>
      </c>
      <c r="AT514" s="90">
        <f t="shared" si="1318"/>
        <v>2731.576</v>
      </c>
      <c r="AU514" s="90">
        <f t="shared" si="1318"/>
        <v>2536.0640000000003</v>
      </c>
      <c r="AV514" s="90">
        <f t="shared" si="1318"/>
        <v>2297.5320000000002</v>
      </c>
      <c r="AW514" s="90">
        <f t="shared" si="1318"/>
        <v>2465.7539999999999</v>
      </c>
      <c r="AX514" s="90">
        <f t="shared" si="1318"/>
        <v>2552.107</v>
      </c>
      <c r="AY514" s="90">
        <f t="shared" si="1318"/>
        <v>1306.5999999999999</v>
      </c>
      <c r="AZ514" s="90">
        <f t="shared" si="1318"/>
        <v>1304.4000000000001</v>
      </c>
      <c r="BA514" s="90">
        <f t="shared" si="1318"/>
        <v>1129.5</v>
      </c>
      <c r="BB514" s="90">
        <f t="shared" si="1318"/>
        <v>1014.4</v>
      </c>
      <c r="BC514" s="90">
        <f t="shared" si="1318"/>
        <v>885</v>
      </c>
      <c r="BD514" s="90">
        <f t="shared" si="1318"/>
        <v>801.9</v>
      </c>
      <c r="BE514" s="90">
        <f t="shared" si="1318"/>
        <v>922.2</v>
      </c>
      <c r="BF514" s="90">
        <f t="shared" si="1318"/>
        <v>776</v>
      </c>
      <c r="BG514" s="90">
        <f t="shared" si="1318"/>
        <v>1096.5</v>
      </c>
      <c r="BH514" s="90">
        <f t="shared" ref="BH514" si="1319">+BH664</f>
        <v>879.6</v>
      </c>
      <c r="CB514" s="30"/>
      <c r="CC514" s="30" t="e">
        <f t="shared" ref="CC514:CO514" si="1320">+SUMIF($C$5:$BZ$5,"="&amp;CC$5,$C514:$BZ514)</f>
        <v>#VALUE!</v>
      </c>
      <c r="CD514" s="30" t="e">
        <f t="shared" si="1320"/>
        <v>#VALUE!</v>
      </c>
      <c r="CE514" s="30" t="e">
        <f t="shared" si="1320"/>
        <v>#VALUE!</v>
      </c>
      <c r="CF514" s="30">
        <f t="shared" si="1320"/>
        <v>1098.049</v>
      </c>
      <c r="CG514" s="30">
        <f t="shared" si="1320"/>
        <v>1269.5619999999999</v>
      </c>
      <c r="CH514" s="30">
        <f t="shared" si="1320"/>
        <v>1392.328</v>
      </c>
      <c r="CI514" s="30">
        <f t="shared" si="1320"/>
        <v>1424.3789999999999</v>
      </c>
      <c r="CJ514" s="30">
        <f t="shared" si="1320"/>
        <v>1571.01</v>
      </c>
      <c r="CK514" s="30">
        <f t="shared" si="1320"/>
        <v>2001.6669999999999</v>
      </c>
      <c r="CL514" s="30">
        <f t="shared" si="1320"/>
        <v>2731.576</v>
      </c>
      <c r="CM514" s="30">
        <f t="shared" si="1320"/>
        <v>2552.107</v>
      </c>
      <c r="CN514" s="30">
        <f t="shared" si="1320"/>
        <v>1014.4</v>
      </c>
      <c r="CO514" s="30">
        <f t="shared" si="1320"/>
        <v>776</v>
      </c>
      <c r="CP514" s="30"/>
      <c r="CQ514" s="30"/>
      <c r="CR514" s="30"/>
      <c r="CS514" s="30"/>
      <c r="CT514" s="30"/>
    </row>
    <row r="515" spans="1:98" ht="15.75" customHeight="1" x14ac:dyDescent="0.25">
      <c r="A515" s="1"/>
      <c r="B515" s="26" t="str">
        <f t="shared" si="1317"/>
        <v>Restricted cash</v>
      </c>
      <c r="C515" s="90"/>
      <c r="D515" s="90"/>
      <c r="E515" s="90"/>
      <c r="F515" s="90"/>
      <c r="G515" s="90" t="str">
        <f t="shared" ref="G515:BG515" si="1321">+G665</f>
        <v>-</v>
      </c>
      <c r="H515" s="90" t="str">
        <f t="shared" si="1321"/>
        <v>-</v>
      </c>
      <c r="I515" s="90" t="str">
        <f t="shared" si="1321"/>
        <v>-</v>
      </c>
      <c r="J515" s="90" t="str">
        <f t="shared" si="1321"/>
        <v>-</v>
      </c>
      <c r="K515" s="90" t="str">
        <f t="shared" si="1321"/>
        <v>-</v>
      </c>
      <c r="L515" s="90" t="str">
        <f t="shared" si="1321"/>
        <v>-</v>
      </c>
      <c r="M515" s="90" t="str">
        <f t="shared" si="1321"/>
        <v>-</v>
      </c>
      <c r="N515" s="90">
        <f t="shared" si="1321"/>
        <v>7.4889999999999999</v>
      </c>
      <c r="O515" s="90" t="str">
        <f t="shared" si="1321"/>
        <v>-</v>
      </c>
      <c r="P515" s="90" t="str">
        <f t="shared" si="1321"/>
        <v>-</v>
      </c>
      <c r="Q515" s="90" t="str">
        <f t="shared" si="1321"/>
        <v>-</v>
      </c>
      <c r="R515" s="90">
        <f t="shared" si="1321"/>
        <v>193.839</v>
      </c>
      <c r="S515" s="90">
        <f t="shared" si="1321"/>
        <v>61.915999999999997</v>
      </c>
      <c r="T515" s="90">
        <f t="shared" si="1321"/>
        <v>77.563000000000002</v>
      </c>
      <c r="U515" s="90">
        <f t="shared" si="1321"/>
        <v>31.300999999999998</v>
      </c>
      <c r="V515" s="90">
        <f t="shared" si="1321"/>
        <v>169.678</v>
      </c>
      <c r="W515" s="90">
        <f t="shared" si="1321"/>
        <v>229.99299999999999</v>
      </c>
      <c r="X515" s="90">
        <f t="shared" si="1321"/>
        <v>215.226</v>
      </c>
      <c r="Y515" s="90">
        <f t="shared" si="1321"/>
        <v>204.089</v>
      </c>
      <c r="Z515" s="90">
        <f t="shared" si="1321"/>
        <v>261.16899999999998</v>
      </c>
      <c r="AA515" s="90">
        <f t="shared" si="1321"/>
        <v>318.50400000000002</v>
      </c>
      <c r="AB515" s="90">
        <f t="shared" si="1321"/>
        <v>368.10899999999998</v>
      </c>
      <c r="AC515" s="90">
        <f t="shared" si="1321"/>
        <v>278.541</v>
      </c>
      <c r="AD515" s="90">
        <f t="shared" si="1321"/>
        <v>337.81799999999998</v>
      </c>
      <c r="AE515" s="90">
        <f t="shared" si="1321"/>
        <v>406.33600000000001</v>
      </c>
      <c r="AF515" s="90">
        <f t="shared" si="1321"/>
        <v>469.101</v>
      </c>
      <c r="AG515" s="90">
        <f t="shared" si="1321"/>
        <v>374.80599999999998</v>
      </c>
      <c r="AH515" s="90">
        <f t="shared" si="1321"/>
        <v>437.39800000000002</v>
      </c>
      <c r="AI515" s="90">
        <f t="shared" si="1321"/>
        <v>509.38</v>
      </c>
      <c r="AJ515" s="90">
        <f t="shared" si="1321"/>
        <v>370.74700000000001</v>
      </c>
      <c r="AK515" s="90">
        <f t="shared" si="1321"/>
        <v>240.584</v>
      </c>
      <c r="AL515" s="90">
        <f t="shared" si="1321"/>
        <v>565.46100000000001</v>
      </c>
      <c r="AM515" s="90">
        <f t="shared" si="1321"/>
        <v>627.37</v>
      </c>
      <c r="AN515" s="90">
        <f t="shared" si="1321"/>
        <v>668.37099999999998</v>
      </c>
      <c r="AO515" s="90">
        <f t="shared" si="1321"/>
        <v>457.57299999999998</v>
      </c>
      <c r="AP515" s="90">
        <f t="shared" si="1321"/>
        <v>546.60400000000004</v>
      </c>
      <c r="AQ515" s="90">
        <f t="shared" si="1321"/>
        <v>467.62200000000001</v>
      </c>
      <c r="AR515" s="90">
        <f t="shared" si="1321"/>
        <v>450.14499999999998</v>
      </c>
      <c r="AS515" s="90">
        <f t="shared" si="1321"/>
        <v>764.41899999999998</v>
      </c>
      <c r="AT515" s="90">
        <f t="shared" si="1321"/>
        <v>538.822</v>
      </c>
      <c r="AU515" s="90">
        <f t="shared" si="1321"/>
        <v>653.06899999999996</v>
      </c>
      <c r="AV515" s="90">
        <f t="shared" si="1321"/>
        <v>754.36800000000005</v>
      </c>
      <c r="AW515" s="90">
        <f t="shared" si="1321"/>
        <v>267.01</v>
      </c>
      <c r="AX515" s="90">
        <f t="shared" si="1321"/>
        <v>359.83199999999999</v>
      </c>
      <c r="AY515" s="90">
        <f t="shared" si="1321"/>
        <v>534.79999999999995</v>
      </c>
      <c r="AZ515" s="90">
        <f t="shared" si="1321"/>
        <v>591.70000000000005</v>
      </c>
      <c r="BA515" s="90">
        <f t="shared" si="1321"/>
        <v>331.5</v>
      </c>
      <c r="BB515" s="90">
        <f t="shared" si="1321"/>
        <v>307.60000000000002</v>
      </c>
      <c r="BC515" s="90">
        <f t="shared" si="1321"/>
        <v>381.3</v>
      </c>
      <c r="BD515" s="90">
        <f t="shared" si="1321"/>
        <v>424.4</v>
      </c>
      <c r="BE515" s="90">
        <f t="shared" si="1321"/>
        <v>184.6</v>
      </c>
      <c r="BF515" s="90">
        <f t="shared" si="1321"/>
        <v>252.1</v>
      </c>
      <c r="BG515" s="90">
        <f t="shared" si="1321"/>
        <v>306.10000000000002</v>
      </c>
      <c r="BH515" s="90">
        <f t="shared" ref="BH515" si="1322">+BH665</f>
        <v>357.5</v>
      </c>
      <c r="CB515" s="30"/>
      <c r="CC515" s="30">
        <f t="shared" ref="CC515:CO515" si="1323">+SUMIF($C$5:$BZ$5,"="&amp;CC$5,$C515:$BZ515)</f>
        <v>0</v>
      </c>
      <c r="CD515" s="30">
        <f t="shared" si="1323"/>
        <v>7.4889999999999999</v>
      </c>
      <c r="CE515" s="30">
        <f t="shared" si="1323"/>
        <v>193.839</v>
      </c>
      <c r="CF515" s="30">
        <f t="shared" si="1323"/>
        <v>169.678</v>
      </c>
      <c r="CG515" s="30">
        <f t="shared" si="1323"/>
        <v>261.16899999999998</v>
      </c>
      <c r="CH515" s="30">
        <f t="shared" si="1323"/>
        <v>337.81799999999998</v>
      </c>
      <c r="CI515" s="30">
        <f t="shared" si="1323"/>
        <v>437.39800000000002</v>
      </c>
      <c r="CJ515" s="30">
        <f t="shared" si="1323"/>
        <v>565.46100000000001</v>
      </c>
      <c r="CK515" s="30">
        <f t="shared" si="1323"/>
        <v>546.60400000000004</v>
      </c>
      <c r="CL515" s="30">
        <f t="shared" si="1323"/>
        <v>538.822</v>
      </c>
      <c r="CM515" s="30">
        <f t="shared" si="1323"/>
        <v>359.83199999999999</v>
      </c>
      <c r="CN515" s="30">
        <f t="shared" si="1323"/>
        <v>307.60000000000002</v>
      </c>
      <c r="CO515" s="30">
        <f t="shared" si="1323"/>
        <v>252.1</v>
      </c>
      <c r="CP515" s="30"/>
      <c r="CQ515" s="30"/>
      <c r="CR515" s="30"/>
      <c r="CS515" s="30"/>
      <c r="CT515" s="30"/>
    </row>
    <row r="516" spans="1:98" ht="15.75" customHeight="1" x14ac:dyDescent="0.25">
      <c r="A516" s="1"/>
      <c r="B516" s="26" t="str">
        <f t="shared" si="1317"/>
        <v>Accounts receivable, net</v>
      </c>
      <c r="C516" s="90"/>
      <c r="D516" s="90"/>
      <c r="E516" s="90"/>
      <c r="F516" s="90"/>
      <c r="G516" s="90">
        <f t="shared" ref="G516:BG516" si="1324">+G666</f>
        <v>146.69399999999999</v>
      </c>
      <c r="H516" s="90">
        <f t="shared" si="1324"/>
        <v>19.571999999999999</v>
      </c>
      <c r="I516" s="90">
        <f t="shared" si="1324"/>
        <v>53.274000000000001</v>
      </c>
      <c r="J516" s="90">
        <f t="shared" si="1324"/>
        <v>45.034999999999997</v>
      </c>
      <c r="K516" s="90">
        <f t="shared" si="1324"/>
        <v>71.706999999999994</v>
      </c>
      <c r="L516" s="90">
        <f t="shared" si="1324"/>
        <v>154.95099999999999</v>
      </c>
      <c r="M516" s="90">
        <f t="shared" si="1324"/>
        <v>94.241</v>
      </c>
      <c r="N516" s="90">
        <f t="shared" si="1324"/>
        <v>189.596</v>
      </c>
      <c r="O516" s="90">
        <f t="shared" si="1324"/>
        <v>35.201999999999998</v>
      </c>
      <c r="P516" s="90">
        <f t="shared" si="1324"/>
        <v>1011.391</v>
      </c>
      <c r="Q516" s="90">
        <f t="shared" si="1324"/>
        <v>189.51900000000001</v>
      </c>
      <c r="R516" s="90">
        <f t="shared" si="1324"/>
        <v>53.143000000000001</v>
      </c>
      <c r="S516" s="90">
        <f t="shared" si="1324"/>
        <v>43.164999999999999</v>
      </c>
      <c r="T516" s="90">
        <f t="shared" si="1324"/>
        <v>25.427</v>
      </c>
      <c r="U516" s="90">
        <f t="shared" si="1324"/>
        <v>435.709</v>
      </c>
      <c r="V516" s="90">
        <f t="shared" si="1324"/>
        <v>217.86</v>
      </c>
      <c r="W516" s="90">
        <f t="shared" si="1324"/>
        <v>130.91499999999999</v>
      </c>
      <c r="X516" s="90">
        <f t="shared" si="1324"/>
        <v>240.85900000000001</v>
      </c>
      <c r="Y516" s="90">
        <f t="shared" si="1324"/>
        <v>263.69</v>
      </c>
      <c r="Z516" s="90">
        <f t="shared" si="1324"/>
        <v>168.52699999999999</v>
      </c>
      <c r="AA516" s="90">
        <f t="shared" si="1324"/>
        <v>141.15</v>
      </c>
      <c r="AB516" s="90">
        <f t="shared" si="1324"/>
        <v>381.58699999999999</v>
      </c>
      <c r="AC516" s="90">
        <f t="shared" si="1324"/>
        <v>327.43</v>
      </c>
      <c r="AD516" s="90">
        <f t="shared" si="1324"/>
        <v>219.55799999999999</v>
      </c>
      <c r="AE516" s="90">
        <f t="shared" si="1324"/>
        <v>229.197</v>
      </c>
      <c r="AF516" s="90">
        <f t="shared" si="1324"/>
        <v>429.01900000000001</v>
      </c>
      <c r="AG516" s="90">
        <f t="shared" si="1324"/>
        <v>425.93099999999998</v>
      </c>
      <c r="AH516" s="90">
        <f t="shared" si="1324"/>
        <v>247.649</v>
      </c>
      <c r="AI516" s="90">
        <f t="shared" si="1324"/>
        <v>239.73599999999999</v>
      </c>
      <c r="AJ516" s="90">
        <f t="shared" si="1324"/>
        <v>534.63300000000004</v>
      </c>
      <c r="AK516" s="90">
        <f t="shared" si="1324"/>
        <v>823.48199999999997</v>
      </c>
      <c r="AL516" s="90">
        <f t="shared" si="1324"/>
        <v>395.72899999999998</v>
      </c>
      <c r="AM516" s="90">
        <f t="shared" si="1324"/>
        <v>352.625</v>
      </c>
      <c r="AN516" s="90">
        <f t="shared" si="1324"/>
        <v>858.59699999999998</v>
      </c>
      <c r="AO516" s="90">
        <f t="shared" si="1324"/>
        <v>647.46</v>
      </c>
      <c r="AP516" s="90">
        <f t="shared" si="1324"/>
        <v>592.55499999999995</v>
      </c>
      <c r="AQ516" s="90">
        <f t="shared" si="1324"/>
        <v>685.16899999999998</v>
      </c>
      <c r="AR516" s="90">
        <f t="shared" si="1324"/>
        <v>787.81799999999998</v>
      </c>
      <c r="AS516" s="90">
        <f t="shared" si="1324"/>
        <v>581.13599999999997</v>
      </c>
      <c r="AT516" s="90">
        <f t="shared" si="1324"/>
        <v>552.76199999999994</v>
      </c>
      <c r="AU516" s="90">
        <f t="shared" si="1324"/>
        <v>487.17099999999999</v>
      </c>
      <c r="AV516" s="90">
        <f t="shared" si="1324"/>
        <v>804.46799999999996</v>
      </c>
      <c r="AW516" s="90">
        <f t="shared" si="1324"/>
        <v>647.90700000000004</v>
      </c>
      <c r="AX516" s="90">
        <f t="shared" si="1324"/>
        <v>579.43299999999999</v>
      </c>
      <c r="AY516" s="90">
        <f t="shared" si="1324"/>
        <v>633.70000000000005</v>
      </c>
      <c r="AZ516" s="90">
        <f t="shared" si="1324"/>
        <v>831.4</v>
      </c>
      <c r="BA516" s="90">
        <f t="shared" si="1324"/>
        <v>711.1</v>
      </c>
      <c r="BB516" s="90">
        <f t="shared" si="1324"/>
        <v>763.2</v>
      </c>
      <c r="BC516" s="90">
        <f t="shared" si="1324"/>
        <v>622.20000000000005</v>
      </c>
      <c r="BD516" s="90">
        <f t="shared" si="1324"/>
        <v>814.5</v>
      </c>
      <c r="BE516" s="90">
        <f t="shared" si="1324"/>
        <v>666.3</v>
      </c>
      <c r="BF516" s="90">
        <f t="shared" si="1324"/>
        <v>679.7</v>
      </c>
      <c r="BG516" s="90">
        <f t="shared" si="1324"/>
        <v>594.20000000000005</v>
      </c>
      <c r="BH516" s="90">
        <f t="shared" ref="BH516" si="1325">+BH666</f>
        <v>858.9</v>
      </c>
      <c r="CB516" s="30"/>
      <c r="CC516" s="30">
        <f t="shared" ref="CC516:CO516" si="1326">+SUMIF($C$5:$BZ$5,"="&amp;CC$5,$C516:$BZ516)</f>
        <v>45.034999999999997</v>
      </c>
      <c r="CD516" s="30">
        <f t="shared" si="1326"/>
        <v>189.596</v>
      </c>
      <c r="CE516" s="30">
        <f t="shared" si="1326"/>
        <v>53.143000000000001</v>
      </c>
      <c r="CF516" s="30">
        <f t="shared" si="1326"/>
        <v>217.86</v>
      </c>
      <c r="CG516" s="30">
        <f t="shared" si="1326"/>
        <v>168.52699999999999</v>
      </c>
      <c r="CH516" s="30">
        <f t="shared" si="1326"/>
        <v>219.55799999999999</v>
      </c>
      <c r="CI516" s="30">
        <f t="shared" si="1326"/>
        <v>247.649</v>
      </c>
      <c r="CJ516" s="30">
        <f t="shared" si="1326"/>
        <v>395.72899999999998</v>
      </c>
      <c r="CK516" s="30">
        <f t="shared" si="1326"/>
        <v>592.55499999999995</v>
      </c>
      <c r="CL516" s="30">
        <f t="shared" si="1326"/>
        <v>552.76199999999994</v>
      </c>
      <c r="CM516" s="30">
        <f t="shared" si="1326"/>
        <v>579.43299999999999</v>
      </c>
      <c r="CN516" s="30">
        <f t="shared" si="1326"/>
        <v>763.2</v>
      </c>
      <c r="CO516" s="30">
        <f t="shared" si="1326"/>
        <v>679.7</v>
      </c>
      <c r="CP516" s="30"/>
      <c r="CQ516" s="30"/>
      <c r="CR516" s="30"/>
      <c r="CS516" s="30"/>
      <c r="CT516" s="30"/>
    </row>
    <row r="517" spans="1:98" ht="15.75" customHeight="1" x14ac:dyDescent="0.25">
      <c r="A517" s="1"/>
      <c r="B517" s="26" t="str">
        <f t="shared" si="1317"/>
        <v>Inventories</v>
      </c>
      <c r="C517" s="90"/>
      <c r="D517" s="90"/>
      <c r="E517" s="90"/>
      <c r="F517" s="90"/>
      <c r="G517" s="90">
        <f t="shared" ref="G517:BG517" si="1327">+G667</f>
        <v>25.940999999999999</v>
      </c>
      <c r="H517" s="90">
        <f t="shared" si="1327"/>
        <v>45.076999999999998</v>
      </c>
      <c r="I517" s="90">
        <f t="shared" si="1327"/>
        <v>22.515999999999998</v>
      </c>
      <c r="J517" s="90">
        <f t="shared" si="1327"/>
        <v>22.477</v>
      </c>
      <c r="K517" s="90">
        <f t="shared" si="1327"/>
        <v>27.986999999999998</v>
      </c>
      <c r="L517" s="90">
        <f t="shared" si="1327"/>
        <v>60.567999999999998</v>
      </c>
      <c r="M517" s="90">
        <f t="shared" si="1327"/>
        <v>29.687000000000001</v>
      </c>
      <c r="N517" s="90">
        <f t="shared" si="1327"/>
        <v>30.218</v>
      </c>
      <c r="O517" s="90">
        <f t="shared" si="1327"/>
        <v>27.852</v>
      </c>
      <c r="P517" s="90">
        <f t="shared" si="1327"/>
        <v>84.033000000000001</v>
      </c>
      <c r="Q517" s="90">
        <f t="shared" si="1327"/>
        <v>45.034999999999997</v>
      </c>
      <c r="R517" s="90">
        <f t="shared" si="1327"/>
        <v>29.78</v>
      </c>
      <c r="S517" s="90">
        <f t="shared" si="1327"/>
        <v>23.146999999999998</v>
      </c>
      <c r="T517" s="90">
        <f t="shared" si="1327"/>
        <v>55.948</v>
      </c>
      <c r="U517" s="90">
        <f t="shared" si="1327"/>
        <v>24.617000000000001</v>
      </c>
      <c r="V517" s="90">
        <f t="shared" si="1327"/>
        <v>20.050999999999998</v>
      </c>
      <c r="W517" s="90">
        <f t="shared" si="1327"/>
        <v>12.452999999999999</v>
      </c>
      <c r="X517" s="90">
        <f t="shared" si="1327"/>
        <v>24.02</v>
      </c>
      <c r="Y517" s="90">
        <f t="shared" si="1327"/>
        <v>20.207000000000001</v>
      </c>
      <c r="Z517" s="90">
        <f t="shared" si="1327"/>
        <v>15.888</v>
      </c>
      <c r="AA517" s="90">
        <f t="shared" si="1327"/>
        <v>12.734</v>
      </c>
      <c r="AB517" s="90">
        <f t="shared" si="1327"/>
        <v>77.561000000000007</v>
      </c>
      <c r="AC517" s="90">
        <f t="shared" si="1327"/>
        <v>26.664999999999999</v>
      </c>
      <c r="AD517" s="90">
        <f t="shared" si="1327"/>
        <v>16.323</v>
      </c>
      <c r="AE517" s="90">
        <f t="shared" si="1327"/>
        <v>11.635999999999999</v>
      </c>
      <c r="AF517" s="90">
        <f t="shared" si="1327"/>
        <v>36.430999999999997</v>
      </c>
      <c r="AG517" s="90">
        <f t="shared" si="1327"/>
        <v>30.856999999999999</v>
      </c>
      <c r="AH517" s="90">
        <f t="shared" si="1327"/>
        <v>15.162000000000001</v>
      </c>
      <c r="AI517" s="90">
        <f t="shared" si="1327"/>
        <v>10.641999999999999</v>
      </c>
      <c r="AJ517" s="90">
        <f t="shared" si="1327"/>
        <v>40.540999999999997</v>
      </c>
      <c r="AK517" s="90">
        <f t="shared" si="1327"/>
        <v>39.786000000000001</v>
      </c>
      <c r="AL517" s="90">
        <f t="shared" si="1327"/>
        <v>28.2</v>
      </c>
      <c r="AM517" s="90">
        <f t="shared" si="1327"/>
        <v>23.847000000000001</v>
      </c>
      <c r="AN517" s="90">
        <f t="shared" si="1327"/>
        <v>39.292999999999999</v>
      </c>
      <c r="AO517" s="90">
        <f t="shared" si="1327"/>
        <v>24.425999999999998</v>
      </c>
      <c r="AP517" s="90">
        <f t="shared" si="1327"/>
        <v>19.108000000000001</v>
      </c>
      <c r="AQ517" s="90">
        <f t="shared" si="1327"/>
        <v>19.486000000000001</v>
      </c>
      <c r="AR517" s="90">
        <f t="shared" si="1327"/>
        <v>26.934000000000001</v>
      </c>
      <c r="AS517" s="90">
        <f t="shared" si="1327"/>
        <v>26.733000000000001</v>
      </c>
      <c r="AT517" s="90">
        <f t="shared" si="1327"/>
        <v>17.742000000000001</v>
      </c>
      <c r="AU517" s="90">
        <f t="shared" si="1327"/>
        <v>11.491</v>
      </c>
      <c r="AV517" s="90">
        <f t="shared" si="1327"/>
        <v>12.579000000000001</v>
      </c>
      <c r="AW517" s="90">
        <f t="shared" si="1327"/>
        <v>11.678000000000001</v>
      </c>
      <c r="AX517" s="90">
        <f t="shared" si="1327"/>
        <v>13.224</v>
      </c>
      <c r="AY517" s="90">
        <f t="shared" si="1327"/>
        <v>140.1</v>
      </c>
      <c r="AZ517" s="90" t="str">
        <f t="shared" si="1327"/>
        <v>-</v>
      </c>
      <c r="BA517" s="90" t="str">
        <f t="shared" si="1327"/>
        <v>-</v>
      </c>
      <c r="BB517" s="90" t="str">
        <f t="shared" si="1327"/>
        <v>-</v>
      </c>
      <c r="BC517" s="90" t="str">
        <f t="shared" si="1327"/>
        <v>-</v>
      </c>
      <c r="BD517" s="90" t="str">
        <f t="shared" si="1327"/>
        <v>-</v>
      </c>
      <c r="BE517" s="90" t="str">
        <f t="shared" si="1327"/>
        <v>-</v>
      </c>
      <c r="BF517" s="90" t="str">
        <f t="shared" si="1327"/>
        <v>-</v>
      </c>
      <c r="BG517" s="90" t="str">
        <f t="shared" si="1327"/>
        <v>-</v>
      </c>
      <c r="BH517" s="90" t="str">
        <f t="shared" ref="BH517" si="1328">+BH667</f>
        <v>-</v>
      </c>
      <c r="CB517" s="30"/>
      <c r="CC517" s="30">
        <f t="shared" ref="CC517:CO517" si="1329">+SUMIF($C$5:$BZ$5,"="&amp;CC$5,$C517:$BZ517)</f>
        <v>22.477</v>
      </c>
      <c r="CD517" s="30">
        <f t="shared" si="1329"/>
        <v>30.218</v>
      </c>
      <c r="CE517" s="30">
        <f t="shared" si="1329"/>
        <v>29.78</v>
      </c>
      <c r="CF517" s="30">
        <f t="shared" si="1329"/>
        <v>20.050999999999998</v>
      </c>
      <c r="CG517" s="30">
        <f t="shared" si="1329"/>
        <v>15.888</v>
      </c>
      <c r="CH517" s="30">
        <f t="shared" si="1329"/>
        <v>16.323</v>
      </c>
      <c r="CI517" s="30">
        <f t="shared" si="1329"/>
        <v>15.162000000000001</v>
      </c>
      <c r="CJ517" s="30">
        <f t="shared" si="1329"/>
        <v>28.2</v>
      </c>
      <c r="CK517" s="30">
        <f t="shared" si="1329"/>
        <v>19.108000000000001</v>
      </c>
      <c r="CL517" s="30">
        <f t="shared" si="1329"/>
        <v>17.742000000000001</v>
      </c>
      <c r="CM517" s="30">
        <f t="shared" si="1329"/>
        <v>13.224</v>
      </c>
      <c r="CN517" s="30">
        <f t="shared" si="1329"/>
        <v>0</v>
      </c>
      <c r="CO517" s="30">
        <f t="shared" si="1329"/>
        <v>0</v>
      </c>
      <c r="CP517" s="30"/>
      <c r="CQ517" s="30"/>
      <c r="CR517" s="30"/>
      <c r="CS517" s="30"/>
      <c r="CT517" s="30"/>
    </row>
    <row r="518" spans="1:98" ht="15.75" customHeight="1" x14ac:dyDescent="0.25">
      <c r="A518" s="1"/>
      <c r="B518" s="26" t="str">
        <f t="shared" si="1317"/>
        <v>Deferred cost of goods sold</v>
      </c>
      <c r="C518" s="90"/>
      <c r="D518" s="90"/>
      <c r="E518" s="90"/>
      <c r="F518" s="90"/>
      <c r="G518" s="90" t="str">
        <f t="shared" ref="G518:BG518" si="1330">+G668</f>
        <v>-</v>
      </c>
      <c r="H518" s="90" t="str">
        <f t="shared" si="1330"/>
        <v>-</v>
      </c>
      <c r="I518" s="90" t="str">
        <f t="shared" si="1330"/>
        <v>-</v>
      </c>
      <c r="J518" s="90" t="str">
        <f t="shared" si="1330"/>
        <v>-</v>
      </c>
      <c r="K518" s="90">
        <f t="shared" si="1330"/>
        <v>42.695</v>
      </c>
      <c r="L518" s="90" t="str">
        <f t="shared" si="1330"/>
        <v>-</v>
      </c>
      <c r="M518" s="90" t="str">
        <f t="shared" si="1330"/>
        <v>-</v>
      </c>
      <c r="N518" s="90">
        <f t="shared" si="1330"/>
        <v>7.4889999999999999</v>
      </c>
      <c r="O518" s="90">
        <f t="shared" si="1330"/>
        <v>182.506</v>
      </c>
      <c r="P518" s="90">
        <f t="shared" si="1330"/>
        <v>302.25299999999999</v>
      </c>
      <c r="Q518" s="90" t="str">
        <f t="shared" si="1330"/>
        <v>-</v>
      </c>
      <c r="R518" s="90">
        <f t="shared" si="1330"/>
        <v>5.0019999999999998</v>
      </c>
      <c r="S518" s="90" t="str">
        <f t="shared" si="1330"/>
        <v>-</v>
      </c>
      <c r="T518" s="90" t="str">
        <f t="shared" si="1330"/>
        <v>-</v>
      </c>
      <c r="U518" s="90">
        <f t="shared" si="1330"/>
        <v>42.441000000000003</v>
      </c>
      <c r="V518" s="90">
        <f t="shared" si="1330"/>
        <v>56.779000000000003</v>
      </c>
      <c r="W518" s="90">
        <f t="shared" si="1330"/>
        <v>66.040999999999997</v>
      </c>
      <c r="X518" s="90">
        <f t="shared" si="1330"/>
        <v>111.88500000000001</v>
      </c>
      <c r="Y518" s="90">
        <f t="shared" si="1330"/>
        <v>128.97200000000001</v>
      </c>
      <c r="Z518" s="90">
        <f t="shared" si="1330"/>
        <v>98.474000000000004</v>
      </c>
      <c r="AA518" s="90">
        <f t="shared" si="1330"/>
        <v>92.515000000000001</v>
      </c>
      <c r="AB518" s="90">
        <f t="shared" si="1330"/>
        <v>129.39599999999999</v>
      </c>
      <c r="AC518" s="90">
        <f t="shared" si="1330"/>
        <v>177.946</v>
      </c>
      <c r="AD518" s="90">
        <f t="shared" si="1330"/>
        <v>127.901</v>
      </c>
      <c r="AE518" s="90">
        <f t="shared" si="1330"/>
        <v>79.902000000000001</v>
      </c>
      <c r="AF518" s="90">
        <f t="shared" si="1330"/>
        <v>115.13500000000001</v>
      </c>
      <c r="AG518" s="90">
        <f t="shared" si="1330"/>
        <v>164.11199999999999</v>
      </c>
      <c r="AH518" s="90">
        <f t="shared" si="1330"/>
        <v>117.851</v>
      </c>
      <c r="AI518" s="90">
        <f t="shared" si="1330"/>
        <v>19.140999999999998</v>
      </c>
      <c r="AJ518" s="90">
        <f t="shared" si="1330"/>
        <v>20.957000000000001</v>
      </c>
      <c r="AK518" s="90">
        <f t="shared" si="1330"/>
        <v>57.28</v>
      </c>
      <c r="AL518" s="90">
        <f t="shared" si="1330"/>
        <v>51.866999999999997</v>
      </c>
      <c r="AM518" s="90">
        <f t="shared" si="1330"/>
        <v>36.564999999999998</v>
      </c>
      <c r="AN518" s="90">
        <f t="shared" si="1330"/>
        <v>36.426000000000002</v>
      </c>
      <c r="AO518" s="90">
        <f t="shared" si="1330"/>
        <v>33.079000000000001</v>
      </c>
      <c r="AP518" s="90">
        <f t="shared" si="1330"/>
        <v>19.597999999999999</v>
      </c>
      <c r="AQ518" s="90">
        <f t="shared" si="1330"/>
        <v>14.281000000000001</v>
      </c>
      <c r="AR518" s="90">
        <f t="shared" si="1330"/>
        <v>15.41</v>
      </c>
      <c r="AS518" s="90">
        <f t="shared" si="1330"/>
        <v>19.853999999999999</v>
      </c>
      <c r="AT518" s="90">
        <f t="shared" si="1330"/>
        <v>15.523999999999999</v>
      </c>
      <c r="AU518" s="90">
        <f t="shared" si="1330"/>
        <v>10.82</v>
      </c>
      <c r="AV518" s="90">
        <f t="shared" si="1330"/>
        <v>12.601000000000001</v>
      </c>
      <c r="AW518" s="90">
        <f t="shared" si="1330"/>
        <v>15.369</v>
      </c>
      <c r="AX518" s="90">
        <f t="shared" si="1330"/>
        <v>12.374000000000001</v>
      </c>
      <c r="AY518" s="90">
        <f t="shared" si="1330"/>
        <v>171.35</v>
      </c>
      <c r="AZ518" s="90">
        <f t="shared" si="1330"/>
        <v>87.6</v>
      </c>
      <c r="BA518" s="90">
        <f t="shared" si="1330"/>
        <v>84.4</v>
      </c>
      <c r="BB518" s="90" t="str">
        <f t="shared" si="1330"/>
        <v>-</v>
      </c>
      <c r="BC518" s="90" t="str">
        <f t="shared" si="1330"/>
        <v>-</v>
      </c>
      <c r="BD518" s="90" t="str">
        <f t="shared" si="1330"/>
        <v>-</v>
      </c>
      <c r="BE518" s="90" t="str">
        <f t="shared" si="1330"/>
        <v>-</v>
      </c>
      <c r="BF518" s="90" t="str">
        <f t="shared" si="1330"/>
        <v>-</v>
      </c>
      <c r="BG518" s="90" t="str">
        <f t="shared" si="1330"/>
        <v>-</v>
      </c>
      <c r="BH518" s="90" t="str">
        <f t="shared" ref="BH518" si="1331">+BH668</f>
        <v>-</v>
      </c>
      <c r="CB518" s="30"/>
      <c r="CC518" s="30">
        <f t="shared" ref="CC518:CO518" si="1332">+SUMIF($C$5:$BZ$5,"="&amp;CC$5,$C518:$BZ518)</f>
        <v>0</v>
      </c>
      <c r="CD518" s="30">
        <f t="shared" si="1332"/>
        <v>7.4889999999999999</v>
      </c>
      <c r="CE518" s="30">
        <f t="shared" si="1332"/>
        <v>5.0019999999999998</v>
      </c>
      <c r="CF518" s="30">
        <f t="shared" si="1332"/>
        <v>56.779000000000003</v>
      </c>
      <c r="CG518" s="30">
        <f t="shared" si="1332"/>
        <v>98.474000000000004</v>
      </c>
      <c r="CH518" s="30">
        <f t="shared" si="1332"/>
        <v>127.901</v>
      </c>
      <c r="CI518" s="30">
        <f t="shared" si="1332"/>
        <v>117.851</v>
      </c>
      <c r="CJ518" s="30">
        <f t="shared" si="1332"/>
        <v>51.866999999999997</v>
      </c>
      <c r="CK518" s="30">
        <f t="shared" si="1332"/>
        <v>19.597999999999999</v>
      </c>
      <c r="CL518" s="30">
        <f t="shared" si="1332"/>
        <v>15.523999999999999</v>
      </c>
      <c r="CM518" s="30">
        <f t="shared" si="1332"/>
        <v>12.374000000000001</v>
      </c>
      <c r="CN518" s="30">
        <f t="shared" si="1332"/>
        <v>0</v>
      </c>
      <c r="CO518" s="30">
        <f t="shared" si="1332"/>
        <v>0</v>
      </c>
      <c r="CP518" s="30"/>
      <c r="CQ518" s="30"/>
      <c r="CR518" s="30"/>
      <c r="CS518" s="30"/>
      <c r="CT518" s="30"/>
    </row>
    <row r="519" spans="1:98" ht="15.75" customHeight="1" x14ac:dyDescent="0.25">
      <c r="A519" s="1"/>
      <c r="B519" s="26" t="str">
        <f t="shared" si="1317"/>
        <v>Prepaid expenses and other</v>
      </c>
      <c r="C519" s="90"/>
      <c r="D519" s="90"/>
      <c r="E519" s="90"/>
      <c r="F519" s="90"/>
      <c r="G519" s="90">
        <f t="shared" ref="G519:BG519" si="1333">+G669</f>
        <v>67.606499999999997</v>
      </c>
      <c r="H519" s="90">
        <f t="shared" si="1333"/>
        <v>58.26</v>
      </c>
      <c r="I519" s="90">
        <f t="shared" si="1333"/>
        <v>39.575499999999998</v>
      </c>
      <c r="J519" s="90">
        <f t="shared" si="1333"/>
        <v>44.601999999999997</v>
      </c>
      <c r="K519" s="90">
        <f t="shared" si="1333"/>
        <v>42.695</v>
      </c>
      <c r="L519" s="90">
        <f t="shared" si="1333"/>
        <v>41.593000000000004</v>
      </c>
      <c r="M519" s="90">
        <f t="shared" si="1333"/>
        <v>45.426000000000002</v>
      </c>
      <c r="N519" s="90">
        <f t="shared" si="1333"/>
        <v>44.881</v>
      </c>
      <c r="O519" s="90">
        <f t="shared" si="1333"/>
        <v>56.6</v>
      </c>
      <c r="P519" s="90">
        <f t="shared" si="1333"/>
        <v>72.132999999999996</v>
      </c>
      <c r="Q519" s="90">
        <f t="shared" si="1333"/>
        <v>246.16499999999999</v>
      </c>
      <c r="R519" s="90">
        <f t="shared" si="1333"/>
        <v>71.075000000000003</v>
      </c>
      <c r="S519" s="90">
        <f t="shared" si="1333"/>
        <v>78.14</v>
      </c>
      <c r="T519" s="90">
        <f t="shared" si="1333"/>
        <v>78.787000000000006</v>
      </c>
      <c r="U519" s="90">
        <f t="shared" si="1333"/>
        <v>116.38500000000001</v>
      </c>
      <c r="V519" s="90">
        <f t="shared" si="1333"/>
        <v>55.506</v>
      </c>
      <c r="W519" s="90">
        <f t="shared" si="1333"/>
        <v>76.763000000000005</v>
      </c>
      <c r="X519" s="90">
        <f t="shared" si="1333"/>
        <v>67.614999999999995</v>
      </c>
      <c r="Y519" s="90">
        <f t="shared" si="1333"/>
        <v>60.128999999999998</v>
      </c>
      <c r="Z519" s="90">
        <f t="shared" si="1333"/>
        <v>53.268999999999998</v>
      </c>
      <c r="AA519" s="90">
        <f t="shared" si="1333"/>
        <v>56.734000000000002</v>
      </c>
      <c r="AB519" s="90">
        <f t="shared" si="1333"/>
        <v>60.893999999999998</v>
      </c>
      <c r="AC519" s="90">
        <f t="shared" si="1333"/>
        <v>70.456000000000003</v>
      </c>
      <c r="AD519" s="90">
        <f t="shared" si="1333"/>
        <v>59.593000000000004</v>
      </c>
      <c r="AE519" s="90">
        <f t="shared" si="1333"/>
        <v>84.822999999999993</v>
      </c>
      <c r="AF519" s="90">
        <f t="shared" si="1333"/>
        <v>100.70399999999999</v>
      </c>
      <c r="AG519" s="90">
        <f t="shared" si="1333"/>
        <v>90.864999999999995</v>
      </c>
      <c r="AH519" s="90">
        <f t="shared" si="1333"/>
        <v>133.45400000000001</v>
      </c>
      <c r="AI519" s="90">
        <f t="shared" si="1333"/>
        <v>180.512</v>
      </c>
      <c r="AJ519" s="90">
        <f t="shared" si="1333"/>
        <v>162.64699999999999</v>
      </c>
      <c r="AK519" s="90">
        <f t="shared" si="1333"/>
        <v>179.45400000000001</v>
      </c>
      <c r="AL519" s="90">
        <f t="shared" si="1333"/>
        <v>186.68799999999999</v>
      </c>
      <c r="AM519" s="90">
        <f t="shared" si="1333"/>
        <v>220.32400000000001</v>
      </c>
      <c r="AN519" s="90">
        <f t="shared" si="1333"/>
        <v>218.673</v>
      </c>
      <c r="AO519" s="90">
        <f t="shared" si="1333"/>
        <v>228.56700000000001</v>
      </c>
      <c r="AP519" s="90">
        <f t="shared" si="1333"/>
        <v>273.50299999999999</v>
      </c>
      <c r="AQ519" s="90">
        <f t="shared" si="1333"/>
        <v>183.71199999999999</v>
      </c>
      <c r="AR519" s="90">
        <f t="shared" si="1333"/>
        <v>192.19200000000001</v>
      </c>
      <c r="AS519" s="90">
        <f t="shared" si="1333"/>
        <v>296.51799999999997</v>
      </c>
      <c r="AT519" s="90">
        <f t="shared" si="1333"/>
        <v>320.64600000000002</v>
      </c>
      <c r="AU519" s="90">
        <f t="shared" si="1333"/>
        <v>300.37700000000001</v>
      </c>
      <c r="AV519" s="90">
        <f t="shared" si="1333"/>
        <v>307.37</v>
      </c>
      <c r="AW519" s="90">
        <f t="shared" si="1333"/>
        <v>249.71899999999999</v>
      </c>
      <c r="AX519" s="90">
        <f t="shared" si="1333"/>
        <v>272.72399999999999</v>
      </c>
      <c r="AY519" s="90">
        <f t="shared" si="1333"/>
        <v>255.7</v>
      </c>
      <c r="AZ519" s="90">
        <f t="shared" si="1333"/>
        <v>347</v>
      </c>
      <c r="BA519" s="90">
        <f t="shared" si="1333"/>
        <v>282.10000000000002</v>
      </c>
      <c r="BB519" s="90">
        <f t="shared" si="1333"/>
        <v>277.10000000000002</v>
      </c>
      <c r="BC519" s="90">
        <f t="shared" si="1333"/>
        <v>252.2</v>
      </c>
      <c r="BD519" s="90">
        <f t="shared" si="1333"/>
        <v>319</v>
      </c>
      <c r="BE519" s="90">
        <f t="shared" si="1333"/>
        <v>286.8</v>
      </c>
      <c r="BF519" s="90">
        <f t="shared" si="1333"/>
        <v>378.6</v>
      </c>
      <c r="BG519" s="90">
        <f t="shared" si="1333"/>
        <v>418.8</v>
      </c>
      <c r="BH519" s="90">
        <f t="shared" ref="BH519" si="1334">+BH669</f>
        <v>433.4</v>
      </c>
      <c r="CB519" s="30"/>
      <c r="CC519" s="30">
        <f t="shared" ref="CC519:CO519" si="1335">+SUMIF($C$5:$BZ$5,"="&amp;CC$5,$C519:$BZ519)</f>
        <v>44.601999999999997</v>
      </c>
      <c r="CD519" s="30">
        <f t="shared" si="1335"/>
        <v>44.881</v>
      </c>
      <c r="CE519" s="30">
        <f t="shared" si="1335"/>
        <v>71.075000000000003</v>
      </c>
      <c r="CF519" s="30">
        <f t="shared" si="1335"/>
        <v>55.506</v>
      </c>
      <c r="CG519" s="30">
        <f t="shared" si="1335"/>
        <v>53.268999999999998</v>
      </c>
      <c r="CH519" s="30">
        <f t="shared" si="1335"/>
        <v>59.593000000000004</v>
      </c>
      <c r="CI519" s="30">
        <f t="shared" si="1335"/>
        <v>133.45400000000001</v>
      </c>
      <c r="CJ519" s="30">
        <f t="shared" si="1335"/>
        <v>186.68799999999999</v>
      </c>
      <c r="CK519" s="30">
        <f t="shared" si="1335"/>
        <v>273.50299999999999</v>
      </c>
      <c r="CL519" s="30">
        <f t="shared" si="1335"/>
        <v>320.64600000000002</v>
      </c>
      <c r="CM519" s="30">
        <f t="shared" si="1335"/>
        <v>272.72399999999999</v>
      </c>
      <c r="CN519" s="30">
        <f t="shared" si="1335"/>
        <v>277.10000000000002</v>
      </c>
      <c r="CO519" s="30">
        <f t="shared" si="1335"/>
        <v>378.6</v>
      </c>
      <c r="CP519" s="30"/>
      <c r="CQ519" s="30"/>
      <c r="CR519" s="30"/>
      <c r="CS519" s="30"/>
      <c r="CT519" s="30"/>
    </row>
    <row r="520" spans="1:98" ht="15.75" customHeight="1" x14ac:dyDescent="0.25">
      <c r="A520" s="1"/>
      <c r="B520" s="26" t="str">
        <f t="shared" si="1317"/>
        <v>Total other assets - Current</v>
      </c>
      <c r="C520" s="90"/>
      <c r="D520" s="90"/>
      <c r="E520" s="90"/>
      <c r="F520" s="90"/>
      <c r="G520" s="90">
        <f t="shared" ref="G520:BG520" si="1336">+G670</f>
        <v>186.83</v>
      </c>
      <c r="H520" s="90">
        <f t="shared" si="1336"/>
        <v>187.73566666666667</v>
      </c>
      <c r="I520" s="90">
        <f t="shared" si="1336"/>
        <v>204.43566666666666</v>
      </c>
      <c r="J520" s="90">
        <f t="shared" si="1336"/>
        <v>233.58366666666666</v>
      </c>
      <c r="K520" s="90">
        <f t="shared" si="1336"/>
        <v>209.66200000000001</v>
      </c>
      <c r="L520" s="90">
        <f t="shared" si="1336"/>
        <v>212.547</v>
      </c>
      <c r="M520" s="90">
        <f t="shared" si="1336"/>
        <v>199.81299999999999</v>
      </c>
      <c r="N520" s="90">
        <f t="shared" si="1336"/>
        <v>198.95500000000001</v>
      </c>
      <c r="O520" s="90">
        <f t="shared" si="1336"/>
        <v>254.208</v>
      </c>
      <c r="P520" s="90">
        <f t="shared" si="1336"/>
        <v>119.53400000000001</v>
      </c>
      <c r="Q520" s="90">
        <f t="shared" si="1336"/>
        <v>92.766999999999996</v>
      </c>
      <c r="R520" s="90">
        <f t="shared" si="1336"/>
        <v>116.203</v>
      </c>
      <c r="S520" s="90">
        <f t="shared" si="1336"/>
        <v>186.61500000000001</v>
      </c>
      <c r="T520" s="90">
        <f t="shared" si="1336"/>
        <v>225.27500000000001</v>
      </c>
      <c r="U520" s="90">
        <f t="shared" si="1336"/>
        <v>178.96799999999999</v>
      </c>
      <c r="V520" s="90">
        <f t="shared" si="1336"/>
        <v>163.38499999999999</v>
      </c>
      <c r="W520" s="90">
        <f t="shared" si="1336"/>
        <v>201.01400000000001</v>
      </c>
      <c r="X520" s="90">
        <f t="shared" si="1336"/>
        <v>240.32900000000001</v>
      </c>
      <c r="Y520" s="90">
        <f t="shared" si="1336"/>
        <v>214.54</v>
      </c>
      <c r="Z520" s="90">
        <f t="shared" si="1336"/>
        <v>178.387</v>
      </c>
      <c r="AA520" s="90">
        <f t="shared" si="1336"/>
        <v>167.21799999999999</v>
      </c>
      <c r="AB520" s="90">
        <f t="shared" si="1336"/>
        <v>178.62899999999999</v>
      </c>
      <c r="AC520" s="90">
        <f t="shared" si="1336"/>
        <v>126.185</v>
      </c>
      <c r="AD520" s="90">
        <f t="shared" si="1336"/>
        <v>41.720999999999997</v>
      </c>
      <c r="AE520" s="90">
        <f t="shared" si="1336"/>
        <v>20.181000000000001</v>
      </c>
      <c r="AF520" s="90">
        <f t="shared" si="1336"/>
        <v>41.982999999999997</v>
      </c>
      <c r="AG520" s="90">
        <f t="shared" si="1336"/>
        <v>39.369</v>
      </c>
      <c r="AH520" s="90">
        <f t="shared" si="1336"/>
        <v>33.283999999999999</v>
      </c>
      <c r="AI520" s="90">
        <f t="shared" si="1336"/>
        <v>12.676</v>
      </c>
      <c r="AJ520" s="90">
        <f t="shared" si="1336"/>
        <v>36.911999999999999</v>
      </c>
      <c r="AK520" s="90">
        <f t="shared" si="1336"/>
        <v>33.542000000000002</v>
      </c>
      <c r="AL520" s="90">
        <f t="shared" si="1336"/>
        <v>28.88</v>
      </c>
      <c r="AM520" s="90">
        <f t="shared" si="1336"/>
        <v>18.07</v>
      </c>
      <c r="AN520" s="90">
        <f t="shared" si="1336"/>
        <v>62.328000000000003</v>
      </c>
      <c r="AO520" s="90">
        <f t="shared" si="1336"/>
        <v>59.802</v>
      </c>
      <c r="AP520" s="90">
        <f t="shared" si="1336"/>
        <v>40.316000000000003</v>
      </c>
      <c r="AQ520" s="90">
        <f t="shared" si="1336"/>
        <v>31.713999999999999</v>
      </c>
      <c r="AR520" s="90">
        <f t="shared" si="1336"/>
        <v>73.713999999999999</v>
      </c>
      <c r="AS520" s="90">
        <f t="shared" si="1336"/>
        <v>48.783999999999999</v>
      </c>
      <c r="AT520" s="90">
        <f t="shared" si="1336"/>
        <v>43.442999999999998</v>
      </c>
      <c r="AU520" s="90">
        <f t="shared" si="1336"/>
        <v>14.62</v>
      </c>
      <c r="AV520" s="90">
        <f t="shared" si="1336"/>
        <v>54.54</v>
      </c>
      <c r="AW520" s="90">
        <f t="shared" si="1336"/>
        <v>47.576000000000001</v>
      </c>
      <c r="AX520" s="90">
        <f t="shared" si="1336"/>
        <v>81.394000000000005</v>
      </c>
      <c r="AY520" s="90">
        <f t="shared" si="1336"/>
        <v>305.2</v>
      </c>
      <c r="AZ520" s="90">
        <f t="shared" si="1336"/>
        <v>176.6</v>
      </c>
      <c r="BA520" s="90">
        <f t="shared" si="1336"/>
        <v>152.5</v>
      </c>
      <c r="BB520" s="90">
        <f t="shared" si="1336"/>
        <v>145.80000000000001</v>
      </c>
      <c r="BC520" s="90">
        <f t="shared" si="1336"/>
        <v>114.3</v>
      </c>
      <c r="BD520" s="90">
        <f t="shared" si="1336"/>
        <v>177</v>
      </c>
      <c r="BE520" s="90">
        <f t="shared" si="1336"/>
        <v>158.6</v>
      </c>
      <c r="BF520" s="90">
        <f t="shared" si="1336"/>
        <v>173.3</v>
      </c>
      <c r="BG520" s="90">
        <f t="shared" si="1336"/>
        <v>143.4</v>
      </c>
      <c r="BH520" s="90">
        <f t="shared" ref="BH520" si="1337">+BH670</f>
        <v>176.3</v>
      </c>
      <c r="CB520" s="30"/>
      <c r="CC520" s="30">
        <f t="shared" ref="CC520:CO520" si="1338">+SUMIF($C$5:$BZ$5,"="&amp;CC$5,$C520:$BZ520)</f>
        <v>233.58366666666666</v>
      </c>
      <c r="CD520" s="30">
        <f t="shared" si="1338"/>
        <v>198.95500000000001</v>
      </c>
      <c r="CE520" s="30">
        <f t="shared" si="1338"/>
        <v>116.203</v>
      </c>
      <c r="CF520" s="30">
        <f t="shared" si="1338"/>
        <v>163.38499999999999</v>
      </c>
      <c r="CG520" s="30">
        <f t="shared" si="1338"/>
        <v>178.387</v>
      </c>
      <c r="CH520" s="30">
        <f t="shared" si="1338"/>
        <v>41.720999999999997</v>
      </c>
      <c r="CI520" s="30">
        <f t="shared" si="1338"/>
        <v>33.283999999999999</v>
      </c>
      <c r="CJ520" s="30">
        <f t="shared" si="1338"/>
        <v>28.88</v>
      </c>
      <c r="CK520" s="30">
        <f t="shared" si="1338"/>
        <v>40.316000000000003</v>
      </c>
      <c r="CL520" s="30">
        <f t="shared" si="1338"/>
        <v>43.442999999999998</v>
      </c>
      <c r="CM520" s="30">
        <f t="shared" si="1338"/>
        <v>81.394000000000005</v>
      </c>
      <c r="CN520" s="30">
        <f t="shared" si="1338"/>
        <v>145.80000000000001</v>
      </c>
      <c r="CO520" s="30">
        <f t="shared" si="1338"/>
        <v>173.3</v>
      </c>
      <c r="CP520" s="30"/>
      <c r="CQ520" s="30"/>
      <c r="CR520" s="30"/>
      <c r="CS520" s="30"/>
      <c r="CT520" s="30"/>
    </row>
    <row r="521" spans="1:98" ht="15.75" customHeight="1" x14ac:dyDescent="0.25">
      <c r="A521" s="1"/>
      <c r="B521" s="26" t="s">
        <v>305</v>
      </c>
      <c r="C521" s="52"/>
      <c r="D521" s="52"/>
      <c r="E521" s="52"/>
      <c r="F521" s="52"/>
      <c r="G521" s="52" t="e">
        <f t="shared" ref="G521:BG521" si="1339">+G522-SUM(G514:G520)</f>
        <v>#VALUE!</v>
      </c>
      <c r="H521" s="52" t="e">
        <f t="shared" si="1339"/>
        <v>#VALUE!</v>
      </c>
      <c r="I521" s="52" t="e">
        <f t="shared" si="1339"/>
        <v>#VALUE!</v>
      </c>
      <c r="J521" s="52" t="e">
        <f t="shared" si="1339"/>
        <v>#VALUE!</v>
      </c>
      <c r="K521" s="52" t="e">
        <f t="shared" si="1339"/>
        <v>#VALUE!</v>
      </c>
      <c r="L521" s="52" t="e">
        <f t="shared" si="1339"/>
        <v>#VALUE!</v>
      </c>
      <c r="M521" s="52" t="e">
        <f t="shared" si="1339"/>
        <v>#VALUE!</v>
      </c>
      <c r="N521" s="52" t="e">
        <f t="shared" si="1339"/>
        <v>#VALUE!</v>
      </c>
      <c r="O521" s="52" t="e">
        <f t="shared" si="1339"/>
        <v>#VALUE!</v>
      </c>
      <c r="P521" s="52" t="e">
        <f t="shared" si="1339"/>
        <v>#VALUE!</v>
      </c>
      <c r="Q521" s="52" t="e">
        <f t="shared" si="1339"/>
        <v>#VALUE!</v>
      </c>
      <c r="R521" s="52" t="e">
        <f t="shared" si="1339"/>
        <v>#VALUE!</v>
      </c>
      <c r="S521" s="52">
        <f t="shared" si="1339"/>
        <v>0</v>
      </c>
      <c r="T521" s="52">
        <f t="shared" si="1339"/>
        <v>0</v>
      </c>
      <c r="U521" s="52">
        <f t="shared" si="1339"/>
        <v>0</v>
      </c>
      <c r="V521" s="52">
        <f t="shared" si="1339"/>
        <v>0</v>
      </c>
      <c r="W521" s="52">
        <f t="shared" si="1339"/>
        <v>0</v>
      </c>
      <c r="X521" s="52">
        <f t="shared" si="1339"/>
        <v>0</v>
      </c>
      <c r="Y521" s="52">
        <f t="shared" si="1339"/>
        <v>0</v>
      </c>
      <c r="Z521" s="52">
        <f t="shared" si="1339"/>
        <v>0</v>
      </c>
      <c r="AA521" s="52">
        <f t="shared" si="1339"/>
        <v>0</v>
      </c>
      <c r="AB521" s="52">
        <f t="shared" si="1339"/>
        <v>0</v>
      </c>
      <c r="AC521" s="52">
        <f t="shared" si="1339"/>
        <v>0</v>
      </c>
      <c r="AD521" s="52">
        <f t="shared" si="1339"/>
        <v>0</v>
      </c>
      <c r="AE521" s="52">
        <f t="shared" si="1339"/>
        <v>0</v>
      </c>
      <c r="AF521" s="52">
        <f t="shared" si="1339"/>
        <v>0</v>
      </c>
      <c r="AG521" s="52">
        <f t="shared" si="1339"/>
        <v>0</v>
      </c>
      <c r="AH521" s="52">
        <f t="shared" si="1339"/>
        <v>0</v>
      </c>
      <c r="AI521" s="52">
        <f t="shared" si="1339"/>
        <v>0</v>
      </c>
      <c r="AJ521" s="52">
        <f t="shared" si="1339"/>
        <v>0</v>
      </c>
      <c r="AK521" s="52">
        <f t="shared" si="1339"/>
        <v>0</v>
      </c>
      <c r="AL521" s="52">
        <f t="shared" si="1339"/>
        <v>0</v>
      </c>
      <c r="AM521" s="52">
        <f t="shared" si="1339"/>
        <v>0</v>
      </c>
      <c r="AN521" s="52">
        <f t="shared" si="1339"/>
        <v>0</v>
      </c>
      <c r="AO521" s="52">
        <f t="shared" si="1339"/>
        <v>0</v>
      </c>
      <c r="AP521" s="52">
        <f t="shared" si="1339"/>
        <v>0</v>
      </c>
      <c r="AQ521" s="52">
        <f t="shared" si="1339"/>
        <v>0</v>
      </c>
      <c r="AR521" s="52">
        <f t="shared" si="1339"/>
        <v>0</v>
      </c>
      <c r="AS521" s="52">
        <f t="shared" si="1339"/>
        <v>0</v>
      </c>
      <c r="AT521" s="52">
        <f t="shared" si="1339"/>
        <v>0</v>
      </c>
      <c r="AU521" s="52">
        <f t="shared" si="1339"/>
        <v>0</v>
      </c>
      <c r="AV521" s="52">
        <f t="shared" si="1339"/>
        <v>0</v>
      </c>
      <c r="AW521" s="52">
        <f t="shared" si="1339"/>
        <v>0</v>
      </c>
      <c r="AX521" s="52">
        <f t="shared" si="1339"/>
        <v>0</v>
      </c>
      <c r="AY521" s="52">
        <f t="shared" si="1339"/>
        <v>-311.44999999999936</v>
      </c>
      <c r="AZ521" s="52">
        <f t="shared" si="1339"/>
        <v>-87.599999999999909</v>
      </c>
      <c r="BA521" s="52">
        <f t="shared" si="1339"/>
        <v>-84.400000000000091</v>
      </c>
      <c r="BB521" s="52">
        <f t="shared" si="1339"/>
        <v>0</v>
      </c>
      <c r="BC521" s="52">
        <f t="shared" si="1339"/>
        <v>0</v>
      </c>
      <c r="BD521" s="52">
        <f t="shared" si="1339"/>
        <v>0</v>
      </c>
      <c r="BE521" s="52">
        <f t="shared" si="1339"/>
        <v>0</v>
      </c>
      <c r="BF521" s="52">
        <f t="shared" si="1339"/>
        <v>0</v>
      </c>
      <c r="BG521" s="52">
        <f t="shared" si="1339"/>
        <v>0</v>
      </c>
      <c r="BH521" s="52">
        <f t="shared" ref="BH521" si="1340">+BH522-SUM(BH514:BH520)</f>
        <v>0</v>
      </c>
      <c r="CB521" s="30"/>
      <c r="CC521" s="30" t="e">
        <f t="shared" ref="CC521:CO521" si="1341">+SUMIF($C$5:$BZ$5,"="&amp;CC$5,$C521:$BZ521)</f>
        <v>#VALUE!</v>
      </c>
      <c r="CD521" s="30" t="e">
        <f t="shared" si="1341"/>
        <v>#VALUE!</v>
      </c>
      <c r="CE521" s="30" t="e">
        <f t="shared" si="1341"/>
        <v>#VALUE!</v>
      </c>
      <c r="CF521" s="30">
        <f t="shared" si="1341"/>
        <v>0</v>
      </c>
      <c r="CG521" s="30">
        <f t="shared" si="1341"/>
        <v>0</v>
      </c>
      <c r="CH521" s="30">
        <f t="shared" si="1341"/>
        <v>0</v>
      </c>
      <c r="CI521" s="30">
        <f t="shared" si="1341"/>
        <v>0</v>
      </c>
      <c r="CJ521" s="30">
        <f t="shared" si="1341"/>
        <v>0</v>
      </c>
      <c r="CK521" s="30">
        <f t="shared" si="1341"/>
        <v>0</v>
      </c>
      <c r="CL521" s="30">
        <f t="shared" si="1341"/>
        <v>0</v>
      </c>
      <c r="CM521" s="30">
        <f t="shared" si="1341"/>
        <v>0</v>
      </c>
      <c r="CN521" s="30">
        <f t="shared" si="1341"/>
        <v>0</v>
      </c>
      <c r="CO521" s="30">
        <f t="shared" si="1341"/>
        <v>0</v>
      </c>
      <c r="CP521" s="30"/>
      <c r="CQ521" s="30"/>
      <c r="CR521" s="30"/>
      <c r="CS521" s="30"/>
      <c r="CT521" s="30"/>
    </row>
    <row r="522" spans="1:98" ht="15.75" customHeight="1" x14ac:dyDescent="0.25">
      <c r="A522" s="16"/>
      <c r="B522" s="17" t="s">
        <v>348</v>
      </c>
      <c r="C522" s="109"/>
      <c r="D522" s="109"/>
      <c r="E522" s="109"/>
      <c r="F522" s="109"/>
      <c r="G522" s="109">
        <f t="shared" ref="G522:BG522" si="1342">+G671</f>
        <v>644.64800000000002</v>
      </c>
      <c r="H522" s="109">
        <f t="shared" si="1342"/>
        <v>545.93899999999996</v>
      </c>
      <c r="I522" s="109">
        <f t="shared" si="1342"/>
        <v>752.42</v>
      </c>
      <c r="J522" s="109">
        <f t="shared" si="1342"/>
        <v>743.61699999999996</v>
      </c>
      <c r="K522" s="109">
        <f t="shared" si="1342"/>
        <v>719.10699999999997</v>
      </c>
      <c r="L522" s="109">
        <f t="shared" si="1342"/>
        <v>797.94299999999998</v>
      </c>
      <c r="M522" s="109">
        <f t="shared" si="1342"/>
        <v>817.89</v>
      </c>
      <c r="N522" s="109">
        <f t="shared" si="1342"/>
        <v>866.15200000000004</v>
      </c>
      <c r="O522" s="109">
        <f t="shared" si="1342"/>
        <v>1020.177</v>
      </c>
      <c r="P522" s="109">
        <f t="shared" si="1342"/>
        <v>2251.2669999999998</v>
      </c>
      <c r="Q522" s="109">
        <f t="shared" si="1342"/>
        <v>1545.6559999999999</v>
      </c>
      <c r="R522" s="109">
        <f t="shared" si="1342"/>
        <v>1399.44</v>
      </c>
      <c r="S522" s="109">
        <f t="shared" si="1342"/>
        <v>1234.3520000000001</v>
      </c>
      <c r="T522" s="109">
        <f t="shared" si="1342"/>
        <v>1266.777</v>
      </c>
      <c r="U522" s="109">
        <f t="shared" si="1342"/>
        <v>1806.0129999999999</v>
      </c>
      <c r="V522" s="109">
        <f t="shared" si="1342"/>
        <v>1781.308</v>
      </c>
      <c r="W522" s="109">
        <f t="shared" si="1342"/>
        <v>1907.9760000000001</v>
      </c>
      <c r="X522" s="109">
        <f t="shared" si="1342"/>
        <v>1964.6079999999999</v>
      </c>
      <c r="Y522" s="109">
        <f t="shared" si="1342"/>
        <v>2106.308</v>
      </c>
      <c r="Z522" s="109">
        <f t="shared" si="1342"/>
        <v>2045.2760000000001</v>
      </c>
      <c r="AA522" s="109">
        <f t="shared" si="1342"/>
        <v>1977.672</v>
      </c>
      <c r="AB522" s="109">
        <f t="shared" si="1342"/>
        <v>2370.77</v>
      </c>
      <c r="AC522" s="109">
        <f t="shared" si="1342"/>
        <v>2451.1759999999999</v>
      </c>
      <c r="AD522" s="109">
        <f t="shared" si="1342"/>
        <v>2195.2420000000002</v>
      </c>
      <c r="AE522" s="109">
        <f t="shared" si="1342"/>
        <v>2113.136</v>
      </c>
      <c r="AF522" s="109">
        <f t="shared" si="1342"/>
        <v>2455.5149999999999</v>
      </c>
      <c r="AG522" s="109">
        <f t="shared" si="1342"/>
        <v>2447.7240000000002</v>
      </c>
      <c r="AH522" s="109">
        <f t="shared" si="1342"/>
        <v>2409.1770000000001</v>
      </c>
      <c r="AI522" s="109">
        <f t="shared" si="1342"/>
        <v>2074.3470000000002</v>
      </c>
      <c r="AJ522" s="109">
        <f t="shared" si="1342"/>
        <v>2191.7359999999999</v>
      </c>
      <c r="AK522" s="109">
        <f t="shared" si="1342"/>
        <v>2974.7730000000001</v>
      </c>
      <c r="AL522" s="109">
        <f t="shared" si="1342"/>
        <v>2827.835</v>
      </c>
      <c r="AM522" s="109">
        <f t="shared" si="1342"/>
        <v>2821.0790000000002</v>
      </c>
      <c r="AN522" s="109">
        <f t="shared" si="1342"/>
        <v>3388.3330000000001</v>
      </c>
      <c r="AO522" s="109">
        <f t="shared" si="1342"/>
        <v>3435.0369999999998</v>
      </c>
      <c r="AP522" s="109">
        <f t="shared" si="1342"/>
        <v>3493.3510000000001</v>
      </c>
      <c r="AQ522" s="109">
        <f t="shared" si="1342"/>
        <v>3686.933</v>
      </c>
      <c r="AR522" s="109">
        <f t="shared" si="1342"/>
        <v>3932.098</v>
      </c>
      <c r="AS522" s="109">
        <f t="shared" si="1342"/>
        <v>4159.9589999999998</v>
      </c>
      <c r="AT522" s="109">
        <f t="shared" si="1342"/>
        <v>4220.5150000000003</v>
      </c>
      <c r="AU522" s="109">
        <f t="shared" si="1342"/>
        <v>4013.6120000000001</v>
      </c>
      <c r="AV522" s="109">
        <f t="shared" si="1342"/>
        <v>4243.4579999999996</v>
      </c>
      <c r="AW522" s="109">
        <f t="shared" si="1342"/>
        <v>3705.0129999999999</v>
      </c>
      <c r="AX522" s="109">
        <f t="shared" si="1342"/>
        <v>3871.0880000000002</v>
      </c>
      <c r="AY522" s="109">
        <f t="shared" si="1342"/>
        <v>3036</v>
      </c>
      <c r="AZ522" s="109">
        <f t="shared" si="1342"/>
        <v>3251.1</v>
      </c>
      <c r="BA522" s="109">
        <f t="shared" si="1342"/>
        <v>2606.6999999999998</v>
      </c>
      <c r="BB522" s="109">
        <f t="shared" si="1342"/>
        <v>2508.1</v>
      </c>
      <c r="BC522" s="109">
        <f t="shared" si="1342"/>
        <v>2255</v>
      </c>
      <c r="BD522" s="109">
        <f t="shared" si="1342"/>
        <v>2536.8000000000002</v>
      </c>
      <c r="BE522" s="109">
        <f t="shared" si="1342"/>
        <v>2218.5</v>
      </c>
      <c r="BF522" s="109">
        <f t="shared" si="1342"/>
        <v>2259.6999999999998</v>
      </c>
      <c r="BG522" s="109">
        <f t="shared" si="1342"/>
        <v>2559</v>
      </c>
      <c r="BH522" s="109">
        <f t="shared" ref="BH522" si="1343">+BH671</f>
        <v>2705.7</v>
      </c>
      <c r="BI522" s="17"/>
      <c r="BJ522" s="17"/>
      <c r="BK522" s="17"/>
      <c r="BL522" s="17"/>
      <c r="BM522" s="17"/>
      <c r="BN522" s="17"/>
      <c r="BO522" s="17"/>
      <c r="BP522" s="17"/>
      <c r="BQ522" s="17"/>
      <c r="BR522" s="17"/>
      <c r="BS522" s="17"/>
      <c r="BT522" s="17"/>
      <c r="BU522" s="17"/>
      <c r="BV522" s="17"/>
      <c r="BW522" s="17"/>
      <c r="BX522" s="17"/>
      <c r="BY522" s="17"/>
      <c r="BZ522" s="17"/>
      <c r="CB522" s="30"/>
      <c r="CC522" s="30">
        <f t="shared" ref="CC522:CO522" si="1344">+SUMIF($C$5:$BZ$5,"="&amp;CC$5,$C522:$BZ522)</f>
        <v>743.61699999999996</v>
      </c>
      <c r="CD522" s="30">
        <f t="shared" si="1344"/>
        <v>866.15200000000004</v>
      </c>
      <c r="CE522" s="30">
        <f t="shared" si="1344"/>
        <v>1399.44</v>
      </c>
      <c r="CF522" s="30">
        <f t="shared" si="1344"/>
        <v>1781.308</v>
      </c>
      <c r="CG522" s="30">
        <f t="shared" si="1344"/>
        <v>2045.2760000000001</v>
      </c>
      <c r="CH522" s="30">
        <f t="shared" si="1344"/>
        <v>2195.2420000000002</v>
      </c>
      <c r="CI522" s="30">
        <f t="shared" si="1344"/>
        <v>2409.1770000000001</v>
      </c>
      <c r="CJ522" s="30">
        <f t="shared" si="1344"/>
        <v>2827.835</v>
      </c>
      <c r="CK522" s="30">
        <f t="shared" si="1344"/>
        <v>3493.3510000000001</v>
      </c>
      <c r="CL522" s="30">
        <f t="shared" si="1344"/>
        <v>4220.5150000000003</v>
      </c>
      <c r="CM522" s="30">
        <f t="shared" si="1344"/>
        <v>3871.0880000000002</v>
      </c>
      <c r="CN522" s="30">
        <f t="shared" si="1344"/>
        <v>2508.1</v>
      </c>
      <c r="CO522" s="30">
        <f t="shared" si="1344"/>
        <v>2259.6999999999998</v>
      </c>
      <c r="CP522" s="30"/>
      <c r="CQ522" s="30"/>
      <c r="CR522" s="30"/>
      <c r="CS522" s="30"/>
      <c r="CT522" s="30"/>
    </row>
    <row r="523" spans="1:98" ht="15.75" customHeight="1" x14ac:dyDescent="0.25">
      <c r="A523" s="1"/>
      <c r="C523" s="90"/>
      <c r="D523" s="90"/>
      <c r="E523" s="90"/>
      <c r="F523" s="90"/>
      <c r="G523" s="90"/>
      <c r="H523" s="90"/>
      <c r="I523" s="90"/>
      <c r="J523" s="90"/>
      <c r="K523" s="90"/>
      <c r="L523" s="90"/>
      <c r="M523" s="90"/>
      <c r="N523" s="90"/>
      <c r="O523" s="90"/>
      <c r="P523" s="90"/>
      <c r="Q523" s="90"/>
      <c r="R523" s="90"/>
      <c r="S523" s="90"/>
      <c r="T523" s="90"/>
      <c r="U523" s="90"/>
      <c r="V523" s="90"/>
      <c r="W523" s="90"/>
      <c r="X523" s="90"/>
      <c r="Y523" s="90"/>
      <c r="Z523" s="90"/>
      <c r="AA523" s="90"/>
      <c r="AB523" s="90"/>
      <c r="AC523" s="90"/>
      <c r="AD523" s="90"/>
      <c r="AE523" s="90"/>
      <c r="AF523" s="90"/>
      <c r="AG523" s="90"/>
      <c r="AH523" s="90"/>
      <c r="AI523" s="90"/>
      <c r="AJ523" s="90"/>
      <c r="AK523" s="90"/>
      <c r="AL523" s="90"/>
      <c r="AM523" s="90"/>
      <c r="AN523" s="90"/>
      <c r="AO523" s="90"/>
      <c r="AP523" s="90"/>
      <c r="AQ523" s="90"/>
      <c r="AR523" s="90"/>
      <c r="AS523" s="90"/>
      <c r="AT523" s="90"/>
      <c r="AU523" s="90"/>
      <c r="AV523" s="90"/>
      <c r="AW523" s="90"/>
      <c r="AX523" s="90"/>
      <c r="AY523" s="90"/>
      <c r="AZ523" s="90"/>
      <c r="BA523" s="90"/>
      <c r="BB523" s="90"/>
      <c r="BC523" s="90"/>
      <c r="BD523" s="90"/>
      <c r="BE523" s="90"/>
      <c r="BF523" s="90"/>
      <c r="BG523" s="90"/>
      <c r="BH523" s="90"/>
      <c r="CB523" s="30"/>
      <c r="CC523" s="30"/>
      <c r="CD523" s="30"/>
      <c r="CE523" s="30"/>
      <c r="CF523" s="30"/>
      <c r="CG523" s="30"/>
      <c r="CH523" s="30"/>
      <c r="CI523" s="30"/>
      <c r="CJ523" s="30"/>
      <c r="CK523" s="30"/>
      <c r="CL523" s="30"/>
      <c r="CM523" s="30"/>
      <c r="CN523" s="30"/>
      <c r="CO523" s="30"/>
      <c r="CP523" s="30"/>
      <c r="CQ523" s="30"/>
      <c r="CR523" s="30"/>
      <c r="CS523" s="30"/>
      <c r="CT523" s="30"/>
    </row>
    <row r="524" spans="1:98" ht="15.75" customHeight="1" x14ac:dyDescent="0.25">
      <c r="A524" s="1"/>
      <c r="B524" s="26" t="str">
        <f t="shared" ref="B524:B530" si="1345">+B673</f>
        <v>Fixed assets, net</v>
      </c>
      <c r="C524" s="90"/>
      <c r="D524" s="90"/>
      <c r="E524" s="90"/>
      <c r="F524" s="90"/>
      <c r="G524" s="90">
        <f t="shared" ref="G524:BG524" si="1346">+G673</f>
        <v>19.009</v>
      </c>
      <c r="H524" s="90">
        <f t="shared" si="1346"/>
        <v>18.106999999999999</v>
      </c>
      <c r="I524" s="90">
        <f t="shared" si="1346"/>
        <v>18.556000000000001</v>
      </c>
      <c r="J524" s="90">
        <f t="shared" si="1346"/>
        <v>18.949000000000002</v>
      </c>
      <c r="K524" s="90">
        <f t="shared" si="1346"/>
        <v>19.353999999999999</v>
      </c>
      <c r="L524" s="90">
        <f t="shared" si="1346"/>
        <v>21.879000000000001</v>
      </c>
      <c r="M524" s="90">
        <f t="shared" si="1346"/>
        <v>23.701000000000001</v>
      </c>
      <c r="N524" s="90">
        <f t="shared" si="1346"/>
        <v>25.361999999999998</v>
      </c>
      <c r="O524" s="90">
        <f t="shared" si="1346"/>
        <v>30.285</v>
      </c>
      <c r="P524" s="90">
        <f t="shared" si="1346"/>
        <v>34.271000000000001</v>
      </c>
      <c r="Q524" s="90">
        <f t="shared" si="1346"/>
        <v>38.768000000000001</v>
      </c>
      <c r="R524" s="90">
        <f t="shared" si="1346"/>
        <v>42.572000000000003</v>
      </c>
      <c r="S524" s="90">
        <f t="shared" si="1346"/>
        <v>47.011000000000003</v>
      </c>
      <c r="T524" s="90">
        <f t="shared" si="1346"/>
        <v>56.213999999999999</v>
      </c>
      <c r="U524" s="90">
        <f t="shared" si="1346"/>
        <v>63.436</v>
      </c>
      <c r="V524" s="90">
        <f t="shared" si="1346"/>
        <v>69.792000000000002</v>
      </c>
      <c r="W524" s="90">
        <f t="shared" si="1346"/>
        <v>83.088999999999999</v>
      </c>
      <c r="X524" s="90">
        <f t="shared" si="1346"/>
        <v>81.694000000000003</v>
      </c>
      <c r="Y524" s="90">
        <f t="shared" si="1346"/>
        <v>76.661000000000001</v>
      </c>
      <c r="Z524" s="90">
        <f t="shared" si="1346"/>
        <v>77.126999999999995</v>
      </c>
      <c r="AA524" s="90">
        <f t="shared" si="1346"/>
        <v>72.414000000000001</v>
      </c>
      <c r="AB524" s="90">
        <f t="shared" si="1346"/>
        <v>68.531000000000006</v>
      </c>
      <c r="AC524" s="90">
        <f t="shared" si="1346"/>
        <v>65.799000000000007</v>
      </c>
      <c r="AD524" s="90">
        <f t="shared" si="1346"/>
        <v>67.3</v>
      </c>
      <c r="AE524" s="90">
        <f t="shared" si="1346"/>
        <v>76.613</v>
      </c>
      <c r="AF524" s="90">
        <f t="shared" si="1346"/>
        <v>86.688999999999993</v>
      </c>
      <c r="AG524" s="90">
        <f t="shared" si="1346"/>
        <v>96.57</v>
      </c>
      <c r="AH524" s="90">
        <f t="shared" si="1346"/>
        <v>102.47799999999999</v>
      </c>
      <c r="AI524" s="90">
        <f t="shared" si="1346"/>
        <v>105.852</v>
      </c>
      <c r="AJ524" s="90">
        <f t="shared" si="1346"/>
        <v>110.9</v>
      </c>
      <c r="AK524" s="90">
        <f t="shared" si="1346"/>
        <v>114.672</v>
      </c>
      <c r="AL524" s="90">
        <f t="shared" si="1346"/>
        <v>127.88200000000001</v>
      </c>
      <c r="AM524" s="90">
        <f t="shared" si="1346"/>
        <v>126.393</v>
      </c>
      <c r="AN524" s="90">
        <f t="shared" si="1346"/>
        <v>129.16800000000001</v>
      </c>
      <c r="AO524" s="90">
        <f t="shared" si="1346"/>
        <v>127.417</v>
      </c>
      <c r="AP524" s="90">
        <f t="shared" si="1346"/>
        <v>131.88800000000001</v>
      </c>
      <c r="AQ524" s="90">
        <f t="shared" si="1346"/>
        <v>128.904</v>
      </c>
      <c r="AR524" s="90">
        <f t="shared" si="1346"/>
        <v>133.404</v>
      </c>
      <c r="AS524" s="90">
        <f t="shared" si="1346"/>
        <v>135.25700000000001</v>
      </c>
      <c r="AT524" s="90">
        <f t="shared" si="1346"/>
        <v>149.364</v>
      </c>
      <c r="AU524" s="90">
        <f t="shared" si="1346"/>
        <v>224.88</v>
      </c>
      <c r="AV524" s="90">
        <f t="shared" si="1346"/>
        <v>231.23</v>
      </c>
      <c r="AW524" s="90">
        <f t="shared" si="1346"/>
        <v>235.95699999999999</v>
      </c>
      <c r="AX524" s="90">
        <f t="shared" si="1346"/>
        <v>242.03899999999999</v>
      </c>
      <c r="AY524" s="90">
        <f t="shared" si="1346"/>
        <v>300.2</v>
      </c>
      <c r="AZ524" s="90">
        <f t="shared" si="1346"/>
        <v>333.8</v>
      </c>
      <c r="BA524" s="90">
        <f t="shared" si="1346"/>
        <v>360.6</v>
      </c>
      <c r="BB524" s="90">
        <f t="shared" si="1346"/>
        <v>402.8</v>
      </c>
      <c r="BC524" s="90">
        <f t="shared" si="1346"/>
        <v>405.9</v>
      </c>
      <c r="BD524" s="90">
        <f t="shared" si="1346"/>
        <v>392</v>
      </c>
      <c r="BE524" s="90">
        <f t="shared" si="1346"/>
        <v>400.4</v>
      </c>
      <c r="BF524" s="90">
        <f t="shared" si="1346"/>
        <v>411.1</v>
      </c>
      <c r="BG524" s="90">
        <f t="shared" si="1346"/>
        <v>422</v>
      </c>
      <c r="BH524" s="90">
        <f t="shared" ref="BH524" si="1347">+BH673</f>
        <v>433.5</v>
      </c>
      <c r="CB524" s="30"/>
      <c r="CC524" s="30">
        <f t="shared" ref="CC524:CO524" si="1348">+SUMIF($C$5:$BZ$5,"="&amp;CC$5,$C524:$BZ524)</f>
        <v>18.949000000000002</v>
      </c>
      <c r="CD524" s="30">
        <f t="shared" si="1348"/>
        <v>25.361999999999998</v>
      </c>
      <c r="CE524" s="30">
        <f t="shared" si="1348"/>
        <v>42.572000000000003</v>
      </c>
      <c r="CF524" s="30">
        <f t="shared" si="1348"/>
        <v>69.792000000000002</v>
      </c>
      <c r="CG524" s="30">
        <f t="shared" si="1348"/>
        <v>77.126999999999995</v>
      </c>
      <c r="CH524" s="30">
        <f t="shared" si="1348"/>
        <v>67.3</v>
      </c>
      <c r="CI524" s="30">
        <f t="shared" si="1348"/>
        <v>102.47799999999999</v>
      </c>
      <c r="CJ524" s="30">
        <f t="shared" si="1348"/>
        <v>127.88200000000001</v>
      </c>
      <c r="CK524" s="30">
        <f t="shared" si="1348"/>
        <v>131.88800000000001</v>
      </c>
      <c r="CL524" s="30">
        <f t="shared" si="1348"/>
        <v>149.364</v>
      </c>
      <c r="CM524" s="30">
        <f t="shared" si="1348"/>
        <v>242.03899999999999</v>
      </c>
      <c r="CN524" s="30">
        <f t="shared" si="1348"/>
        <v>402.8</v>
      </c>
      <c r="CO524" s="30">
        <f t="shared" si="1348"/>
        <v>411.1</v>
      </c>
      <c r="CP524" s="30"/>
      <c r="CQ524" s="30"/>
      <c r="CR524" s="30"/>
      <c r="CS524" s="30"/>
      <c r="CT524" s="30"/>
    </row>
    <row r="525" spans="1:98" ht="15.75" customHeight="1" x14ac:dyDescent="0.25">
      <c r="A525" s="1"/>
      <c r="B525" s="26" t="str">
        <f t="shared" si="1345"/>
        <v>Software development costs &amp; licenses - Non current</v>
      </c>
      <c r="C525" s="90"/>
      <c r="D525" s="90"/>
      <c r="E525" s="90"/>
      <c r="F525" s="90"/>
      <c r="G525" s="90">
        <f t="shared" ref="G525:BG525" si="1349">+G674</f>
        <v>92.218000000000004</v>
      </c>
      <c r="H525" s="90">
        <f t="shared" si="1349"/>
        <v>122.676</v>
      </c>
      <c r="I525" s="90">
        <f t="shared" si="1349"/>
        <v>121.843</v>
      </c>
      <c r="J525" s="90">
        <f t="shared" si="1349"/>
        <v>104.755</v>
      </c>
      <c r="K525" s="90">
        <f t="shared" si="1349"/>
        <v>60.685000000000002</v>
      </c>
      <c r="L525" s="90">
        <f t="shared" si="1349"/>
        <v>68.881</v>
      </c>
      <c r="M525" s="90">
        <f t="shared" si="1349"/>
        <v>74.326999999999998</v>
      </c>
      <c r="N525" s="90">
        <f t="shared" si="1349"/>
        <v>95.241</v>
      </c>
      <c r="O525" s="90">
        <f t="shared" si="1349"/>
        <v>102.121</v>
      </c>
      <c r="P525" s="90">
        <f t="shared" si="1349"/>
        <v>113.505</v>
      </c>
      <c r="Q525" s="90">
        <f t="shared" si="1349"/>
        <v>101.075</v>
      </c>
      <c r="R525" s="90">
        <f t="shared" si="1349"/>
        <v>109.506</v>
      </c>
      <c r="S525" s="90">
        <f t="shared" si="1349"/>
        <v>78.972999999999999</v>
      </c>
      <c r="T525" s="90">
        <f t="shared" si="1349"/>
        <v>101.773</v>
      </c>
      <c r="U525" s="90">
        <f t="shared" si="1349"/>
        <v>115.81399999999999</v>
      </c>
      <c r="V525" s="90">
        <f t="shared" si="1349"/>
        <v>124.32899999999999</v>
      </c>
      <c r="W525" s="90">
        <f t="shared" si="1349"/>
        <v>109.40600000000001</v>
      </c>
      <c r="X525" s="90">
        <f t="shared" si="1349"/>
        <v>128.93899999999999</v>
      </c>
      <c r="Y525" s="90">
        <f t="shared" si="1349"/>
        <v>167.38200000000001</v>
      </c>
      <c r="Z525" s="90">
        <f t="shared" si="1349"/>
        <v>214.83099999999999</v>
      </c>
      <c r="AA525" s="90">
        <f t="shared" si="1349"/>
        <v>247.27199999999999</v>
      </c>
      <c r="AB525" s="90">
        <f t="shared" si="1349"/>
        <v>300.33999999999997</v>
      </c>
      <c r="AC525" s="90">
        <f t="shared" si="1349"/>
        <v>327.11700000000002</v>
      </c>
      <c r="AD525" s="90">
        <f t="shared" si="1349"/>
        <v>381.91</v>
      </c>
      <c r="AE525" s="90">
        <f t="shared" si="1349"/>
        <v>462.87700000000001</v>
      </c>
      <c r="AF525" s="90">
        <f t="shared" si="1349"/>
        <v>595.07600000000002</v>
      </c>
      <c r="AG525" s="90">
        <f t="shared" si="1349"/>
        <v>586.86599999999999</v>
      </c>
      <c r="AH525" s="90">
        <f t="shared" si="1349"/>
        <v>639.36900000000003</v>
      </c>
      <c r="AI525" s="90">
        <f t="shared" si="1349"/>
        <v>719.87</v>
      </c>
      <c r="AJ525" s="90">
        <f t="shared" si="1349"/>
        <v>794.12</v>
      </c>
      <c r="AK525" s="90">
        <f t="shared" si="1349"/>
        <v>597.49699999999996</v>
      </c>
      <c r="AL525" s="90">
        <f t="shared" si="1349"/>
        <v>603.43600000000004</v>
      </c>
      <c r="AM525" s="90">
        <f t="shared" si="1349"/>
        <v>633.59699999999998</v>
      </c>
      <c r="AN525" s="90">
        <f t="shared" si="1349"/>
        <v>527.62199999999996</v>
      </c>
      <c r="AO525" s="90">
        <f t="shared" si="1349"/>
        <v>440.75200000000001</v>
      </c>
      <c r="AP525" s="90">
        <f t="shared" si="1349"/>
        <v>401.77800000000002</v>
      </c>
      <c r="AQ525" s="90">
        <f t="shared" si="1349"/>
        <v>409.96199999999999</v>
      </c>
      <c r="AR525" s="90">
        <f t="shared" si="1349"/>
        <v>403.39</v>
      </c>
      <c r="AS525" s="90">
        <f t="shared" si="1349"/>
        <v>436.702</v>
      </c>
      <c r="AT525" s="90">
        <f t="shared" si="1349"/>
        <v>490.892</v>
      </c>
      <c r="AU525" s="90">
        <f t="shared" si="1349"/>
        <v>607.20699999999999</v>
      </c>
      <c r="AV525" s="90">
        <f t="shared" si="1349"/>
        <v>621.47</v>
      </c>
      <c r="AW525" s="90">
        <f t="shared" si="1349"/>
        <v>737.93499999999995</v>
      </c>
      <c r="AX525" s="90">
        <f t="shared" si="1349"/>
        <v>755.88800000000003</v>
      </c>
      <c r="AY525" s="90">
        <f t="shared" si="1349"/>
        <v>828.3</v>
      </c>
      <c r="AZ525" s="90">
        <f t="shared" si="1349"/>
        <v>907.8</v>
      </c>
      <c r="BA525" s="90">
        <f t="shared" si="1349"/>
        <v>1035.9000000000001</v>
      </c>
      <c r="BB525" s="90">
        <f t="shared" si="1349"/>
        <v>1072.2</v>
      </c>
      <c r="BC525" s="90">
        <f t="shared" si="1349"/>
        <v>1189</v>
      </c>
      <c r="BD525" s="90">
        <f t="shared" si="1349"/>
        <v>1270.7</v>
      </c>
      <c r="BE525" s="90">
        <f t="shared" si="1349"/>
        <v>1444.3</v>
      </c>
      <c r="BF525" s="90">
        <f t="shared" si="1349"/>
        <v>1446.5</v>
      </c>
      <c r="BG525" s="90">
        <f t="shared" si="1349"/>
        <v>1606</v>
      </c>
      <c r="BH525" s="90">
        <f t="shared" ref="BH525" si="1350">+BH674</f>
        <v>1731.2</v>
      </c>
      <c r="CB525" s="30"/>
      <c r="CC525" s="30">
        <f t="shared" ref="CC525:CO525" si="1351">+SUMIF($C$5:$BZ$5,"="&amp;CC$5,$C525:$BZ525)</f>
        <v>104.755</v>
      </c>
      <c r="CD525" s="30">
        <f t="shared" si="1351"/>
        <v>95.241</v>
      </c>
      <c r="CE525" s="30">
        <f t="shared" si="1351"/>
        <v>109.506</v>
      </c>
      <c r="CF525" s="30">
        <f t="shared" si="1351"/>
        <v>124.32899999999999</v>
      </c>
      <c r="CG525" s="30">
        <f t="shared" si="1351"/>
        <v>214.83099999999999</v>
      </c>
      <c r="CH525" s="30">
        <f t="shared" si="1351"/>
        <v>381.91</v>
      </c>
      <c r="CI525" s="30">
        <f t="shared" si="1351"/>
        <v>639.36900000000003</v>
      </c>
      <c r="CJ525" s="30">
        <f t="shared" si="1351"/>
        <v>603.43600000000004</v>
      </c>
      <c r="CK525" s="30">
        <f t="shared" si="1351"/>
        <v>401.77800000000002</v>
      </c>
      <c r="CL525" s="30">
        <f t="shared" si="1351"/>
        <v>490.892</v>
      </c>
      <c r="CM525" s="30">
        <f t="shared" si="1351"/>
        <v>755.88800000000003</v>
      </c>
      <c r="CN525" s="30">
        <f t="shared" si="1351"/>
        <v>1072.2</v>
      </c>
      <c r="CO525" s="30">
        <f t="shared" si="1351"/>
        <v>1446.5</v>
      </c>
      <c r="CP525" s="30"/>
      <c r="CQ525" s="30"/>
      <c r="CR525" s="30"/>
      <c r="CS525" s="30"/>
      <c r="CT525" s="30"/>
    </row>
    <row r="526" spans="1:98" ht="15.75" customHeight="1" x14ac:dyDescent="0.25">
      <c r="A526" s="1"/>
      <c r="B526" s="26" t="str">
        <f t="shared" si="1345"/>
        <v>Goodwill &amp; Other intangibles</v>
      </c>
      <c r="C526" s="90"/>
      <c r="D526" s="90"/>
      <c r="E526" s="90"/>
      <c r="F526" s="90"/>
      <c r="G526" s="90">
        <f t="shared" ref="G526:BG526" si="1352">+G675</f>
        <v>244.20699999999999</v>
      </c>
      <c r="H526" s="90">
        <f t="shared" si="1352"/>
        <v>242.464</v>
      </c>
      <c r="I526" s="90">
        <f t="shared" si="1352"/>
        <v>240.33500000000001</v>
      </c>
      <c r="J526" s="90">
        <f t="shared" si="1352"/>
        <v>244.435</v>
      </c>
      <c r="K526" s="90">
        <f t="shared" si="1352"/>
        <v>237.04900000000001</v>
      </c>
      <c r="L526" s="90">
        <f t="shared" si="1352"/>
        <v>239.68899999999999</v>
      </c>
      <c r="M526" s="90">
        <f t="shared" si="1352"/>
        <v>238.08699999999999</v>
      </c>
      <c r="N526" s="90">
        <f t="shared" si="1352"/>
        <v>234.81899999999999</v>
      </c>
      <c r="O526" s="90">
        <f t="shared" si="1352"/>
        <v>234.95500000000001</v>
      </c>
      <c r="P526" s="90">
        <f t="shared" si="1352"/>
        <v>233.749</v>
      </c>
      <c r="Q526" s="90">
        <f t="shared" si="1352"/>
        <v>232.13200000000001</v>
      </c>
      <c r="R526" s="90">
        <f t="shared" si="1352"/>
        <v>231.81800000000001</v>
      </c>
      <c r="S526" s="90">
        <f t="shared" si="1352"/>
        <v>232.20599999999999</v>
      </c>
      <c r="T526" s="90">
        <f t="shared" si="1352"/>
        <v>228.822</v>
      </c>
      <c r="U526" s="90">
        <f t="shared" si="1352"/>
        <v>225.864</v>
      </c>
      <c r="V526" s="90">
        <f t="shared" si="1352"/>
        <v>222.05699999999999</v>
      </c>
      <c r="W526" s="90">
        <f t="shared" si="1352"/>
        <v>223.773</v>
      </c>
      <c r="X526" s="90">
        <f t="shared" si="1352"/>
        <v>222.34</v>
      </c>
      <c r="Y526" s="90">
        <f t="shared" si="1352"/>
        <v>221.386</v>
      </c>
      <c r="Z526" s="90">
        <f t="shared" si="1352"/>
        <v>221.68899999999999</v>
      </c>
      <c r="AA526" s="90">
        <f t="shared" si="1352"/>
        <v>220.23099999999999</v>
      </c>
      <c r="AB526" s="90">
        <f t="shared" si="1352"/>
        <v>220.267</v>
      </c>
      <c r="AC526" s="90">
        <f t="shared" si="1352"/>
        <v>216.733</v>
      </c>
      <c r="AD526" s="90">
        <f t="shared" si="1352"/>
        <v>469.37700000000001</v>
      </c>
      <c r="AE526" s="90">
        <f t="shared" si="1352"/>
        <v>502.952</v>
      </c>
      <c r="AF526" s="90">
        <f t="shared" si="1352"/>
        <v>497.88600000000002</v>
      </c>
      <c r="AG526" s="90">
        <f t="shared" si="1352"/>
        <v>497.84</v>
      </c>
      <c r="AH526" s="90">
        <f t="shared" si="1352"/>
        <v>503.21100000000001</v>
      </c>
      <c r="AI526" s="90">
        <f t="shared" si="1352"/>
        <v>479.28199999999998</v>
      </c>
      <c r="AJ526" s="90">
        <f t="shared" si="1352"/>
        <v>477.13400000000001</v>
      </c>
      <c r="AK526" s="90">
        <f t="shared" si="1352"/>
        <v>463.01299999999998</v>
      </c>
      <c r="AL526" s="90">
        <f t="shared" si="1352"/>
        <v>454.83199999999999</v>
      </c>
      <c r="AM526" s="90">
        <f t="shared" si="1352"/>
        <v>459.41199999999998</v>
      </c>
      <c r="AN526" s="90">
        <f t="shared" si="1352"/>
        <v>444.93700000000001</v>
      </c>
      <c r="AO526" s="90">
        <f t="shared" si="1352"/>
        <v>448.411</v>
      </c>
      <c r="AP526" s="90">
        <f t="shared" si="1352"/>
        <v>437.75400000000002</v>
      </c>
      <c r="AQ526" s="90">
        <f t="shared" si="1352"/>
        <v>436.57100000000003</v>
      </c>
      <c r="AR526" s="90">
        <f t="shared" si="1352"/>
        <v>647.39200000000005</v>
      </c>
      <c r="AS526" s="90">
        <f t="shared" si="1352"/>
        <v>652.15300000000002</v>
      </c>
      <c r="AT526" s="90">
        <f t="shared" si="1352"/>
        <v>656.89700000000005</v>
      </c>
      <c r="AU526" s="90">
        <f t="shared" si="1352"/>
        <v>951.298</v>
      </c>
      <c r="AV526" s="90">
        <f t="shared" si="1352"/>
        <v>950.67499999999995</v>
      </c>
      <c r="AW526" s="90">
        <f t="shared" si="1352"/>
        <v>954.29399999999998</v>
      </c>
      <c r="AX526" s="90">
        <f t="shared" si="1352"/>
        <v>941.029</v>
      </c>
      <c r="AY526" s="90">
        <f t="shared" si="1352"/>
        <v>12681.8</v>
      </c>
      <c r="AZ526" s="90">
        <f t="shared" si="1352"/>
        <v>12234.4</v>
      </c>
      <c r="BA526" s="90">
        <f t="shared" si="1352"/>
        <v>12010.8</v>
      </c>
      <c r="BB526" s="90">
        <f t="shared" si="1352"/>
        <v>11220.3</v>
      </c>
      <c r="BC526" s="90">
        <f t="shared" si="1352"/>
        <v>10976</v>
      </c>
      <c r="BD526" s="90">
        <f t="shared" si="1352"/>
        <v>10376.6</v>
      </c>
      <c r="BE526" s="90">
        <f t="shared" si="1352"/>
        <v>10161.1</v>
      </c>
      <c r="BF526" s="90">
        <f t="shared" si="1352"/>
        <v>7487</v>
      </c>
      <c r="BG526" s="90">
        <f t="shared" si="1352"/>
        <v>7712.7</v>
      </c>
      <c r="BH526" s="90">
        <f t="shared" ref="BH526" si="1353">+BH675</f>
        <v>7545.2</v>
      </c>
      <c r="CB526" s="30"/>
      <c r="CC526" s="30">
        <f t="shared" ref="CC526:CO526" si="1354">+SUMIF($C$5:$BZ$5,"="&amp;CC$5,$C526:$BZ526)</f>
        <v>244.435</v>
      </c>
      <c r="CD526" s="30">
        <f t="shared" si="1354"/>
        <v>234.81899999999999</v>
      </c>
      <c r="CE526" s="30">
        <f t="shared" si="1354"/>
        <v>231.81800000000001</v>
      </c>
      <c r="CF526" s="30">
        <f t="shared" si="1354"/>
        <v>222.05699999999999</v>
      </c>
      <c r="CG526" s="30">
        <f t="shared" si="1354"/>
        <v>221.68899999999999</v>
      </c>
      <c r="CH526" s="30">
        <f t="shared" si="1354"/>
        <v>469.37700000000001</v>
      </c>
      <c r="CI526" s="30">
        <f t="shared" si="1354"/>
        <v>503.21100000000001</v>
      </c>
      <c r="CJ526" s="30">
        <f t="shared" si="1354"/>
        <v>454.83199999999999</v>
      </c>
      <c r="CK526" s="30">
        <f t="shared" si="1354"/>
        <v>437.75400000000002</v>
      </c>
      <c r="CL526" s="30">
        <f t="shared" si="1354"/>
        <v>656.89700000000005</v>
      </c>
      <c r="CM526" s="30">
        <f t="shared" si="1354"/>
        <v>941.029</v>
      </c>
      <c r="CN526" s="30">
        <f t="shared" si="1354"/>
        <v>11220.3</v>
      </c>
      <c r="CO526" s="30">
        <f t="shared" si="1354"/>
        <v>7487</v>
      </c>
      <c r="CP526" s="30"/>
      <c r="CQ526" s="30"/>
      <c r="CR526" s="30"/>
      <c r="CS526" s="30"/>
      <c r="CT526" s="30"/>
    </row>
    <row r="527" spans="1:98" ht="15.75" customHeight="1" x14ac:dyDescent="0.25">
      <c r="A527" s="1"/>
      <c r="B527" s="26" t="str">
        <f t="shared" si="1345"/>
        <v>Right of used assets</v>
      </c>
      <c r="C527" s="90"/>
      <c r="D527" s="90"/>
      <c r="E527" s="90"/>
      <c r="F527" s="90"/>
      <c r="G527" s="90" t="str">
        <f t="shared" ref="G527:BG527" si="1355">+G676</f>
        <v>-</v>
      </c>
      <c r="H527" s="90" t="str">
        <f t="shared" si="1355"/>
        <v>-</v>
      </c>
      <c r="I527" s="90" t="str">
        <f t="shared" si="1355"/>
        <v>-</v>
      </c>
      <c r="J527" s="90" t="str">
        <f t="shared" si="1355"/>
        <v>-</v>
      </c>
      <c r="K527" s="90" t="str">
        <f t="shared" si="1355"/>
        <v>-</v>
      </c>
      <c r="L527" s="90" t="str">
        <f t="shared" si="1355"/>
        <v>-</v>
      </c>
      <c r="M527" s="90" t="str">
        <f t="shared" si="1355"/>
        <v>-</v>
      </c>
      <c r="N527" s="90" t="str">
        <f t="shared" si="1355"/>
        <v>-</v>
      </c>
      <c r="O527" s="90" t="str">
        <f t="shared" si="1355"/>
        <v>-</v>
      </c>
      <c r="P527" s="90" t="str">
        <f t="shared" si="1355"/>
        <v>-</v>
      </c>
      <c r="Q527" s="90" t="str">
        <f t="shared" si="1355"/>
        <v>-</v>
      </c>
      <c r="R527" s="90" t="str">
        <f t="shared" si="1355"/>
        <v>-</v>
      </c>
      <c r="S527" s="90" t="str">
        <f t="shared" si="1355"/>
        <v>-</v>
      </c>
      <c r="T527" s="90" t="str">
        <f t="shared" si="1355"/>
        <v>-</v>
      </c>
      <c r="U527" s="90" t="str">
        <f t="shared" si="1355"/>
        <v>-</v>
      </c>
      <c r="V527" s="90" t="str">
        <f t="shared" si="1355"/>
        <v>-</v>
      </c>
      <c r="W527" s="90" t="str">
        <f t="shared" si="1355"/>
        <v>-</v>
      </c>
      <c r="X527" s="90" t="str">
        <f t="shared" si="1355"/>
        <v>-</v>
      </c>
      <c r="Y527" s="90" t="str">
        <f t="shared" si="1355"/>
        <v>-</v>
      </c>
      <c r="Z527" s="90" t="str">
        <f t="shared" si="1355"/>
        <v>-</v>
      </c>
      <c r="AA527" s="90" t="str">
        <f t="shared" si="1355"/>
        <v>-</v>
      </c>
      <c r="AB527" s="90" t="str">
        <f t="shared" si="1355"/>
        <v>-</v>
      </c>
      <c r="AC527" s="90" t="str">
        <f t="shared" si="1355"/>
        <v>-</v>
      </c>
      <c r="AD527" s="90" t="str">
        <f t="shared" si="1355"/>
        <v>-</v>
      </c>
      <c r="AE527" s="90" t="str">
        <f t="shared" si="1355"/>
        <v>-</v>
      </c>
      <c r="AF527" s="90" t="str">
        <f t="shared" si="1355"/>
        <v>-</v>
      </c>
      <c r="AG527" s="90" t="str">
        <f t="shared" si="1355"/>
        <v>-</v>
      </c>
      <c r="AH527" s="90" t="str">
        <f t="shared" si="1355"/>
        <v>-</v>
      </c>
      <c r="AI527" s="90" t="str">
        <f t="shared" si="1355"/>
        <v>-</v>
      </c>
      <c r="AJ527" s="90" t="str">
        <f t="shared" si="1355"/>
        <v>-</v>
      </c>
      <c r="AK527" s="90" t="str">
        <f t="shared" si="1355"/>
        <v>-</v>
      </c>
      <c r="AL527" s="90" t="str">
        <f t="shared" si="1355"/>
        <v>-</v>
      </c>
      <c r="AM527" s="90">
        <f t="shared" si="1355"/>
        <v>124.85899999999999</v>
      </c>
      <c r="AN527" s="90">
        <f t="shared" si="1355"/>
        <v>119.313</v>
      </c>
      <c r="AO527" s="90">
        <f t="shared" si="1355"/>
        <v>153.053</v>
      </c>
      <c r="AP527" s="90">
        <f t="shared" si="1355"/>
        <v>154.28399999999999</v>
      </c>
      <c r="AQ527" s="90">
        <f t="shared" si="1355"/>
        <v>158.018</v>
      </c>
      <c r="AR527" s="90">
        <f t="shared" si="1355"/>
        <v>156.31</v>
      </c>
      <c r="AS527" s="90">
        <f t="shared" si="1355"/>
        <v>161.75</v>
      </c>
      <c r="AT527" s="90">
        <f t="shared" si="1355"/>
        <v>164.76300000000001</v>
      </c>
      <c r="AU527" s="90">
        <f t="shared" si="1355"/>
        <v>163.464</v>
      </c>
      <c r="AV527" s="90">
        <f t="shared" si="1355"/>
        <v>208.751</v>
      </c>
      <c r="AW527" s="90">
        <f t="shared" si="1355"/>
        <v>212.49100000000001</v>
      </c>
      <c r="AX527" s="90">
        <f t="shared" si="1355"/>
        <v>217.20599999999999</v>
      </c>
      <c r="AY527" s="90">
        <f t="shared" si="1355"/>
        <v>306.8</v>
      </c>
      <c r="AZ527" s="90">
        <f t="shared" si="1355"/>
        <v>298.3</v>
      </c>
      <c r="BA527" s="90">
        <f t="shared" si="1355"/>
        <v>319.89999999999998</v>
      </c>
      <c r="BB527" s="90">
        <f t="shared" si="1355"/>
        <v>282.7</v>
      </c>
      <c r="BC527" s="90">
        <f t="shared" si="1355"/>
        <v>291.7</v>
      </c>
      <c r="BD527" s="90">
        <f t="shared" si="1355"/>
        <v>312.8</v>
      </c>
      <c r="BE527" s="90">
        <f t="shared" si="1355"/>
        <v>316.60000000000002</v>
      </c>
      <c r="BF527" s="90">
        <f t="shared" si="1355"/>
        <v>325.7</v>
      </c>
      <c r="BG527" s="90">
        <f t="shared" si="1355"/>
        <v>344</v>
      </c>
      <c r="BH527" s="90">
        <f t="shared" ref="BH527" si="1356">+BH676</f>
        <v>336.6</v>
      </c>
      <c r="CB527" s="30"/>
      <c r="CC527" s="30">
        <f t="shared" ref="CC527:CO527" si="1357">+SUMIF($C$5:$BZ$5,"="&amp;CC$5,$C527:$BZ527)</f>
        <v>0</v>
      </c>
      <c r="CD527" s="30">
        <f t="shared" si="1357"/>
        <v>0</v>
      </c>
      <c r="CE527" s="30">
        <f t="shared" si="1357"/>
        <v>0</v>
      </c>
      <c r="CF527" s="30">
        <f t="shared" si="1357"/>
        <v>0</v>
      </c>
      <c r="CG527" s="30">
        <f t="shared" si="1357"/>
        <v>0</v>
      </c>
      <c r="CH527" s="30">
        <f t="shared" si="1357"/>
        <v>0</v>
      </c>
      <c r="CI527" s="30">
        <f t="shared" si="1357"/>
        <v>0</v>
      </c>
      <c r="CJ527" s="30">
        <f t="shared" si="1357"/>
        <v>0</v>
      </c>
      <c r="CK527" s="30">
        <f t="shared" si="1357"/>
        <v>154.28399999999999</v>
      </c>
      <c r="CL527" s="30">
        <f t="shared" si="1357"/>
        <v>164.76300000000001</v>
      </c>
      <c r="CM527" s="30">
        <f t="shared" si="1357"/>
        <v>217.20599999999999</v>
      </c>
      <c r="CN527" s="30">
        <f t="shared" si="1357"/>
        <v>282.7</v>
      </c>
      <c r="CO527" s="30">
        <f t="shared" si="1357"/>
        <v>325.7</v>
      </c>
      <c r="CP527" s="30"/>
      <c r="CQ527" s="30"/>
      <c r="CR527" s="30"/>
      <c r="CS527" s="30"/>
      <c r="CT527" s="30"/>
    </row>
    <row r="528" spans="1:98" ht="15.75" customHeight="1" x14ac:dyDescent="0.25">
      <c r="A528" s="1"/>
      <c r="B528" s="26" t="str">
        <f t="shared" si="1345"/>
        <v>Deferred tax assets - Non-current</v>
      </c>
      <c r="C528" s="90"/>
      <c r="D528" s="90"/>
      <c r="E528" s="90"/>
      <c r="F528" s="90"/>
      <c r="G528" s="90" t="str">
        <f t="shared" ref="G528:BG528" si="1358">+G677</f>
        <v>-</v>
      </c>
      <c r="H528" s="90" t="str">
        <f t="shared" si="1358"/>
        <v>-</v>
      </c>
      <c r="I528" s="90" t="str">
        <f t="shared" si="1358"/>
        <v>-</v>
      </c>
      <c r="J528" s="90" t="str">
        <f t="shared" si="1358"/>
        <v>-</v>
      </c>
      <c r="K528" s="90" t="str">
        <f t="shared" si="1358"/>
        <v>-</v>
      </c>
      <c r="L528" s="90" t="str">
        <f t="shared" si="1358"/>
        <v>-</v>
      </c>
      <c r="M528" s="90" t="str">
        <f t="shared" si="1358"/>
        <v>-</v>
      </c>
      <c r="N528" s="90" t="str">
        <f t="shared" si="1358"/>
        <v>-</v>
      </c>
      <c r="O528" s="90" t="str">
        <f t="shared" si="1358"/>
        <v>-</v>
      </c>
      <c r="P528" s="90" t="str">
        <f t="shared" si="1358"/>
        <v>-</v>
      </c>
      <c r="Q528" s="90" t="str">
        <f t="shared" si="1358"/>
        <v>-</v>
      </c>
      <c r="R528" s="90" t="str">
        <f t="shared" si="1358"/>
        <v>-</v>
      </c>
      <c r="S528" s="90" t="str">
        <f t="shared" si="1358"/>
        <v>-</v>
      </c>
      <c r="T528" s="90" t="str">
        <f t="shared" si="1358"/>
        <v>-</v>
      </c>
      <c r="U528" s="90" t="str">
        <f t="shared" si="1358"/>
        <v>-</v>
      </c>
      <c r="V528" s="90">
        <f t="shared" si="1358"/>
        <v>13.744999999999999</v>
      </c>
      <c r="W528" s="90" t="str">
        <f t="shared" si="1358"/>
        <v>-</v>
      </c>
      <c r="X528" s="90" t="str">
        <f t="shared" si="1358"/>
        <v>-</v>
      </c>
      <c r="Y528" s="90" t="str">
        <f t="shared" si="1358"/>
        <v>-</v>
      </c>
      <c r="Z528" s="90">
        <f t="shared" si="1358"/>
        <v>13.439</v>
      </c>
      <c r="AA528" s="90">
        <f t="shared" si="1358"/>
        <v>15.837</v>
      </c>
      <c r="AB528" s="90">
        <f t="shared" si="1358"/>
        <v>16.138999999999999</v>
      </c>
      <c r="AC528" s="90">
        <f t="shared" si="1358"/>
        <v>28.274000000000001</v>
      </c>
      <c r="AD528" s="90">
        <f t="shared" si="1358"/>
        <v>35.325000000000003</v>
      </c>
      <c r="AE528" s="90" t="str">
        <f t="shared" si="1358"/>
        <v>-</v>
      </c>
      <c r="AF528" s="90" t="str">
        <f t="shared" si="1358"/>
        <v>-</v>
      </c>
      <c r="AG528" s="90" t="str">
        <f t="shared" si="1358"/>
        <v>-</v>
      </c>
      <c r="AH528" s="90">
        <f t="shared" si="1358"/>
        <v>4.93</v>
      </c>
      <c r="AI528" s="90" t="str">
        <f t="shared" si="1358"/>
        <v>-</v>
      </c>
      <c r="AJ528" s="90" t="str">
        <f t="shared" si="1358"/>
        <v>-</v>
      </c>
      <c r="AK528" s="90">
        <f t="shared" si="1358"/>
        <v>146.21600000000001</v>
      </c>
      <c r="AL528" s="90">
        <f t="shared" si="1358"/>
        <v>134.732</v>
      </c>
      <c r="AM528" s="90">
        <f t="shared" si="1358"/>
        <v>108.979</v>
      </c>
      <c r="AN528" s="90">
        <f t="shared" si="1358"/>
        <v>110.167</v>
      </c>
      <c r="AO528" s="90">
        <f t="shared" si="1358"/>
        <v>110.831</v>
      </c>
      <c r="AP528" s="90">
        <f t="shared" si="1358"/>
        <v>116.676</v>
      </c>
      <c r="AQ528" s="90">
        <f t="shared" si="1358"/>
        <v>120.892</v>
      </c>
      <c r="AR528" s="90">
        <f t="shared" si="1358"/>
        <v>117.69199999999999</v>
      </c>
      <c r="AS528" s="90">
        <f t="shared" si="1358"/>
        <v>127.312</v>
      </c>
      <c r="AT528" s="90">
        <f t="shared" si="1358"/>
        <v>90.206000000000003</v>
      </c>
      <c r="AU528" s="90">
        <f t="shared" si="1358"/>
        <v>78.382999999999996</v>
      </c>
      <c r="AV528" s="90">
        <f t="shared" si="1358"/>
        <v>74.994</v>
      </c>
      <c r="AW528" s="90">
        <f t="shared" si="1358"/>
        <v>77.721000000000004</v>
      </c>
      <c r="AX528" s="90">
        <f t="shared" si="1358"/>
        <v>73.8</v>
      </c>
      <c r="AY528" s="90">
        <f t="shared" si="1358"/>
        <v>106.6</v>
      </c>
      <c r="AZ528" s="90">
        <f t="shared" si="1358"/>
        <v>115.9</v>
      </c>
      <c r="BA528" s="90">
        <f t="shared" si="1358"/>
        <v>123.9</v>
      </c>
      <c r="BB528" s="90">
        <f t="shared" si="1358"/>
        <v>44.8</v>
      </c>
      <c r="BC528" s="90">
        <f t="shared" si="1358"/>
        <v>38.1</v>
      </c>
      <c r="BD528" s="90">
        <f t="shared" si="1358"/>
        <v>12.3</v>
      </c>
      <c r="BE528" s="90">
        <f t="shared" si="1358"/>
        <v>7.1</v>
      </c>
      <c r="BF528" s="90">
        <f t="shared" si="1358"/>
        <v>1.9</v>
      </c>
      <c r="BG528" s="90" t="str">
        <f t="shared" si="1358"/>
        <v>-</v>
      </c>
      <c r="BH528" s="90">
        <f t="shared" ref="BH528" si="1359">+BH677</f>
        <v>86</v>
      </c>
      <c r="CB528" s="30"/>
      <c r="CC528" s="30">
        <f t="shared" ref="CC528:CO528" si="1360">+SUMIF($C$5:$BZ$5,"="&amp;CC$5,$C528:$BZ528)</f>
        <v>0</v>
      </c>
      <c r="CD528" s="30">
        <f t="shared" si="1360"/>
        <v>0</v>
      </c>
      <c r="CE528" s="30">
        <f t="shared" si="1360"/>
        <v>0</v>
      </c>
      <c r="CF528" s="30">
        <f t="shared" si="1360"/>
        <v>13.744999999999999</v>
      </c>
      <c r="CG528" s="30">
        <f t="shared" si="1360"/>
        <v>13.439</v>
      </c>
      <c r="CH528" s="30">
        <f t="shared" si="1360"/>
        <v>35.325000000000003</v>
      </c>
      <c r="CI528" s="30">
        <f t="shared" si="1360"/>
        <v>4.93</v>
      </c>
      <c r="CJ528" s="30">
        <f t="shared" si="1360"/>
        <v>134.732</v>
      </c>
      <c r="CK528" s="30">
        <f t="shared" si="1360"/>
        <v>116.676</v>
      </c>
      <c r="CL528" s="30">
        <f t="shared" si="1360"/>
        <v>90.206000000000003</v>
      </c>
      <c r="CM528" s="30">
        <f t="shared" si="1360"/>
        <v>73.8</v>
      </c>
      <c r="CN528" s="30">
        <f t="shared" si="1360"/>
        <v>44.8</v>
      </c>
      <c r="CO528" s="30">
        <f t="shared" si="1360"/>
        <v>1.9</v>
      </c>
      <c r="CP528" s="30"/>
      <c r="CQ528" s="30"/>
      <c r="CR528" s="30"/>
      <c r="CS528" s="30"/>
      <c r="CT528" s="30"/>
    </row>
    <row r="529" spans="1:98" ht="15.75" customHeight="1" x14ac:dyDescent="0.25">
      <c r="A529" s="1"/>
      <c r="B529" s="26" t="str">
        <f t="shared" si="1345"/>
        <v>Long term restricted cash</v>
      </c>
      <c r="C529" s="90"/>
      <c r="D529" s="90"/>
      <c r="E529" s="90"/>
      <c r="F529" s="90"/>
      <c r="G529" s="90" t="str">
        <f t="shared" ref="G529:BG529" si="1361">+G678</f>
        <v>-</v>
      </c>
      <c r="H529" s="90" t="str">
        <f t="shared" si="1361"/>
        <v>-</v>
      </c>
      <c r="I529" s="90" t="str">
        <f t="shared" si="1361"/>
        <v>-</v>
      </c>
      <c r="J529" s="90" t="str">
        <f t="shared" si="1361"/>
        <v>-</v>
      </c>
      <c r="K529" s="90" t="str">
        <f t="shared" si="1361"/>
        <v>-</v>
      </c>
      <c r="L529" s="90" t="str">
        <f t="shared" si="1361"/>
        <v>-</v>
      </c>
      <c r="M529" s="90" t="str">
        <f t="shared" si="1361"/>
        <v>-</v>
      </c>
      <c r="N529" s="90" t="str">
        <f t="shared" si="1361"/>
        <v>-</v>
      </c>
      <c r="O529" s="90" t="str">
        <f t="shared" si="1361"/>
        <v>-</v>
      </c>
      <c r="P529" s="90" t="str">
        <f t="shared" si="1361"/>
        <v>-</v>
      </c>
      <c r="Q529" s="90" t="str">
        <f t="shared" si="1361"/>
        <v>-</v>
      </c>
      <c r="R529" s="90" t="str">
        <f t="shared" si="1361"/>
        <v>-</v>
      </c>
      <c r="S529" s="90" t="str">
        <f t="shared" si="1361"/>
        <v>-</v>
      </c>
      <c r="T529" s="90" t="str">
        <f t="shared" si="1361"/>
        <v>-</v>
      </c>
      <c r="U529" s="90" t="str">
        <f t="shared" si="1361"/>
        <v>-</v>
      </c>
      <c r="V529" s="90" t="str">
        <f t="shared" si="1361"/>
        <v>-</v>
      </c>
      <c r="W529" s="90" t="str">
        <f t="shared" si="1361"/>
        <v>-</v>
      </c>
      <c r="X529" s="90" t="str">
        <f t="shared" si="1361"/>
        <v>-</v>
      </c>
      <c r="Y529" s="90" t="str">
        <f t="shared" si="1361"/>
        <v>-</v>
      </c>
      <c r="Z529" s="90" t="str">
        <f t="shared" si="1361"/>
        <v>-</v>
      </c>
      <c r="AA529" s="90" t="str">
        <f t="shared" si="1361"/>
        <v>-</v>
      </c>
      <c r="AB529" s="90" t="str">
        <f t="shared" si="1361"/>
        <v>-</v>
      </c>
      <c r="AC529" s="90" t="str">
        <f t="shared" si="1361"/>
        <v>-</v>
      </c>
      <c r="AD529" s="90" t="str">
        <f t="shared" si="1361"/>
        <v>-</v>
      </c>
      <c r="AE529" s="90" t="str">
        <f t="shared" si="1361"/>
        <v>-</v>
      </c>
      <c r="AF529" s="90" t="str">
        <f t="shared" si="1361"/>
        <v>-</v>
      </c>
      <c r="AG529" s="90" t="str">
        <f t="shared" si="1361"/>
        <v>-</v>
      </c>
      <c r="AH529" s="90" t="str">
        <f t="shared" si="1361"/>
        <v>-</v>
      </c>
      <c r="AI529" s="90" t="str">
        <f t="shared" si="1361"/>
        <v>-</v>
      </c>
      <c r="AJ529" s="90" t="str">
        <f t="shared" si="1361"/>
        <v>-</v>
      </c>
      <c r="AK529" s="90" t="str">
        <f t="shared" si="1361"/>
        <v>-</v>
      </c>
      <c r="AL529" s="90" t="str">
        <f t="shared" si="1361"/>
        <v>-</v>
      </c>
      <c r="AM529" s="90" t="str">
        <f t="shared" si="1361"/>
        <v>-</v>
      </c>
      <c r="AN529" s="90" t="str">
        <f t="shared" si="1361"/>
        <v>-</v>
      </c>
      <c r="AO529" s="90" t="str">
        <f t="shared" si="1361"/>
        <v>-</v>
      </c>
      <c r="AP529" s="90">
        <f t="shared" si="1361"/>
        <v>89.123999999999995</v>
      </c>
      <c r="AQ529" s="90">
        <f t="shared" si="1361"/>
        <v>289.52600000000001</v>
      </c>
      <c r="AR529" s="90">
        <f t="shared" si="1361"/>
        <v>289.536</v>
      </c>
      <c r="AS529" s="90">
        <f t="shared" si="1361"/>
        <v>98.537999999999997</v>
      </c>
      <c r="AT529" s="90">
        <f t="shared" si="1361"/>
        <v>98.540999999999997</v>
      </c>
      <c r="AU529" s="90">
        <f t="shared" si="1361"/>
        <v>103.43300000000001</v>
      </c>
      <c r="AV529" s="90">
        <f t="shared" si="1361"/>
        <v>103.437</v>
      </c>
      <c r="AW529" s="90">
        <f t="shared" si="1361"/>
        <v>103.44499999999999</v>
      </c>
      <c r="AX529" s="90">
        <f t="shared" si="1361"/>
        <v>103.452</v>
      </c>
      <c r="AY529" s="90">
        <f t="shared" si="1361"/>
        <v>108.9</v>
      </c>
      <c r="AZ529" s="90">
        <f t="shared" si="1361"/>
        <v>109.3</v>
      </c>
      <c r="BA529" s="90">
        <f t="shared" si="1361"/>
        <v>109.9</v>
      </c>
      <c r="BB529" s="90">
        <f t="shared" si="1361"/>
        <v>99.6</v>
      </c>
      <c r="BC529" s="90">
        <f t="shared" si="1361"/>
        <v>103.6</v>
      </c>
      <c r="BD529" s="90">
        <f t="shared" si="1361"/>
        <v>105</v>
      </c>
      <c r="BE529" s="90">
        <f t="shared" si="1361"/>
        <v>106.5</v>
      </c>
      <c r="BF529" s="90">
        <f t="shared" si="1361"/>
        <v>95.9</v>
      </c>
      <c r="BG529" s="90">
        <f t="shared" si="1361"/>
        <v>84.7</v>
      </c>
      <c r="BH529" s="90">
        <f t="shared" ref="BH529" si="1362">+BH678</f>
        <v>86</v>
      </c>
      <c r="CB529" s="30"/>
      <c r="CC529" s="30">
        <f t="shared" ref="CC529:CO529" si="1363">+SUMIF($C$5:$BZ$5,"="&amp;CC$5,$C529:$BZ529)</f>
        <v>0</v>
      </c>
      <c r="CD529" s="30">
        <f t="shared" si="1363"/>
        <v>0</v>
      </c>
      <c r="CE529" s="30">
        <f t="shared" si="1363"/>
        <v>0</v>
      </c>
      <c r="CF529" s="30">
        <f t="shared" si="1363"/>
        <v>0</v>
      </c>
      <c r="CG529" s="30">
        <f t="shared" si="1363"/>
        <v>0</v>
      </c>
      <c r="CH529" s="30">
        <f t="shared" si="1363"/>
        <v>0</v>
      </c>
      <c r="CI529" s="30">
        <f t="shared" si="1363"/>
        <v>0</v>
      </c>
      <c r="CJ529" s="30">
        <f t="shared" si="1363"/>
        <v>0</v>
      </c>
      <c r="CK529" s="30">
        <f t="shared" si="1363"/>
        <v>89.123999999999995</v>
      </c>
      <c r="CL529" s="30">
        <f t="shared" si="1363"/>
        <v>98.540999999999997</v>
      </c>
      <c r="CM529" s="30">
        <f t="shared" si="1363"/>
        <v>103.452</v>
      </c>
      <c r="CN529" s="30">
        <f t="shared" si="1363"/>
        <v>99.6</v>
      </c>
      <c r="CO529" s="30">
        <f t="shared" si="1363"/>
        <v>95.9</v>
      </c>
      <c r="CP529" s="30"/>
      <c r="CQ529" s="30"/>
      <c r="CR529" s="30"/>
      <c r="CS529" s="30"/>
      <c r="CT529" s="30"/>
    </row>
    <row r="530" spans="1:98" ht="15.75" customHeight="1" x14ac:dyDescent="0.25">
      <c r="A530" s="1"/>
      <c r="B530" s="26" t="str">
        <f t="shared" si="1345"/>
        <v>Total other non current assets</v>
      </c>
      <c r="C530" s="90"/>
      <c r="D530" s="90"/>
      <c r="E530" s="90"/>
      <c r="F530" s="90"/>
      <c r="G530" s="90">
        <f t="shared" ref="G530:BG530" si="1364">+G679</f>
        <v>3.4950000000000001</v>
      </c>
      <c r="H530" s="90">
        <f t="shared" si="1364"/>
        <v>2.73</v>
      </c>
      <c r="I530" s="90">
        <f t="shared" si="1364"/>
        <v>7.4420000000000002</v>
      </c>
      <c r="J530" s="90">
        <f t="shared" si="1364"/>
        <v>37.670999999999999</v>
      </c>
      <c r="K530" s="90">
        <f t="shared" si="1364"/>
        <v>36.942</v>
      </c>
      <c r="L530" s="90">
        <f t="shared" si="1364"/>
        <v>36.353000000000002</v>
      </c>
      <c r="M530" s="90">
        <f t="shared" si="1364"/>
        <v>35.776000000000003</v>
      </c>
      <c r="N530" s="90">
        <f t="shared" si="1364"/>
        <v>56.265000000000001</v>
      </c>
      <c r="O530" s="90">
        <f t="shared" si="1364"/>
        <v>60.567</v>
      </c>
      <c r="P530" s="90">
        <f t="shared" si="1364"/>
        <v>68.522000000000006</v>
      </c>
      <c r="Q530" s="90">
        <f t="shared" si="1364"/>
        <v>67.72</v>
      </c>
      <c r="R530" s="90">
        <f t="shared" si="1364"/>
        <v>16.294</v>
      </c>
      <c r="S530" s="90">
        <f t="shared" si="1364"/>
        <v>15.194000000000001</v>
      </c>
      <c r="T530" s="90">
        <f t="shared" si="1364"/>
        <v>11.625999999999999</v>
      </c>
      <c r="U530" s="90">
        <f t="shared" si="1364"/>
        <v>42.691000000000003</v>
      </c>
      <c r="V530" s="90">
        <f t="shared" si="1364"/>
        <v>33.613999999999997</v>
      </c>
      <c r="W530" s="90">
        <f t="shared" si="1364"/>
        <v>28.36</v>
      </c>
      <c r="X530" s="90">
        <f t="shared" si="1364"/>
        <v>18.917999999999999</v>
      </c>
      <c r="Y530" s="90">
        <f t="shared" si="1364"/>
        <v>13.272</v>
      </c>
      <c r="Z530" s="90">
        <f t="shared" si="1364"/>
        <v>31.353999999999999</v>
      </c>
      <c r="AA530" s="90">
        <f t="shared" si="1364"/>
        <v>21.138000000000002</v>
      </c>
      <c r="AB530" s="90">
        <f t="shared" si="1364"/>
        <v>19.172000000000001</v>
      </c>
      <c r="AC530" s="90">
        <f t="shared" si="1364"/>
        <v>28.274000000000001</v>
      </c>
      <c r="AD530" s="90">
        <f t="shared" si="1364"/>
        <v>35.325000000000003</v>
      </c>
      <c r="AE530" s="90">
        <f t="shared" si="1364"/>
        <v>63.991999999999997</v>
      </c>
      <c r="AF530" s="90">
        <f t="shared" si="1364"/>
        <v>61.213999999999999</v>
      </c>
      <c r="AG530" s="90">
        <f t="shared" si="1364"/>
        <v>53.61</v>
      </c>
      <c r="AH530" s="90">
        <f t="shared" si="1364"/>
        <v>78.676000000000002</v>
      </c>
      <c r="AI530" s="90">
        <f t="shared" si="1364"/>
        <v>76.653000000000006</v>
      </c>
      <c r="AJ530" s="90">
        <f t="shared" si="1364"/>
        <v>81.299000000000007</v>
      </c>
      <c r="AK530" s="90">
        <f t="shared" si="1364"/>
        <v>90.989000000000004</v>
      </c>
      <c r="AL530" s="90">
        <f t="shared" si="1364"/>
        <v>94.347999999999999</v>
      </c>
      <c r="AM530" s="90">
        <f t="shared" si="1364"/>
        <v>91.903000000000006</v>
      </c>
      <c r="AN530" s="90">
        <f t="shared" si="1364"/>
        <v>95.570999999999998</v>
      </c>
      <c r="AO530" s="90">
        <f t="shared" si="1364"/>
        <v>164.13200000000001</v>
      </c>
      <c r="AP530" s="90">
        <f t="shared" si="1364"/>
        <v>123.977</v>
      </c>
      <c r="AQ530" s="90">
        <f t="shared" si="1364"/>
        <v>138.435</v>
      </c>
      <c r="AR530" s="90">
        <f t="shared" si="1364"/>
        <v>156.33199999999999</v>
      </c>
      <c r="AS530" s="90">
        <f t="shared" si="1364"/>
        <v>194.428</v>
      </c>
      <c r="AT530" s="90">
        <f t="shared" si="1364"/>
        <v>157.04</v>
      </c>
      <c r="AU530" s="90">
        <f t="shared" si="1364"/>
        <v>171.97800000000001</v>
      </c>
      <c r="AV530" s="90">
        <f t="shared" si="1364"/>
        <v>185.01599999999999</v>
      </c>
      <c r="AW530" s="90">
        <f t="shared" si="1364"/>
        <v>331.09699999999998</v>
      </c>
      <c r="AX530" s="90">
        <f t="shared" si="1364"/>
        <v>341.71600000000001</v>
      </c>
      <c r="AY530" s="90">
        <f t="shared" si="1364"/>
        <v>376.3</v>
      </c>
      <c r="AZ530" s="90">
        <f t="shared" si="1364"/>
        <v>242.3</v>
      </c>
      <c r="BA530" s="90">
        <f t="shared" si="1364"/>
        <v>313.7</v>
      </c>
      <c r="BB530" s="90">
        <f t="shared" si="1364"/>
        <v>231.6</v>
      </c>
      <c r="BC530" s="90">
        <f t="shared" si="1364"/>
        <v>266</v>
      </c>
      <c r="BD530" s="90">
        <f t="shared" si="1364"/>
        <v>201.2</v>
      </c>
      <c r="BE530" s="90">
        <f t="shared" si="1364"/>
        <v>241.2</v>
      </c>
      <c r="BF530" s="90">
        <f t="shared" si="1364"/>
        <v>189.1</v>
      </c>
      <c r="BG530" s="90">
        <f t="shared" si="1364"/>
        <v>216.2</v>
      </c>
      <c r="BH530" s="90">
        <f t="shared" ref="BH530" si="1365">+BH679</f>
        <v>237.1</v>
      </c>
      <c r="CB530" s="30"/>
      <c r="CC530" s="30">
        <f t="shared" ref="CC530:CO530" si="1366">+SUMIF($C$5:$BZ$5,"="&amp;CC$5,$C530:$BZ530)</f>
        <v>37.670999999999999</v>
      </c>
      <c r="CD530" s="30">
        <f t="shared" si="1366"/>
        <v>56.265000000000001</v>
      </c>
      <c r="CE530" s="30">
        <f t="shared" si="1366"/>
        <v>16.294</v>
      </c>
      <c r="CF530" s="30">
        <f t="shared" si="1366"/>
        <v>33.613999999999997</v>
      </c>
      <c r="CG530" s="30">
        <f t="shared" si="1366"/>
        <v>31.353999999999999</v>
      </c>
      <c r="CH530" s="30">
        <f t="shared" si="1366"/>
        <v>35.325000000000003</v>
      </c>
      <c r="CI530" s="30">
        <f t="shared" si="1366"/>
        <v>78.676000000000002</v>
      </c>
      <c r="CJ530" s="30">
        <f t="shared" si="1366"/>
        <v>94.347999999999999</v>
      </c>
      <c r="CK530" s="30">
        <f t="shared" si="1366"/>
        <v>123.977</v>
      </c>
      <c r="CL530" s="30">
        <f t="shared" si="1366"/>
        <v>157.04</v>
      </c>
      <c r="CM530" s="30">
        <f t="shared" si="1366"/>
        <v>341.71600000000001</v>
      </c>
      <c r="CN530" s="30">
        <f t="shared" si="1366"/>
        <v>231.6</v>
      </c>
      <c r="CO530" s="30">
        <f t="shared" si="1366"/>
        <v>189.1</v>
      </c>
      <c r="CP530" s="30"/>
      <c r="CQ530" s="30"/>
      <c r="CR530" s="30"/>
      <c r="CS530" s="30"/>
      <c r="CT530" s="30"/>
    </row>
    <row r="531" spans="1:98" ht="15.75" customHeight="1" x14ac:dyDescent="0.25">
      <c r="A531" s="16"/>
      <c r="B531" s="26" t="s">
        <v>305</v>
      </c>
      <c r="C531" s="52"/>
      <c r="D531" s="52"/>
      <c r="E531" s="52"/>
      <c r="F531" s="52"/>
      <c r="G531" s="52">
        <f t="shared" ref="G531:BG531" si="1367">+G532-SUM(G524:G530,G522)</f>
        <v>0</v>
      </c>
      <c r="H531" s="52">
        <f t="shared" si="1367"/>
        <v>0</v>
      </c>
      <c r="I531" s="52">
        <f t="shared" si="1367"/>
        <v>0</v>
      </c>
      <c r="J531" s="52">
        <f t="shared" si="1367"/>
        <v>0</v>
      </c>
      <c r="K531" s="52">
        <f t="shared" si="1367"/>
        <v>0</v>
      </c>
      <c r="L531" s="52">
        <f t="shared" si="1367"/>
        <v>0</v>
      </c>
      <c r="M531" s="52">
        <f t="shared" si="1367"/>
        <v>0</v>
      </c>
      <c r="N531" s="52">
        <f t="shared" si="1367"/>
        <v>0</v>
      </c>
      <c r="O531" s="52">
        <f t="shared" si="1367"/>
        <v>0</v>
      </c>
      <c r="P531" s="52">
        <f t="shared" si="1367"/>
        <v>0</v>
      </c>
      <c r="Q531" s="52">
        <f t="shared" si="1367"/>
        <v>0</v>
      </c>
      <c r="R531" s="52">
        <f t="shared" si="1367"/>
        <v>0</v>
      </c>
      <c r="S531" s="52">
        <f t="shared" si="1367"/>
        <v>0</v>
      </c>
      <c r="T531" s="52">
        <f t="shared" si="1367"/>
        <v>0</v>
      </c>
      <c r="U531" s="52">
        <f t="shared" si="1367"/>
        <v>0</v>
      </c>
      <c r="V531" s="52">
        <f t="shared" si="1367"/>
        <v>-13.744999999999891</v>
      </c>
      <c r="W531" s="52">
        <f t="shared" si="1367"/>
        <v>0</v>
      </c>
      <c r="X531" s="52">
        <f t="shared" si="1367"/>
        <v>0</v>
      </c>
      <c r="Y531" s="52">
        <f t="shared" si="1367"/>
        <v>0</v>
      </c>
      <c r="Z531" s="52">
        <f t="shared" si="1367"/>
        <v>-13.438999999999851</v>
      </c>
      <c r="AA531" s="52">
        <f t="shared" si="1367"/>
        <v>-15.836999999999989</v>
      </c>
      <c r="AB531" s="52">
        <f t="shared" si="1367"/>
        <v>-16.139000000000124</v>
      </c>
      <c r="AC531" s="52">
        <f t="shared" si="1367"/>
        <v>-28.273999999999887</v>
      </c>
      <c r="AD531" s="52">
        <f t="shared" si="1367"/>
        <v>-35.325000000000273</v>
      </c>
      <c r="AE531" s="52">
        <f t="shared" si="1367"/>
        <v>0</v>
      </c>
      <c r="AF531" s="52">
        <f t="shared" si="1367"/>
        <v>0</v>
      </c>
      <c r="AG531" s="52">
        <f t="shared" si="1367"/>
        <v>0</v>
      </c>
      <c r="AH531" s="52">
        <f t="shared" si="1367"/>
        <v>0</v>
      </c>
      <c r="AI531" s="52">
        <f t="shared" si="1367"/>
        <v>0</v>
      </c>
      <c r="AJ531" s="52">
        <f t="shared" si="1367"/>
        <v>0</v>
      </c>
      <c r="AK531" s="52">
        <f t="shared" si="1367"/>
        <v>0</v>
      </c>
      <c r="AL531" s="52">
        <f t="shared" si="1367"/>
        <v>0</v>
      </c>
      <c r="AM531" s="52">
        <f t="shared" si="1367"/>
        <v>0</v>
      </c>
      <c r="AN531" s="52">
        <f t="shared" si="1367"/>
        <v>0</v>
      </c>
      <c r="AO531" s="52">
        <f t="shared" si="1367"/>
        <v>0</v>
      </c>
      <c r="AP531" s="52">
        <f t="shared" si="1367"/>
        <v>0</v>
      </c>
      <c r="AQ531" s="52">
        <f t="shared" si="1367"/>
        <v>0</v>
      </c>
      <c r="AR531" s="52">
        <f t="shared" si="1367"/>
        <v>0</v>
      </c>
      <c r="AS531" s="52">
        <f t="shared" si="1367"/>
        <v>0</v>
      </c>
      <c r="AT531" s="52">
        <f t="shared" si="1367"/>
        <v>0</v>
      </c>
      <c r="AU531" s="52">
        <f t="shared" si="1367"/>
        <v>0</v>
      </c>
      <c r="AV531" s="52">
        <f t="shared" si="1367"/>
        <v>0</v>
      </c>
      <c r="AW531" s="52">
        <f t="shared" si="1367"/>
        <v>0</v>
      </c>
      <c r="AX531" s="52">
        <f t="shared" si="1367"/>
        <v>9.9999999929423211E-4</v>
      </c>
      <c r="AY531" s="52">
        <f t="shared" si="1367"/>
        <v>0</v>
      </c>
      <c r="AZ531" s="52">
        <f t="shared" si="1367"/>
        <v>0</v>
      </c>
      <c r="BA531" s="52">
        <f t="shared" si="1367"/>
        <v>0</v>
      </c>
      <c r="BB531" s="52">
        <f t="shared" si="1367"/>
        <v>0</v>
      </c>
      <c r="BC531" s="52">
        <f t="shared" si="1367"/>
        <v>0</v>
      </c>
      <c r="BD531" s="52">
        <f t="shared" si="1367"/>
        <v>0</v>
      </c>
      <c r="BE531" s="52">
        <f t="shared" si="1367"/>
        <v>0</v>
      </c>
      <c r="BF531" s="52">
        <f t="shared" si="1367"/>
        <v>0</v>
      </c>
      <c r="BG531" s="52">
        <f t="shared" si="1367"/>
        <v>0</v>
      </c>
      <c r="BH531" s="52">
        <f t="shared" ref="BH531" si="1368">+BH532-SUM(BH524:BH530,BH522)</f>
        <v>-86</v>
      </c>
      <c r="BI531" s="17"/>
      <c r="BJ531" s="17"/>
      <c r="BK531" s="17"/>
      <c r="BL531" s="17"/>
      <c r="BM531" s="17"/>
      <c r="BN531" s="17"/>
      <c r="BO531" s="17"/>
      <c r="BP531" s="17"/>
      <c r="BQ531" s="17"/>
      <c r="BR531" s="17"/>
      <c r="BS531" s="17"/>
      <c r="BT531" s="17"/>
      <c r="BU531" s="17"/>
      <c r="BV531" s="17"/>
      <c r="BW531" s="17"/>
      <c r="BX531" s="17"/>
      <c r="BY531" s="17"/>
      <c r="BZ531" s="17"/>
      <c r="CB531" s="30"/>
      <c r="CC531" s="30">
        <f t="shared" ref="CC531:CO531" si="1369">+SUMIF($C$5:$BZ$5,"="&amp;CC$5,$C531:$BZ531)</f>
        <v>0</v>
      </c>
      <c r="CD531" s="30">
        <f t="shared" si="1369"/>
        <v>0</v>
      </c>
      <c r="CE531" s="30">
        <f t="shared" si="1369"/>
        <v>0</v>
      </c>
      <c r="CF531" s="30">
        <f t="shared" si="1369"/>
        <v>-13.744999999999891</v>
      </c>
      <c r="CG531" s="30">
        <f t="shared" si="1369"/>
        <v>-13.438999999999851</v>
      </c>
      <c r="CH531" s="30">
        <f t="shared" si="1369"/>
        <v>-35.325000000000273</v>
      </c>
      <c r="CI531" s="30">
        <f t="shared" si="1369"/>
        <v>0</v>
      </c>
      <c r="CJ531" s="30">
        <f t="shared" si="1369"/>
        <v>0</v>
      </c>
      <c r="CK531" s="30">
        <f t="shared" si="1369"/>
        <v>0</v>
      </c>
      <c r="CL531" s="30">
        <f t="shared" si="1369"/>
        <v>0</v>
      </c>
      <c r="CM531" s="30">
        <f t="shared" si="1369"/>
        <v>9.9999999929423211E-4</v>
      </c>
      <c r="CN531" s="30">
        <f t="shared" si="1369"/>
        <v>0</v>
      </c>
      <c r="CO531" s="30">
        <f t="shared" si="1369"/>
        <v>0</v>
      </c>
      <c r="CP531" s="30"/>
      <c r="CQ531" s="30"/>
      <c r="CR531" s="30"/>
      <c r="CS531" s="30"/>
      <c r="CT531" s="30"/>
    </row>
    <row r="532" spans="1:98" ht="15.75" customHeight="1" x14ac:dyDescent="0.25">
      <c r="A532" s="16"/>
      <c r="B532" s="17" t="s">
        <v>349</v>
      </c>
      <c r="C532" s="109"/>
      <c r="D532" s="109"/>
      <c r="E532" s="109"/>
      <c r="F532" s="109"/>
      <c r="G532" s="109">
        <f t="shared" ref="G532:BG532" si="1370">+G681</f>
        <v>1003.577</v>
      </c>
      <c r="H532" s="109">
        <f t="shared" si="1370"/>
        <v>931.91600000000005</v>
      </c>
      <c r="I532" s="109">
        <f t="shared" si="1370"/>
        <v>1140.596</v>
      </c>
      <c r="J532" s="109">
        <f t="shared" si="1370"/>
        <v>1149.4269999999999</v>
      </c>
      <c r="K532" s="109">
        <f t="shared" si="1370"/>
        <v>1073.1369999999999</v>
      </c>
      <c r="L532" s="109">
        <f t="shared" si="1370"/>
        <v>1164.7449999999999</v>
      </c>
      <c r="M532" s="109">
        <f t="shared" si="1370"/>
        <v>1189.7809999999999</v>
      </c>
      <c r="N532" s="109">
        <f t="shared" si="1370"/>
        <v>1277.8389999999999</v>
      </c>
      <c r="O532" s="109">
        <f t="shared" si="1370"/>
        <v>1448.105</v>
      </c>
      <c r="P532" s="109">
        <f t="shared" si="1370"/>
        <v>2701.3139999999999</v>
      </c>
      <c r="Q532" s="109">
        <f t="shared" si="1370"/>
        <v>1985.3510000000001</v>
      </c>
      <c r="R532" s="109">
        <f t="shared" si="1370"/>
        <v>1799.63</v>
      </c>
      <c r="S532" s="109">
        <f t="shared" si="1370"/>
        <v>1607.7360000000001</v>
      </c>
      <c r="T532" s="109">
        <f t="shared" si="1370"/>
        <v>1665.212</v>
      </c>
      <c r="U532" s="109">
        <f t="shared" si="1370"/>
        <v>2253.8180000000002</v>
      </c>
      <c r="V532" s="109">
        <f t="shared" si="1370"/>
        <v>2231.1</v>
      </c>
      <c r="W532" s="109">
        <f t="shared" si="1370"/>
        <v>2352.6039999999998</v>
      </c>
      <c r="X532" s="109">
        <f t="shared" si="1370"/>
        <v>2416.4989999999998</v>
      </c>
      <c r="Y532" s="109">
        <f t="shared" si="1370"/>
        <v>2585.009</v>
      </c>
      <c r="Z532" s="109">
        <f t="shared" si="1370"/>
        <v>2590.277</v>
      </c>
      <c r="AA532" s="109">
        <f t="shared" si="1370"/>
        <v>2538.7269999999999</v>
      </c>
      <c r="AB532" s="109">
        <f t="shared" si="1370"/>
        <v>2979.08</v>
      </c>
      <c r="AC532" s="109">
        <f t="shared" si="1370"/>
        <v>3089.0990000000002</v>
      </c>
      <c r="AD532" s="109">
        <f t="shared" si="1370"/>
        <v>3149.154</v>
      </c>
      <c r="AE532" s="109">
        <f t="shared" si="1370"/>
        <v>3219.57</v>
      </c>
      <c r="AF532" s="109">
        <f t="shared" si="1370"/>
        <v>3696.38</v>
      </c>
      <c r="AG532" s="109">
        <f t="shared" si="1370"/>
        <v>3682.61</v>
      </c>
      <c r="AH532" s="109">
        <f t="shared" si="1370"/>
        <v>3737.8409999999999</v>
      </c>
      <c r="AI532" s="109">
        <f t="shared" si="1370"/>
        <v>3456.0039999999999</v>
      </c>
      <c r="AJ532" s="109">
        <f t="shared" si="1370"/>
        <v>3655.1889999999999</v>
      </c>
      <c r="AK532" s="109">
        <f t="shared" si="1370"/>
        <v>4387.16</v>
      </c>
      <c r="AL532" s="109">
        <f t="shared" si="1370"/>
        <v>4243.0649999999996</v>
      </c>
      <c r="AM532" s="109">
        <f t="shared" si="1370"/>
        <v>4366.2219999999998</v>
      </c>
      <c r="AN532" s="109">
        <f t="shared" si="1370"/>
        <v>4815.1109999999999</v>
      </c>
      <c r="AO532" s="109">
        <f t="shared" si="1370"/>
        <v>4879.6329999999998</v>
      </c>
      <c r="AP532" s="109">
        <f t="shared" si="1370"/>
        <v>4948.8320000000003</v>
      </c>
      <c r="AQ532" s="109">
        <f t="shared" si="1370"/>
        <v>5369.241</v>
      </c>
      <c r="AR532" s="109">
        <f t="shared" si="1370"/>
        <v>5836.1540000000005</v>
      </c>
      <c r="AS532" s="109">
        <f t="shared" si="1370"/>
        <v>5966.0990000000002</v>
      </c>
      <c r="AT532" s="109">
        <f t="shared" si="1370"/>
        <v>6028.2179999999998</v>
      </c>
      <c r="AU532" s="109">
        <f t="shared" si="1370"/>
        <v>6314.2550000000001</v>
      </c>
      <c r="AV532" s="109">
        <f t="shared" si="1370"/>
        <v>6619.0309999999999</v>
      </c>
      <c r="AW532" s="109">
        <f t="shared" si="1370"/>
        <v>6357.9530000000004</v>
      </c>
      <c r="AX532" s="109">
        <f t="shared" si="1370"/>
        <v>6546.2190000000001</v>
      </c>
      <c r="AY532" s="109">
        <f t="shared" si="1370"/>
        <v>17744.900000000001</v>
      </c>
      <c r="AZ532" s="109">
        <f t="shared" si="1370"/>
        <v>17492.900000000001</v>
      </c>
      <c r="BA532" s="109">
        <f t="shared" si="1370"/>
        <v>16881.400000000001</v>
      </c>
      <c r="BB532" s="109">
        <f t="shared" si="1370"/>
        <v>15862.1</v>
      </c>
      <c r="BC532" s="109">
        <f t="shared" si="1370"/>
        <v>15525.3</v>
      </c>
      <c r="BD532" s="109">
        <f t="shared" si="1370"/>
        <v>15207.4</v>
      </c>
      <c r="BE532" s="109">
        <f t="shared" si="1370"/>
        <v>14895.7</v>
      </c>
      <c r="BF532" s="109">
        <f t="shared" si="1370"/>
        <v>12216.9</v>
      </c>
      <c r="BG532" s="109">
        <f t="shared" si="1370"/>
        <v>12944.6</v>
      </c>
      <c r="BH532" s="109">
        <f t="shared" ref="BH532" si="1371">+BH681</f>
        <v>13075.3</v>
      </c>
      <c r="BI532" s="17"/>
      <c r="BJ532" s="17"/>
      <c r="BK532" s="17"/>
      <c r="BL532" s="17"/>
      <c r="BM532" s="17"/>
      <c r="BN532" s="17"/>
      <c r="BO532" s="17"/>
      <c r="BP532" s="17"/>
      <c r="BQ532" s="17"/>
      <c r="BR532" s="17"/>
      <c r="BS532" s="17"/>
      <c r="BT532" s="17"/>
      <c r="BU532" s="17"/>
      <c r="BV532" s="17"/>
      <c r="BW532" s="17"/>
      <c r="BX532" s="17"/>
      <c r="BY532" s="17"/>
      <c r="BZ532" s="17"/>
      <c r="CB532" s="30"/>
      <c r="CC532" s="30">
        <f t="shared" ref="CC532:CO532" si="1372">+SUMIF($C$5:$BZ$5,"="&amp;CC$5,$C532:$BZ532)</f>
        <v>1149.4269999999999</v>
      </c>
      <c r="CD532" s="30">
        <f t="shared" si="1372"/>
        <v>1277.8389999999999</v>
      </c>
      <c r="CE532" s="30">
        <f t="shared" si="1372"/>
        <v>1799.63</v>
      </c>
      <c r="CF532" s="30">
        <f t="shared" si="1372"/>
        <v>2231.1</v>
      </c>
      <c r="CG532" s="30">
        <f t="shared" si="1372"/>
        <v>2590.277</v>
      </c>
      <c r="CH532" s="30">
        <f t="shared" si="1372"/>
        <v>3149.154</v>
      </c>
      <c r="CI532" s="30">
        <f t="shared" si="1372"/>
        <v>3737.8409999999999</v>
      </c>
      <c r="CJ532" s="30">
        <f t="shared" si="1372"/>
        <v>4243.0649999999996</v>
      </c>
      <c r="CK532" s="30">
        <f t="shared" si="1372"/>
        <v>4948.8320000000003</v>
      </c>
      <c r="CL532" s="30">
        <f t="shared" si="1372"/>
        <v>6028.2179999999998</v>
      </c>
      <c r="CM532" s="30">
        <f t="shared" si="1372"/>
        <v>6546.2190000000001</v>
      </c>
      <c r="CN532" s="30">
        <f t="shared" si="1372"/>
        <v>15862.1</v>
      </c>
      <c r="CO532" s="30">
        <f t="shared" si="1372"/>
        <v>12216.9</v>
      </c>
      <c r="CP532" s="30"/>
      <c r="CQ532" s="30"/>
      <c r="CR532" s="30"/>
      <c r="CS532" s="30"/>
      <c r="CT532" s="30"/>
    </row>
    <row r="533" spans="1:98" ht="15.75" customHeight="1" x14ac:dyDescent="0.25">
      <c r="A533" s="1"/>
      <c r="C533" s="90"/>
      <c r="D533" s="90"/>
      <c r="E533" s="90"/>
      <c r="F533" s="90"/>
      <c r="G533" s="90"/>
      <c r="H533" s="90"/>
      <c r="I533" s="90"/>
      <c r="J533" s="90"/>
      <c r="K533" s="90"/>
      <c r="L533" s="90"/>
      <c r="M533" s="90"/>
      <c r="N533" s="90"/>
      <c r="O533" s="90"/>
      <c r="P533" s="90"/>
      <c r="Q533" s="90"/>
      <c r="R533" s="90"/>
      <c r="S533" s="90"/>
      <c r="T533" s="90"/>
      <c r="U533" s="90"/>
      <c r="V533" s="90"/>
      <c r="W533" s="90"/>
      <c r="X533" s="90"/>
      <c r="Y533" s="90"/>
      <c r="Z533" s="90"/>
      <c r="AA533" s="90"/>
      <c r="AB533" s="90"/>
      <c r="AC533" s="90"/>
      <c r="AD533" s="90"/>
      <c r="AE533" s="90"/>
      <c r="AF533" s="90"/>
      <c r="AG533" s="90"/>
      <c r="AH533" s="90"/>
      <c r="AI533" s="90"/>
      <c r="AJ533" s="90"/>
      <c r="AK533" s="90"/>
      <c r="AL533" s="90"/>
      <c r="AM533" s="90"/>
      <c r="AN533" s="90"/>
      <c r="AO533" s="90"/>
      <c r="AP533" s="90"/>
      <c r="AQ533" s="90"/>
      <c r="AR533" s="90"/>
      <c r="AS533" s="90"/>
      <c r="AT533" s="90"/>
      <c r="AU533" s="90"/>
      <c r="AV533" s="90"/>
      <c r="AW533" s="90"/>
      <c r="AX533" s="90"/>
      <c r="AY533" s="90"/>
      <c r="AZ533" s="90"/>
      <c r="BA533" s="90"/>
      <c r="BB533" s="90"/>
      <c r="BC533" s="90"/>
      <c r="BD533" s="90"/>
      <c r="BE533" s="90"/>
      <c r="BF533" s="90"/>
      <c r="BG533" s="90"/>
      <c r="BH533" s="90"/>
      <c r="CB533" s="30"/>
      <c r="CC533" s="30"/>
      <c r="CD533" s="30"/>
      <c r="CE533" s="30"/>
      <c r="CF533" s="30"/>
      <c r="CG533" s="30"/>
      <c r="CH533" s="30"/>
      <c r="CI533" s="30"/>
      <c r="CJ533" s="30"/>
      <c r="CK533" s="30"/>
      <c r="CL533" s="30"/>
      <c r="CM533" s="30"/>
      <c r="CN533" s="30"/>
      <c r="CO533" s="30"/>
      <c r="CP533" s="30"/>
      <c r="CQ533" s="30"/>
      <c r="CR533" s="30"/>
      <c r="CS533" s="30"/>
      <c r="CT533" s="30"/>
    </row>
    <row r="534" spans="1:98" ht="15.75" customHeight="1" x14ac:dyDescent="0.25">
      <c r="A534" s="1"/>
      <c r="B534" s="26" t="str">
        <f t="shared" ref="B534:B538" si="1373">+B683</f>
        <v>Short-term debt</v>
      </c>
      <c r="C534" s="90"/>
      <c r="D534" s="90"/>
      <c r="E534" s="90"/>
      <c r="F534" s="90"/>
      <c r="G534" s="90" t="str">
        <f t="shared" ref="G534:BG534" si="1374">+G683</f>
        <v>-</v>
      </c>
      <c r="H534" s="90" t="str">
        <f t="shared" si="1374"/>
        <v>-</v>
      </c>
      <c r="I534" s="90" t="str">
        <f t="shared" si="1374"/>
        <v>-</v>
      </c>
      <c r="J534" s="90" t="str">
        <f t="shared" si="1374"/>
        <v>-</v>
      </c>
      <c r="K534" s="90" t="str">
        <f t="shared" si="1374"/>
        <v>-</v>
      </c>
      <c r="L534" s="90">
        <f t="shared" si="1374"/>
        <v>1.464</v>
      </c>
      <c r="M534" s="90">
        <f t="shared" si="1374"/>
        <v>1.181</v>
      </c>
      <c r="N534" s="90" t="str">
        <f t="shared" si="1374"/>
        <v>-</v>
      </c>
      <c r="O534" s="90">
        <f t="shared" si="1374"/>
        <v>167.12200000000001</v>
      </c>
      <c r="P534" s="90">
        <f t="shared" si="1374"/>
        <v>1.123</v>
      </c>
      <c r="Q534" s="90" t="str">
        <f t="shared" si="1374"/>
        <v>-</v>
      </c>
      <c r="R534" s="90" t="str">
        <f t="shared" si="1374"/>
        <v>-</v>
      </c>
      <c r="S534" s="90" t="str">
        <f t="shared" si="1374"/>
        <v>-</v>
      </c>
      <c r="T534" s="90" t="str">
        <f t="shared" si="1374"/>
        <v>-</v>
      </c>
      <c r="U534" s="90" t="str">
        <f t="shared" si="1374"/>
        <v>-</v>
      </c>
      <c r="V534" s="90" t="str">
        <f t="shared" si="1374"/>
        <v>-</v>
      </c>
      <c r="W534" s="90" t="str">
        <f t="shared" si="1374"/>
        <v>-</v>
      </c>
      <c r="X534" s="90" t="str">
        <f t="shared" si="1374"/>
        <v>-</v>
      </c>
      <c r="Y534" s="90" t="str">
        <f t="shared" si="1374"/>
        <v>-</v>
      </c>
      <c r="Z534" s="90" t="str">
        <f t="shared" si="1374"/>
        <v>-</v>
      </c>
      <c r="AA534" s="90" t="str">
        <f t="shared" si="1374"/>
        <v>-</v>
      </c>
      <c r="AB534" s="90" t="str">
        <f t="shared" si="1374"/>
        <v>-</v>
      </c>
      <c r="AC534" s="90" t="str">
        <f t="shared" si="1374"/>
        <v>-</v>
      </c>
      <c r="AD534" s="90" t="str">
        <f t="shared" si="1374"/>
        <v>-</v>
      </c>
      <c r="AE534" s="90" t="str">
        <f t="shared" si="1374"/>
        <v>-</v>
      </c>
      <c r="AF534" s="90" t="str">
        <f t="shared" si="1374"/>
        <v>-</v>
      </c>
      <c r="AG534" s="90" t="str">
        <f t="shared" si="1374"/>
        <v>-</v>
      </c>
      <c r="AH534" s="90" t="str">
        <f t="shared" si="1374"/>
        <v>-</v>
      </c>
      <c r="AI534" s="90" t="str">
        <f t="shared" si="1374"/>
        <v>-</v>
      </c>
      <c r="AJ534" s="90" t="str">
        <f t="shared" si="1374"/>
        <v>-</v>
      </c>
      <c r="AK534" s="90" t="str">
        <f t="shared" si="1374"/>
        <v>-</v>
      </c>
      <c r="AL534" s="90" t="str">
        <f t="shared" si="1374"/>
        <v>-</v>
      </c>
      <c r="AM534" s="90" t="str">
        <f t="shared" si="1374"/>
        <v>-</v>
      </c>
      <c r="AN534" s="90" t="str">
        <f t="shared" si="1374"/>
        <v>-</v>
      </c>
      <c r="AO534" s="90" t="str">
        <f t="shared" si="1374"/>
        <v>-</v>
      </c>
      <c r="AP534" s="90" t="str">
        <f t="shared" si="1374"/>
        <v>-</v>
      </c>
      <c r="AQ534" s="90" t="str">
        <f t="shared" si="1374"/>
        <v>-</v>
      </c>
      <c r="AR534" s="90" t="str">
        <f t="shared" si="1374"/>
        <v>-</v>
      </c>
      <c r="AS534" s="90" t="str">
        <f t="shared" si="1374"/>
        <v>-</v>
      </c>
      <c r="AT534" s="90" t="str">
        <f t="shared" si="1374"/>
        <v>-</v>
      </c>
      <c r="AU534" s="90" t="str">
        <f t="shared" si="1374"/>
        <v>-</v>
      </c>
      <c r="AV534" s="90" t="str">
        <f t="shared" si="1374"/>
        <v>-</v>
      </c>
      <c r="AW534" s="90" t="str">
        <f t="shared" si="1374"/>
        <v>-</v>
      </c>
      <c r="AX534" s="90" t="str">
        <f t="shared" si="1374"/>
        <v>-</v>
      </c>
      <c r="AY534" s="90">
        <f t="shared" si="1374"/>
        <v>350</v>
      </c>
      <c r="AZ534" s="90">
        <f t="shared" si="1374"/>
        <v>350</v>
      </c>
      <c r="BA534" s="90">
        <f t="shared" si="1374"/>
        <v>350</v>
      </c>
      <c r="BB534" s="90">
        <f t="shared" si="1374"/>
        <v>1346.8</v>
      </c>
      <c r="BC534" s="90">
        <f t="shared" si="1374"/>
        <v>372.1</v>
      </c>
      <c r="BD534" s="90">
        <f t="shared" si="1374"/>
        <v>373.1</v>
      </c>
      <c r="BE534" s="90">
        <f t="shared" si="1374"/>
        <v>373.2</v>
      </c>
      <c r="BF534" s="90">
        <f t="shared" si="1374"/>
        <v>24.6</v>
      </c>
      <c r="BG534" s="90">
        <f t="shared" si="1374"/>
        <v>598.9</v>
      </c>
      <c r="BH534" s="90">
        <f t="shared" ref="BH534" si="1375">+BH683</f>
        <v>599.20000000000005</v>
      </c>
      <c r="CB534" s="30"/>
      <c r="CC534" s="30">
        <f t="shared" ref="CC534:CO534" si="1376">+SUMIF($C$5:$BZ$5,"="&amp;CC$5,$C534:$BZ534)</f>
        <v>0</v>
      </c>
      <c r="CD534" s="30">
        <f t="shared" si="1376"/>
        <v>0</v>
      </c>
      <c r="CE534" s="30">
        <f t="shared" si="1376"/>
        <v>0</v>
      </c>
      <c r="CF534" s="30">
        <f t="shared" si="1376"/>
        <v>0</v>
      </c>
      <c r="CG534" s="30">
        <f t="shared" si="1376"/>
        <v>0</v>
      </c>
      <c r="CH534" s="30">
        <f t="shared" si="1376"/>
        <v>0</v>
      </c>
      <c r="CI534" s="30">
        <f t="shared" si="1376"/>
        <v>0</v>
      </c>
      <c r="CJ534" s="30">
        <f t="shared" si="1376"/>
        <v>0</v>
      </c>
      <c r="CK534" s="30">
        <f t="shared" si="1376"/>
        <v>0</v>
      </c>
      <c r="CL534" s="30">
        <f t="shared" si="1376"/>
        <v>0</v>
      </c>
      <c r="CM534" s="30">
        <f t="shared" si="1376"/>
        <v>0</v>
      </c>
      <c r="CN534" s="30">
        <f t="shared" si="1376"/>
        <v>1346.8</v>
      </c>
      <c r="CO534" s="30">
        <f t="shared" si="1376"/>
        <v>24.6</v>
      </c>
      <c r="CP534" s="30"/>
      <c r="CQ534" s="30"/>
      <c r="CR534" s="30"/>
      <c r="CS534" s="30"/>
      <c r="CT534" s="30"/>
    </row>
    <row r="535" spans="1:98" ht="15.75" customHeight="1" x14ac:dyDescent="0.25">
      <c r="A535" s="1"/>
      <c r="B535" s="26" t="str">
        <f t="shared" si="1373"/>
        <v>Accounts payable</v>
      </c>
      <c r="C535" s="90"/>
      <c r="D535" s="90"/>
      <c r="E535" s="90"/>
      <c r="F535" s="90"/>
      <c r="G535" s="90">
        <f t="shared" ref="G535:BG535" si="1377">+G684</f>
        <v>72.48</v>
      </c>
      <c r="H535" s="90">
        <f t="shared" si="1377"/>
        <v>90.331000000000003</v>
      </c>
      <c r="I535" s="90">
        <f t="shared" si="1377"/>
        <v>29.4</v>
      </c>
      <c r="J535" s="90">
        <f t="shared" si="1377"/>
        <v>46.680999999999997</v>
      </c>
      <c r="K535" s="90">
        <f t="shared" si="1377"/>
        <v>78.224000000000004</v>
      </c>
      <c r="L535" s="90">
        <f t="shared" si="1377"/>
        <v>125.07899999999999</v>
      </c>
      <c r="M535" s="90">
        <f t="shared" si="1377"/>
        <v>42.262999999999998</v>
      </c>
      <c r="N535" s="90">
        <f t="shared" si="1377"/>
        <v>79.932000000000002</v>
      </c>
      <c r="O535" s="90">
        <f t="shared" si="1377"/>
        <v>25.382000000000001</v>
      </c>
      <c r="P535" s="90">
        <f t="shared" si="1377"/>
        <v>287.67200000000003</v>
      </c>
      <c r="Q535" s="90">
        <f t="shared" si="1377"/>
        <v>42.85</v>
      </c>
      <c r="R535" s="90">
        <f t="shared" si="1377"/>
        <v>16.452000000000002</v>
      </c>
      <c r="S535" s="90">
        <f t="shared" si="1377"/>
        <v>22.574999999999999</v>
      </c>
      <c r="T535" s="90">
        <f t="shared" si="1377"/>
        <v>85.116</v>
      </c>
      <c r="U535" s="90">
        <f t="shared" si="1377"/>
        <v>113.24</v>
      </c>
      <c r="V535" s="90">
        <f t="shared" si="1377"/>
        <v>38.789000000000001</v>
      </c>
      <c r="W535" s="90">
        <f t="shared" si="1377"/>
        <v>29.530999999999999</v>
      </c>
      <c r="X535" s="90">
        <f t="shared" si="1377"/>
        <v>69.138000000000005</v>
      </c>
      <c r="Y535" s="90">
        <f t="shared" si="1377"/>
        <v>59.603000000000002</v>
      </c>
      <c r="Z535" s="90">
        <f t="shared" si="1377"/>
        <v>30.448</v>
      </c>
      <c r="AA535" s="90">
        <f t="shared" si="1377"/>
        <v>37.780999999999999</v>
      </c>
      <c r="AB535" s="90">
        <f t="shared" si="1377"/>
        <v>144.756</v>
      </c>
      <c r="AC535" s="90">
        <f t="shared" si="1377"/>
        <v>54.247999999999998</v>
      </c>
      <c r="AD535" s="90">
        <f t="shared" si="1377"/>
        <v>31.891999999999999</v>
      </c>
      <c r="AE535" s="90">
        <f t="shared" si="1377"/>
        <v>36.933999999999997</v>
      </c>
      <c r="AF535" s="90">
        <f t="shared" si="1377"/>
        <v>75.81</v>
      </c>
      <c r="AG535" s="90">
        <f t="shared" si="1377"/>
        <v>45.997999999999998</v>
      </c>
      <c r="AH535" s="90">
        <f t="shared" si="1377"/>
        <v>35.029000000000003</v>
      </c>
      <c r="AI535" s="90">
        <f t="shared" si="1377"/>
        <v>33.767000000000003</v>
      </c>
      <c r="AJ535" s="90">
        <f t="shared" si="1377"/>
        <v>77.298000000000002</v>
      </c>
      <c r="AK535" s="90">
        <f t="shared" si="1377"/>
        <v>74.614999999999995</v>
      </c>
      <c r="AL535" s="90">
        <f t="shared" si="1377"/>
        <v>72.796999999999997</v>
      </c>
      <c r="AM535" s="90">
        <f t="shared" si="1377"/>
        <v>55.378999999999998</v>
      </c>
      <c r="AN535" s="90">
        <f t="shared" si="1377"/>
        <v>114.946</v>
      </c>
      <c r="AO535" s="90">
        <f t="shared" si="1377"/>
        <v>82.491</v>
      </c>
      <c r="AP535" s="90">
        <f t="shared" si="1377"/>
        <v>65.683999999999997</v>
      </c>
      <c r="AQ535" s="90">
        <f t="shared" si="1377"/>
        <v>56.41</v>
      </c>
      <c r="AR535" s="90">
        <f t="shared" si="1377"/>
        <v>85.102999999999994</v>
      </c>
      <c r="AS535" s="90">
        <f t="shared" si="1377"/>
        <v>100.15900000000001</v>
      </c>
      <c r="AT535" s="90">
        <f t="shared" si="1377"/>
        <v>71.001000000000005</v>
      </c>
      <c r="AU535" s="90">
        <f t="shared" si="1377"/>
        <v>67.135999999999996</v>
      </c>
      <c r="AV535" s="90">
        <f t="shared" si="1377"/>
        <v>83.400999999999996</v>
      </c>
      <c r="AW535" s="90">
        <f t="shared" si="1377"/>
        <v>100.72</v>
      </c>
      <c r="AX535" s="90">
        <f t="shared" si="1377"/>
        <v>125.88200000000001</v>
      </c>
      <c r="AY535" s="90">
        <f t="shared" si="1377"/>
        <v>199.9</v>
      </c>
      <c r="AZ535" s="90">
        <f t="shared" si="1377"/>
        <v>162.80000000000001</v>
      </c>
      <c r="BA535" s="90">
        <f t="shared" si="1377"/>
        <v>151.6</v>
      </c>
      <c r="BB535" s="90">
        <f t="shared" si="1377"/>
        <v>140.1</v>
      </c>
      <c r="BC535" s="90">
        <f t="shared" si="1377"/>
        <v>127.5</v>
      </c>
      <c r="BD535" s="90">
        <f t="shared" si="1377"/>
        <v>131.80000000000001</v>
      </c>
      <c r="BE535" s="90">
        <f t="shared" si="1377"/>
        <v>151.80000000000001</v>
      </c>
      <c r="BF535" s="90">
        <f t="shared" si="1377"/>
        <v>195.9</v>
      </c>
      <c r="BG535" s="90">
        <f t="shared" si="1377"/>
        <v>170.3</v>
      </c>
      <c r="BH535" s="90">
        <f t="shared" ref="BH535" si="1378">+BH684</f>
        <v>177.1</v>
      </c>
      <c r="CB535" s="30"/>
      <c r="CC535" s="30">
        <f t="shared" ref="CC535:CO535" si="1379">+SUMIF($C$5:$BZ$5,"="&amp;CC$5,$C535:$BZ535)</f>
        <v>46.680999999999997</v>
      </c>
      <c r="CD535" s="30">
        <f t="shared" si="1379"/>
        <v>79.932000000000002</v>
      </c>
      <c r="CE535" s="30">
        <f t="shared" si="1379"/>
        <v>16.452000000000002</v>
      </c>
      <c r="CF535" s="30">
        <f t="shared" si="1379"/>
        <v>38.789000000000001</v>
      </c>
      <c r="CG535" s="30">
        <f t="shared" si="1379"/>
        <v>30.448</v>
      </c>
      <c r="CH535" s="30">
        <f t="shared" si="1379"/>
        <v>31.891999999999999</v>
      </c>
      <c r="CI535" s="30">
        <f t="shared" si="1379"/>
        <v>35.029000000000003</v>
      </c>
      <c r="CJ535" s="30">
        <f t="shared" si="1379"/>
        <v>72.796999999999997</v>
      </c>
      <c r="CK535" s="30">
        <f t="shared" si="1379"/>
        <v>65.683999999999997</v>
      </c>
      <c r="CL535" s="30">
        <f t="shared" si="1379"/>
        <v>71.001000000000005</v>
      </c>
      <c r="CM535" s="30">
        <f t="shared" si="1379"/>
        <v>125.88200000000001</v>
      </c>
      <c r="CN535" s="30">
        <f t="shared" si="1379"/>
        <v>140.1</v>
      </c>
      <c r="CO535" s="30">
        <f t="shared" si="1379"/>
        <v>195.9</v>
      </c>
      <c r="CP535" s="30"/>
      <c r="CQ535" s="30"/>
      <c r="CR535" s="30"/>
      <c r="CS535" s="30"/>
      <c r="CT535" s="30"/>
    </row>
    <row r="536" spans="1:98" ht="15.75" customHeight="1" x14ac:dyDescent="0.25">
      <c r="A536" s="1"/>
      <c r="B536" s="26" t="str">
        <f t="shared" si="1373"/>
        <v>Accrued expenses and others</v>
      </c>
      <c r="C536" s="90"/>
      <c r="D536" s="90"/>
      <c r="E536" s="90"/>
      <c r="F536" s="90"/>
      <c r="G536" s="90">
        <f t="shared" ref="G536:BG536" si="1380">+G685</f>
        <v>171.39766666666668</v>
      </c>
      <c r="H536" s="90">
        <f t="shared" si="1380"/>
        <v>119.06533333333333</v>
      </c>
      <c r="I536" s="90">
        <f t="shared" si="1380"/>
        <v>118.91933333333333</v>
      </c>
      <c r="J536" s="90">
        <f t="shared" si="1380"/>
        <v>138.61533333333333</v>
      </c>
      <c r="K536" s="90">
        <f t="shared" si="1380"/>
        <v>162.983</v>
      </c>
      <c r="L536" s="90">
        <f t="shared" si="1380"/>
        <v>172.10400000000001</v>
      </c>
      <c r="M536" s="90">
        <f t="shared" si="1380"/>
        <v>211.42500000000001</v>
      </c>
      <c r="N536" s="90">
        <f t="shared" si="1380"/>
        <v>228.916</v>
      </c>
      <c r="O536" s="90">
        <f t="shared" si="1380"/>
        <v>194.63499999999999</v>
      </c>
      <c r="P536" s="90">
        <f t="shared" si="1380"/>
        <v>294.99200000000002</v>
      </c>
      <c r="Q536" s="90">
        <f t="shared" si="1380"/>
        <v>598.43700000000001</v>
      </c>
      <c r="R536" s="90">
        <f t="shared" si="1380"/>
        <v>397.173</v>
      </c>
      <c r="S536" s="90">
        <f t="shared" si="1380"/>
        <v>175.32300000000001</v>
      </c>
      <c r="T536" s="90">
        <f t="shared" si="1380"/>
        <v>186.066</v>
      </c>
      <c r="U536" s="90">
        <f t="shared" si="1380"/>
        <v>255.86199999999999</v>
      </c>
      <c r="V536" s="90">
        <f t="shared" si="1380"/>
        <v>444.738</v>
      </c>
      <c r="W536" s="90">
        <f t="shared" si="1380"/>
        <v>504.32900000000001</v>
      </c>
      <c r="X536" s="90">
        <f t="shared" si="1380"/>
        <v>467.85599999999999</v>
      </c>
      <c r="Y536" s="90">
        <f t="shared" si="1380"/>
        <v>603.61300000000006</v>
      </c>
      <c r="Z536" s="90">
        <f t="shared" si="1380"/>
        <v>607.47900000000004</v>
      </c>
      <c r="AA536" s="90">
        <f t="shared" si="1380"/>
        <v>619.43499999999995</v>
      </c>
      <c r="AB536" s="90">
        <f t="shared" si="1380"/>
        <v>753.06899999999996</v>
      </c>
      <c r="AC536" s="90">
        <f t="shared" si="1380"/>
        <v>736.17600000000004</v>
      </c>
      <c r="AD536" s="90">
        <f t="shared" si="1380"/>
        <v>750.875</v>
      </c>
      <c r="AE536" s="90">
        <f t="shared" si="1380"/>
        <v>809.68499999999995</v>
      </c>
      <c r="AF536" s="90">
        <f t="shared" si="1380"/>
        <v>952.56799999999998</v>
      </c>
      <c r="AG536" s="90">
        <f t="shared" si="1380"/>
        <v>907.34500000000003</v>
      </c>
      <c r="AH536" s="90">
        <f t="shared" si="1380"/>
        <v>914.74800000000005</v>
      </c>
      <c r="AI536" s="90">
        <f t="shared" si="1380"/>
        <v>906.88099999999997</v>
      </c>
      <c r="AJ536" s="90">
        <f t="shared" si="1380"/>
        <v>853.46699999999998</v>
      </c>
      <c r="AK536" s="90">
        <f t="shared" si="1380"/>
        <v>1206.3320000000001</v>
      </c>
      <c r="AL536" s="90">
        <f t="shared" si="1380"/>
        <v>1035.6949999999999</v>
      </c>
      <c r="AM536" s="90">
        <f t="shared" si="1380"/>
        <v>1038.748</v>
      </c>
      <c r="AN536" s="90">
        <f t="shared" si="1380"/>
        <v>1251.1959999999999</v>
      </c>
      <c r="AO536" s="90">
        <f t="shared" si="1380"/>
        <v>1147.9179999999999</v>
      </c>
      <c r="AP536" s="90">
        <f t="shared" si="1380"/>
        <v>1169.884</v>
      </c>
      <c r="AQ536" s="90">
        <f t="shared" si="1380"/>
        <v>1136.6279999999999</v>
      </c>
      <c r="AR536" s="90">
        <f t="shared" si="1380"/>
        <v>1148.617</v>
      </c>
      <c r="AS536" s="90">
        <f t="shared" si="1380"/>
        <v>1219.614</v>
      </c>
      <c r="AT536" s="90">
        <f t="shared" si="1380"/>
        <v>1204.0899999999999</v>
      </c>
      <c r="AU536" s="90">
        <f t="shared" si="1380"/>
        <v>1242.3119999999999</v>
      </c>
      <c r="AV536" s="90">
        <f t="shared" si="1380"/>
        <v>1499.8979999999999</v>
      </c>
      <c r="AW536" s="90">
        <f t="shared" si="1380"/>
        <v>1026.2460000000001</v>
      </c>
      <c r="AX536" s="90">
        <f t="shared" si="1380"/>
        <v>1074.8910000000001</v>
      </c>
      <c r="AY536" s="90">
        <f t="shared" si="1380"/>
        <v>1601.7</v>
      </c>
      <c r="AZ536" s="90">
        <f t="shared" si="1380"/>
        <v>1733.9</v>
      </c>
      <c r="BA536" s="90">
        <f t="shared" si="1380"/>
        <v>1313.3</v>
      </c>
      <c r="BB536" s="90">
        <f t="shared" si="1380"/>
        <v>1225.7</v>
      </c>
      <c r="BC536" s="90">
        <f t="shared" si="1380"/>
        <v>1186.3</v>
      </c>
      <c r="BD536" s="90">
        <f t="shared" si="1380"/>
        <v>1316.2</v>
      </c>
      <c r="BE536" s="90">
        <f t="shared" si="1380"/>
        <v>1022.2</v>
      </c>
      <c r="BF536" s="90">
        <f t="shared" si="1380"/>
        <v>1062.5999999999999</v>
      </c>
      <c r="BG536" s="90">
        <f t="shared" si="1380"/>
        <v>1067.7</v>
      </c>
      <c r="BH536" s="90">
        <f t="shared" ref="BH536" si="1381">+BH685</f>
        <v>1300.3</v>
      </c>
      <c r="CB536" s="30"/>
      <c r="CC536" s="30">
        <f t="shared" ref="CC536:CO536" si="1382">+SUMIF($C$5:$BZ$5,"="&amp;CC$5,$C536:$BZ536)</f>
        <v>138.61533333333333</v>
      </c>
      <c r="CD536" s="30">
        <f t="shared" si="1382"/>
        <v>228.916</v>
      </c>
      <c r="CE536" s="30">
        <f t="shared" si="1382"/>
        <v>397.173</v>
      </c>
      <c r="CF536" s="30">
        <f t="shared" si="1382"/>
        <v>444.738</v>
      </c>
      <c r="CG536" s="30">
        <f t="shared" si="1382"/>
        <v>607.47900000000004</v>
      </c>
      <c r="CH536" s="30">
        <f t="shared" si="1382"/>
        <v>750.875</v>
      </c>
      <c r="CI536" s="30">
        <f t="shared" si="1382"/>
        <v>914.74800000000005</v>
      </c>
      <c r="CJ536" s="30">
        <f t="shared" si="1382"/>
        <v>1035.6949999999999</v>
      </c>
      <c r="CK536" s="30">
        <f t="shared" si="1382"/>
        <v>1169.884</v>
      </c>
      <c r="CL536" s="30">
        <f t="shared" si="1382"/>
        <v>1204.0899999999999</v>
      </c>
      <c r="CM536" s="30">
        <f t="shared" si="1382"/>
        <v>1074.8910000000001</v>
      </c>
      <c r="CN536" s="30">
        <f t="shared" si="1382"/>
        <v>1225.7</v>
      </c>
      <c r="CO536" s="30">
        <f t="shared" si="1382"/>
        <v>1062.5999999999999</v>
      </c>
      <c r="CP536" s="30"/>
      <c r="CQ536" s="30"/>
      <c r="CR536" s="30"/>
      <c r="CS536" s="30"/>
      <c r="CT536" s="30"/>
    </row>
    <row r="537" spans="1:98" ht="15.75" customHeight="1" x14ac:dyDescent="0.25">
      <c r="A537" s="1"/>
      <c r="B537" s="26" t="str">
        <f t="shared" si="1373"/>
        <v>Deferred revenue - Current</v>
      </c>
      <c r="C537" s="90"/>
      <c r="D537" s="90"/>
      <c r="E537" s="90"/>
      <c r="F537" s="90"/>
      <c r="G537" s="90">
        <f t="shared" ref="G537:BG537" si="1383">+G686</f>
        <v>15.314</v>
      </c>
      <c r="H537" s="90">
        <f t="shared" si="1383"/>
        <v>17.193000000000001</v>
      </c>
      <c r="I537" s="90">
        <f t="shared" si="1383"/>
        <v>11.794</v>
      </c>
      <c r="J537" s="90">
        <f t="shared" si="1383"/>
        <v>13.864000000000001</v>
      </c>
      <c r="K537" s="90">
        <f t="shared" si="1383"/>
        <v>14.348000000000001</v>
      </c>
      <c r="L537" s="90">
        <f t="shared" si="1383"/>
        <v>38.283999999999999</v>
      </c>
      <c r="M537" s="90">
        <f t="shared" si="1383"/>
        <v>26.347999999999999</v>
      </c>
      <c r="N537" s="90">
        <f t="shared" si="1383"/>
        <v>26.919</v>
      </c>
      <c r="O537" s="90">
        <f t="shared" si="1383"/>
        <v>27.983000000000001</v>
      </c>
      <c r="P537" s="90">
        <f t="shared" si="1383"/>
        <v>1154.4190000000001</v>
      </c>
      <c r="Q537" s="90">
        <f t="shared" si="1383"/>
        <v>51.366</v>
      </c>
      <c r="R537" s="90">
        <f t="shared" si="1383"/>
        <v>61.195</v>
      </c>
      <c r="S537" s="90">
        <f t="shared" si="1383"/>
        <v>87.370999999999995</v>
      </c>
      <c r="T537" s="90">
        <f t="shared" si="1383"/>
        <v>107.96</v>
      </c>
      <c r="U537" s="90">
        <f t="shared" si="1383"/>
        <v>338.00299999999999</v>
      </c>
      <c r="V537" s="90">
        <f t="shared" si="1383"/>
        <v>482.733</v>
      </c>
      <c r="W537" s="90">
        <f t="shared" si="1383"/>
        <v>572.44000000000005</v>
      </c>
      <c r="X537" s="90">
        <f t="shared" si="1383"/>
        <v>676.89099999999996</v>
      </c>
      <c r="Y537" s="90">
        <f t="shared" si="1383"/>
        <v>791.75800000000004</v>
      </c>
      <c r="Z537" s="90">
        <f t="shared" si="1383"/>
        <v>582.48400000000004</v>
      </c>
      <c r="AA537" s="90">
        <f t="shared" si="1383"/>
        <v>604.41099999999994</v>
      </c>
      <c r="AB537" s="90">
        <f t="shared" si="1383"/>
        <v>821.40899999999999</v>
      </c>
      <c r="AC537" s="90">
        <f t="shared" si="1383"/>
        <v>1073.393</v>
      </c>
      <c r="AD537" s="90">
        <f t="shared" si="1383"/>
        <v>903.125</v>
      </c>
      <c r="AE537" s="90">
        <f t="shared" si="1383"/>
        <v>619.43899999999996</v>
      </c>
      <c r="AF537" s="90">
        <f t="shared" si="1383"/>
        <v>822.12599999999998</v>
      </c>
      <c r="AG537" s="90">
        <f t="shared" si="1383"/>
        <v>1118.7739999999999</v>
      </c>
      <c r="AH537" s="90">
        <f t="shared" si="1383"/>
        <v>777.15200000000004</v>
      </c>
      <c r="AI537" s="90">
        <f t="shared" si="1383"/>
        <v>450.56799999999998</v>
      </c>
      <c r="AJ537" s="90">
        <f t="shared" si="1383"/>
        <v>559.024</v>
      </c>
      <c r="AK537" s="90">
        <f t="shared" si="1383"/>
        <v>818.41099999999994</v>
      </c>
      <c r="AL537" s="90">
        <f t="shared" si="1383"/>
        <v>843.30200000000002</v>
      </c>
      <c r="AM537" s="90">
        <f t="shared" si="1383"/>
        <v>826.08500000000004</v>
      </c>
      <c r="AN537" s="90">
        <f t="shared" si="1383"/>
        <v>901.81299999999999</v>
      </c>
      <c r="AO537" s="90">
        <f t="shared" si="1383"/>
        <v>841.81399999999996</v>
      </c>
      <c r="AP537" s="90">
        <f t="shared" si="1383"/>
        <v>777.78399999999999</v>
      </c>
      <c r="AQ537" s="90">
        <f t="shared" si="1383"/>
        <v>928.1</v>
      </c>
      <c r="AR537" s="90">
        <f t="shared" si="1383"/>
        <v>1063.0640000000001</v>
      </c>
      <c r="AS537" s="90">
        <f t="shared" si="1383"/>
        <v>991.476</v>
      </c>
      <c r="AT537" s="90">
        <f t="shared" si="1383"/>
        <v>928.029</v>
      </c>
      <c r="AU537" s="90">
        <f t="shared" si="1383"/>
        <v>824.52</v>
      </c>
      <c r="AV537" s="90">
        <f t="shared" si="1383"/>
        <v>951.61199999999997</v>
      </c>
      <c r="AW537" s="90">
        <f t="shared" si="1383"/>
        <v>910.899</v>
      </c>
      <c r="AX537" s="90">
        <f t="shared" si="1383"/>
        <v>865.27</v>
      </c>
      <c r="AY537" s="90">
        <f t="shared" si="1383"/>
        <v>1079.7</v>
      </c>
      <c r="AZ537" s="90">
        <f t="shared" si="1383"/>
        <v>1164.7</v>
      </c>
      <c r="BA537" s="90">
        <f t="shared" si="1383"/>
        <v>1136.4000000000001</v>
      </c>
      <c r="BB537" s="90">
        <f t="shared" si="1383"/>
        <v>1078.8</v>
      </c>
      <c r="BC537" s="90">
        <f t="shared" si="1383"/>
        <v>991.5</v>
      </c>
      <c r="BD537" s="90">
        <f t="shared" si="1383"/>
        <v>1117.5</v>
      </c>
      <c r="BE537" s="90">
        <f t="shared" si="1383"/>
        <v>1081.2</v>
      </c>
      <c r="BF537" s="90">
        <f t="shared" si="1383"/>
        <v>1059.5</v>
      </c>
      <c r="BG537" s="90">
        <f t="shared" si="1383"/>
        <v>945.3</v>
      </c>
      <c r="BH537" s="90">
        <f t="shared" ref="BH537" si="1384">+BH686</f>
        <v>1064.9000000000001</v>
      </c>
      <c r="CB537" s="30"/>
      <c r="CC537" s="30">
        <f t="shared" ref="CC537:CO537" si="1385">+SUMIF($C$5:$BZ$5,"="&amp;CC$5,$C537:$BZ537)</f>
        <v>13.864000000000001</v>
      </c>
      <c r="CD537" s="30">
        <f t="shared" si="1385"/>
        <v>26.919</v>
      </c>
      <c r="CE537" s="30">
        <f t="shared" si="1385"/>
        <v>61.195</v>
      </c>
      <c r="CF537" s="30">
        <f t="shared" si="1385"/>
        <v>482.733</v>
      </c>
      <c r="CG537" s="30">
        <f t="shared" si="1385"/>
        <v>582.48400000000004</v>
      </c>
      <c r="CH537" s="30">
        <f t="shared" si="1385"/>
        <v>903.125</v>
      </c>
      <c r="CI537" s="30">
        <f t="shared" si="1385"/>
        <v>777.15200000000004</v>
      </c>
      <c r="CJ537" s="30">
        <f t="shared" si="1385"/>
        <v>843.30200000000002</v>
      </c>
      <c r="CK537" s="30">
        <f t="shared" si="1385"/>
        <v>777.78399999999999</v>
      </c>
      <c r="CL537" s="30">
        <f t="shared" si="1385"/>
        <v>928.029</v>
      </c>
      <c r="CM537" s="30">
        <f t="shared" si="1385"/>
        <v>865.27</v>
      </c>
      <c r="CN537" s="30">
        <f t="shared" si="1385"/>
        <v>1078.8</v>
      </c>
      <c r="CO537" s="30">
        <f t="shared" si="1385"/>
        <v>1059.5</v>
      </c>
      <c r="CP537" s="30"/>
      <c r="CQ537" s="30"/>
      <c r="CR537" s="30"/>
      <c r="CS537" s="30"/>
      <c r="CT537" s="30"/>
    </row>
    <row r="538" spans="1:98" ht="15.75" customHeight="1" x14ac:dyDescent="0.25">
      <c r="A538" s="1"/>
      <c r="B538" s="26" t="str">
        <f t="shared" si="1373"/>
        <v>Lease liabilities - Current</v>
      </c>
      <c r="C538" s="90"/>
      <c r="D538" s="90"/>
      <c r="E538" s="90"/>
      <c r="F538" s="90"/>
      <c r="G538" s="90">
        <f t="shared" ref="G538:BG538" si="1386">+G687</f>
        <v>1.39100000000002</v>
      </c>
      <c r="H538" s="90">
        <f t="shared" si="1386"/>
        <v>25.716999999999999</v>
      </c>
      <c r="I538" s="90">
        <f t="shared" si="1386"/>
        <v>25.867000000000001</v>
      </c>
      <c r="J538" s="90">
        <f t="shared" si="1386"/>
        <v>57.281999999999996</v>
      </c>
      <c r="K538" s="90">
        <f t="shared" si="1386"/>
        <v>56.786999999999999</v>
      </c>
      <c r="L538" s="90">
        <f t="shared" si="1386"/>
        <v>62.201999999999998</v>
      </c>
      <c r="M538" s="90">
        <f t="shared" si="1386"/>
        <v>153.07300000000001</v>
      </c>
      <c r="N538" s="90">
        <f t="shared" si="1386"/>
        <v>158.79400000000001</v>
      </c>
      <c r="O538" s="90">
        <f t="shared" si="1386"/>
        <v>312.65300000000002</v>
      </c>
      <c r="P538" s="90">
        <f t="shared" si="1386"/>
        <v>217.42599999999999</v>
      </c>
      <c r="Q538" s="90">
        <f t="shared" si="1386"/>
        <v>499.34399999999999</v>
      </c>
      <c r="R538" s="90">
        <f t="shared" si="1386"/>
        <v>336.36599999999999</v>
      </c>
      <c r="S538" s="90">
        <f t="shared" si="1386"/>
        <v>131.255</v>
      </c>
      <c r="T538" s="90">
        <f t="shared" si="1386"/>
        <v>136.221</v>
      </c>
      <c r="U538" s="90">
        <f t="shared" si="1386"/>
        <v>167.44200000000001</v>
      </c>
      <c r="V538" s="90">
        <f t="shared" si="1386"/>
        <v>375.267</v>
      </c>
      <c r="W538" s="90">
        <f t="shared" si="1386"/>
        <v>459.04</v>
      </c>
      <c r="X538" s="90">
        <f t="shared" si="1386"/>
        <v>414.10399999999998</v>
      </c>
      <c r="Y538" s="90">
        <f t="shared" si="1386"/>
        <v>506.87799999999999</v>
      </c>
      <c r="Z538" s="90">
        <f t="shared" si="1386"/>
        <v>552.62199999999996</v>
      </c>
      <c r="AA538" s="90">
        <f t="shared" si="1386"/>
        <v>564.59</v>
      </c>
      <c r="AB538" s="90">
        <f t="shared" si="1386"/>
        <v>688.52599999999995</v>
      </c>
      <c r="AC538" s="90">
        <f t="shared" si="1386"/>
        <v>604.65899999999999</v>
      </c>
      <c r="AD538" s="90">
        <f t="shared" si="1386"/>
        <v>685.00199999999995</v>
      </c>
      <c r="AE538" s="90">
        <f t="shared" si="1386"/>
        <v>745.87</v>
      </c>
      <c r="AF538" s="90">
        <f t="shared" si="1386"/>
        <v>887.77599999999995</v>
      </c>
      <c r="AG538" s="90">
        <f t="shared" si="1386"/>
        <v>768.45299999999997</v>
      </c>
      <c r="AH538" s="90">
        <f t="shared" si="1386"/>
        <v>837.51800000000003</v>
      </c>
      <c r="AI538" s="90">
        <f t="shared" si="1386"/>
        <v>840.68499999999995</v>
      </c>
      <c r="AJ538" s="90">
        <f t="shared" si="1386"/>
        <v>767.94799999999998</v>
      </c>
      <c r="AK538" s="90">
        <f t="shared" si="1386"/>
        <v>1012.581</v>
      </c>
      <c r="AL538" s="90">
        <f t="shared" si="1386"/>
        <v>919.61</v>
      </c>
      <c r="AM538" s="90">
        <f t="shared" si="1386"/>
        <v>21.794</v>
      </c>
      <c r="AN538" s="90">
        <f t="shared" si="1386"/>
        <v>22.273</v>
      </c>
      <c r="AO538" s="90">
        <f t="shared" si="1386"/>
        <v>24.108000000000001</v>
      </c>
      <c r="AP538" s="90">
        <f t="shared" si="1386"/>
        <v>25.187000000000001</v>
      </c>
      <c r="AQ538" s="90">
        <f t="shared" si="1386"/>
        <v>27.602</v>
      </c>
      <c r="AR538" s="90">
        <f t="shared" si="1386"/>
        <v>29.050999999999998</v>
      </c>
      <c r="AS538" s="90">
        <f t="shared" si="1386"/>
        <v>30.54</v>
      </c>
      <c r="AT538" s="90">
        <f t="shared" si="1386"/>
        <v>31.594999999999999</v>
      </c>
      <c r="AU538" s="90">
        <f t="shared" si="1386"/>
        <v>31.361000000000001</v>
      </c>
      <c r="AV538" s="90">
        <f t="shared" si="1386"/>
        <v>31.962</v>
      </c>
      <c r="AW538" s="90">
        <f t="shared" si="1386"/>
        <v>34.479999999999997</v>
      </c>
      <c r="AX538" s="90">
        <f t="shared" si="1386"/>
        <v>38.920999999999999</v>
      </c>
      <c r="AY538" s="90">
        <f t="shared" si="1386"/>
        <v>55.4</v>
      </c>
      <c r="AZ538" s="90">
        <f t="shared" si="1386"/>
        <v>55.6</v>
      </c>
      <c r="BA538" s="90">
        <f t="shared" si="1386"/>
        <v>58.5</v>
      </c>
      <c r="BB538" s="90">
        <f t="shared" si="1386"/>
        <v>60.2</v>
      </c>
      <c r="BC538" s="90">
        <f t="shared" si="1386"/>
        <v>60.6</v>
      </c>
      <c r="BD538" s="90">
        <f t="shared" si="1386"/>
        <v>61.5</v>
      </c>
      <c r="BE538" s="90">
        <f t="shared" si="1386"/>
        <v>64</v>
      </c>
      <c r="BF538" s="90">
        <f t="shared" si="1386"/>
        <v>63.8</v>
      </c>
      <c r="BG538" s="90">
        <f t="shared" si="1386"/>
        <v>64.099999999999994</v>
      </c>
      <c r="BH538" s="90">
        <f t="shared" ref="BH538" si="1387">+BH687</f>
        <v>59</v>
      </c>
      <c r="CB538" s="30"/>
      <c r="CC538" s="30">
        <f t="shared" ref="CC538:CO538" si="1388">+SUMIF($C$5:$BZ$5,"="&amp;CC$5,$C538:$BZ538)</f>
        <v>57.281999999999996</v>
      </c>
      <c r="CD538" s="30">
        <f t="shared" si="1388"/>
        <v>158.79400000000001</v>
      </c>
      <c r="CE538" s="30">
        <f t="shared" si="1388"/>
        <v>336.36599999999999</v>
      </c>
      <c r="CF538" s="30">
        <f t="shared" si="1388"/>
        <v>375.267</v>
      </c>
      <c r="CG538" s="30">
        <f t="shared" si="1388"/>
        <v>552.62199999999996</v>
      </c>
      <c r="CH538" s="30">
        <f t="shared" si="1388"/>
        <v>685.00199999999995</v>
      </c>
      <c r="CI538" s="30">
        <f t="shared" si="1388"/>
        <v>837.51800000000003</v>
      </c>
      <c r="CJ538" s="30">
        <f t="shared" si="1388"/>
        <v>919.61</v>
      </c>
      <c r="CK538" s="30">
        <f t="shared" si="1388"/>
        <v>25.187000000000001</v>
      </c>
      <c r="CL538" s="30">
        <f t="shared" si="1388"/>
        <v>31.594999999999999</v>
      </c>
      <c r="CM538" s="30">
        <f t="shared" si="1388"/>
        <v>38.920999999999999</v>
      </c>
      <c r="CN538" s="30">
        <f t="shared" si="1388"/>
        <v>60.2</v>
      </c>
      <c r="CO538" s="30">
        <f t="shared" si="1388"/>
        <v>63.8</v>
      </c>
      <c r="CP538" s="30"/>
      <c r="CQ538" s="30"/>
      <c r="CR538" s="30"/>
      <c r="CS538" s="30"/>
      <c r="CT538" s="30"/>
    </row>
    <row r="539" spans="1:98" ht="15.75" customHeight="1" x14ac:dyDescent="0.25">
      <c r="A539" s="1"/>
      <c r="B539" s="26" t="s">
        <v>305</v>
      </c>
      <c r="C539" s="52"/>
      <c r="D539" s="52"/>
      <c r="E539" s="52"/>
      <c r="F539" s="52"/>
      <c r="G539" s="52">
        <f t="shared" ref="G539:BG539" si="1389">+G540-SUM(G534:G538)</f>
        <v>-0.46366666666671108</v>
      </c>
      <c r="H539" s="52">
        <f t="shared" si="1389"/>
        <v>-16.791333333333341</v>
      </c>
      <c r="I539" s="52">
        <f t="shared" si="1389"/>
        <v>-16.902333333333331</v>
      </c>
      <c r="J539" s="52">
        <f t="shared" si="1389"/>
        <v>-37.717333333333357</v>
      </c>
      <c r="K539" s="52">
        <f t="shared" si="1389"/>
        <v>-55.34899999999999</v>
      </c>
      <c r="L539" s="52">
        <f t="shared" si="1389"/>
        <v>-62.201999999999998</v>
      </c>
      <c r="M539" s="52">
        <f t="shared" si="1389"/>
        <v>-153.07299999999998</v>
      </c>
      <c r="N539" s="52">
        <f t="shared" si="1389"/>
        <v>-157.56200000000001</v>
      </c>
      <c r="O539" s="52">
        <f t="shared" si="1389"/>
        <v>-311.48800000000011</v>
      </c>
      <c r="P539" s="52">
        <f t="shared" si="1389"/>
        <v>-217.42600000000016</v>
      </c>
      <c r="Q539" s="52">
        <f t="shared" si="1389"/>
        <v>-498.51700000000005</v>
      </c>
      <c r="R539" s="52">
        <f t="shared" si="1389"/>
        <v>-336.36599999999993</v>
      </c>
      <c r="S539" s="52">
        <f t="shared" si="1389"/>
        <v>-131.255</v>
      </c>
      <c r="T539" s="52">
        <f t="shared" si="1389"/>
        <v>-136.22100000000006</v>
      </c>
      <c r="U539" s="52">
        <f t="shared" si="1389"/>
        <v>-167.44200000000001</v>
      </c>
      <c r="V539" s="52">
        <f t="shared" si="1389"/>
        <v>-375.26700000000005</v>
      </c>
      <c r="W539" s="52">
        <f t="shared" si="1389"/>
        <v>-459.04000000000019</v>
      </c>
      <c r="X539" s="52">
        <f t="shared" si="1389"/>
        <v>-414.10400000000004</v>
      </c>
      <c r="Y539" s="52">
        <f t="shared" si="1389"/>
        <v>-506.87800000000016</v>
      </c>
      <c r="Z539" s="52">
        <f t="shared" si="1389"/>
        <v>-552.62199999999984</v>
      </c>
      <c r="AA539" s="52">
        <f t="shared" si="1389"/>
        <v>-564.59000000000015</v>
      </c>
      <c r="AB539" s="52">
        <f t="shared" si="1389"/>
        <v>-688.52599999999984</v>
      </c>
      <c r="AC539" s="52">
        <f t="shared" si="1389"/>
        <v>-604.65900000000011</v>
      </c>
      <c r="AD539" s="52">
        <f t="shared" si="1389"/>
        <v>-685.00200000000018</v>
      </c>
      <c r="AE539" s="52">
        <f t="shared" si="1389"/>
        <v>-745.86999999999989</v>
      </c>
      <c r="AF539" s="52">
        <f t="shared" si="1389"/>
        <v>-887.77599999999984</v>
      </c>
      <c r="AG539" s="52">
        <f t="shared" si="1389"/>
        <v>-768.45299999999997</v>
      </c>
      <c r="AH539" s="52">
        <f t="shared" si="1389"/>
        <v>-837.51800000000003</v>
      </c>
      <c r="AI539" s="52">
        <f t="shared" si="1389"/>
        <v>-840.68499999999995</v>
      </c>
      <c r="AJ539" s="52">
        <f t="shared" si="1389"/>
        <v>-767.94800000000009</v>
      </c>
      <c r="AK539" s="52">
        <f t="shared" si="1389"/>
        <v>-1012.5810000000001</v>
      </c>
      <c r="AL539" s="52">
        <f t="shared" si="1389"/>
        <v>-919.6099999999999</v>
      </c>
      <c r="AM539" s="52">
        <f t="shared" si="1389"/>
        <v>0</v>
      </c>
      <c r="AN539" s="52">
        <f t="shared" si="1389"/>
        <v>0</v>
      </c>
      <c r="AO539" s="52">
        <f t="shared" si="1389"/>
        <v>0</v>
      </c>
      <c r="AP539" s="52">
        <f t="shared" si="1389"/>
        <v>0</v>
      </c>
      <c r="AQ539" s="52">
        <f t="shared" si="1389"/>
        <v>0</v>
      </c>
      <c r="AR539" s="52">
        <f t="shared" si="1389"/>
        <v>0</v>
      </c>
      <c r="AS539" s="52">
        <f t="shared" si="1389"/>
        <v>0</v>
      </c>
      <c r="AT539" s="52">
        <f t="shared" si="1389"/>
        <v>0</v>
      </c>
      <c r="AU539" s="52">
        <f t="shared" si="1389"/>
        <v>0</v>
      </c>
      <c r="AV539" s="52">
        <f t="shared" si="1389"/>
        <v>0</v>
      </c>
      <c r="AW539" s="52">
        <f t="shared" si="1389"/>
        <v>0</v>
      </c>
      <c r="AX539" s="52">
        <f t="shared" si="1389"/>
        <v>0</v>
      </c>
      <c r="AY539" s="52">
        <f t="shared" si="1389"/>
        <v>0</v>
      </c>
      <c r="AZ539" s="52">
        <f t="shared" si="1389"/>
        <v>0</v>
      </c>
      <c r="BA539" s="52">
        <f t="shared" si="1389"/>
        <v>0</v>
      </c>
      <c r="BB539" s="52">
        <f t="shared" si="1389"/>
        <v>0</v>
      </c>
      <c r="BC539" s="52">
        <f t="shared" si="1389"/>
        <v>0</v>
      </c>
      <c r="BD539" s="52">
        <f t="shared" si="1389"/>
        <v>0</v>
      </c>
      <c r="BE539" s="52">
        <f t="shared" si="1389"/>
        <v>0</v>
      </c>
      <c r="BF539" s="52">
        <f t="shared" si="1389"/>
        <v>0</v>
      </c>
      <c r="BG539" s="52">
        <f t="shared" si="1389"/>
        <v>0</v>
      </c>
      <c r="BH539" s="52">
        <f t="shared" ref="BH539" si="1390">+BH540-SUM(BH534:BH538)</f>
        <v>0</v>
      </c>
      <c r="CB539" s="30"/>
      <c r="CC539" s="30">
        <f t="shared" ref="CC539:CO539" si="1391">+SUMIF($C$5:$BZ$5,"="&amp;CC$5,$C539:$BZ539)</f>
        <v>-37.717333333333357</v>
      </c>
      <c r="CD539" s="30">
        <f t="shared" si="1391"/>
        <v>-157.56200000000001</v>
      </c>
      <c r="CE539" s="30">
        <f t="shared" si="1391"/>
        <v>-336.36599999999993</v>
      </c>
      <c r="CF539" s="30">
        <f t="shared" si="1391"/>
        <v>-375.26700000000005</v>
      </c>
      <c r="CG539" s="30">
        <f t="shared" si="1391"/>
        <v>-552.62199999999984</v>
      </c>
      <c r="CH539" s="30">
        <f t="shared" si="1391"/>
        <v>-685.00200000000018</v>
      </c>
      <c r="CI539" s="30">
        <f t="shared" si="1391"/>
        <v>-837.51800000000003</v>
      </c>
      <c r="CJ539" s="30">
        <f t="shared" si="1391"/>
        <v>-919.6099999999999</v>
      </c>
      <c r="CK539" s="30">
        <f t="shared" si="1391"/>
        <v>0</v>
      </c>
      <c r="CL539" s="30">
        <f t="shared" si="1391"/>
        <v>0</v>
      </c>
      <c r="CM539" s="30">
        <f t="shared" si="1391"/>
        <v>0</v>
      </c>
      <c r="CN539" s="30">
        <f t="shared" si="1391"/>
        <v>0</v>
      </c>
      <c r="CO539" s="30">
        <f t="shared" si="1391"/>
        <v>0</v>
      </c>
      <c r="CP539" s="30"/>
      <c r="CQ539" s="30"/>
      <c r="CR539" s="30"/>
      <c r="CS539" s="30"/>
      <c r="CT539" s="30"/>
    </row>
    <row r="540" spans="1:98" ht="15.75" customHeight="1" x14ac:dyDescent="0.25">
      <c r="A540" s="16"/>
      <c r="B540" s="17" t="s">
        <v>350</v>
      </c>
      <c r="C540" s="109"/>
      <c r="D540" s="109"/>
      <c r="E540" s="109"/>
      <c r="F540" s="109"/>
      <c r="G540" s="109">
        <f t="shared" ref="G540:BG540" si="1392">+G689</f>
        <v>260.11900000000003</v>
      </c>
      <c r="H540" s="109">
        <f t="shared" si="1392"/>
        <v>235.51499999999999</v>
      </c>
      <c r="I540" s="109">
        <f t="shared" si="1392"/>
        <v>169.078</v>
      </c>
      <c r="J540" s="109">
        <f t="shared" si="1392"/>
        <v>218.72499999999999</v>
      </c>
      <c r="K540" s="109">
        <f t="shared" si="1392"/>
        <v>256.99299999999999</v>
      </c>
      <c r="L540" s="109">
        <f t="shared" si="1392"/>
        <v>336.93099999999998</v>
      </c>
      <c r="M540" s="109">
        <f t="shared" si="1392"/>
        <v>281.21699999999998</v>
      </c>
      <c r="N540" s="109">
        <f t="shared" si="1392"/>
        <v>336.99900000000002</v>
      </c>
      <c r="O540" s="109">
        <f t="shared" si="1392"/>
        <v>416.28699999999998</v>
      </c>
      <c r="P540" s="109">
        <f t="shared" si="1392"/>
        <v>1738.2059999999999</v>
      </c>
      <c r="Q540" s="109">
        <f t="shared" si="1392"/>
        <v>693.48</v>
      </c>
      <c r="R540" s="109">
        <f t="shared" si="1392"/>
        <v>474.82</v>
      </c>
      <c r="S540" s="109">
        <f t="shared" si="1392"/>
        <v>285.26900000000001</v>
      </c>
      <c r="T540" s="109">
        <f t="shared" si="1392"/>
        <v>379.142</v>
      </c>
      <c r="U540" s="109">
        <f t="shared" si="1392"/>
        <v>707.10500000000002</v>
      </c>
      <c r="V540" s="109">
        <f t="shared" si="1392"/>
        <v>966.26</v>
      </c>
      <c r="W540" s="109">
        <f t="shared" si="1392"/>
        <v>1106.3</v>
      </c>
      <c r="X540" s="109">
        <f t="shared" si="1392"/>
        <v>1213.885</v>
      </c>
      <c r="Y540" s="109">
        <f t="shared" si="1392"/>
        <v>1454.9739999999999</v>
      </c>
      <c r="Z540" s="109">
        <f t="shared" si="1392"/>
        <v>1220.4110000000001</v>
      </c>
      <c r="AA540" s="109">
        <f t="shared" si="1392"/>
        <v>1261.627</v>
      </c>
      <c r="AB540" s="109">
        <f t="shared" si="1392"/>
        <v>1719.2339999999999</v>
      </c>
      <c r="AC540" s="109">
        <f t="shared" si="1392"/>
        <v>1863.817</v>
      </c>
      <c r="AD540" s="109">
        <f t="shared" si="1392"/>
        <v>1685.8920000000001</v>
      </c>
      <c r="AE540" s="109">
        <f t="shared" si="1392"/>
        <v>1466.058</v>
      </c>
      <c r="AF540" s="109">
        <f t="shared" si="1392"/>
        <v>1850.5039999999999</v>
      </c>
      <c r="AG540" s="109">
        <f t="shared" si="1392"/>
        <v>2072.1170000000002</v>
      </c>
      <c r="AH540" s="109">
        <f t="shared" si="1392"/>
        <v>1726.9290000000001</v>
      </c>
      <c r="AI540" s="109">
        <f t="shared" si="1392"/>
        <v>1391.2159999999999</v>
      </c>
      <c r="AJ540" s="109">
        <f t="shared" si="1392"/>
        <v>1489.789</v>
      </c>
      <c r="AK540" s="109">
        <f t="shared" si="1392"/>
        <v>2099.3580000000002</v>
      </c>
      <c r="AL540" s="109">
        <f t="shared" si="1392"/>
        <v>1951.7940000000001</v>
      </c>
      <c r="AM540" s="109">
        <f t="shared" si="1392"/>
        <v>1942.0060000000001</v>
      </c>
      <c r="AN540" s="109">
        <f t="shared" si="1392"/>
        <v>2290.2280000000001</v>
      </c>
      <c r="AO540" s="109">
        <f t="shared" si="1392"/>
        <v>2096.3310000000001</v>
      </c>
      <c r="AP540" s="109">
        <f t="shared" si="1392"/>
        <v>2038.539</v>
      </c>
      <c r="AQ540" s="109">
        <f t="shared" si="1392"/>
        <v>2148.7399999999998</v>
      </c>
      <c r="AR540" s="109">
        <f t="shared" si="1392"/>
        <v>2325.835</v>
      </c>
      <c r="AS540" s="109">
        <f t="shared" si="1392"/>
        <v>2341.7890000000002</v>
      </c>
      <c r="AT540" s="109">
        <f t="shared" si="1392"/>
        <v>2234.7150000000001</v>
      </c>
      <c r="AU540" s="109">
        <f t="shared" si="1392"/>
        <v>2165.3290000000002</v>
      </c>
      <c r="AV540" s="109">
        <f t="shared" si="1392"/>
        <v>2566.873</v>
      </c>
      <c r="AW540" s="109">
        <f t="shared" si="1392"/>
        <v>2072.3449999999998</v>
      </c>
      <c r="AX540" s="109">
        <f t="shared" si="1392"/>
        <v>2104.9639999999999</v>
      </c>
      <c r="AY540" s="109">
        <f t="shared" si="1392"/>
        <v>3286.7</v>
      </c>
      <c r="AZ540" s="109">
        <f t="shared" si="1392"/>
        <v>3467</v>
      </c>
      <c r="BA540" s="109">
        <f t="shared" si="1392"/>
        <v>3009.8</v>
      </c>
      <c r="BB540" s="109">
        <f t="shared" si="1392"/>
        <v>3851.6</v>
      </c>
      <c r="BC540" s="109">
        <f t="shared" si="1392"/>
        <v>2738</v>
      </c>
      <c r="BD540" s="109">
        <f t="shared" si="1392"/>
        <v>3000.1</v>
      </c>
      <c r="BE540" s="109">
        <f t="shared" si="1392"/>
        <v>2692.4</v>
      </c>
      <c r="BF540" s="109">
        <f t="shared" si="1392"/>
        <v>2406.4</v>
      </c>
      <c r="BG540" s="109">
        <f t="shared" si="1392"/>
        <v>2846.3</v>
      </c>
      <c r="BH540" s="109">
        <f t="shared" ref="BH540" si="1393">+BH689</f>
        <v>3200.5</v>
      </c>
      <c r="BI540" s="17"/>
      <c r="BJ540" s="17"/>
      <c r="BK540" s="17"/>
      <c r="BL540" s="17"/>
      <c r="BM540" s="17"/>
      <c r="BN540" s="17"/>
      <c r="BO540" s="17"/>
      <c r="BP540" s="17"/>
      <c r="BQ540" s="17"/>
      <c r="BR540" s="17"/>
      <c r="BS540" s="17"/>
      <c r="BT540" s="17"/>
      <c r="BU540" s="17"/>
      <c r="BV540" s="17"/>
      <c r="BW540" s="17"/>
      <c r="BX540" s="17"/>
      <c r="BY540" s="17"/>
      <c r="BZ540" s="17"/>
      <c r="CB540" s="30"/>
      <c r="CC540" s="30">
        <f t="shared" ref="CC540:CO540" si="1394">+SUMIF($C$5:$BZ$5,"="&amp;CC$5,$C540:$BZ540)</f>
        <v>218.72499999999999</v>
      </c>
      <c r="CD540" s="30">
        <f t="shared" si="1394"/>
        <v>336.99900000000002</v>
      </c>
      <c r="CE540" s="30">
        <f t="shared" si="1394"/>
        <v>474.82</v>
      </c>
      <c r="CF540" s="30">
        <f t="shared" si="1394"/>
        <v>966.26</v>
      </c>
      <c r="CG540" s="30">
        <f t="shared" si="1394"/>
        <v>1220.4110000000001</v>
      </c>
      <c r="CH540" s="30">
        <f t="shared" si="1394"/>
        <v>1685.8920000000001</v>
      </c>
      <c r="CI540" s="30">
        <f t="shared" si="1394"/>
        <v>1726.9290000000001</v>
      </c>
      <c r="CJ540" s="30">
        <f t="shared" si="1394"/>
        <v>1951.7940000000001</v>
      </c>
      <c r="CK540" s="30">
        <f t="shared" si="1394"/>
        <v>2038.539</v>
      </c>
      <c r="CL540" s="30">
        <f t="shared" si="1394"/>
        <v>2234.7150000000001</v>
      </c>
      <c r="CM540" s="30">
        <f t="shared" si="1394"/>
        <v>2104.9639999999999</v>
      </c>
      <c r="CN540" s="30">
        <f t="shared" si="1394"/>
        <v>3851.6</v>
      </c>
      <c r="CO540" s="30">
        <f t="shared" si="1394"/>
        <v>2406.4</v>
      </c>
      <c r="CP540" s="30"/>
      <c r="CQ540" s="30"/>
      <c r="CR540" s="30"/>
      <c r="CS540" s="30"/>
      <c r="CT540" s="30"/>
    </row>
    <row r="541" spans="1:98" ht="15.75" customHeight="1" x14ac:dyDescent="0.25">
      <c r="A541" s="1"/>
      <c r="C541" s="90"/>
      <c r="D541" s="90"/>
      <c r="E541" s="90"/>
      <c r="F541" s="90"/>
      <c r="G541" s="90"/>
      <c r="H541" s="90"/>
      <c r="I541" s="90"/>
      <c r="J541" s="90"/>
      <c r="K541" s="90"/>
      <c r="L541" s="90"/>
      <c r="M541" s="90"/>
      <c r="N541" s="90"/>
      <c r="O541" s="90"/>
      <c r="P541" s="90"/>
      <c r="Q541" s="90"/>
      <c r="R541" s="90"/>
      <c r="S541" s="90"/>
      <c r="T541" s="90"/>
      <c r="U541" s="90"/>
      <c r="V541" s="90"/>
      <c r="W541" s="90"/>
      <c r="X541" s="90"/>
      <c r="Y541" s="90"/>
      <c r="Z541" s="90"/>
      <c r="AA541" s="90"/>
      <c r="AB541" s="90"/>
      <c r="AC541" s="90"/>
      <c r="AD541" s="90"/>
      <c r="AE541" s="90"/>
      <c r="AF541" s="90"/>
      <c r="AG541" s="90"/>
      <c r="AH541" s="90"/>
      <c r="AI541" s="90"/>
      <c r="AJ541" s="90"/>
      <c r="AK541" s="90"/>
      <c r="AL541" s="90"/>
      <c r="AM541" s="90"/>
      <c r="AN541" s="90"/>
      <c r="AO541" s="90"/>
      <c r="AP541" s="90"/>
      <c r="AQ541" s="90"/>
      <c r="AR541" s="90"/>
      <c r="AS541" s="90"/>
      <c r="AT541" s="90"/>
      <c r="AU541" s="90"/>
      <c r="AV541" s="90"/>
      <c r="AW541" s="90"/>
      <c r="AX541" s="90"/>
      <c r="AY541" s="90"/>
      <c r="AZ541" s="90"/>
      <c r="BA541" s="90"/>
      <c r="BB541" s="90"/>
      <c r="BC541" s="90"/>
      <c r="BD541" s="90"/>
      <c r="BE541" s="90"/>
      <c r="BF541" s="90"/>
      <c r="BG541" s="90"/>
      <c r="BH541" s="90"/>
      <c r="CB541" s="30"/>
      <c r="CC541" s="30"/>
      <c r="CD541" s="30"/>
      <c r="CE541" s="30"/>
      <c r="CF541" s="30"/>
      <c r="CG541" s="30"/>
      <c r="CH541" s="30"/>
      <c r="CI541" s="30"/>
      <c r="CJ541" s="30"/>
      <c r="CK541" s="30"/>
      <c r="CL541" s="30"/>
      <c r="CM541" s="30"/>
      <c r="CN541" s="30"/>
      <c r="CO541" s="30"/>
      <c r="CP541" s="30"/>
      <c r="CQ541" s="30"/>
      <c r="CR541" s="30"/>
      <c r="CS541" s="30"/>
      <c r="CT541" s="30"/>
    </row>
    <row r="542" spans="1:98" ht="15.75" customHeight="1" x14ac:dyDescent="0.25">
      <c r="A542" s="1"/>
      <c r="B542" s="26" t="str">
        <f t="shared" ref="B542:B545" si="1395">+B691</f>
        <v>Long-term debt</v>
      </c>
      <c r="C542" s="90"/>
      <c r="D542" s="90"/>
      <c r="E542" s="90"/>
      <c r="F542" s="90"/>
      <c r="G542" s="90">
        <f t="shared" ref="G542:BG542" si="1396">+G691</f>
        <v>109.236</v>
      </c>
      <c r="H542" s="90">
        <f t="shared" si="1396"/>
        <v>111.29900000000001</v>
      </c>
      <c r="I542" s="90">
        <f t="shared" si="1396"/>
        <v>311.90600000000001</v>
      </c>
      <c r="J542" s="90">
        <f t="shared" si="1396"/>
        <v>316.33999999999997</v>
      </c>
      <c r="K542" s="90">
        <f t="shared" si="1396"/>
        <v>320.88299999999998</v>
      </c>
      <c r="L542" s="90">
        <f t="shared" si="1396"/>
        <v>325.53899999999999</v>
      </c>
      <c r="M542" s="90">
        <f t="shared" si="1396"/>
        <v>330.31099999999998</v>
      </c>
      <c r="N542" s="90">
        <f t="shared" si="1396"/>
        <v>335.202</v>
      </c>
      <c r="O542" s="90">
        <f t="shared" si="1396"/>
        <v>408.92500000000001</v>
      </c>
      <c r="P542" s="90">
        <f t="shared" si="1396"/>
        <v>443.52600000000001</v>
      </c>
      <c r="Q542" s="90">
        <f t="shared" si="1396"/>
        <v>448.73700000000002</v>
      </c>
      <c r="R542" s="90">
        <f t="shared" si="1396"/>
        <v>454.03100000000001</v>
      </c>
      <c r="S542" s="90">
        <f t="shared" si="1396"/>
        <v>459.40800000000002</v>
      </c>
      <c r="T542" s="90">
        <f t="shared" si="1396"/>
        <v>464.87099999999998</v>
      </c>
      <c r="U542" s="90">
        <f t="shared" si="1396"/>
        <v>470.42</v>
      </c>
      <c r="V542" s="90">
        <f t="shared" si="1396"/>
        <v>476.05700000000002</v>
      </c>
      <c r="W542" s="90">
        <f t="shared" si="1396"/>
        <v>481.78399999999999</v>
      </c>
      <c r="X542" s="90">
        <f t="shared" si="1396"/>
        <v>487.601</v>
      </c>
      <c r="Y542" s="90">
        <f t="shared" si="1396"/>
        <v>491.57600000000002</v>
      </c>
      <c r="Z542" s="90">
        <f t="shared" si="1396"/>
        <v>497.935</v>
      </c>
      <c r="AA542" s="90">
        <f t="shared" si="1396"/>
        <v>504.38499999999999</v>
      </c>
      <c r="AB542" s="90">
        <f t="shared" si="1396"/>
        <v>511.63600000000002</v>
      </c>
      <c r="AC542" s="90">
        <f t="shared" si="1396"/>
        <v>258.87599999999998</v>
      </c>
      <c r="AD542" s="90">
        <f t="shared" si="1396"/>
        <v>251.929</v>
      </c>
      <c r="AE542" s="90">
        <f t="shared" si="1396"/>
        <v>212.864</v>
      </c>
      <c r="AF542" s="90">
        <f t="shared" si="1396"/>
        <v>52.369</v>
      </c>
      <c r="AG542" s="90">
        <f t="shared" si="1396"/>
        <v>13.837999999999999</v>
      </c>
      <c r="AH542" s="90">
        <f t="shared" si="1396"/>
        <v>8.0679999999999996</v>
      </c>
      <c r="AI542" s="90">
        <f t="shared" si="1396"/>
        <v>5.2320000000000002</v>
      </c>
      <c r="AJ542" s="90" t="str">
        <f t="shared" si="1396"/>
        <v>-</v>
      </c>
      <c r="AK542" s="90" t="str">
        <f t="shared" si="1396"/>
        <v>-</v>
      </c>
      <c r="AL542" s="90" t="str">
        <f t="shared" si="1396"/>
        <v>-</v>
      </c>
      <c r="AM542" s="90" t="str">
        <f t="shared" si="1396"/>
        <v>-</v>
      </c>
      <c r="AN542" s="90" t="str">
        <f t="shared" si="1396"/>
        <v>-</v>
      </c>
      <c r="AO542" s="90" t="str">
        <f t="shared" si="1396"/>
        <v>-</v>
      </c>
      <c r="AP542" s="90" t="str">
        <f t="shared" si="1396"/>
        <v>-</v>
      </c>
      <c r="AQ542" s="90" t="str">
        <f t="shared" si="1396"/>
        <v>-</v>
      </c>
      <c r="AR542" s="90" t="str">
        <f t="shared" si="1396"/>
        <v>-</v>
      </c>
      <c r="AS542" s="90" t="str">
        <f t="shared" si="1396"/>
        <v>-</v>
      </c>
      <c r="AT542" s="90">
        <f t="shared" si="1396"/>
        <v>110.127</v>
      </c>
      <c r="AU542" s="90">
        <f t="shared" si="1396"/>
        <v>111.652</v>
      </c>
      <c r="AV542" s="90" t="str">
        <f t="shared" si="1396"/>
        <v>-</v>
      </c>
      <c r="AW542" s="90" t="str">
        <f t="shared" si="1396"/>
        <v>-</v>
      </c>
      <c r="AX542" s="90" t="str">
        <f t="shared" si="1396"/>
        <v>-</v>
      </c>
      <c r="AY542" s="90">
        <f t="shared" si="1396"/>
        <v>2935.5</v>
      </c>
      <c r="AZ542" s="90">
        <f t="shared" si="1396"/>
        <v>2935.5</v>
      </c>
      <c r="BA542" s="90">
        <f t="shared" si="1396"/>
        <v>2735.5</v>
      </c>
      <c r="BB542" s="90">
        <f t="shared" si="1396"/>
        <v>1733</v>
      </c>
      <c r="BC542" s="90">
        <f t="shared" si="1396"/>
        <v>2704.7</v>
      </c>
      <c r="BD542" s="90">
        <f t="shared" si="1396"/>
        <v>2707.1</v>
      </c>
      <c r="BE542" s="90">
        <f t="shared" si="1396"/>
        <v>2708.2</v>
      </c>
      <c r="BF542" s="90">
        <f t="shared" si="1396"/>
        <v>3058.3</v>
      </c>
      <c r="BG542" s="90">
        <f t="shared" si="1396"/>
        <v>3054.4</v>
      </c>
      <c r="BH542" s="90">
        <f t="shared" ref="BH542" si="1397">+BH691</f>
        <v>3055.9</v>
      </c>
      <c r="CB542" s="30"/>
      <c r="CC542" s="30">
        <f t="shared" ref="CC542:CO542" si="1398">+SUMIF($C$5:$BZ$5,"="&amp;CC$5,$C542:$BZ542)</f>
        <v>316.33999999999997</v>
      </c>
      <c r="CD542" s="30">
        <f t="shared" si="1398"/>
        <v>335.202</v>
      </c>
      <c r="CE542" s="30">
        <f t="shared" si="1398"/>
        <v>454.03100000000001</v>
      </c>
      <c r="CF542" s="30">
        <f t="shared" si="1398"/>
        <v>476.05700000000002</v>
      </c>
      <c r="CG542" s="30">
        <f t="shared" si="1398"/>
        <v>497.935</v>
      </c>
      <c r="CH542" s="30">
        <f t="shared" si="1398"/>
        <v>251.929</v>
      </c>
      <c r="CI542" s="30">
        <f t="shared" si="1398"/>
        <v>8.0679999999999996</v>
      </c>
      <c r="CJ542" s="30">
        <f t="shared" si="1398"/>
        <v>0</v>
      </c>
      <c r="CK542" s="30">
        <f t="shared" si="1398"/>
        <v>0</v>
      </c>
      <c r="CL542" s="30">
        <f t="shared" si="1398"/>
        <v>110.127</v>
      </c>
      <c r="CM542" s="30">
        <f t="shared" si="1398"/>
        <v>0</v>
      </c>
      <c r="CN542" s="30">
        <f t="shared" si="1398"/>
        <v>1733</v>
      </c>
      <c r="CO542" s="30">
        <f t="shared" si="1398"/>
        <v>3058.3</v>
      </c>
      <c r="CP542" s="30"/>
      <c r="CQ542" s="30"/>
      <c r="CR542" s="30"/>
      <c r="CS542" s="30"/>
      <c r="CT542" s="30"/>
    </row>
    <row r="543" spans="1:98" ht="15.75" customHeight="1" x14ac:dyDescent="0.25">
      <c r="A543" s="1"/>
      <c r="B543" s="26" t="str">
        <f t="shared" si="1395"/>
        <v>Lease liabilities - Noncurrent</v>
      </c>
      <c r="C543" s="90"/>
      <c r="D543" s="90"/>
      <c r="E543" s="90"/>
      <c r="F543" s="90"/>
      <c r="G543" s="90" t="str">
        <f t="shared" ref="G543:BG543" si="1399">+G692</f>
        <v>-</v>
      </c>
      <c r="H543" s="90" t="str">
        <f t="shared" si="1399"/>
        <v>-</v>
      </c>
      <c r="I543" s="90" t="str">
        <f t="shared" si="1399"/>
        <v>-</v>
      </c>
      <c r="J543" s="90" t="str">
        <f t="shared" si="1399"/>
        <v>-</v>
      </c>
      <c r="K543" s="90" t="str">
        <f t="shared" si="1399"/>
        <v>-</v>
      </c>
      <c r="L543" s="90" t="str">
        <f t="shared" si="1399"/>
        <v>-</v>
      </c>
      <c r="M543" s="90" t="str">
        <f t="shared" si="1399"/>
        <v>-</v>
      </c>
      <c r="N543" s="90" t="str">
        <f t="shared" si="1399"/>
        <v>-</v>
      </c>
      <c r="O543" s="90" t="str">
        <f t="shared" si="1399"/>
        <v>-</v>
      </c>
      <c r="P543" s="90" t="str">
        <f t="shared" si="1399"/>
        <v>-</v>
      </c>
      <c r="Q543" s="90" t="str">
        <f t="shared" si="1399"/>
        <v>-</v>
      </c>
      <c r="R543" s="90" t="str">
        <f t="shared" si="1399"/>
        <v>-</v>
      </c>
      <c r="S543" s="90" t="str">
        <f t="shared" si="1399"/>
        <v>-</v>
      </c>
      <c r="T543" s="90" t="str">
        <f t="shared" si="1399"/>
        <v>-</v>
      </c>
      <c r="U543" s="90" t="str">
        <f t="shared" si="1399"/>
        <v>-</v>
      </c>
      <c r="V543" s="90" t="str">
        <f t="shared" si="1399"/>
        <v>-</v>
      </c>
      <c r="W543" s="90" t="str">
        <f t="shared" si="1399"/>
        <v>-</v>
      </c>
      <c r="X543" s="90" t="str">
        <f t="shared" si="1399"/>
        <v>-</v>
      </c>
      <c r="Y543" s="90" t="str">
        <f t="shared" si="1399"/>
        <v>-</v>
      </c>
      <c r="Z543" s="90" t="str">
        <f t="shared" si="1399"/>
        <v>-</v>
      </c>
      <c r="AA543" s="90" t="str">
        <f t="shared" si="1399"/>
        <v>-</v>
      </c>
      <c r="AB543" s="90" t="str">
        <f t="shared" si="1399"/>
        <v>-</v>
      </c>
      <c r="AC543" s="90" t="str">
        <f t="shared" si="1399"/>
        <v>-</v>
      </c>
      <c r="AD543" s="90" t="str">
        <f t="shared" si="1399"/>
        <v>-</v>
      </c>
      <c r="AE543" s="90" t="str">
        <f t="shared" si="1399"/>
        <v>-</v>
      </c>
      <c r="AF543" s="90" t="str">
        <f t="shared" si="1399"/>
        <v>-</v>
      </c>
      <c r="AG543" s="90" t="str">
        <f t="shared" si="1399"/>
        <v>-</v>
      </c>
      <c r="AH543" s="90" t="str">
        <f t="shared" si="1399"/>
        <v>-</v>
      </c>
      <c r="AI543" s="90" t="str">
        <f t="shared" si="1399"/>
        <v>-</v>
      </c>
      <c r="AJ543" s="90" t="str">
        <f t="shared" si="1399"/>
        <v>-</v>
      </c>
      <c r="AK543" s="90" t="str">
        <f t="shared" si="1399"/>
        <v>-</v>
      </c>
      <c r="AL543" s="90" t="str">
        <f t="shared" si="1399"/>
        <v>-</v>
      </c>
      <c r="AM543" s="90">
        <f t="shared" si="1399"/>
        <v>125.128</v>
      </c>
      <c r="AN543" s="90">
        <f t="shared" si="1399"/>
        <v>118.789</v>
      </c>
      <c r="AO543" s="90">
        <f t="shared" si="1399"/>
        <v>151.4</v>
      </c>
      <c r="AP543" s="90">
        <f t="shared" si="1399"/>
        <v>152.059</v>
      </c>
      <c r="AQ543" s="90">
        <f t="shared" si="1399"/>
        <v>153.506</v>
      </c>
      <c r="AR543" s="90">
        <f t="shared" si="1399"/>
        <v>150.79300000000001</v>
      </c>
      <c r="AS543" s="90">
        <f t="shared" si="1399"/>
        <v>156.83500000000001</v>
      </c>
      <c r="AT543" s="90">
        <f t="shared" si="1399"/>
        <v>159.67099999999999</v>
      </c>
      <c r="AU543" s="90">
        <f t="shared" si="1399"/>
        <v>156.95099999999999</v>
      </c>
      <c r="AV543" s="90">
        <f t="shared" si="1399"/>
        <v>207.43700000000001</v>
      </c>
      <c r="AW543" s="90">
        <f t="shared" si="1399"/>
        <v>209.64599999999999</v>
      </c>
      <c r="AX543" s="90">
        <f t="shared" si="1399"/>
        <v>211.3</v>
      </c>
      <c r="AY543" s="90">
        <f t="shared" si="1399"/>
        <v>341.2</v>
      </c>
      <c r="AZ543" s="90">
        <f t="shared" si="1399"/>
        <v>329.9</v>
      </c>
      <c r="BA543" s="90">
        <f t="shared" si="1399"/>
        <v>354.2</v>
      </c>
      <c r="BB543" s="90">
        <f t="shared" si="1399"/>
        <v>347</v>
      </c>
      <c r="BC543" s="90">
        <f t="shared" si="1399"/>
        <v>354.7</v>
      </c>
      <c r="BD543" s="90">
        <f t="shared" si="1399"/>
        <v>373</v>
      </c>
      <c r="BE543" s="90">
        <f t="shared" si="1399"/>
        <v>380.7</v>
      </c>
      <c r="BF543" s="90">
        <f t="shared" si="1399"/>
        <v>387.3</v>
      </c>
      <c r="BG543" s="90">
        <f t="shared" si="1399"/>
        <v>404.9</v>
      </c>
      <c r="BH543" s="90">
        <f t="shared" ref="BH543" si="1400">+BH692</f>
        <v>398.3</v>
      </c>
      <c r="CB543" s="30"/>
      <c r="CC543" s="30">
        <f t="shared" ref="CC543:CO543" si="1401">+SUMIF($C$5:$BZ$5,"="&amp;CC$5,$C543:$BZ543)</f>
        <v>0</v>
      </c>
      <c r="CD543" s="30">
        <f t="shared" si="1401"/>
        <v>0</v>
      </c>
      <c r="CE543" s="30">
        <f t="shared" si="1401"/>
        <v>0</v>
      </c>
      <c r="CF543" s="30">
        <f t="shared" si="1401"/>
        <v>0</v>
      </c>
      <c r="CG543" s="30">
        <f t="shared" si="1401"/>
        <v>0</v>
      </c>
      <c r="CH543" s="30">
        <f t="shared" si="1401"/>
        <v>0</v>
      </c>
      <c r="CI543" s="30">
        <f t="shared" si="1401"/>
        <v>0</v>
      </c>
      <c r="CJ543" s="30">
        <f t="shared" si="1401"/>
        <v>0</v>
      </c>
      <c r="CK543" s="30">
        <f t="shared" si="1401"/>
        <v>152.059</v>
      </c>
      <c r="CL543" s="30">
        <f t="shared" si="1401"/>
        <v>159.67099999999999</v>
      </c>
      <c r="CM543" s="30">
        <f t="shared" si="1401"/>
        <v>211.3</v>
      </c>
      <c r="CN543" s="30">
        <f t="shared" si="1401"/>
        <v>347</v>
      </c>
      <c r="CO543" s="30">
        <f t="shared" si="1401"/>
        <v>387.3</v>
      </c>
      <c r="CP543" s="30"/>
      <c r="CQ543" s="30"/>
      <c r="CR543" s="30"/>
      <c r="CS543" s="30"/>
      <c r="CT543" s="30"/>
    </row>
    <row r="544" spans="1:98" ht="15.75" customHeight="1" x14ac:dyDescent="0.25">
      <c r="A544" s="1"/>
      <c r="B544" s="26" t="str">
        <f t="shared" si="1395"/>
        <v>Deferred tax liabilities, net</v>
      </c>
      <c r="C544" s="90"/>
      <c r="D544" s="90"/>
      <c r="E544" s="90"/>
      <c r="F544" s="90"/>
      <c r="G544" s="90">
        <f t="shared" ref="G544:BG544" si="1402">+G693</f>
        <v>3.12</v>
      </c>
      <c r="H544" s="90">
        <f t="shared" si="1402"/>
        <v>3.117</v>
      </c>
      <c r="I544" s="90">
        <f t="shared" si="1402"/>
        <v>3.1160000000000001</v>
      </c>
      <c r="J544" s="90">
        <f t="shared" si="1402"/>
        <v>0.69499999999999995</v>
      </c>
      <c r="K544" s="90">
        <f t="shared" si="1402"/>
        <v>0.67900000000000005</v>
      </c>
      <c r="L544" s="90">
        <f t="shared" si="1402"/>
        <v>16.193000000000001</v>
      </c>
      <c r="M544" s="90" t="str">
        <f t="shared" si="1402"/>
        <v>-</v>
      </c>
      <c r="N544" s="90" t="str">
        <f t="shared" si="1402"/>
        <v>-</v>
      </c>
      <c r="O544" s="90" t="str">
        <f t="shared" si="1402"/>
        <v>-</v>
      </c>
      <c r="P544" s="90" t="str">
        <f t="shared" si="1402"/>
        <v>-</v>
      </c>
      <c r="Q544" s="90" t="str">
        <f t="shared" si="1402"/>
        <v>-</v>
      </c>
      <c r="R544" s="90" t="str">
        <f t="shared" si="1402"/>
        <v>-</v>
      </c>
      <c r="S544" s="90" t="str">
        <f t="shared" si="1402"/>
        <v>-</v>
      </c>
      <c r="T544" s="90" t="str">
        <f t="shared" si="1402"/>
        <v>-</v>
      </c>
      <c r="U544" s="90" t="str">
        <f t="shared" si="1402"/>
        <v>-</v>
      </c>
      <c r="V544" s="90" t="str">
        <f t="shared" si="1402"/>
        <v>-</v>
      </c>
      <c r="W544" s="90" t="str">
        <f t="shared" si="1402"/>
        <v>-</v>
      </c>
      <c r="X544" s="90" t="str">
        <f t="shared" si="1402"/>
        <v>-</v>
      </c>
      <c r="Y544" s="90" t="str">
        <f t="shared" si="1402"/>
        <v>-</v>
      </c>
      <c r="Z544" s="90" t="str">
        <f t="shared" si="1402"/>
        <v>-</v>
      </c>
      <c r="AA544" s="90" t="str">
        <f t="shared" si="1402"/>
        <v>-</v>
      </c>
      <c r="AB544" s="90" t="str">
        <f t="shared" si="1402"/>
        <v>-</v>
      </c>
      <c r="AC544" s="90" t="str">
        <f t="shared" si="1402"/>
        <v>-</v>
      </c>
      <c r="AD544" s="90" t="str">
        <f t="shared" si="1402"/>
        <v>-</v>
      </c>
      <c r="AE544" s="90" t="str">
        <f t="shared" si="1402"/>
        <v>-</v>
      </c>
      <c r="AF544" s="90" t="str">
        <f t="shared" si="1402"/>
        <v>-</v>
      </c>
      <c r="AG544" s="90" t="str">
        <f t="shared" si="1402"/>
        <v>-</v>
      </c>
      <c r="AH544" s="90" t="str">
        <f t="shared" si="1402"/>
        <v>-</v>
      </c>
      <c r="AI544" s="90" t="str">
        <f t="shared" si="1402"/>
        <v>-</v>
      </c>
      <c r="AJ544" s="90" t="str">
        <f t="shared" si="1402"/>
        <v>-</v>
      </c>
      <c r="AK544" s="90" t="str">
        <f t="shared" si="1402"/>
        <v>-</v>
      </c>
      <c r="AL544" s="90" t="str">
        <f t="shared" si="1402"/>
        <v>-</v>
      </c>
      <c r="AM544" s="90" t="str">
        <f t="shared" si="1402"/>
        <v>-</v>
      </c>
      <c r="AN544" s="90" t="str">
        <f t="shared" si="1402"/>
        <v>-</v>
      </c>
      <c r="AO544" s="90" t="str">
        <f t="shared" si="1402"/>
        <v>-</v>
      </c>
      <c r="AP544" s="90" t="str">
        <f t="shared" si="1402"/>
        <v>-</v>
      </c>
      <c r="AQ544" s="90" t="str">
        <f t="shared" si="1402"/>
        <v>-</v>
      </c>
      <c r="AR544" s="90" t="str">
        <f t="shared" si="1402"/>
        <v>-</v>
      </c>
      <c r="AS544" s="90" t="str">
        <f t="shared" si="1402"/>
        <v>-</v>
      </c>
      <c r="AT544" s="90" t="str">
        <f t="shared" si="1402"/>
        <v>-</v>
      </c>
      <c r="AU544" s="90" t="str">
        <f t="shared" si="1402"/>
        <v>-</v>
      </c>
      <c r="AV544" s="90" t="str">
        <f t="shared" si="1402"/>
        <v>-</v>
      </c>
      <c r="AW544" s="90" t="str">
        <f t="shared" si="1402"/>
        <v>-</v>
      </c>
      <c r="AX544" s="90">
        <f t="shared" si="1402"/>
        <v>21.8</v>
      </c>
      <c r="AY544" s="90">
        <f t="shared" si="1402"/>
        <v>1093.0999999999999</v>
      </c>
      <c r="AZ544" s="90">
        <f t="shared" si="1402"/>
        <v>871.5</v>
      </c>
      <c r="BA544" s="90">
        <f t="shared" si="1402"/>
        <v>711.3</v>
      </c>
      <c r="BB544" s="90">
        <f t="shared" si="1402"/>
        <v>534</v>
      </c>
      <c r="BC544" s="90">
        <f t="shared" si="1402"/>
        <v>422</v>
      </c>
      <c r="BD544" s="90">
        <f t="shared" si="1402"/>
        <v>278.5</v>
      </c>
      <c r="BE544" s="90">
        <f t="shared" si="1402"/>
        <v>223</v>
      </c>
      <c r="BF544" s="90">
        <f t="shared" si="1402"/>
        <v>340.9</v>
      </c>
      <c r="BG544" s="90">
        <f t="shared" si="1402"/>
        <v>311.10000000000002</v>
      </c>
      <c r="BH544" s="90">
        <f t="shared" ref="BH544" si="1403">+BH693</f>
        <v>281.89999999999998</v>
      </c>
      <c r="CB544" s="30"/>
      <c r="CC544" s="30">
        <f t="shared" ref="CC544:CO544" si="1404">+SUMIF($C$5:$BZ$5,"="&amp;CC$5,$C544:$BZ544)</f>
        <v>0.69499999999999995</v>
      </c>
      <c r="CD544" s="30">
        <f t="shared" si="1404"/>
        <v>0</v>
      </c>
      <c r="CE544" s="30">
        <f t="shared" si="1404"/>
        <v>0</v>
      </c>
      <c r="CF544" s="30">
        <f t="shared" si="1404"/>
        <v>0</v>
      </c>
      <c r="CG544" s="30">
        <f t="shared" si="1404"/>
        <v>0</v>
      </c>
      <c r="CH544" s="30">
        <f t="shared" si="1404"/>
        <v>0</v>
      </c>
      <c r="CI544" s="30">
        <f t="shared" si="1404"/>
        <v>0</v>
      </c>
      <c r="CJ544" s="30">
        <f t="shared" si="1404"/>
        <v>0</v>
      </c>
      <c r="CK544" s="30">
        <f t="shared" si="1404"/>
        <v>0</v>
      </c>
      <c r="CL544" s="30">
        <f t="shared" si="1404"/>
        <v>0</v>
      </c>
      <c r="CM544" s="30">
        <f t="shared" si="1404"/>
        <v>21.8</v>
      </c>
      <c r="CN544" s="30">
        <f t="shared" si="1404"/>
        <v>534</v>
      </c>
      <c r="CO544" s="30">
        <f t="shared" si="1404"/>
        <v>340.9</v>
      </c>
      <c r="CP544" s="30"/>
      <c r="CQ544" s="30"/>
      <c r="CR544" s="30"/>
      <c r="CS544" s="30"/>
      <c r="CT544" s="30"/>
    </row>
    <row r="545" spans="1:98" ht="15.75" customHeight="1" x14ac:dyDescent="0.25">
      <c r="A545" s="1"/>
      <c r="B545" s="26" t="str">
        <f t="shared" si="1395"/>
        <v>Deferred revenue - Non-current</v>
      </c>
      <c r="C545" s="90"/>
      <c r="D545" s="90"/>
      <c r="E545" s="90"/>
      <c r="F545" s="90"/>
      <c r="G545" s="90" t="str">
        <f t="shared" ref="G545:BG545" si="1405">+G694</f>
        <v>-</v>
      </c>
      <c r="H545" s="90" t="str">
        <f t="shared" si="1405"/>
        <v>-</v>
      </c>
      <c r="I545" s="90" t="str">
        <f t="shared" si="1405"/>
        <v>-</v>
      </c>
      <c r="J545" s="90" t="str">
        <f t="shared" si="1405"/>
        <v>-</v>
      </c>
      <c r="K545" s="90">
        <f t="shared" si="1405"/>
        <v>9.1129999999999995</v>
      </c>
      <c r="L545" s="90">
        <f t="shared" si="1405"/>
        <v>8.8829999999999991</v>
      </c>
      <c r="M545" s="90">
        <f t="shared" si="1405"/>
        <v>6.7195</v>
      </c>
      <c r="N545" s="90">
        <f t="shared" si="1405"/>
        <v>8.8215000000000003</v>
      </c>
      <c r="O545" s="90">
        <f t="shared" si="1405"/>
        <v>7.4823333333333331</v>
      </c>
      <c r="P545" s="90">
        <f t="shared" si="1405"/>
        <v>20.72</v>
      </c>
      <c r="Q545" s="90" t="str">
        <f t="shared" si="1405"/>
        <v>-</v>
      </c>
      <c r="R545" s="90">
        <f t="shared" si="1405"/>
        <v>18.128</v>
      </c>
      <c r="S545" s="90" t="str">
        <f t="shared" si="1405"/>
        <v>-</v>
      </c>
      <c r="T545" s="90" t="str">
        <f t="shared" si="1405"/>
        <v>-</v>
      </c>
      <c r="U545" s="90">
        <f t="shared" si="1405"/>
        <v>197.94300000000001</v>
      </c>
      <c r="V545" s="90">
        <f t="shared" si="1405"/>
        <v>164.61799999999999</v>
      </c>
      <c r="W545" s="90">
        <f t="shared" si="1405"/>
        <v>172.727</v>
      </c>
      <c r="X545" s="90">
        <f t="shared" si="1405"/>
        <v>85.242000000000004</v>
      </c>
      <c r="Y545" s="90">
        <f t="shared" si="1405"/>
        <v>39.884999999999998</v>
      </c>
      <c r="Z545" s="90">
        <f t="shared" si="1405"/>
        <v>216.31899999999999</v>
      </c>
      <c r="AA545" s="90">
        <f t="shared" si="1405"/>
        <v>153.91200000000001</v>
      </c>
      <c r="AB545" s="90">
        <f t="shared" si="1405"/>
        <v>54.741</v>
      </c>
      <c r="AC545" s="90">
        <f t="shared" si="1405"/>
        <v>11.255000000000001</v>
      </c>
      <c r="AD545" s="90">
        <f t="shared" si="1405"/>
        <v>10.406000000000001</v>
      </c>
      <c r="AE545" s="90">
        <f t="shared" si="1405"/>
        <v>231.52600000000001</v>
      </c>
      <c r="AF545" s="90">
        <f t="shared" si="1405"/>
        <v>167.07</v>
      </c>
      <c r="AG545" s="90">
        <f t="shared" si="1405"/>
        <v>44.500999999999998</v>
      </c>
      <c r="AH545" s="90">
        <f t="shared" si="1405"/>
        <v>355.589</v>
      </c>
      <c r="AI545" s="90">
        <f t="shared" si="1405"/>
        <v>15.861000000000001</v>
      </c>
      <c r="AJ545" s="90">
        <f t="shared" si="1405"/>
        <v>15.407</v>
      </c>
      <c r="AK545" s="90">
        <f t="shared" si="1405"/>
        <v>69.137</v>
      </c>
      <c r="AL545" s="90">
        <f t="shared" si="1405"/>
        <v>21.058</v>
      </c>
      <c r="AM545" s="90">
        <f t="shared" si="1405"/>
        <v>22.097000000000001</v>
      </c>
      <c r="AN545" s="90">
        <f t="shared" si="1405"/>
        <v>25.378</v>
      </c>
      <c r="AO545" s="90">
        <f t="shared" si="1405"/>
        <v>32.962000000000003</v>
      </c>
      <c r="AP545" s="90">
        <f t="shared" si="1405"/>
        <v>28.338999999999999</v>
      </c>
      <c r="AQ545" s="90">
        <f t="shared" si="1405"/>
        <v>32.850999999999999</v>
      </c>
      <c r="AR545" s="90">
        <f t="shared" si="1405"/>
        <v>32.880000000000003</v>
      </c>
      <c r="AS545" s="90">
        <f t="shared" si="1405"/>
        <v>31.812999999999999</v>
      </c>
      <c r="AT545" s="90">
        <f t="shared" si="1405"/>
        <v>37.302</v>
      </c>
      <c r="AU545" s="90">
        <f t="shared" si="1405"/>
        <v>51.317999999999998</v>
      </c>
      <c r="AV545" s="90">
        <f t="shared" si="1405"/>
        <v>51.530999999999999</v>
      </c>
      <c r="AW545" s="90">
        <f t="shared" si="1405"/>
        <v>68.218000000000004</v>
      </c>
      <c r="AX545" s="90">
        <f t="shared" si="1405"/>
        <v>70.911000000000001</v>
      </c>
      <c r="AY545" s="90">
        <f t="shared" si="1405"/>
        <v>21.5</v>
      </c>
      <c r="AZ545" s="90">
        <f t="shared" si="1405"/>
        <v>29.1</v>
      </c>
      <c r="BA545" s="90">
        <f t="shared" si="1405"/>
        <v>31</v>
      </c>
      <c r="BB545" s="90">
        <f t="shared" si="1405"/>
        <v>35.5</v>
      </c>
      <c r="BC545" s="90">
        <f t="shared" si="1405"/>
        <v>35.5</v>
      </c>
      <c r="BD545" s="90">
        <f t="shared" si="1405"/>
        <v>60.6</v>
      </c>
      <c r="BE545" s="90">
        <f t="shared" si="1405"/>
        <v>61.3</v>
      </c>
      <c r="BF545" s="90">
        <f t="shared" si="1405"/>
        <v>42.9</v>
      </c>
      <c r="BG545" s="90">
        <f t="shared" si="1405"/>
        <v>38.200000000000003</v>
      </c>
      <c r="BH545" s="90">
        <f t="shared" ref="BH545" si="1406">+BH694</f>
        <v>34.700000000000003</v>
      </c>
      <c r="CB545" s="30"/>
      <c r="CC545" s="30">
        <f t="shared" ref="CC545:CO545" si="1407">+SUMIF($C$5:$BZ$5,"="&amp;CC$5,$C545:$BZ545)</f>
        <v>0</v>
      </c>
      <c r="CD545" s="30">
        <f t="shared" si="1407"/>
        <v>8.8215000000000003</v>
      </c>
      <c r="CE545" s="30">
        <f t="shared" si="1407"/>
        <v>18.128</v>
      </c>
      <c r="CF545" s="30">
        <f t="shared" si="1407"/>
        <v>164.61799999999999</v>
      </c>
      <c r="CG545" s="30">
        <f t="shared" si="1407"/>
        <v>216.31899999999999</v>
      </c>
      <c r="CH545" s="30">
        <f t="shared" si="1407"/>
        <v>10.406000000000001</v>
      </c>
      <c r="CI545" s="30">
        <f t="shared" si="1407"/>
        <v>355.589</v>
      </c>
      <c r="CJ545" s="30">
        <f t="shared" si="1407"/>
        <v>21.058</v>
      </c>
      <c r="CK545" s="30">
        <f t="shared" si="1407"/>
        <v>28.338999999999999</v>
      </c>
      <c r="CL545" s="30">
        <f t="shared" si="1407"/>
        <v>37.302</v>
      </c>
      <c r="CM545" s="30">
        <f t="shared" si="1407"/>
        <v>70.911000000000001</v>
      </c>
      <c r="CN545" s="30">
        <f t="shared" si="1407"/>
        <v>35.5</v>
      </c>
      <c r="CO545" s="30">
        <f t="shared" si="1407"/>
        <v>42.9</v>
      </c>
      <c r="CP545" s="30"/>
      <c r="CQ545" s="30"/>
      <c r="CR545" s="30"/>
      <c r="CS545" s="30"/>
      <c r="CT545" s="30"/>
    </row>
    <row r="546" spans="1:98" ht="15.75" customHeight="1" x14ac:dyDescent="0.25">
      <c r="A546" s="1"/>
      <c r="B546" s="26" t="s">
        <v>305</v>
      </c>
      <c r="C546" s="52"/>
      <c r="D546" s="52"/>
      <c r="E546" s="52"/>
      <c r="F546" s="52"/>
      <c r="G546" s="52">
        <f t="shared" ref="G546:BG546" si="1408">+G547-SUM(G542:G545,G540)</f>
        <v>15.83499999999998</v>
      </c>
      <c r="H546" s="52">
        <f t="shared" si="1408"/>
        <v>16.103000000000009</v>
      </c>
      <c r="I546" s="52">
        <f t="shared" si="1408"/>
        <v>15.010999999999967</v>
      </c>
      <c r="J546" s="52">
        <f t="shared" si="1408"/>
        <v>17.940000000000055</v>
      </c>
      <c r="K546" s="52">
        <f t="shared" si="1408"/>
        <v>8.4340000000000828</v>
      </c>
      <c r="L546" s="52">
        <f t="shared" si="1408"/>
        <v>-7.3099999999999454</v>
      </c>
      <c r="M546" s="52">
        <f t="shared" si="1408"/>
        <v>6.7195000000000391</v>
      </c>
      <c r="N546" s="52">
        <f t="shared" si="1408"/>
        <v>8.8215000000000146</v>
      </c>
      <c r="O546" s="52">
        <f t="shared" si="1408"/>
        <v>8.4296666666666624</v>
      </c>
      <c r="P546" s="52">
        <f t="shared" si="1408"/>
        <v>0</v>
      </c>
      <c r="Q546" s="52">
        <f t="shared" si="1408"/>
        <v>21.134999999999991</v>
      </c>
      <c r="R546" s="52">
        <f t="shared" si="1408"/>
        <v>50.844999999999914</v>
      </c>
      <c r="S546" s="52">
        <f t="shared" si="1408"/>
        <v>80.021999999999935</v>
      </c>
      <c r="T546" s="52">
        <f t="shared" si="1408"/>
        <v>66.190000000000055</v>
      </c>
      <c r="U546" s="52">
        <f t="shared" si="1408"/>
        <v>62.961000000000013</v>
      </c>
      <c r="V546" s="52">
        <f t="shared" si="1408"/>
        <v>61.076999999999998</v>
      </c>
      <c r="W546" s="52">
        <f t="shared" si="1408"/>
        <v>64.954000000000178</v>
      </c>
      <c r="X546" s="52">
        <f t="shared" si="1408"/>
        <v>65.705999999999904</v>
      </c>
      <c r="Y546" s="52">
        <f t="shared" si="1408"/>
        <v>71.599999999999909</v>
      </c>
      <c r="Z546" s="52">
        <f t="shared" si="1408"/>
        <v>74.227000000000089</v>
      </c>
      <c r="AA546" s="52">
        <f t="shared" si="1408"/>
        <v>85.26299999999992</v>
      </c>
      <c r="AB546" s="52">
        <f t="shared" si="1408"/>
        <v>110.71600000000035</v>
      </c>
      <c r="AC546" s="52">
        <f t="shared" si="1408"/>
        <v>134.23000000000002</v>
      </c>
      <c r="AD546" s="52">
        <f t="shared" si="1408"/>
        <v>197.19899999999984</v>
      </c>
      <c r="AE546" s="52">
        <f t="shared" si="1408"/>
        <v>209.36700000000019</v>
      </c>
      <c r="AF546" s="52">
        <f t="shared" si="1408"/>
        <v>153.99100000000044</v>
      </c>
      <c r="AG546" s="52">
        <f t="shared" si="1408"/>
        <v>151.33399999999983</v>
      </c>
      <c r="AH546" s="52">
        <f t="shared" si="1408"/>
        <v>158.28499999999985</v>
      </c>
      <c r="AI546" s="52">
        <f t="shared" si="1408"/>
        <v>191.49</v>
      </c>
      <c r="AJ546" s="52">
        <f t="shared" si="1408"/>
        <v>205.55400000000009</v>
      </c>
      <c r="AK546" s="52">
        <f t="shared" si="1408"/>
        <v>191.19799999999987</v>
      </c>
      <c r="AL546" s="52">
        <f t="shared" si="1408"/>
        <v>229.63300000000004</v>
      </c>
      <c r="AM546" s="52">
        <f t="shared" si="1408"/>
        <v>190.66399999999976</v>
      </c>
      <c r="AN546" s="52">
        <f t="shared" si="1408"/>
        <v>198.95299999999997</v>
      </c>
      <c r="AO546" s="52">
        <f t="shared" si="1408"/>
        <v>196.90499999999975</v>
      </c>
      <c r="AP546" s="52">
        <f t="shared" si="1408"/>
        <v>190.65100000000029</v>
      </c>
      <c r="AQ546" s="52">
        <f t="shared" si="1408"/>
        <v>383.11600000000044</v>
      </c>
      <c r="AR546" s="52">
        <f t="shared" si="1408"/>
        <v>425.36400000000003</v>
      </c>
      <c r="AS546" s="52">
        <f t="shared" si="1408"/>
        <v>280.37099999999964</v>
      </c>
      <c r="AT546" s="52">
        <f t="shared" si="1408"/>
        <v>154.51099999999997</v>
      </c>
      <c r="AU546" s="52">
        <f t="shared" si="1408"/>
        <v>197.69799999999987</v>
      </c>
      <c r="AV546" s="52">
        <f t="shared" si="1408"/>
        <v>323.52199999999993</v>
      </c>
      <c r="AW546" s="52">
        <f t="shared" si="1408"/>
        <v>342.00700000000006</v>
      </c>
      <c r="AX546" s="52">
        <f t="shared" si="1408"/>
        <v>327.58500000000004</v>
      </c>
      <c r="AY546" s="52">
        <f t="shared" si="1408"/>
        <v>404.60000000000127</v>
      </c>
      <c r="AZ546" s="52">
        <f t="shared" si="1408"/>
        <v>426.39999999999964</v>
      </c>
      <c r="BA546" s="52">
        <f t="shared" si="1408"/>
        <v>489.19999999999982</v>
      </c>
      <c r="BB546" s="52">
        <f t="shared" si="1408"/>
        <v>318.5</v>
      </c>
      <c r="BC546" s="52">
        <f t="shared" si="1408"/>
        <v>330.20000000000073</v>
      </c>
      <c r="BD546" s="52">
        <f t="shared" si="1408"/>
        <v>358.00000000000091</v>
      </c>
      <c r="BE546" s="52">
        <f t="shared" si="1408"/>
        <v>321.5</v>
      </c>
      <c r="BF546" s="52">
        <f t="shared" si="1408"/>
        <v>313.19999999999891</v>
      </c>
      <c r="BG546" s="52">
        <f t="shared" si="1408"/>
        <v>298.20000000000073</v>
      </c>
      <c r="BH546" s="52">
        <f t="shared" ref="BH546" si="1409">+BH547-SUM(BH542:BH545,BH540)</f>
        <v>305.5</v>
      </c>
      <c r="CB546" s="30"/>
      <c r="CC546" s="30">
        <f t="shared" ref="CC546:CO546" si="1410">+SUMIF($C$5:$BZ$5,"="&amp;CC$5,$C546:$BZ546)</f>
        <v>17.940000000000055</v>
      </c>
      <c r="CD546" s="30">
        <f t="shared" si="1410"/>
        <v>8.8215000000000146</v>
      </c>
      <c r="CE546" s="30">
        <f t="shared" si="1410"/>
        <v>50.844999999999914</v>
      </c>
      <c r="CF546" s="30">
        <f t="shared" si="1410"/>
        <v>61.076999999999998</v>
      </c>
      <c r="CG546" s="30">
        <f t="shared" si="1410"/>
        <v>74.227000000000089</v>
      </c>
      <c r="CH546" s="30">
        <f t="shared" si="1410"/>
        <v>197.19899999999984</v>
      </c>
      <c r="CI546" s="30">
        <f t="shared" si="1410"/>
        <v>158.28499999999985</v>
      </c>
      <c r="CJ546" s="30">
        <f t="shared" si="1410"/>
        <v>229.63300000000004</v>
      </c>
      <c r="CK546" s="30">
        <f t="shared" si="1410"/>
        <v>190.65100000000029</v>
      </c>
      <c r="CL546" s="30">
        <f t="shared" si="1410"/>
        <v>154.51099999999997</v>
      </c>
      <c r="CM546" s="30">
        <f t="shared" si="1410"/>
        <v>327.58500000000004</v>
      </c>
      <c r="CN546" s="30">
        <f t="shared" si="1410"/>
        <v>318.5</v>
      </c>
      <c r="CO546" s="30">
        <f t="shared" si="1410"/>
        <v>313.19999999999891</v>
      </c>
      <c r="CP546" s="30"/>
      <c r="CQ546" s="30"/>
      <c r="CR546" s="30"/>
      <c r="CS546" s="30"/>
      <c r="CT546" s="30"/>
    </row>
    <row r="547" spans="1:98" ht="15.75" customHeight="1" x14ac:dyDescent="0.25">
      <c r="A547" s="16"/>
      <c r="B547" s="17" t="s">
        <v>351</v>
      </c>
      <c r="C547" s="109"/>
      <c r="D547" s="109"/>
      <c r="E547" s="109"/>
      <c r="F547" s="109"/>
      <c r="G547" s="109">
        <f t="shared" ref="G547:BG547" si="1411">+G697</f>
        <v>388.31</v>
      </c>
      <c r="H547" s="109">
        <f t="shared" si="1411"/>
        <v>366.03399999999999</v>
      </c>
      <c r="I547" s="109">
        <f t="shared" si="1411"/>
        <v>499.11099999999999</v>
      </c>
      <c r="J547" s="109">
        <f t="shared" si="1411"/>
        <v>553.70000000000005</v>
      </c>
      <c r="K547" s="109">
        <f t="shared" si="1411"/>
        <v>596.10199999999998</v>
      </c>
      <c r="L547" s="109">
        <f t="shared" si="1411"/>
        <v>680.23599999999999</v>
      </c>
      <c r="M547" s="109">
        <f t="shared" si="1411"/>
        <v>624.96699999999998</v>
      </c>
      <c r="N547" s="109">
        <f t="shared" si="1411"/>
        <v>689.84400000000005</v>
      </c>
      <c r="O547" s="109">
        <f t="shared" si="1411"/>
        <v>841.12400000000002</v>
      </c>
      <c r="P547" s="109">
        <f t="shared" si="1411"/>
        <v>2202.4520000000002</v>
      </c>
      <c r="Q547" s="109">
        <f t="shared" si="1411"/>
        <v>1163.3520000000001</v>
      </c>
      <c r="R547" s="109">
        <f t="shared" si="1411"/>
        <v>997.82399999999996</v>
      </c>
      <c r="S547" s="109">
        <f t="shared" si="1411"/>
        <v>824.69899999999996</v>
      </c>
      <c r="T547" s="109">
        <f t="shared" si="1411"/>
        <v>910.20299999999997</v>
      </c>
      <c r="U547" s="109">
        <f t="shared" si="1411"/>
        <v>1438.4290000000001</v>
      </c>
      <c r="V547" s="109">
        <f t="shared" si="1411"/>
        <v>1668.0119999999999</v>
      </c>
      <c r="W547" s="109">
        <f t="shared" si="1411"/>
        <v>1825.7650000000001</v>
      </c>
      <c r="X547" s="109">
        <f t="shared" si="1411"/>
        <v>1852.434</v>
      </c>
      <c r="Y547" s="109">
        <f t="shared" si="1411"/>
        <v>2058.0349999999999</v>
      </c>
      <c r="Z547" s="109">
        <f t="shared" si="1411"/>
        <v>2008.8920000000001</v>
      </c>
      <c r="AA547" s="109">
        <f t="shared" si="1411"/>
        <v>2005.1869999999999</v>
      </c>
      <c r="AB547" s="109">
        <f t="shared" si="1411"/>
        <v>2396.3270000000002</v>
      </c>
      <c r="AC547" s="109">
        <f t="shared" si="1411"/>
        <v>2268.1779999999999</v>
      </c>
      <c r="AD547" s="109">
        <f t="shared" si="1411"/>
        <v>2145.4259999999999</v>
      </c>
      <c r="AE547" s="109">
        <f t="shared" si="1411"/>
        <v>2119.8150000000001</v>
      </c>
      <c r="AF547" s="109">
        <f t="shared" si="1411"/>
        <v>2223.9340000000002</v>
      </c>
      <c r="AG547" s="109">
        <f t="shared" si="1411"/>
        <v>2281.79</v>
      </c>
      <c r="AH547" s="109">
        <f t="shared" si="1411"/>
        <v>2248.8710000000001</v>
      </c>
      <c r="AI547" s="109">
        <f t="shared" si="1411"/>
        <v>1603.799</v>
      </c>
      <c r="AJ547" s="109">
        <f t="shared" si="1411"/>
        <v>1710.75</v>
      </c>
      <c r="AK547" s="109">
        <f t="shared" si="1411"/>
        <v>2359.6930000000002</v>
      </c>
      <c r="AL547" s="109">
        <f t="shared" si="1411"/>
        <v>2202.4850000000001</v>
      </c>
      <c r="AM547" s="109">
        <f t="shared" si="1411"/>
        <v>2279.895</v>
      </c>
      <c r="AN547" s="109">
        <f t="shared" si="1411"/>
        <v>2633.348</v>
      </c>
      <c r="AO547" s="109">
        <f t="shared" si="1411"/>
        <v>2477.598</v>
      </c>
      <c r="AP547" s="109">
        <f t="shared" si="1411"/>
        <v>2409.5880000000002</v>
      </c>
      <c r="AQ547" s="109">
        <f t="shared" si="1411"/>
        <v>2718.2130000000002</v>
      </c>
      <c r="AR547" s="109">
        <f t="shared" si="1411"/>
        <v>2934.8719999999998</v>
      </c>
      <c r="AS547" s="109">
        <f t="shared" si="1411"/>
        <v>2810.808</v>
      </c>
      <c r="AT547" s="109">
        <f t="shared" si="1411"/>
        <v>2696.326</v>
      </c>
      <c r="AU547" s="109">
        <f t="shared" si="1411"/>
        <v>2682.9479999999999</v>
      </c>
      <c r="AV547" s="109">
        <f t="shared" si="1411"/>
        <v>3149.3629999999998</v>
      </c>
      <c r="AW547" s="109">
        <f t="shared" si="1411"/>
        <v>2692.2159999999999</v>
      </c>
      <c r="AX547" s="109">
        <f t="shared" si="1411"/>
        <v>2736.56</v>
      </c>
      <c r="AY547" s="109">
        <f t="shared" si="1411"/>
        <v>8082.6</v>
      </c>
      <c r="AZ547" s="109">
        <f t="shared" si="1411"/>
        <v>8059.4</v>
      </c>
      <c r="BA547" s="109">
        <f t="shared" si="1411"/>
        <v>7331</v>
      </c>
      <c r="BB547" s="109">
        <f t="shared" si="1411"/>
        <v>6819.6</v>
      </c>
      <c r="BC547" s="109">
        <f t="shared" si="1411"/>
        <v>6585.1</v>
      </c>
      <c r="BD547" s="109">
        <f t="shared" si="1411"/>
        <v>6777.3</v>
      </c>
      <c r="BE547" s="109">
        <f t="shared" si="1411"/>
        <v>6387.1</v>
      </c>
      <c r="BF547" s="109">
        <f t="shared" si="1411"/>
        <v>6549</v>
      </c>
      <c r="BG547" s="109">
        <f t="shared" si="1411"/>
        <v>6953.1</v>
      </c>
      <c r="BH547" s="109">
        <f t="shared" ref="BH547" si="1412">+BH697</f>
        <v>7276.8</v>
      </c>
      <c r="BI547" s="17"/>
      <c r="BJ547" s="17"/>
      <c r="BK547" s="17"/>
      <c r="BL547" s="17"/>
      <c r="BM547" s="17"/>
      <c r="BN547" s="17"/>
      <c r="BO547" s="17"/>
      <c r="BP547" s="17"/>
      <c r="BQ547" s="17"/>
      <c r="BR547" s="17"/>
      <c r="BS547" s="17"/>
      <c r="BT547" s="17"/>
      <c r="BU547" s="17"/>
      <c r="BV547" s="17"/>
      <c r="BW547" s="17"/>
      <c r="BX547" s="17"/>
      <c r="BY547" s="17"/>
      <c r="BZ547" s="17"/>
      <c r="CB547" s="30"/>
      <c r="CC547" s="30">
        <f t="shared" ref="CC547:CO547" si="1413">+SUMIF($C$5:$BZ$5,"="&amp;CC$5,$C547:$BZ547)</f>
        <v>553.70000000000005</v>
      </c>
      <c r="CD547" s="30">
        <f t="shared" si="1413"/>
        <v>689.84400000000005</v>
      </c>
      <c r="CE547" s="30">
        <f t="shared" si="1413"/>
        <v>997.82399999999996</v>
      </c>
      <c r="CF547" s="30">
        <f t="shared" si="1413"/>
        <v>1668.0119999999999</v>
      </c>
      <c r="CG547" s="30">
        <f t="shared" si="1413"/>
        <v>2008.8920000000001</v>
      </c>
      <c r="CH547" s="30">
        <f t="shared" si="1413"/>
        <v>2145.4259999999999</v>
      </c>
      <c r="CI547" s="30">
        <f t="shared" si="1413"/>
        <v>2248.8710000000001</v>
      </c>
      <c r="CJ547" s="30">
        <f t="shared" si="1413"/>
        <v>2202.4850000000001</v>
      </c>
      <c r="CK547" s="30">
        <f t="shared" si="1413"/>
        <v>2409.5880000000002</v>
      </c>
      <c r="CL547" s="30">
        <f t="shared" si="1413"/>
        <v>2696.326</v>
      </c>
      <c r="CM547" s="30">
        <f t="shared" si="1413"/>
        <v>2736.56</v>
      </c>
      <c r="CN547" s="30">
        <f t="shared" si="1413"/>
        <v>6819.6</v>
      </c>
      <c r="CO547" s="30">
        <f t="shared" si="1413"/>
        <v>6549</v>
      </c>
      <c r="CP547" s="30"/>
      <c r="CQ547" s="30"/>
      <c r="CR547" s="30"/>
      <c r="CS547" s="30"/>
      <c r="CT547" s="30"/>
    </row>
    <row r="548" spans="1:98" ht="15.75" customHeight="1" x14ac:dyDescent="0.25">
      <c r="A548" s="1"/>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c r="AA548" s="90"/>
      <c r="AB548" s="90"/>
      <c r="AC548" s="90"/>
      <c r="AD548" s="90"/>
      <c r="AE548" s="90"/>
      <c r="AF548" s="90"/>
      <c r="AG548" s="90"/>
      <c r="AH548" s="90"/>
      <c r="AI548" s="90"/>
      <c r="AJ548" s="90"/>
      <c r="AK548" s="90"/>
      <c r="AL548" s="90"/>
      <c r="AM548" s="90"/>
      <c r="AN548" s="90"/>
      <c r="AO548" s="90"/>
      <c r="AP548" s="90"/>
      <c r="AQ548" s="90"/>
      <c r="AR548" s="90"/>
      <c r="AS548" s="90"/>
      <c r="AT548" s="90"/>
      <c r="AU548" s="90"/>
      <c r="AV548" s="90"/>
      <c r="AW548" s="90"/>
      <c r="AX548" s="90"/>
      <c r="AY548" s="90"/>
      <c r="AZ548" s="90"/>
      <c r="BA548" s="90"/>
      <c r="BB548" s="90"/>
      <c r="BC548" s="90"/>
      <c r="BD548" s="90"/>
      <c r="BE548" s="90"/>
      <c r="BF548" s="90"/>
      <c r="BG548" s="90"/>
      <c r="BH548" s="90"/>
      <c r="CB548" s="30"/>
      <c r="CC548" s="30"/>
      <c r="CD548" s="30"/>
      <c r="CE548" s="30"/>
      <c r="CF548" s="30"/>
      <c r="CG548" s="30"/>
      <c r="CH548" s="30"/>
      <c r="CI548" s="30"/>
      <c r="CJ548" s="30"/>
      <c r="CK548" s="30"/>
      <c r="CL548" s="30"/>
      <c r="CM548" s="30"/>
      <c r="CN548" s="30"/>
      <c r="CO548" s="30"/>
      <c r="CP548" s="30"/>
      <c r="CQ548" s="30"/>
      <c r="CR548" s="30"/>
      <c r="CS548" s="30"/>
      <c r="CT548" s="30"/>
    </row>
    <row r="549" spans="1:98" ht="15.75" customHeight="1" x14ac:dyDescent="0.25">
      <c r="A549" s="1"/>
      <c r="B549" s="26" t="str">
        <f t="shared" ref="B549:B551" si="1414">+B700</f>
        <v>Additional paid-in capital</v>
      </c>
      <c r="C549" s="90"/>
      <c r="D549" s="90"/>
      <c r="E549" s="90"/>
      <c r="F549" s="90"/>
      <c r="G549" s="90">
        <f t="shared" ref="G549:BG549" si="1415">+G700</f>
        <v>714.91200000000003</v>
      </c>
      <c r="H549" s="90">
        <f t="shared" si="1415"/>
        <v>722.40599999999995</v>
      </c>
      <c r="I549" s="90">
        <f t="shared" si="1415"/>
        <v>786.65200000000004</v>
      </c>
      <c r="J549" s="90">
        <f t="shared" si="1415"/>
        <v>799.43100000000004</v>
      </c>
      <c r="K549" s="90">
        <f t="shared" si="1415"/>
        <v>803.00699999999995</v>
      </c>
      <c r="L549" s="90">
        <f t="shared" si="1415"/>
        <v>811.03599999999994</v>
      </c>
      <c r="M549" s="90">
        <f t="shared" si="1415"/>
        <v>819.87099999999998</v>
      </c>
      <c r="N549" s="90">
        <f t="shared" si="1415"/>
        <v>832.46</v>
      </c>
      <c r="O549" s="90">
        <f t="shared" si="1415"/>
        <v>914.33799999999997</v>
      </c>
      <c r="P549" s="90">
        <f t="shared" si="1415"/>
        <v>922.05799999999999</v>
      </c>
      <c r="Q549" s="90">
        <f t="shared" si="1415"/>
        <v>944.01</v>
      </c>
      <c r="R549" s="90">
        <f t="shared" si="1415"/>
        <v>954.69899999999996</v>
      </c>
      <c r="S549" s="90">
        <f t="shared" si="1415"/>
        <v>967.36099999999999</v>
      </c>
      <c r="T549" s="90">
        <f t="shared" si="1415"/>
        <v>992.21199999999999</v>
      </c>
      <c r="U549" s="90">
        <f t="shared" si="1415"/>
        <v>1024.626</v>
      </c>
      <c r="V549" s="90">
        <f t="shared" si="1415"/>
        <v>1028.1969999999999</v>
      </c>
      <c r="W549" s="90">
        <f t="shared" si="1415"/>
        <v>1049.9100000000001</v>
      </c>
      <c r="X549" s="90">
        <f t="shared" si="1415"/>
        <v>1066.7429999999999</v>
      </c>
      <c r="Y549" s="90">
        <f t="shared" si="1415"/>
        <v>1077.4490000000001</v>
      </c>
      <c r="Z549" s="90">
        <f t="shared" si="1415"/>
        <v>1088.6279999999999</v>
      </c>
      <c r="AA549" s="90">
        <f t="shared" si="1415"/>
        <v>1082.7650000000001</v>
      </c>
      <c r="AB549" s="90">
        <f t="shared" si="1415"/>
        <v>1097.098</v>
      </c>
      <c r="AC549" s="90">
        <f t="shared" si="1415"/>
        <v>1370.278</v>
      </c>
      <c r="AD549" s="90">
        <f t="shared" si="1415"/>
        <v>1452.7539999999999</v>
      </c>
      <c r="AE549" s="90">
        <f t="shared" si="1415"/>
        <v>1479.143</v>
      </c>
      <c r="AF549" s="90">
        <f t="shared" si="1415"/>
        <v>1845.45</v>
      </c>
      <c r="AG549" s="90">
        <f t="shared" si="1415"/>
        <v>1861.424</v>
      </c>
      <c r="AH549" s="90">
        <f t="shared" si="1415"/>
        <v>1888.039</v>
      </c>
      <c r="AI549" s="90">
        <f t="shared" si="1415"/>
        <v>1888.08</v>
      </c>
      <c r="AJ549" s="90">
        <f t="shared" si="1415"/>
        <v>1951.1279999999999</v>
      </c>
      <c r="AK549" s="90">
        <f t="shared" si="1415"/>
        <v>1976.8530000000001</v>
      </c>
      <c r="AL549" s="90">
        <f t="shared" si="1415"/>
        <v>2019.3689999999999</v>
      </c>
      <c r="AM549" s="90">
        <f t="shared" si="1415"/>
        <v>2025.626</v>
      </c>
      <c r="AN549" s="90">
        <f t="shared" si="1415"/>
        <v>2059.7199999999998</v>
      </c>
      <c r="AO549" s="90">
        <f t="shared" si="1415"/>
        <v>2100.373</v>
      </c>
      <c r="AP549" s="90">
        <f t="shared" si="1415"/>
        <v>2134.748</v>
      </c>
      <c r="AQ549" s="90">
        <f t="shared" si="1415"/>
        <v>2151.7739999999999</v>
      </c>
      <c r="AR549" s="90">
        <f t="shared" si="1415"/>
        <v>2285.3939999999998</v>
      </c>
      <c r="AS549" s="90">
        <f t="shared" si="1415"/>
        <v>2327.913</v>
      </c>
      <c r="AT549" s="90">
        <f t="shared" si="1415"/>
        <v>2288.7809999999999</v>
      </c>
      <c r="AU549" s="90">
        <f t="shared" si="1415"/>
        <v>2417.6579999999999</v>
      </c>
      <c r="AV549" s="90">
        <f t="shared" si="1415"/>
        <v>2475.085</v>
      </c>
      <c r="AW549" s="90">
        <f t="shared" si="1415"/>
        <v>2541.4920000000002</v>
      </c>
      <c r="AX549" s="90">
        <f t="shared" si="1415"/>
        <v>2597.1999999999998</v>
      </c>
      <c r="AY549" s="90">
        <f t="shared" si="1415"/>
        <v>8616.5</v>
      </c>
      <c r="AZ549" s="90">
        <f t="shared" si="1415"/>
        <v>8760.5</v>
      </c>
      <c r="BA549" s="90">
        <f t="shared" si="1415"/>
        <v>8928.7000000000007</v>
      </c>
      <c r="BB549" s="90">
        <f t="shared" si="1415"/>
        <v>9010.2000000000007</v>
      </c>
      <c r="BC549" s="90">
        <f t="shared" si="1415"/>
        <v>9087</v>
      </c>
      <c r="BD549" s="90">
        <f t="shared" si="1415"/>
        <v>9183.2000000000007</v>
      </c>
      <c r="BE549" s="90">
        <f t="shared" si="1415"/>
        <v>9286.9</v>
      </c>
      <c r="BF549" s="90">
        <f t="shared" si="1415"/>
        <v>9371.6</v>
      </c>
      <c r="BG549" s="90">
        <f t="shared" si="1415"/>
        <v>9962.5</v>
      </c>
      <c r="BH549" s="90">
        <f t="shared" ref="BH549" si="1416">+BH700</f>
        <v>10063.4</v>
      </c>
      <c r="CB549" s="30"/>
      <c r="CC549" s="30">
        <f t="shared" ref="CC549:CO549" si="1417">+SUMIF($C$5:$BZ$5,"="&amp;CC$5,$C549:$BZ549)</f>
        <v>799.43100000000004</v>
      </c>
      <c r="CD549" s="30">
        <f t="shared" si="1417"/>
        <v>832.46</v>
      </c>
      <c r="CE549" s="30">
        <f t="shared" si="1417"/>
        <v>954.69899999999996</v>
      </c>
      <c r="CF549" s="30">
        <f t="shared" si="1417"/>
        <v>1028.1969999999999</v>
      </c>
      <c r="CG549" s="30">
        <f t="shared" si="1417"/>
        <v>1088.6279999999999</v>
      </c>
      <c r="CH549" s="30">
        <f t="shared" si="1417"/>
        <v>1452.7539999999999</v>
      </c>
      <c r="CI549" s="30">
        <f t="shared" si="1417"/>
        <v>1888.039</v>
      </c>
      <c r="CJ549" s="30">
        <f t="shared" si="1417"/>
        <v>2019.3689999999999</v>
      </c>
      <c r="CK549" s="30">
        <f t="shared" si="1417"/>
        <v>2134.748</v>
      </c>
      <c r="CL549" s="30">
        <f t="shared" si="1417"/>
        <v>2288.7809999999999</v>
      </c>
      <c r="CM549" s="30">
        <f t="shared" si="1417"/>
        <v>2597.1999999999998</v>
      </c>
      <c r="CN549" s="30">
        <f t="shared" si="1417"/>
        <v>9010.2000000000007</v>
      </c>
      <c r="CO549" s="30">
        <f t="shared" si="1417"/>
        <v>9371.6</v>
      </c>
      <c r="CP549" s="30"/>
      <c r="CQ549" s="30"/>
      <c r="CR549" s="30"/>
      <c r="CS549" s="30"/>
      <c r="CT549" s="30"/>
    </row>
    <row r="550" spans="1:98" ht="15.75" customHeight="1" x14ac:dyDescent="0.25">
      <c r="A550" s="1"/>
      <c r="B550" s="26" t="str">
        <f t="shared" si="1414"/>
        <v>Retained earnings</v>
      </c>
      <c r="C550" s="90"/>
      <c r="D550" s="90"/>
      <c r="E550" s="90"/>
      <c r="F550" s="90"/>
      <c r="G550" s="90">
        <f t="shared" ref="G550:BG550" si="1418">+G701</f>
        <v>-111.236</v>
      </c>
      <c r="H550" s="90">
        <f t="shared" si="1418"/>
        <v>-158.607</v>
      </c>
      <c r="I550" s="90">
        <f t="shared" si="1418"/>
        <v>-144.50299999999999</v>
      </c>
      <c r="J550" s="90">
        <f t="shared" si="1418"/>
        <v>-211.339</v>
      </c>
      <c r="K550" s="90">
        <f t="shared" si="1418"/>
        <v>-322.17700000000002</v>
      </c>
      <c r="L550" s="90">
        <f t="shared" si="1418"/>
        <v>-334.66800000000001</v>
      </c>
      <c r="M550" s="90">
        <f t="shared" si="1418"/>
        <v>-263.303</v>
      </c>
      <c r="N550" s="90">
        <f t="shared" si="1418"/>
        <v>-240.83</v>
      </c>
      <c r="O550" s="90">
        <f t="shared" si="1418"/>
        <v>-302.74400000000003</v>
      </c>
      <c r="P550" s="90">
        <f t="shared" si="1418"/>
        <v>-426.86399999999998</v>
      </c>
      <c r="Q550" s="90">
        <f t="shared" si="1418"/>
        <v>151.56200000000001</v>
      </c>
      <c r="R550" s="90">
        <f t="shared" si="1418"/>
        <v>120.77500000000001</v>
      </c>
      <c r="S550" s="90">
        <f t="shared" si="1418"/>
        <v>85.372</v>
      </c>
      <c r="T550" s="90">
        <f t="shared" si="1418"/>
        <v>44.003</v>
      </c>
      <c r="U550" s="90">
        <f t="shared" si="1418"/>
        <v>84.096000000000004</v>
      </c>
      <c r="V550" s="90">
        <f t="shared" si="1418"/>
        <v>-158.69499999999999</v>
      </c>
      <c r="W550" s="90">
        <f t="shared" si="1418"/>
        <v>-225.71799999999999</v>
      </c>
      <c r="X550" s="90">
        <f t="shared" si="1418"/>
        <v>-170.983</v>
      </c>
      <c r="Y550" s="90">
        <f t="shared" si="1418"/>
        <v>-213.39599999999999</v>
      </c>
      <c r="Z550" s="90">
        <f t="shared" si="1418"/>
        <v>-166.99700000000001</v>
      </c>
      <c r="AA550" s="90">
        <f t="shared" si="1418"/>
        <v>-205.56399999999999</v>
      </c>
      <c r="AB550" s="90">
        <f t="shared" si="1418"/>
        <v>-169.13200000000001</v>
      </c>
      <c r="AC550" s="90">
        <f t="shared" si="1418"/>
        <v>-198.97399999999999</v>
      </c>
      <c r="AD550" s="90">
        <f t="shared" si="1418"/>
        <v>-99.694000000000003</v>
      </c>
      <c r="AE550" s="90">
        <f t="shared" si="1418"/>
        <v>-39.648000000000003</v>
      </c>
      <c r="AF550" s="90">
        <f t="shared" si="1418"/>
        <v>-42.451000000000001</v>
      </c>
      <c r="AG550" s="90">
        <f t="shared" si="1418"/>
        <v>-17.311</v>
      </c>
      <c r="AH550" s="90">
        <f t="shared" si="1418"/>
        <v>73.516000000000005</v>
      </c>
      <c r="AI550" s="90">
        <f t="shared" si="1418"/>
        <v>615.48199999999997</v>
      </c>
      <c r="AJ550" s="90">
        <f t="shared" si="1418"/>
        <v>640.84900000000005</v>
      </c>
      <c r="AK550" s="90">
        <f t="shared" si="1418"/>
        <v>820.79600000000005</v>
      </c>
      <c r="AL550" s="90">
        <f t="shared" si="1418"/>
        <v>877.62599999999998</v>
      </c>
      <c r="AM550" s="90">
        <f t="shared" si="1418"/>
        <v>923.90599999999995</v>
      </c>
      <c r="AN550" s="90">
        <f t="shared" si="1418"/>
        <v>995.721</v>
      </c>
      <c r="AO550" s="90">
        <f t="shared" si="1418"/>
        <v>1159.3630000000001</v>
      </c>
      <c r="AP550" s="90">
        <f t="shared" si="1418"/>
        <v>1282.085</v>
      </c>
      <c r="AQ550" s="90">
        <f t="shared" si="1418"/>
        <v>1370.59</v>
      </c>
      <c r="AR550" s="90">
        <f t="shared" si="1418"/>
        <v>1469.9110000000001</v>
      </c>
      <c r="AS550" s="90">
        <f t="shared" si="1418"/>
        <v>1652.1590000000001</v>
      </c>
      <c r="AT550" s="90">
        <f t="shared" si="1418"/>
        <v>1870.971</v>
      </c>
      <c r="AU550" s="90">
        <f t="shared" si="1418"/>
        <v>2023.2270000000001</v>
      </c>
      <c r="AV550" s="90">
        <f t="shared" si="1418"/>
        <v>2033.5239999999999</v>
      </c>
      <c r="AW550" s="90">
        <f t="shared" si="1418"/>
        <v>2178.0210000000002</v>
      </c>
      <c r="AX550" s="90">
        <f t="shared" si="1418"/>
        <v>2288.9929999999999</v>
      </c>
      <c r="AY550" s="90">
        <f t="shared" si="1418"/>
        <v>2185</v>
      </c>
      <c r="AZ550" s="90">
        <f t="shared" si="1418"/>
        <v>1928</v>
      </c>
      <c r="BA550" s="90">
        <f t="shared" si="1418"/>
        <v>1774.6</v>
      </c>
      <c r="BB550" s="90">
        <f t="shared" si="1418"/>
        <v>1164.3</v>
      </c>
      <c r="BC550" s="90">
        <f t="shared" si="1418"/>
        <v>958.3</v>
      </c>
      <c r="BD550" s="90">
        <f t="shared" si="1418"/>
        <v>414.7</v>
      </c>
      <c r="BE550" s="90">
        <f t="shared" si="1418"/>
        <v>323.10000000000002</v>
      </c>
      <c r="BF550" s="90">
        <f t="shared" si="1418"/>
        <v>-2579.9</v>
      </c>
      <c r="BG550" s="90">
        <f t="shared" si="1418"/>
        <v>-2841.9</v>
      </c>
      <c r="BH550" s="90">
        <f t="shared" ref="BH550" si="1419">+BH701</f>
        <v>-3207.4</v>
      </c>
      <c r="CB550" s="30"/>
      <c r="CC550" s="30">
        <f t="shared" ref="CC550:CO550" si="1420">+SUMIF($C$5:$BZ$5,"="&amp;CC$5,$C550:$BZ550)</f>
        <v>-211.339</v>
      </c>
      <c r="CD550" s="30">
        <f t="shared" si="1420"/>
        <v>-240.83</v>
      </c>
      <c r="CE550" s="30">
        <f t="shared" si="1420"/>
        <v>120.77500000000001</v>
      </c>
      <c r="CF550" s="30">
        <f t="shared" si="1420"/>
        <v>-158.69499999999999</v>
      </c>
      <c r="CG550" s="30">
        <f t="shared" si="1420"/>
        <v>-166.99700000000001</v>
      </c>
      <c r="CH550" s="30">
        <f t="shared" si="1420"/>
        <v>-99.694000000000003</v>
      </c>
      <c r="CI550" s="30">
        <f t="shared" si="1420"/>
        <v>73.516000000000005</v>
      </c>
      <c r="CJ550" s="30">
        <f t="shared" si="1420"/>
        <v>877.62599999999998</v>
      </c>
      <c r="CK550" s="30">
        <f t="shared" si="1420"/>
        <v>1282.085</v>
      </c>
      <c r="CL550" s="30">
        <f t="shared" si="1420"/>
        <v>1870.971</v>
      </c>
      <c r="CM550" s="30">
        <f t="shared" si="1420"/>
        <v>2288.9929999999999</v>
      </c>
      <c r="CN550" s="30">
        <f t="shared" si="1420"/>
        <v>1164.3</v>
      </c>
      <c r="CO550" s="30">
        <f t="shared" si="1420"/>
        <v>-2579.9</v>
      </c>
      <c r="CP550" s="30"/>
      <c r="CQ550" s="30"/>
      <c r="CR550" s="30"/>
      <c r="CS550" s="30"/>
      <c r="CT550" s="30"/>
    </row>
    <row r="551" spans="1:98" ht="15.75" customHeight="1" x14ac:dyDescent="0.25">
      <c r="A551" s="1"/>
      <c r="B551" s="26" t="str">
        <f t="shared" si="1414"/>
        <v>Accumulated other comprehensive income/(loss)</v>
      </c>
      <c r="C551" s="90"/>
      <c r="D551" s="90"/>
      <c r="E551" s="90"/>
      <c r="F551" s="90"/>
      <c r="G551" s="90">
        <f t="shared" ref="G551:BG551" si="1421">+G702</f>
        <v>10.727</v>
      </c>
      <c r="H551" s="90">
        <f t="shared" si="1421"/>
        <v>1.2190000000000001</v>
      </c>
      <c r="I551" s="90">
        <f t="shared" si="1421"/>
        <v>-1.5640000000000001</v>
      </c>
      <c r="J551" s="90">
        <f t="shared" si="1421"/>
        <v>6.7329999999999997</v>
      </c>
      <c r="K551" s="90">
        <f t="shared" si="1421"/>
        <v>-4.7060000000000004</v>
      </c>
      <c r="L551" s="90">
        <f t="shared" si="1421"/>
        <v>7.22</v>
      </c>
      <c r="M551" s="90">
        <f t="shared" si="1421"/>
        <v>7.3090000000000002</v>
      </c>
      <c r="N551" s="90">
        <f t="shared" si="1421"/>
        <v>-4.5720000000000001</v>
      </c>
      <c r="O551" s="90">
        <f t="shared" si="1421"/>
        <v>-5.56</v>
      </c>
      <c r="P551" s="90">
        <f t="shared" si="1421"/>
        <v>2.6219999999999999</v>
      </c>
      <c r="Q551" s="90">
        <f t="shared" si="1421"/>
        <v>2.2149999999999999</v>
      </c>
      <c r="R551" s="90">
        <f t="shared" si="1421"/>
        <v>2.1160000000000001</v>
      </c>
      <c r="S551" s="90">
        <f t="shared" si="1421"/>
        <v>6.093</v>
      </c>
      <c r="T551" s="90">
        <f t="shared" si="1421"/>
        <v>-5.4169999999999998</v>
      </c>
      <c r="U551" s="90">
        <f t="shared" si="1421"/>
        <v>-17.542999999999999</v>
      </c>
      <c r="V551" s="90">
        <f t="shared" si="1421"/>
        <v>-30.623999999999999</v>
      </c>
      <c r="W551" s="90">
        <f t="shared" si="1421"/>
        <v>-21.562999999999999</v>
      </c>
      <c r="X551" s="90">
        <f t="shared" si="1421"/>
        <v>-29.349</v>
      </c>
      <c r="Y551" s="90">
        <f t="shared" si="1421"/>
        <v>-34.734999999999999</v>
      </c>
      <c r="Z551" s="90">
        <f t="shared" si="1421"/>
        <v>-37.896000000000001</v>
      </c>
      <c r="AA551" s="90">
        <f t="shared" si="1421"/>
        <v>-41.319000000000003</v>
      </c>
      <c r="AB551" s="90">
        <f t="shared" si="1421"/>
        <v>-42.871000000000002</v>
      </c>
      <c r="AC551" s="90">
        <f t="shared" si="1421"/>
        <v>-48.174999999999997</v>
      </c>
      <c r="AD551" s="90">
        <f t="shared" si="1421"/>
        <v>-47.142000000000003</v>
      </c>
      <c r="AE551" s="90">
        <f t="shared" si="1421"/>
        <v>-37.582000000000001</v>
      </c>
      <c r="AF551" s="90">
        <f t="shared" si="1421"/>
        <v>-28.472000000000001</v>
      </c>
      <c r="AG551" s="90">
        <f t="shared" si="1421"/>
        <v>-31.094999999999999</v>
      </c>
      <c r="AH551" s="90">
        <f t="shared" si="1421"/>
        <v>-15.731999999999999</v>
      </c>
      <c r="AI551" s="90">
        <f t="shared" si="1421"/>
        <v>-41.015000000000001</v>
      </c>
      <c r="AJ551" s="90">
        <f t="shared" si="1421"/>
        <v>-37.198999999999998</v>
      </c>
      <c r="AK551" s="90">
        <f t="shared" si="1421"/>
        <v>-50.954000000000001</v>
      </c>
      <c r="AL551" s="90">
        <f t="shared" si="1421"/>
        <v>-37.189</v>
      </c>
      <c r="AM551" s="90">
        <f t="shared" si="1421"/>
        <v>-43.988</v>
      </c>
      <c r="AN551" s="90">
        <f t="shared" si="1421"/>
        <v>-54.462000000000003</v>
      </c>
      <c r="AO551" s="90">
        <f t="shared" si="1421"/>
        <v>-38.487000000000002</v>
      </c>
      <c r="AP551" s="90">
        <f t="shared" si="1421"/>
        <v>-58.375999999999998</v>
      </c>
      <c r="AQ551" s="90">
        <f t="shared" si="1421"/>
        <v>-52.131</v>
      </c>
      <c r="AR551" s="90">
        <f t="shared" si="1421"/>
        <v>-34.823999999999998</v>
      </c>
      <c r="AS551" s="90">
        <f t="shared" si="1421"/>
        <v>-5.5839999999999996</v>
      </c>
      <c r="AT551" s="90">
        <f t="shared" si="1421"/>
        <v>-8.6639999999999997</v>
      </c>
      <c r="AU551" s="90">
        <f t="shared" si="1421"/>
        <v>-2.77</v>
      </c>
      <c r="AV551" s="90">
        <f t="shared" si="1421"/>
        <v>-19.747</v>
      </c>
      <c r="AW551" s="90">
        <f t="shared" si="1421"/>
        <v>-34.582999999999998</v>
      </c>
      <c r="AX551" s="90">
        <f t="shared" si="1421"/>
        <v>-57.344999999999999</v>
      </c>
      <c r="AY551" s="90">
        <f t="shared" si="1421"/>
        <v>-120.5</v>
      </c>
      <c r="AZ551" s="90">
        <f t="shared" si="1421"/>
        <v>-236.3</v>
      </c>
      <c r="BA551" s="90">
        <f t="shared" si="1421"/>
        <v>-134.19999999999999</v>
      </c>
      <c r="BB551" s="90">
        <f t="shared" si="1421"/>
        <v>-113.3</v>
      </c>
      <c r="BC551" s="90">
        <f t="shared" si="1421"/>
        <v>-86.4</v>
      </c>
      <c r="BD551" s="90">
        <f t="shared" si="1421"/>
        <v>-149.1</v>
      </c>
      <c r="BE551" s="90">
        <f t="shared" si="1421"/>
        <v>-82.7</v>
      </c>
      <c r="BF551" s="90">
        <f t="shared" si="1421"/>
        <v>-105.1</v>
      </c>
      <c r="BG551" s="90">
        <f t="shared" si="1421"/>
        <v>-110.5</v>
      </c>
      <c r="BH551" s="90">
        <f t="shared" ref="BH551" si="1422">+BH702</f>
        <v>-38.9</v>
      </c>
      <c r="CB551" s="30"/>
      <c r="CC551" s="30">
        <f t="shared" ref="CC551:CO551" si="1423">+SUMIF($C$5:$BZ$5,"="&amp;CC$5,$C551:$BZ551)</f>
        <v>6.7329999999999997</v>
      </c>
      <c r="CD551" s="30">
        <f t="shared" si="1423"/>
        <v>-4.5720000000000001</v>
      </c>
      <c r="CE551" s="30">
        <f t="shared" si="1423"/>
        <v>2.1160000000000001</v>
      </c>
      <c r="CF551" s="30">
        <f t="shared" si="1423"/>
        <v>-30.623999999999999</v>
      </c>
      <c r="CG551" s="30">
        <f t="shared" si="1423"/>
        <v>-37.896000000000001</v>
      </c>
      <c r="CH551" s="30">
        <f t="shared" si="1423"/>
        <v>-47.142000000000003</v>
      </c>
      <c r="CI551" s="30">
        <f t="shared" si="1423"/>
        <v>-15.731999999999999</v>
      </c>
      <c r="CJ551" s="30">
        <f t="shared" si="1423"/>
        <v>-37.189</v>
      </c>
      <c r="CK551" s="30">
        <f t="shared" si="1423"/>
        <v>-58.375999999999998</v>
      </c>
      <c r="CL551" s="30">
        <f t="shared" si="1423"/>
        <v>-8.6639999999999997</v>
      </c>
      <c r="CM551" s="30">
        <f t="shared" si="1423"/>
        <v>-57.344999999999999</v>
      </c>
      <c r="CN551" s="30">
        <f t="shared" si="1423"/>
        <v>-113.3</v>
      </c>
      <c r="CO551" s="30">
        <f t="shared" si="1423"/>
        <v>-105.1</v>
      </c>
      <c r="CP551" s="30"/>
      <c r="CQ551" s="30"/>
      <c r="CR551" s="30"/>
      <c r="CS551" s="30"/>
      <c r="CT551" s="30"/>
    </row>
    <row r="552" spans="1:98" ht="15.75" customHeight="1" x14ac:dyDescent="0.25">
      <c r="A552" s="1"/>
      <c r="B552" s="26" t="s">
        <v>305</v>
      </c>
      <c r="C552" s="52"/>
      <c r="D552" s="52"/>
      <c r="E552" s="52"/>
      <c r="F552" s="52"/>
      <c r="G552" s="52">
        <f t="shared" ref="G552:BG552" si="1424">+G553-SUM(G549:G551,G547)</f>
        <v>0.86400000000003274</v>
      </c>
      <c r="H552" s="52">
        <f t="shared" si="1424"/>
        <v>0.86400000000003274</v>
      </c>
      <c r="I552" s="52">
        <f t="shared" si="1424"/>
        <v>0.89999999999986358</v>
      </c>
      <c r="J552" s="52">
        <f t="shared" si="1424"/>
        <v>0.90199999999981628</v>
      </c>
      <c r="K552" s="52">
        <f t="shared" si="1424"/>
        <v>0.91100000000005821</v>
      </c>
      <c r="L552" s="52">
        <f t="shared" si="1424"/>
        <v>0.92099999999982174</v>
      </c>
      <c r="M552" s="52">
        <f t="shared" si="1424"/>
        <v>0.93699999999989814</v>
      </c>
      <c r="N552" s="52">
        <f t="shared" si="1424"/>
        <v>0.93699999999989814</v>
      </c>
      <c r="O552" s="52">
        <f t="shared" si="1424"/>
        <v>0.94700000000011642</v>
      </c>
      <c r="P552" s="52">
        <f t="shared" si="1424"/>
        <v>1.0459999999998217</v>
      </c>
      <c r="Q552" s="52">
        <f t="shared" si="1424"/>
        <v>-275.78800000000001</v>
      </c>
      <c r="R552" s="52">
        <f t="shared" si="1424"/>
        <v>-275.78399999999965</v>
      </c>
      <c r="S552" s="52">
        <f t="shared" si="1424"/>
        <v>-275.78899999999999</v>
      </c>
      <c r="T552" s="52">
        <f t="shared" si="1424"/>
        <v>-275.78899999999999</v>
      </c>
      <c r="U552" s="52">
        <f t="shared" si="1424"/>
        <v>-275.78999999999996</v>
      </c>
      <c r="V552" s="52">
        <f t="shared" si="1424"/>
        <v>-275.78999999999996</v>
      </c>
      <c r="W552" s="52">
        <f t="shared" si="1424"/>
        <v>-275.79000000000042</v>
      </c>
      <c r="X552" s="52">
        <f t="shared" si="1424"/>
        <v>-302.346</v>
      </c>
      <c r="Y552" s="52">
        <f t="shared" si="1424"/>
        <v>-302.34400000000005</v>
      </c>
      <c r="Z552" s="52">
        <f t="shared" si="1424"/>
        <v>-302.34999999999991</v>
      </c>
      <c r="AA552" s="52">
        <f t="shared" si="1424"/>
        <v>-302.3420000000001</v>
      </c>
      <c r="AB552" s="52">
        <f t="shared" si="1424"/>
        <v>-302.3420000000001</v>
      </c>
      <c r="AC552" s="52">
        <f t="shared" si="1424"/>
        <v>-302.20799999999963</v>
      </c>
      <c r="AD552" s="52">
        <f t="shared" si="1424"/>
        <v>-302.19000000000005</v>
      </c>
      <c r="AE552" s="52">
        <f t="shared" si="1424"/>
        <v>-302.1579999999999</v>
      </c>
      <c r="AF552" s="52">
        <f t="shared" si="1424"/>
        <v>-302.08100000000013</v>
      </c>
      <c r="AG552" s="52">
        <f t="shared" si="1424"/>
        <v>-412.19799999999987</v>
      </c>
      <c r="AH552" s="52">
        <f t="shared" si="1424"/>
        <v>-456.85300000000052</v>
      </c>
      <c r="AI552" s="52">
        <f t="shared" si="1424"/>
        <v>-610.3420000000001</v>
      </c>
      <c r="AJ552" s="52">
        <f t="shared" si="1424"/>
        <v>-610.3390000000004</v>
      </c>
      <c r="AK552" s="52">
        <f t="shared" si="1424"/>
        <v>-719.22800000000097</v>
      </c>
      <c r="AL552" s="52">
        <f t="shared" si="1424"/>
        <v>-819.22600000000057</v>
      </c>
      <c r="AM552" s="52">
        <f t="shared" si="1424"/>
        <v>-819.21700000000055</v>
      </c>
      <c r="AN552" s="52">
        <f t="shared" si="1424"/>
        <v>-819.21599999999944</v>
      </c>
      <c r="AO552" s="52">
        <f t="shared" si="1424"/>
        <v>-819.21399999999994</v>
      </c>
      <c r="AP552" s="52">
        <f t="shared" si="1424"/>
        <v>-819.21299999999974</v>
      </c>
      <c r="AQ552" s="52">
        <f t="shared" si="1424"/>
        <v>-819.20499999999993</v>
      </c>
      <c r="AR552" s="52">
        <f t="shared" si="1424"/>
        <v>-819.1989999999987</v>
      </c>
      <c r="AS552" s="52">
        <f t="shared" si="1424"/>
        <v>-819.19700000000012</v>
      </c>
      <c r="AT552" s="52">
        <f t="shared" si="1424"/>
        <v>-819.19600000000082</v>
      </c>
      <c r="AU552" s="52">
        <f t="shared" si="1424"/>
        <v>-806.80799999999999</v>
      </c>
      <c r="AV552" s="52">
        <f t="shared" si="1424"/>
        <v>-1019.1940000000004</v>
      </c>
      <c r="AW552" s="52">
        <f t="shared" si="1424"/>
        <v>-1019.1930000000002</v>
      </c>
      <c r="AX552" s="52">
        <f t="shared" si="1424"/>
        <v>-1019.1889999999994</v>
      </c>
      <c r="AY552" s="52">
        <f t="shared" si="1424"/>
        <v>-1018.6999999999971</v>
      </c>
      <c r="AZ552" s="52">
        <f t="shared" si="1424"/>
        <v>-1018.6999999999971</v>
      </c>
      <c r="BA552" s="52">
        <f t="shared" si="1424"/>
        <v>-1018.6999999999971</v>
      </c>
      <c r="BB552" s="52">
        <f t="shared" si="1424"/>
        <v>-1018.7000000000025</v>
      </c>
      <c r="BC552" s="52">
        <f t="shared" si="1424"/>
        <v>-1018.7000000000007</v>
      </c>
      <c r="BD552" s="52">
        <f t="shared" si="1424"/>
        <v>-1018.7000000000025</v>
      </c>
      <c r="BE552" s="52">
        <f t="shared" si="1424"/>
        <v>-1018.6999999999989</v>
      </c>
      <c r="BF552" s="52">
        <f t="shared" si="1424"/>
        <v>-1018.7000000000007</v>
      </c>
      <c r="BG552" s="52">
        <f t="shared" si="1424"/>
        <v>-1018.6000000000004</v>
      </c>
      <c r="BH552" s="52">
        <f t="shared" ref="BH552" si="1425">+BH553-SUM(BH549:BH551,BH547)</f>
        <v>-1018.6000000000022</v>
      </c>
      <c r="CB552" s="30"/>
      <c r="CC552" s="30">
        <f t="shared" ref="CC552:CO552" si="1426">+SUMIF($C$5:$BZ$5,"="&amp;CC$5,$C552:$BZ552)</f>
        <v>0.90199999999981628</v>
      </c>
      <c r="CD552" s="30">
        <f t="shared" si="1426"/>
        <v>0.93699999999989814</v>
      </c>
      <c r="CE552" s="30">
        <f t="shared" si="1426"/>
        <v>-275.78399999999965</v>
      </c>
      <c r="CF552" s="30">
        <f t="shared" si="1426"/>
        <v>-275.78999999999996</v>
      </c>
      <c r="CG552" s="30">
        <f t="shared" si="1426"/>
        <v>-302.34999999999991</v>
      </c>
      <c r="CH552" s="30">
        <f t="shared" si="1426"/>
        <v>-302.19000000000005</v>
      </c>
      <c r="CI552" s="30">
        <f t="shared" si="1426"/>
        <v>-456.85300000000052</v>
      </c>
      <c r="CJ552" s="30">
        <f t="shared" si="1426"/>
        <v>-819.22600000000057</v>
      </c>
      <c r="CK552" s="30">
        <f t="shared" si="1426"/>
        <v>-819.21299999999974</v>
      </c>
      <c r="CL552" s="30">
        <f t="shared" si="1426"/>
        <v>-819.19600000000082</v>
      </c>
      <c r="CM552" s="30">
        <f t="shared" si="1426"/>
        <v>-1019.1889999999994</v>
      </c>
      <c r="CN552" s="30">
        <f t="shared" si="1426"/>
        <v>-1018.7000000000025</v>
      </c>
      <c r="CO552" s="30">
        <f t="shared" si="1426"/>
        <v>-1018.7000000000007</v>
      </c>
      <c r="CP552" s="30"/>
      <c r="CQ552" s="30"/>
      <c r="CR552" s="30"/>
      <c r="CS552" s="30"/>
      <c r="CT552" s="30"/>
    </row>
    <row r="553" spans="1:98" ht="15.75" customHeight="1" x14ac:dyDescent="0.25">
      <c r="A553" s="16"/>
      <c r="B553" s="17" t="s">
        <v>352</v>
      </c>
      <c r="C553" s="109"/>
      <c r="D553" s="109"/>
      <c r="E553" s="109"/>
      <c r="F553" s="109"/>
      <c r="G553" s="109">
        <f t="shared" ref="G553:BG553" si="1427">+G705</f>
        <v>1003.577</v>
      </c>
      <c r="H553" s="109">
        <f t="shared" si="1427"/>
        <v>931.91600000000005</v>
      </c>
      <c r="I553" s="109">
        <f t="shared" si="1427"/>
        <v>1140.596</v>
      </c>
      <c r="J553" s="109">
        <f t="shared" si="1427"/>
        <v>1149.4269999999999</v>
      </c>
      <c r="K553" s="109">
        <f t="shared" si="1427"/>
        <v>1073.1369999999999</v>
      </c>
      <c r="L553" s="109">
        <f t="shared" si="1427"/>
        <v>1164.7449999999999</v>
      </c>
      <c r="M553" s="109">
        <f t="shared" si="1427"/>
        <v>1189.7809999999999</v>
      </c>
      <c r="N553" s="109">
        <f t="shared" si="1427"/>
        <v>1277.8389999999999</v>
      </c>
      <c r="O553" s="109">
        <f t="shared" si="1427"/>
        <v>1448.105</v>
      </c>
      <c r="P553" s="109">
        <f t="shared" si="1427"/>
        <v>2701.3139999999999</v>
      </c>
      <c r="Q553" s="109">
        <f t="shared" si="1427"/>
        <v>1985.3510000000001</v>
      </c>
      <c r="R553" s="109">
        <f t="shared" si="1427"/>
        <v>1799.63</v>
      </c>
      <c r="S553" s="109">
        <f t="shared" si="1427"/>
        <v>1607.7360000000001</v>
      </c>
      <c r="T553" s="109">
        <f t="shared" si="1427"/>
        <v>1665.212</v>
      </c>
      <c r="U553" s="109">
        <f t="shared" si="1427"/>
        <v>2253.8180000000002</v>
      </c>
      <c r="V553" s="109">
        <f t="shared" si="1427"/>
        <v>2231.1</v>
      </c>
      <c r="W553" s="109">
        <f t="shared" si="1427"/>
        <v>2352.6039999999998</v>
      </c>
      <c r="X553" s="109">
        <f t="shared" si="1427"/>
        <v>2416.4989999999998</v>
      </c>
      <c r="Y553" s="109">
        <f t="shared" si="1427"/>
        <v>2585.009</v>
      </c>
      <c r="Z553" s="109">
        <f t="shared" si="1427"/>
        <v>2590.277</v>
      </c>
      <c r="AA553" s="109">
        <f t="shared" si="1427"/>
        <v>2538.7269999999999</v>
      </c>
      <c r="AB553" s="109">
        <f t="shared" si="1427"/>
        <v>2979.08</v>
      </c>
      <c r="AC553" s="109">
        <f t="shared" si="1427"/>
        <v>3089.0990000000002</v>
      </c>
      <c r="AD553" s="109">
        <f t="shared" si="1427"/>
        <v>3149.154</v>
      </c>
      <c r="AE553" s="109">
        <f t="shared" si="1427"/>
        <v>3219.57</v>
      </c>
      <c r="AF553" s="109">
        <f t="shared" si="1427"/>
        <v>3696.38</v>
      </c>
      <c r="AG553" s="109">
        <f t="shared" si="1427"/>
        <v>3682.61</v>
      </c>
      <c r="AH553" s="109">
        <f t="shared" si="1427"/>
        <v>3737.8409999999999</v>
      </c>
      <c r="AI553" s="109">
        <f t="shared" si="1427"/>
        <v>3456.0039999999999</v>
      </c>
      <c r="AJ553" s="109">
        <f t="shared" si="1427"/>
        <v>3655.1889999999999</v>
      </c>
      <c r="AK553" s="109">
        <f t="shared" si="1427"/>
        <v>4387.16</v>
      </c>
      <c r="AL553" s="109">
        <f t="shared" si="1427"/>
        <v>4243.0649999999996</v>
      </c>
      <c r="AM553" s="109">
        <f t="shared" si="1427"/>
        <v>4366.2219999999998</v>
      </c>
      <c r="AN553" s="109">
        <f t="shared" si="1427"/>
        <v>4815.1109999999999</v>
      </c>
      <c r="AO553" s="109">
        <f t="shared" si="1427"/>
        <v>4879.6329999999998</v>
      </c>
      <c r="AP553" s="109">
        <f t="shared" si="1427"/>
        <v>4948.8320000000003</v>
      </c>
      <c r="AQ553" s="109">
        <f t="shared" si="1427"/>
        <v>5369.241</v>
      </c>
      <c r="AR553" s="109">
        <f t="shared" si="1427"/>
        <v>5836.1540000000005</v>
      </c>
      <c r="AS553" s="109">
        <f t="shared" si="1427"/>
        <v>5966.0990000000002</v>
      </c>
      <c r="AT553" s="109">
        <f t="shared" si="1427"/>
        <v>6028.2179999999998</v>
      </c>
      <c r="AU553" s="109">
        <f t="shared" si="1427"/>
        <v>6314.2550000000001</v>
      </c>
      <c r="AV553" s="109">
        <f t="shared" si="1427"/>
        <v>6619.0309999999999</v>
      </c>
      <c r="AW553" s="109">
        <f t="shared" si="1427"/>
        <v>6357.9530000000004</v>
      </c>
      <c r="AX553" s="109">
        <f t="shared" si="1427"/>
        <v>6546.2190000000001</v>
      </c>
      <c r="AY553" s="109">
        <f t="shared" si="1427"/>
        <v>17744.900000000001</v>
      </c>
      <c r="AZ553" s="109">
        <f t="shared" si="1427"/>
        <v>17492.900000000001</v>
      </c>
      <c r="BA553" s="109">
        <f t="shared" si="1427"/>
        <v>16881.400000000001</v>
      </c>
      <c r="BB553" s="109">
        <f t="shared" si="1427"/>
        <v>15862.1</v>
      </c>
      <c r="BC553" s="109">
        <f t="shared" si="1427"/>
        <v>15525.3</v>
      </c>
      <c r="BD553" s="109">
        <f t="shared" si="1427"/>
        <v>15207.4</v>
      </c>
      <c r="BE553" s="109">
        <f t="shared" si="1427"/>
        <v>14895.7</v>
      </c>
      <c r="BF553" s="109">
        <f t="shared" si="1427"/>
        <v>12216.9</v>
      </c>
      <c r="BG553" s="109">
        <f t="shared" si="1427"/>
        <v>12944.6</v>
      </c>
      <c r="BH553" s="109">
        <f t="shared" ref="BH553" si="1428">+BH705</f>
        <v>13075.3</v>
      </c>
      <c r="BI553" s="17"/>
      <c r="BJ553" s="17"/>
      <c r="BK553" s="17"/>
      <c r="BL553" s="17"/>
      <c r="BM553" s="17"/>
      <c r="BN553" s="17"/>
      <c r="BO553" s="17"/>
      <c r="BP553" s="17"/>
      <c r="BQ553" s="17"/>
      <c r="BR553" s="17"/>
      <c r="BS553" s="17"/>
      <c r="BT553" s="17"/>
      <c r="BU553" s="17"/>
      <c r="BV553" s="17"/>
      <c r="BW553" s="17"/>
      <c r="BX553" s="17"/>
      <c r="BY553" s="17"/>
      <c r="BZ553" s="17"/>
      <c r="CB553" s="30"/>
      <c r="CC553" s="30">
        <f t="shared" ref="CC553:CO553" si="1429">+SUMIF($C$5:$BZ$5,"="&amp;CC$5,$C553:$BZ553)</f>
        <v>1149.4269999999999</v>
      </c>
      <c r="CD553" s="30">
        <f t="shared" si="1429"/>
        <v>1277.8389999999999</v>
      </c>
      <c r="CE553" s="30">
        <f t="shared" si="1429"/>
        <v>1799.63</v>
      </c>
      <c r="CF553" s="30">
        <f t="shared" si="1429"/>
        <v>2231.1</v>
      </c>
      <c r="CG553" s="30">
        <f t="shared" si="1429"/>
        <v>2590.277</v>
      </c>
      <c r="CH553" s="30">
        <f t="shared" si="1429"/>
        <v>3149.154</v>
      </c>
      <c r="CI553" s="30">
        <f t="shared" si="1429"/>
        <v>3737.8409999999999</v>
      </c>
      <c r="CJ553" s="30">
        <f t="shared" si="1429"/>
        <v>4243.0649999999996</v>
      </c>
      <c r="CK553" s="30">
        <f t="shared" si="1429"/>
        <v>4948.8320000000003</v>
      </c>
      <c r="CL553" s="30">
        <f t="shared" si="1429"/>
        <v>6028.2179999999998</v>
      </c>
      <c r="CM553" s="30">
        <f t="shared" si="1429"/>
        <v>6546.2190000000001</v>
      </c>
      <c r="CN553" s="30">
        <f t="shared" si="1429"/>
        <v>15862.1</v>
      </c>
      <c r="CO553" s="30">
        <f t="shared" si="1429"/>
        <v>12216.9</v>
      </c>
      <c r="CP553" s="30"/>
      <c r="CQ553" s="30"/>
      <c r="CR553" s="30"/>
      <c r="CS553" s="30"/>
      <c r="CT553" s="30"/>
    </row>
    <row r="554" spans="1:98" ht="15.75" customHeight="1" x14ac:dyDescent="0.25">
      <c r="A554" s="1"/>
    </row>
    <row r="555" spans="1:98" ht="15.75" customHeight="1" x14ac:dyDescent="0.25">
      <c r="A555" s="1"/>
    </row>
    <row r="556" spans="1:98" ht="15" customHeight="1" x14ac:dyDescent="0.25">
      <c r="A556" s="1" t="s">
        <v>34</v>
      </c>
      <c r="B556" s="22" t="s">
        <v>353</v>
      </c>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c r="AA556" s="24"/>
      <c r="AB556" s="24"/>
      <c r="AC556" s="24"/>
      <c r="AD556" s="24"/>
      <c r="AE556" s="24"/>
      <c r="AF556" s="24"/>
      <c r="AG556" s="24"/>
      <c r="AH556" s="24"/>
      <c r="AI556" s="24"/>
      <c r="AJ556" s="24"/>
      <c r="AK556" s="24"/>
      <c r="AL556" s="24"/>
      <c r="AM556" s="24"/>
      <c r="AN556" s="24"/>
      <c r="AO556" s="24"/>
      <c r="AP556" s="24"/>
      <c r="AQ556" s="24"/>
      <c r="AR556" s="24"/>
      <c r="AS556" s="24"/>
      <c r="AT556" s="24"/>
      <c r="AU556" s="24"/>
      <c r="AV556" s="24"/>
      <c r="AW556" s="24"/>
      <c r="AX556" s="24"/>
      <c r="AY556" s="24"/>
      <c r="AZ556" s="24"/>
      <c r="BA556" s="24"/>
      <c r="BB556" s="24"/>
      <c r="BC556" s="24"/>
      <c r="BD556" s="24"/>
      <c r="BE556" s="24"/>
      <c r="BF556" s="24"/>
      <c r="BG556" s="24"/>
      <c r="BH556" s="24"/>
      <c r="BI556" s="24"/>
      <c r="BJ556" s="24"/>
      <c r="BK556" s="24"/>
      <c r="BL556" s="24"/>
      <c r="BM556" s="24"/>
      <c r="BN556" s="24"/>
      <c r="BO556" s="24"/>
      <c r="BP556" s="24"/>
      <c r="BQ556" s="24"/>
      <c r="BR556" s="24"/>
      <c r="BS556" s="24"/>
      <c r="BT556" s="24"/>
      <c r="BU556" s="24"/>
      <c r="BV556" s="24"/>
      <c r="BW556" s="24"/>
      <c r="BX556" s="24"/>
      <c r="BY556" s="24"/>
      <c r="BZ556" s="24"/>
      <c r="CB556" s="34" t="str">
        <f>+B556</f>
        <v>Visible Alpha Pulls</v>
      </c>
      <c r="CC556" s="24"/>
      <c r="CD556" s="24"/>
      <c r="CE556" s="24"/>
      <c r="CF556" s="24"/>
      <c r="CG556" s="24"/>
      <c r="CH556" s="24"/>
      <c r="CI556" s="25" t="str">
        <f>+B556</f>
        <v>Visible Alpha Pulls</v>
      </c>
      <c r="CJ556" s="24"/>
      <c r="CK556" s="24"/>
      <c r="CL556" s="24"/>
      <c r="CM556" s="24"/>
      <c r="CN556" s="24"/>
      <c r="CO556" s="24"/>
      <c r="CP556" s="24"/>
      <c r="CQ556" s="24"/>
      <c r="CR556" s="24"/>
      <c r="CS556" s="24"/>
      <c r="CT556" s="24"/>
    </row>
    <row r="557" spans="1:98" ht="15.75" customHeight="1" x14ac:dyDescent="0.25">
      <c r="A557" s="1"/>
      <c r="B557" s="16"/>
      <c r="C557" s="16" t="str">
        <f t="shared" ref="C557:BZ557" si="1430">+MROUND(MONTH(EOMONTH(C$5,9))/3,1)&amp;"Q-"&amp;TEXT(EOMONTH(C$5,9),"yy")</f>
        <v>1Q-11</v>
      </c>
      <c r="D557" s="16" t="str">
        <f t="shared" si="1430"/>
        <v>2Q-11</v>
      </c>
      <c r="E557" s="16" t="str">
        <f t="shared" si="1430"/>
        <v>3Q-11</v>
      </c>
      <c r="F557" s="16" t="str">
        <f t="shared" si="1430"/>
        <v>4Q-11</v>
      </c>
      <c r="G557" s="16" t="str">
        <f t="shared" si="1430"/>
        <v>1Q-12</v>
      </c>
      <c r="H557" s="16" t="str">
        <f t="shared" si="1430"/>
        <v>2Q-12</v>
      </c>
      <c r="I557" s="16" t="str">
        <f t="shared" si="1430"/>
        <v>3Q-12</v>
      </c>
      <c r="J557" s="16" t="str">
        <f t="shared" si="1430"/>
        <v>4Q-12</v>
      </c>
      <c r="K557" s="16" t="str">
        <f t="shared" si="1430"/>
        <v>1Q-13</v>
      </c>
      <c r="L557" s="16" t="str">
        <f t="shared" si="1430"/>
        <v>2Q-13</v>
      </c>
      <c r="M557" s="16" t="str">
        <f t="shared" si="1430"/>
        <v>3Q-13</v>
      </c>
      <c r="N557" s="16" t="str">
        <f t="shared" si="1430"/>
        <v>4Q-13</v>
      </c>
      <c r="O557" s="16" t="str">
        <f t="shared" si="1430"/>
        <v>1Q-14</v>
      </c>
      <c r="P557" s="16" t="str">
        <f t="shared" si="1430"/>
        <v>2Q-14</v>
      </c>
      <c r="Q557" s="16" t="str">
        <f t="shared" si="1430"/>
        <v>3Q-14</v>
      </c>
      <c r="R557" s="16" t="str">
        <f t="shared" si="1430"/>
        <v>4Q-14</v>
      </c>
      <c r="S557" s="16" t="str">
        <f t="shared" si="1430"/>
        <v>1Q-15</v>
      </c>
      <c r="T557" s="16" t="str">
        <f t="shared" si="1430"/>
        <v>2Q-15</v>
      </c>
      <c r="U557" s="16" t="str">
        <f t="shared" si="1430"/>
        <v>3Q-15</v>
      </c>
      <c r="V557" s="16" t="str">
        <f t="shared" si="1430"/>
        <v>4Q-15</v>
      </c>
      <c r="W557" s="16" t="str">
        <f t="shared" si="1430"/>
        <v>1Q-16</v>
      </c>
      <c r="X557" s="16" t="str">
        <f t="shared" si="1430"/>
        <v>2Q-16</v>
      </c>
      <c r="Y557" s="16" t="str">
        <f t="shared" si="1430"/>
        <v>3Q-16</v>
      </c>
      <c r="Z557" s="16" t="str">
        <f t="shared" si="1430"/>
        <v>4Q-16</v>
      </c>
      <c r="AA557" s="16" t="str">
        <f t="shared" si="1430"/>
        <v>1Q-17</v>
      </c>
      <c r="AB557" s="16" t="str">
        <f t="shared" si="1430"/>
        <v>2Q-17</v>
      </c>
      <c r="AC557" s="16" t="str">
        <f t="shared" si="1430"/>
        <v>3Q-17</v>
      </c>
      <c r="AD557" s="16" t="str">
        <f t="shared" si="1430"/>
        <v>4Q-17</v>
      </c>
      <c r="AE557" s="16" t="str">
        <f t="shared" si="1430"/>
        <v>1Q-18</v>
      </c>
      <c r="AF557" s="16" t="str">
        <f t="shared" si="1430"/>
        <v>2Q-18</v>
      </c>
      <c r="AG557" s="16" t="str">
        <f t="shared" si="1430"/>
        <v>3Q-18</v>
      </c>
      <c r="AH557" s="16" t="str">
        <f t="shared" si="1430"/>
        <v>4Q-18</v>
      </c>
      <c r="AI557" s="16" t="str">
        <f t="shared" si="1430"/>
        <v>1Q-19</v>
      </c>
      <c r="AJ557" s="16" t="str">
        <f t="shared" si="1430"/>
        <v>2Q-19</v>
      </c>
      <c r="AK557" s="16" t="str">
        <f t="shared" si="1430"/>
        <v>3Q-19</v>
      </c>
      <c r="AL557" s="16" t="str">
        <f t="shared" si="1430"/>
        <v>4Q-19</v>
      </c>
      <c r="AM557" s="16" t="str">
        <f t="shared" si="1430"/>
        <v>1Q-20</v>
      </c>
      <c r="AN557" s="16" t="str">
        <f t="shared" si="1430"/>
        <v>2Q-20</v>
      </c>
      <c r="AO557" s="16" t="str">
        <f t="shared" si="1430"/>
        <v>3Q-20</v>
      </c>
      <c r="AP557" s="16" t="str">
        <f t="shared" si="1430"/>
        <v>4Q-20</v>
      </c>
      <c r="AQ557" s="16" t="str">
        <f t="shared" si="1430"/>
        <v>1Q-21</v>
      </c>
      <c r="AR557" s="16" t="str">
        <f t="shared" si="1430"/>
        <v>2Q-21</v>
      </c>
      <c r="AS557" s="16" t="str">
        <f t="shared" si="1430"/>
        <v>3Q-21</v>
      </c>
      <c r="AT557" s="16" t="str">
        <f t="shared" si="1430"/>
        <v>4Q-21</v>
      </c>
      <c r="AU557" s="16" t="str">
        <f t="shared" si="1430"/>
        <v>1Q-22</v>
      </c>
      <c r="AV557" s="16" t="str">
        <f t="shared" si="1430"/>
        <v>2Q-22</v>
      </c>
      <c r="AW557" s="16" t="str">
        <f t="shared" si="1430"/>
        <v>3Q-22</v>
      </c>
      <c r="AX557" s="16" t="str">
        <f t="shared" si="1430"/>
        <v>4Q-22</v>
      </c>
      <c r="AY557" s="16" t="str">
        <f t="shared" si="1430"/>
        <v>1Q-23</v>
      </c>
      <c r="AZ557" s="16" t="str">
        <f t="shared" si="1430"/>
        <v>2Q-23</v>
      </c>
      <c r="BA557" s="16" t="str">
        <f t="shared" si="1430"/>
        <v>3Q-23</v>
      </c>
      <c r="BB557" s="16" t="str">
        <f t="shared" si="1430"/>
        <v>4Q-23</v>
      </c>
      <c r="BC557" s="16" t="str">
        <f t="shared" si="1430"/>
        <v>1Q-24</v>
      </c>
      <c r="BD557" s="16" t="str">
        <f t="shared" si="1430"/>
        <v>2Q-24</v>
      </c>
      <c r="BE557" s="16" t="str">
        <f t="shared" si="1430"/>
        <v>3Q-24</v>
      </c>
      <c r="BF557" s="16" t="str">
        <f t="shared" si="1430"/>
        <v>4Q-24</v>
      </c>
      <c r="BG557" s="16" t="str">
        <f t="shared" si="1430"/>
        <v>1Q-25</v>
      </c>
      <c r="BH557" s="16" t="str">
        <f t="shared" si="1430"/>
        <v>2Q-25</v>
      </c>
      <c r="BI557" s="16" t="str">
        <f t="shared" si="1430"/>
        <v>3Q-25</v>
      </c>
      <c r="BJ557" s="16" t="str">
        <f t="shared" si="1430"/>
        <v>4Q-25</v>
      </c>
      <c r="BK557" s="16" t="str">
        <f t="shared" si="1430"/>
        <v>1Q-26</v>
      </c>
      <c r="BL557" s="16" t="str">
        <f t="shared" si="1430"/>
        <v>2Q-26</v>
      </c>
      <c r="BM557" s="16" t="str">
        <f t="shared" si="1430"/>
        <v>3Q-26</v>
      </c>
      <c r="BN557" s="16" t="str">
        <f t="shared" si="1430"/>
        <v>4Q-26</v>
      </c>
      <c r="BO557" s="16" t="str">
        <f t="shared" si="1430"/>
        <v>1Q-27</v>
      </c>
      <c r="BP557" s="16" t="str">
        <f t="shared" si="1430"/>
        <v>2Q-27</v>
      </c>
      <c r="BQ557" s="16" t="str">
        <f t="shared" si="1430"/>
        <v>3Q-27</v>
      </c>
      <c r="BR557" s="16" t="str">
        <f t="shared" si="1430"/>
        <v>4Q-27</v>
      </c>
      <c r="BS557" s="16" t="str">
        <f t="shared" si="1430"/>
        <v>1Q-28</v>
      </c>
      <c r="BT557" s="16" t="str">
        <f t="shared" si="1430"/>
        <v>2Q-28</v>
      </c>
      <c r="BU557" s="16" t="str">
        <f t="shared" si="1430"/>
        <v>3Q-28</v>
      </c>
      <c r="BV557" s="16" t="str">
        <f t="shared" si="1430"/>
        <v>4Q-28</v>
      </c>
      <c r="BW557" s="16" t="str">
        <f t="shared" si="1430"/>
        <v>1Q-29</v>
      </c>
      <c r="BX557" s="16" t="str">
        <f t="shared" si="1430"/>
        <v>2Q-29</v>
      </c>
      <c r="BY557" s="16" t="str">
        <f t="shared" si="1430"/>
        <v>3Q-29</v>
      </c>
      <c r="BZ557" s="16" t="str">
        <f t="shared" si="1430"/>
        <v>4Q-29</v>
      </c>
      <c r="CB557" s="16" t="s">
        <v>354</v>
      </c>
      <c r="CC557" s="16" t="s">
        <v>355</v>
      </c>
      <c r="CD557" s="16" t="s">
        <v>356</v>
      </c>
      <c r="CE557" s="16" t="s">
        <v>357</v>
      </c>
      <c r="CF557" s="16" t="s">
        <v>358</v>
      </c>
      <c r="CG557" s="16" t="s">
        <v>359</v>
      </c>
      <c r="CH557" s="16" t="s">
        <v>360</v>
      </c>
      <c r="CI557" s="16" t="str">
        <f t="shared" ref="CI557:CT557" si="1431">+"FY-"&amp;TEXT(CI$5,"yy")</f>
        <v>FY-18</v>
      </c>
      <c r="CJ557" s="16" t="str">
        <f t="shared" si="1431"/>
        <v>FY-19</v>
      </c>
      <c r="CK557" s="16" t="str">
        <f t="shared" si="1431"/>
        <v>FY-20</v>
      </c>
      <c r="CL557" s="16" t="str">
        <f t="shared" si="1431"/>
        <v>FY-21</v>
      </c>
      <c r="CM557" s="16" t="str">
        <f t="shared" si="1431"/>
        <v>FY-22</v>
      </c>
      <c r="CN557" s="16" t="str">
        <f t="shared" si="1431"/>
        <v>FY-23</v>
      </c>
      <c r="CO557" s="16" t="str">
        <f t="shared" si="1431"/>
        <v>FY-24</v>
      </c>
      <c r="CP557" s="16" t="str">
        <f t="shared" si="1431"/>
        <v>FY-25</v>
      </c>
      <c r="CQ557" s="16" t="str">
        <f t="shared" si="1431"/>
        <v>FY-26</v>
      </c>
      <c r="CR557" s="16" t="str">
        <f t="shared" si="1431"/>
        <v>FY-27</v>
      </c>
      <c r="CS557" s="16" t="str">
        <f t="shared" si="1431"/>
        <v>FY-28</v>
      </c>
      <c r="CT557" s="16" t="str">
        <f t="shared" si="1431"/>
        <v>FY-29</v>
      </c>
    </row>
    <row r="558" spans="1:98" ht="15.75" customHeight="1" x14ac:dyDescent="0.25">
      <c r="A558" s="1"/>
      <c r="C558" s="16" t="e">
        <f t="array" aca="1" ref="C558" ca="1">_xll.VisibleAlpha.UDF.VADetail("ActualOrEstimate",'VA Details'!$C$2,"Consensus",C$557)</f>
        <v>#NAME?</v>
      </c>
      <c r="D558" s="16" t="e">
        <f t="array" aca="1" ref="D558" ca="1">_xll.VisibleAlpha.UDF.VADetail("ActualOrEstimate",'VA Details'!$C$2,"Consensus",D$557)</f>
        <v>#NAME?</v>
      </c>
      <c r="E558" s="16" t="e">
        <f t="array" aca="1" ref="E558" ca="1">_xll.VisibleAlpha.UDF.VADetail("ActualOrEstimate",'VA Details'!$C$2,"Consensus",E$557)</f>
        <v>#NAME?</v>
      </c>
      <c r="F558" s="16" t="e">
        <f t="array" aca="1" ref="F558" ca="1">_xll.VisibleAlpha.UDF.VADetail("ActualOrEstimate",'VA Details'!$C$2,"Consensus",F$557)</f>
        <v>#NAME?</v>
      </c>
      <c r="G558" s="16" t="e">
        <f t="array" aca="1" ref="G558" ca="1">_xll.VisibleAlpha.UDF.VADetail("ActualOrEstimate",'VA Details'!$C$2,"Consensus",G$557)</f>
        <v>#NAME?</v>
      </c>
      <c r="H558" s="16" t="e">
        <f t="array" aca="1" ref="H558" ca="1">_xll.VisibleAlpha.UDF.VADetail("ActualOrEstimate",'VA Details'!$C$2,"Consensus",H$557)</f>
        <v>#NAME?</v>
      </c>
      <c r="I558" s="16" t="e">
        <f t="array" aca="1" ref="I558" ca="1">_xll.VisibleAlpha.UDF.VADetail("ActualOrEstimate",'VA Details'!$C$2,"Consensus",I$557)</f>
        <v>#NAME?</v>
      </c>
      <c r="J558" s="16" t="e">
        <f t="array" aca="1" ref="J558" ca="1">_xll.VisibleAlpha.UDF.VADetail("ActualOrEstimate",'VA Details'!$C$2,"Consensus",J$557)</f>
        <v>#NAME?</v>
      </c>
      <c r="K558" s="16" t="e">
        <f t="array" aca="1" ref="K558" ca="1">_xll.VisibleAlpha.UDF.VADetail("ActualOrEstimate",'VA Details'!$C$2,"Consensus",K$557)</f>
        <v>#NAME?</v>
      </c>
      <c r="L558" s="16" t="e">
        <f t="array" aca="1" ref="L558" ca="1">_xll.VisibleAlpha.UDF.VADetail("ActualOrEstimate",'VA Details'!$C$2,"Consensus",L$557)</f>
        <v>#NAME?</v>
      </c>
      <c r="M558" s="16" t="e">
        <f t="array" aca="1" ref="M558" ca="1">_xll.VisibleAlpha.UDF.VADetail("ActualOrEstimate",'VA Details'!$C$2,"Consensus",M$557)</f>
        <v>#NAME?</v>
      </c>
      <c r="N558" s="16" t="e">
        <f t="array" aca="1" ref="N558" ca="1">_xll.VisibleAlpha.UDF.VADetail("ActualOrEstimate",'VA Details'!$C$2,"Consensus",N$557)</f>
        <v>#NAME?</v>
      </c>
      <c r="O558" s="16" t="e">
        <f t="array" aca="1" ref="O558" ca="1">_xll.VisibleAlpha.UDF.VADetail("ActualOrEstimate",'VA Details'!$C$2,"Consensus",O$557)</f>
        <v>#NAME?</v>
      </c>
      <c r="P558" s="16" t="e">
        <f t="array" aca="1" ref="P558" ca="1">_xll.VisibleAlpha.UDF.VADetail("ActualOrEstimate",'VA Details'!$C$2,"Consensus",P$557)</f>
        <v>#NAME?</v>
      </c>
      <c r="Q558" s="16" t="e">
        <f t="array" aca="1" ref="Q558" ca="1">_xll.VisibleAlpha.UDF.VADetail("ActualOrEstimate",'VA Details'!$C$2,"Consensus",Q$557)</f>
        <v>#NAME?</v>
      </c>
      <c r="R558" s="16" t="e">
        <f t="array" aca="1" ref="R558" ca="1">_xll.VisibleAlpha.UDF.VADetail("ActualOrEstimate",'VA Details'!$C$2,"Consensus",R$557)</f>
        <v>#NAME?</v>
      </c>
      <c r="S558" s="16" t="e">
        <f t="array" aca="1" ref="S558" ca="1">_xll.VisibleAlpha.UDF.VADetail("ActualOrEstimate",'VA Details'!$C$2,"Consensus",S$557)</f>
        <v>#NAME?</v>
      </c>
      <c r="T558" s="16" t="e">
        <f t="array" aca="1" ref="T558" ca="1">_xll.VisibleAlpha.UDF.VADetail("ActualOrEstimate",'VA Details'!$C$2,"Consensus",T$557)</f>
        <v>#NAME?</v>
      </c>
      <c r="U558" s="16" t="e">
        <f t="array" aca="1" ref="U558" ca="1">_xll.VisibleAlpha.UDF.VADetail("ActualOrEstimate",'VA Details'!$C$2,"Consensus",U$557)</f>
        <v>#NAME?</v>
      </c>
      <c r="V558" s="16" t="e">
        <f t="array" aca="1" ref="V558" ca="1">_xll.VisibleAlpha.UDF.VADetail("ActualOrEstimate",'VA Details'!$C$2,"Consensus",V$557)</f>
        <v>#NAME?</v>
      </c>
      <c r="W558" s="16" t="e">
        <f t="array" aca="1" ref="W558" ca="1">_xll.VisibleAlpha.UDF.VADetail("ActualOrEstimate",'VA Details'!$C$2,"Consensus",W$557)</f>
        <v>#NAME?</v>
      </c>
      <c r="X558" s="16" t="e">
        <f t="array" aca="1" ref="X558" ca="1">_xll.VisibleAlpha.UDF.VADetail("ActualOrEstimate",'VA Details'!$C$2,"Consensus",X$557)</f>
        <v>#NAME?</v>
      </c>
      <c r="Y558" s="16" t="e">
        <f t="array" aca="1" ref="Y558" ca="1">_xll.VisibleAlpha.UDF.VADetail("ActualOrEstimate",'VA Details'!$C$2,"Consensus",Y$557)</f>
        <v>#NAME?</v>
      </c>
      <c r="Z558" s="16" t="e">
        <f t="array" aca="1" ref="Z558" ca="1">_xll.VisibleAlpha.UDF.VADetail("ActualOrEstimate",'VA Details'!$C$2,"Consensus",Z$557)</f>
        <v>#NAME?</v>
      </c>
      <c r="AA558" s="16" t="e">
        <f t="array" aca="1" ref="AA558" ca="1">_xll.VisibleAlpha.UDF.VADetail("ActualOrEstimate",'VA Details'!$C$2,"Consensus",AA$557)</f>
        <v>#NAME?</v>
      </c>
      <c r="AB558" s="16" t="e">
        <f t="array" aca="1" ref="AB558" ca="1">_xll.VisibleAlpha.UDF.VADetail("ActualOrEstimate",'VA Details'!$C$2,"Consensus",AB$557)</f>
        <v>#NAME?</v>
      </c>
      <c r="AC558" s="16" t="e">
        <f t="array" aca="1" ref="AC558" ca="1">_xll.VisibleAlpha.UDF.VADetail("ActualOrEstimate",'VA Details'!$C$2,"Consensus",AC$557)</f>
        <v>#NAME?</v>
      </c>
      <c r="AD558" s="16" t="e">
        <f t="array" aca="1" ref="AD558" ca="1">_xll.VisibleAlpha.UDF.VADetail("ActualOrEstimate",'VA Details'!$C$2,"Consensus",AD$557)</f>
        <v>#NAME?</v>
      </c>
      <c r="AE558" s="16" t="e">
        <f t="array" aca="1" ref="AE558" ca="1">_xll.VisibleAlpha.UDF.VADetail("ActualOrEstimate",'VA Details'!$C$2,"Consensus",AE$557)</f>
        <v>#NAME?</v>
      </c>
      <c r="AF558" s="16" t="e">
        <f t="array" aca="1" ref="AF558" ca="1">_xll.VisibleAlpha.UDF.VADetail("ActualOrEstimate",'VA Details'!$C$2,"Consensus",AF$557)</f>
        <v>#NAME?</v>
      </c>
      <c r="AG558" s="16" t="e">
        <f t="array" aca="1" ref="AG558" ca="1">_xll.VisibleAlpha.UDF.VADetail("ActualOrEstimate",'VA Details'!$C$2,"Consensus",AG$557)</f>
        <v>#NAME?</v>
      </c>
      <c r="AH558" s="16" t="e">
        <f t="array" aca="1" ref="AH558" ca="1">_xll.VisibleAlpha.UDF.VADetail("ActualOrEstimate",'VA Details'!$C$2,"Consensus",AH$557)</f>
        <v>#NAME?</v>
      </c>
      <c r="AI558" s="16" t="e">
        <f t="array" aca="1" ref="AI558" ca="1">_xll.VisibleAlpha.UDF.VADetail("ActualOrEstimate",'VA Details'!$C$2,"Consensus",AI$557)</f>
        <v>#NAME?</v>
      </c>
      <c r="AJ558" s="16" t="e">
        <f t="array" aca="1" ref="AJ558" ca="1">_xll.VisibleAlpha.UDF.VADetail("ActualOrEstimate",'VA Details'!$C$2,"Consensus",AJ$557)</f>
        <v>#NAME?</v>
      </c>
      <c r="AK558" s="16" t="e">
        <f t="array" aca="1" ref="AK558" ca="1">_xll.VisibleAlpha.UDF.VADetail("ActualOrEstimate",'VA Details'!$C$2,"Consensus",AK$557)</f>
        <v>#NAME?</v>
      </c>
      <c r="AL558" s="16" t="e">
        <f t="array" aca="1" ref="AL558" ca="1">_xll.VisibleAlpha.UDF.VADetail("ActualOrEstimate",'VA Details'!$C$2,"Consensus",AL$557)</f>
        <v>#NAME?</v>
      </c>
      <c r="AM558" s="16" t="e">
        <f t="array" aca="1" ref="AM558" ca="1">_xll.VisibleAlpha.UDF.VADetail("ActualOrEstimate",'VA Details'!$C$2,"Consensus",AM$557)</f>
        <v>#NAME?</v>
      </c>
      <c r="AN558" s="16" t="e">
        <f t="array" aca="1" ref="AN558" ca="1">_xll.VisibleAlpha.UDF.VADetail("ActualOrEstimate",'VA Details'!$C$2,"Consensus",AN$557)</f>
        <v>#NAME?</v>
      </c>
      <c r="AO558" s="16" t="e">
        <f t="array" aca="1" ref="AO558" ca="1">_xll.VisibleAlpha.UDF.VADetail("ActualOrEstimate",'VA Details'!$C$2,"Consensus",AO$557)</f>
        <v>#NAME?</v>
      </c>
      <c r="AP558" s="16" t="e">
        <f t="array" aca="1" ref="AP558" ca="1">_xll.VisibleAlpha.UDF.VADetail("ActualOrEstimate",'VA Details'!$C$2,"Consensus",AP$557)</f>
        <v>#NAME?</v>
      </c>
      <c r="AQ558" s="16" t="e">
        <f t="array" aca="1" ref="AQ558" ca="1">_xll.VisibleAlpha.UDF.VADetail("ActualOrEstimate",'VA Details'!$C$2,"Consensus",AQ$557)</f>
        <v>#NAME?</v>
      </c>
      <c r="AR558" s="16" t="e">
        <f t="array" aca="1" ref="AR558" ca="1">_xll.VisibleAlpha.UDF.VADetail("ActualOrEstimate",'VA Details'!$C$2,"Consensus",AR$557)</f>
        <v>#NAME?</v>
      </c>
      <c r="AS558" s="16" t="e">
        <f t="array" aca="1" ref="AS558" ca="1">_xll.VisibleAlpha.UDF.VADetail("ActualOrEstimate",'VA Details'!$C$2,"Consensus",AS$557)</f>
        <v>#NAME?</v>
      </c>
      <c r="AT558" s="16" t="e">
        <f t="array" aca="1" ref="AT558" ca="1">_xll.VisibleAlpha.UDF.VADetail("ActualOrEstimate",'VA Details'!$C$2,"Consensus",AT$557)</f>
        <v>#NAME?</v>
      </c>
      <c r="AU558" s="16" t="e">
        <f t="array" aca="1" ref="AU558" ca="1">_xll.VisibleAlpha.UDF.VADetail("ActualOrEstimate",'VA Details'!$C$2,"Consensus",AU$557)</f>
        <v>#NAME?</v>
      </c>
      <c r="AV558" s="16" t="e">
        <f t="array" aca="1" ref="AV558" ca="1">_xll.VisibleAlpha.UDF.VADetail("ActualOrEstimate",'VA Details'!$C$2,"Consensus",AV$557)</f>
        <v>#NAME?</v>
      </c>
      <c r="AW558" s="16" t="e">
        <f t="array" aca="1" ref="AW558" ca="1">_xll.VisibleAlpha.UDF.VADetail("ActualOrEstimate",'VA Details'!$C$2,"Consensus",AW$557)</f>
        <v>#NAME?</v>
      </c>
      <c r="AX558" s="16" t="e">
        <f t="array" aca="1" ref="AX558" ca="1">_xll.VisibleAlpha.UDF.VADetail("ActualOrEstimate",'VA Details'!$C$2,"Consensus",AX$557)</f>
        <v>#NAME?</v>
      </c>
      <c r="AY558" s="16" t="e">
        <f t="array" aca="1" ref="AY558" ca="1">_xll.VisibleAlpha.UDF.VADetail("ActualOrEstimate",'VA Details'!$C$2,"Consensus",AY$557)</f>
        <v>#NAME?</v>
      </c>
      <c r="AZ558" s="16" t="e">
        <f t="array" aca="1" ref="AZ558" ca="1">_xll.VisibleAlpha.UDF.VADetail("ActualOrEstimate",'VA Details'!$C$2,"Consensus",AZ$557)</f>
        <v>#NAME?</v>
      </c>
      <c r="BA558" s="16" t="e">
        <f t="array" aca="1" ref="BA558" ca="1">_xll.VisibleAlpha.UDF.VADetail("ActualOrEstimate",'VA Details'!$C$2,"Consensus",BA$557)</f>
        <v>#NAME?</v>
      </c>
      <c r="BB558" s="16" t="e">
        <f t="array" aca="1" ref="BB558" ca="1">_xll.VisibleAlpha.UDF.VADetail("ActualOrEstimate",'VA Details'!$C$2,"Consensus",BB$557)</f>
        <v>#NAME?</v>
      </c>
      <c r="BC558" s="16" t="e">
        <f t="array" aca="1" ref="BC558" ca="1">_xll.VisibleAlpha.UDF.VADetail("ActualOrEstimate",'VA Details'!$C$2,"Consensus",BC$557)</f>
        <v>#NAME?</v>
      </c>
      <c r="BD558" s="16" t="e">
        <f t="array" aca="1" ref="BD558" ca="1">_xll.VisibleAlpha.UDF.VADetail("ActualOrEstimate",'VA Details'!$C$2,"Consensus",BD$557)</f>
        <v>#NAME?</v>
      </c>
      <c r="BE558" s="16" t="e">
        <f t="array" aca="1" ref="BE558" ca="1">_xll.VisibleAlpha.UDF.VADetail("ActualOrEstimate",'VA Details'!$C$2,"Consensus",BE$557)</f>
        <v>#NAME?</v>
      </c>
      <c r="BF558" s="16" t="e">
        <f t="array" aca="1" ref="BF558" ca="1">_xll.VisibleAlpha.UDF.VADetail("ActualOrEstimate",'VA Details'!$C$2,"Consensus",BF$557)</f>
        <v>#NAME?</v>
      </c>
      <c r="BG558" s="16" t="s">
        <v>361</v>
      </c>
      <c r="BH558" s="16" t="e">
        <f t="array" aca="1" ref="BH558" ca="1">_xll.VisibleAlpha.UDF.VADetail("ActualOrEstimate",'VA Details'!$C$2,"Consensus",BH$557)</f>
        <v>#NAME?</v>
      </c>
      <c r="BI558" s="16" t="e">
        <f t="array" aca="1" ref="BI558" ca="1">_xll.VisibleAlpha.UDF.VADetail("ActualOrEstimate",'VA Details'!$C$2,"Consensus",BI$557)</f>
        <v>#NAME?</v>
      </c>
      <c r="BJ558" s="16" t="e">
        <f t="array" aca="1" ref="BJ558" ca="1">_xll.VisibleAlpha.UDF.VADetail("ActualOrEstimate",'VA Details'!$C$2,"Consensus",BJ$557)</f>
        <v>#NAME?</v>
      </c>
      <c r="BK558" s="16" t="e">
        <f t="array" aca="1" ref="BK558" ca="1">_xll.VisibleAlpha.UDF.VADetail("ActualOrEstimate",'VA Details'!$C$2,"Consensus",BK$557)</f>
        <v>#NAME?</v>
      </c>
      <c r="BL558" s="16" t="e">
        <f t="array" aca="1" ref="BL558" ca="1">_xll.VisibleAlpha.UDF.VADetail("ActualOrEstimate",'VA Details'!$C$2,"Consensus",BL$557)</f>
        <v>#NAME?</v>
      </c>
      <c r="BM558" s="16" t="e">
        <f t="array" aca="1" ref="BM558" ca="1">_xll.VisibleAlpha.UDF.VADetail("ActualOrEstimate",'VA Details'!$C$2,"Consensus",BM$557)</f>
        <v>#NAME?</v>
      </c>
      <c r="BN558" s="16" t="e">
        <f t="array" aca="1" ref="BN558" ca="1">_xll.VisibleAlpha.UDF.VADetail("ActualOrEstimate",'VA Details'!$C$2,"Consensus",BN$557)</f>
        <v>#NAME?</v>
      </c>
      <c r="BO558" s="16" t="e">
        <f t="array" aca="1" ref="BO558" ca="1">_xll.VisibleAlpha.UDF.VADetail("ActualOrEstimate",'VA Details'!$C$2,"Consensus",BO$557)</f>
        <v>#NAME?</v>
      </c>
      <c r="BP558" s="16" t="e">
        <f t="array" aca="1" ref="BP558" ca="1">_xll.VisibleAlpha.UDF.VADetail("ActualOrEstimate",'VA Details'!$C$2,"Consensus",BP$557)</f>
        <v>#NAME?</v>
      </c>
      <c r="BQ558" s="16" t="e">
        <f t="array" aca="1" ref="BQ558" ca="1">_xll.VisibleAlpha.UDF.VADetail("ActualOrEstimate",'VA Details'!$C$2,"Consensus",BQ$557)</f>
        <v>#NAME?</v>
      </c>
      <c r="BR558" s="16" t="e">
        <f t="array" aca="1" ref="BR558" ca="1">_xll.VisibleAlpha.UDF.VADetail("ActualOrEstimate",'VA Details'!$C$2,"Consensus",BR$557)</f>
        <v>#NAME?</v>
      </c>
      <c r="BS558" s="16" t="e">
        <f t="array" aca="1" ref="BS558" ca="1">_xll.VisibleAlpha.UDF.VADetail("ActualOrEstimate",'VA Details'!$C$2,"Consensus",BS$557)</f>
        <v>#NAME?</v>
      </c>
      <c r="BT558" s="16" t="e">
        <f t="array" aca="1" ref="BT558" ca="1">_xll.VisibleAlpha.UDF.VADetail("ActualOrEstimate",'VA Details'!$C$2,"Consensus",BT$557)</f>
        <v>#NAME?</v>
      </c>
      <c r="BU558" s="16" t="e">
        <f t="array" aca="1" ref="BU558" ca="1">_xll.VisibleAlpha.UDF.VADetail("ActualOrEstimate",'VA Details'!$C$2,"Consensus",BU$557)</f>
        <v>#NAME?</v>
      </c>
      <c r="BV558" s="16" t="e">
        <f t="array" aca="1" ref="BV558" ca="1">_xll.VisibleAlpha.UDF.VADetail("ActualOrEstimate",'VA Details'!$C$2,"Consensus",BV$557)</f>
        <v>#NAME?</v>
      </c>
      <c r="BW558" s="16" t="e">
        <f t="array" aca="1" ref="BW558" ca="1">_xll.VisibleAlpha.UDF.VADetail("ActualOrEstimate",'VA Details'!$C$2,"Consensus",BW$557)</f>
        <v>#NAME?</v>
      </c>
      <c r="BX558" s="16" t="e">
        <f t="array" aca="1" ref="BX558" ca="1">_xll.VisibleAlpha.UDF.VADetail("ActualOrEstimate",'VA Details'!$C$2,"Consensus",BX$557)</f>
        <v>#NAME?</v>
      </c>
      <c r="BY558" s="16" t="e">
        <f t="array" aca="1" ref="BY558" ca="1">_xll.VisibleAlpha.UDF.VADetail("ActualOrEstimate",'VA Details'!$C$2,"Consensus",BY$557)</f>
        <v>#NAME?</v>
      </c>
      <c r="BZ558" s="16" t="e">
        <f t="array" aca="1" ref="BZ558" ca="1">_xll.VisibleAlpha.UDF.VADetail("ActualOrEstimate",'VA Details'!$C$2,"Consensus",BZ$557)</f>
        <v>#NAME?</v>
      </c>
      <c r="CB558" s="16" t="s">
        <v>361</v>
      </c>
      <c r="CC558" s="16" t="s">
        <v>361</v>
      </c>
      <c r="CD558" s="16" t="s">
        <v>361</v>
      </c>
      <c r="CE558" s="16" t="s">
        <v>361</v>
      </c>
      <c r="CF558" s="16" t="s">
        <v>361</v>
      </c>
      <c r="CG558" s="16" t="s">
        <v>361</v>
      </c>
      <c r="CH558" s="16" t="s">
        <v>361</v>
      </c>
      <c r="CI558" s="16" t="e">
        <f t="array" aca="1" ref="CI558" ca="1">_xll.VisibleAlpha.UDF.VADetail("ActualOrEstimate",'VA Details'!$C$2,"Consensus",CI$557)</f>
        <v>#NAME?</v>
      </c>
      <c r="CJ558" s="16" t="e">
        <f t="array" aca="1" ref="CJ558" ca="1">_xll.VisibleAlpha.UDF.VADetail("ActualOrEstimate",'VA Details'!$C$2,"Consensus",CJ$557)</f>
        <v>#NAME?</v>
      </c>
      <c r="CK558" s="16" t="e">
        <f t="array" aca="1" ref="CK558" ca="1">_xll.VisibleAlpha.UDF.VADetail("ActualOrEstimate",'VA Details'!$C$2,"Consensus",CK$557)</f>
        <v>#NAME?</v>
      </c>
      <c r="CL558" s="16" t="e">
        <f t="array" aca="1" ref="CL558" ca="1">_xll.VisibleAlpha.UDF.VADetail("ActualOrEstimate",'VA Details'!$C$2,"Consensus",CL$557)</f>
        <v>#NAME?</v>
      </c>
      <c r="CM558" s="16" t="e">
        <f t="array" aca="1" ref="CM558" ca="1">_xll.VisibleAlpha.UDF.VADetail("ActualOrEstimate",'VA Details'!$C$2,"Consensus",CM$557)</f>
        <v>#NAME?</v>
      </c>
      <c r="CN558" s="16" t="e">
        <f t="array" aca="1" ref="CN558" ca="1">_xll.VisibleAlpha.UDF.VADetail("ActualOrEstimate",'VA Details'!$C$2,"Consensus",CN$557)</f>
        <v>#NAME?</v>
      </c>
      <c r="CO558" s="16" t="e">
        <f t="array" aca="1" ref="CO558" ca="1">_xll.VisibleAlpha.UDF.VADetail("ActualOrEstimate",'VA Details'!$C$2,"Consensus",CO$557)</f>
        <v>#NAME?</v>
      </c>
      <c r="CP558" s="16" t="e">
        <f t="array" aca="1" ref="CP558" ca="1">_xll.VisibleAlpha.UDF.VADetail("ActualOrEstimate",'VA Details'!$C$2,"Consensus",CP$557)</f>
        <v>#NAME?</v>
      </c>
      <c r="CQ558" s="16" t="e">
        <f t="array" aca="1" ref="CQ558" ca="1">_xll.VisibleAlpha.UDF.VADetail("ActualOrEstimate",'VA Details'!$C$2,"Consensus",CQ$557)</f>
        <v>#NAME?</v>
      </c>
      <c r="CR558" s="16" t="e">
        <f t="array" aca="1" ref="CR558" ca="1">_xll.VisibleAlpha.UDF.VADetail("ActualOrEstimate",'VA Details'!$C$2,"Consensus",CR$557)</f>
        <v>#NAME?</v>
      </c>
      <c r="CS558" s="16" t="e">
        <f t="array" aca="1" ref="CS558" ca="1">_xll.VisibleAlpha.UDF.VADetail("ActualOrEstimate",'VA Details'!$C$2,"Consensus",CS$557)</f>
        <v>#NAME?</v>
      </c>
      <c r="CT558" s="16" t="e">
        <f t="array" aca="1" ref="CT558" ca="1">_xll.VisibleAlpha.UDF.VADetail("ActualOrEstimate",'VA Details'!$C$2,"Consensus",CT$557)</f>
        <v>#NAME?</v>
      </c>
    </row>
    <row r="559" spans="1:98" ht="15.75" customHeight="1" x14ac:dyDescent="0.25">
      <c r="A559" s="1"/>
      <c r="C559" s="17" t="e">
        <f t="shared" ref="C559:BZ559" ca="1" si="1432">IF(C$558="A","VA Actuals","Consensus")</f>
        <v>#NAME?</v>
      </c>
      <c r="D559" s="17" t="e">
        <f t="shared" ca="1" si="1432"/>
        <v>#NAME?</v>
      </c>
      <c r="E559" s="17" t="e">
        <f t="shared" ca="1" si="1432"/>
        <v>#NAME?</v>
      </c>
      <c r="F559" s="17" t="e">
        <f t="shared" ca="1" si="1432"/>
        <v>#NAME?</v>
      </c>
      <c r="G559" s="17" t="e">
        <f t="shared" ca="1" si="1432"/>
        <v>#NAME?</v>
      </c>
      <c r="H559" s="17" t="e">
        <f t="shared" ca="1" si="1432"/>
        <v>#NAME?</v>
      </c>
      <c r="I559" s="17" t="e">
        <f t="shared" ca="1" si="1432"/>
        <v>#NAME?</v>
      </c>
      <c r="J559" s="17" t="e">
        <f t="shared" ca="1" si="1432"/>
        <v>#NAME?</v>
      </c>
      <c r="K559" s="17" t="e">
        <f t="shared" ca="1" si="1432"/>
        <v>#NAME?</v>
      </c>
      <c r="L559" s="17" t="e">
        <f t="shared" ca="1" si="1432"/>
        <v>#NAME?</v>
      </c>
      <c r="M559" s="17" t="e">
        <f t="shared" ca="1" si="1432"/>
        <v>#NAME?</v>
      </c>
      <c r="N559" s="17" t="e">
        <f t="shared" ca="1" si="1432"/>
        <v>#NAME?</v>
      </c>
      <c r="O559" s="17" t="e">
        <f t="shared" ca="1" si="1432"/>
        <v>#NAME?</v>
      </c>
      <c r="P559" s="17" t="e">
        <f t="shared" ca="1" si="1432"/>
        <v>#NAME?</v>
      </c>
      <c r="Q559" s="17" t="e">
        <f t="shared" ca="1" si="1432"/>
        <v>#NAME?</v>
      </c>
      <c r="R559" s="17" t="e">
        <f t="shared" ca="1" si="1432"/>
        <v>#NAME?</v>
      </c>
      <c r="S559" s="17" t="e">
        <f t="shared" ca="1" si="1432"/>
        <v>#NAME?</v>
      </c>
      <c r="T559" s="17" t="e">
        <f t="shared" ca="1" si="1432"/>
        <v>#NAME?</v>
      </c>
      <c r="U559" s="17" t="e">
        <f t="shared" ca="1" si="1432"/>
        <v>#NAME?</v>
      </c>
      <c r="V559" s="17" t="e">
        <f t="shared" ca="1" si="1432"/>
        <v>#NAME?</v>
      </c>
      <c r="W559" s="17" t="e">
        <f t="shared" ca="1" si="1432"/>
        <v>#NAME?</v>
      </c>
      <c r="X559" s="17" t="e">
        <f t="shared" ca="1" si="1432"/>
        <v>#NAME?</v>
      </c>
      <c r="Y559" s="17" t="e">
        <f t="shared" ca="1" si="1432"/>
        <v>#NAME?</v>
      </c>
      <c r="Z559" s="17" t="e">
        <f t="shared" ca="1" si="1432"/>
        <v>#NAME?</v>
      </c>
      <c r="AA559" s="17" t="e">
        <f t="shared" ca="1" si="1432"/>
        <v>#NAME?</v>
      </c>
      <c r="AB559" s="17" t="e">
        <f t="shared" ca="1" si="1432"/>
        <v>#NAME?</v>
      </c>
      <c r="AC559" s="17" t="e">
        <f t="shared" ca="1" si="1432"/>
        <v>#NAME?</v>
      </c>
      <c r="AD559" s="17" t="e">
        <f t="shared" ca="1" si="1432"/>
        <v>#NAME?</v>
      </c>
      <c r="AE559" s="17" t="e">
        <f t="shared" ca="1" si="1432"/>
        <v>#NAME?</v>
      </c>
      <c r="AF559" s="17" t="e">
        <f t="shared" ca="1" si="1432"/>
        <v>#NAME?</v>
      </c>
      <c r="AG559" s="17" t="e">
        <f t="shared" ca="1" si="1432"/>
        <v>#NAME?</v>
      </c>
      <c r="AH559" s="17" t="e">
        <f t="shared" ca="1" si="1432"/>
        <v>#NAME?</v>
      </c>
      <c r="AI559" s="17" t="e">
        <f t="shared" ca="1" si="1432"/>
        <v>#NAME?</v>
      </c>
      <c r="AJ559" s="17" t="e">
        <f t="shared" ca="1" si="1432"/>
        <v>#NAME?</v>
      </c>
      <c r="AK559" s="17" t="e">
        <f t="shared" ca="1" si="1432"/>
        <v>#NAME?</v>
      </c>
      <c r="AL559" s="17" t="e">
        <f t="shared" ca="1" si="1432"/>
        <v>#NAME?</v>
      </c>
      <c r="AM559" s="17" t="e">
        <f t="shared" ca="1" si="1432"/>
        <v>#NAME?</v>
      </c>
      <c r="AN559" s="17" t="e">
        <f t="shared" ca="1" si="1432"/>
        <v>#NAME?</v>
      </c>
      <c r="AO559" s="17" t="e">
        <f t="shared" ca="1" si="1432"/>
        <v>#NAME?</v>
      </c>
      <c r="AP559" s="17" t="e">
        <f t="shared" ca="1" si="1432"/>
        <v>#NAME?</v>
      </c>
      <c r="AQ559" s="17" t="e">
        <f t="shared" ca="1" si="1432"/>
        <v>#NAME?</v>
      </c>
      <c r="AR559" s="17" t="e">
        <f t="shared" ca="1" si="1432"/>
        <v>#NAME?</v>
      </c>
      <c r="AS559" s="17" t="e">
        <f t="shared" ca="1" si="1432"/>
        <v>#NAME?</v>
      </c>
      <c r="AT559" s="17" t="e">
        <f t="shared" ca="1" si="1432"/>
        <v>#NAME?</v>
      </c>
      <c r="AU559" s="17" t="e">
        <f t="shared" ca="1" si="1432"/>
        <v>#NAME?</v>
      </c>
      <c r="AV559" s="17" t="e">
        <f t="shared" ca="1" si="1432"/>
        <v>#NAME?</v>
      </c>
      <c r="AW559" s="17" t="e">
        <f t="shared" ca="1" si="1432"/>
        <v>#NAME?</v>
      </c>
      <c r="AX559" s="17" t="e">
        <f t="shared" ca="1" si="1432"/>
        <v>#NAME?</v>
      </c>
      <c r="AY559" s="17" t="e">
        <f t="shared" ca="1" si="1432"/>
        <v>#NAME?</v>
      </c>
      <c r="AZ559" s="17" t="e">
        <f t="shared" ca="1" si="1432"/>
        <v>#NAME?</v>
      </c>
      <c r="BA559" s="17" t="e">
        <f t="shared" ca="1" si="1432"/>
        <v>#NAME?</v>
      </c>
      <c r="BB559" s="17" t="e">
        <f t="shared" ca="1" si="1432"/>
        <v>#NAME?</v>
      </c>
      <c r="BC559" s="17" t="e">
        <f t="shared" ca="1" si="1432"/>
        <v>#NAME?</v>
      </c>
      <c r="BD559" s="17" t="e">
        <f t="shared" ca="1" si="1432"/>
        <v>#NAME?</v>
      </c>
      <c r="BE559" s="17" t="e">
        <f t="shared" ca="1" si="1432"/>
        <v>#NAME?</v>
      </c>
      <c r="BF559" s="17" t="e">
        <f t="shared" ca="1" si="1432"/>
        <v>#NAME?</v>
      </c>
      <c r="BG559" s="17" t="str">
        <f t="shared" si="1432"/>
        <v>VA Actuals</v>
      </c>
      <c r="BH559" s="17" t="e">
        <f t="shared" ca="1" si="1432"/>
        <v>#NAME?</v>
      </c>
      <c r="BI559" s="17" t="e">
        <f t="shared" ca="1" si="1432"/>
        <v>#NAME?</v>
      </c>
      <c r="BJ559" s="17" t="e">
        <f t="shared" ca="1" si="1432"/>
        <v>#NAME?</v>
      </c>
      <c r="BK559" s="17" t="e">
        <f t="shared" ca="1" si="1432"/>
        <v>#NAME?</v>
      </c>
      <c r="BL559" s="17" t="e">
        <f t="shared" ca="1" si="1432"/>
        <v>#NAME?</v>
      </c>
      <c r="BM559" s="17" t="e">
        <f t="shared" ca="1" si="1432"/>
        <v>#NAME?</v>
      </c>
      <c r="BN559" s="17" t="e">
        <f t="shared" ca="1" si="1432"/>
        <v>#NAME?</v>
      </c>
      <c r="BO559" s="17" t="e">
        <f t="shared" ca="1" si="1432"/>
        <v>#NAME?</v>
      </c>
      <c r="BP559" s="17" t="e">
        <f t="shared" ca="1" si="1432"/>
        <v>#NAME?</v>
      </c>
      <c r="BQ559" s="17" t="e">
        <f t="shared" ca="1" si="1432"/>
        <v>#NAME?</v>
      </c>
      <c r="BR559" s="17" t="e">
        <f t="shared" ca="1" si="1432"/>
        <v>#NAME?</v>
      </c>
      <c r="BS559" s="17" t="e">
        <f t="shared" ca="1" si="1432"/>
        <v>#NAME?</v>
      </c>
      <c r="BT559" s="17" t="e">
        <f t="shared" ca="1" si="1432"/>
        <v>#NAME?</v>
      </c>
      <c r="BU559" s="17" t="e">
        <f t="shared" ca="1" si="1432"/>
        <v>#NAME?</v>
      </c>
      <c r="BV559" s="17" t="e">
        <f t="shared" ca="1" si="1432"/>
        <v>#NAME?</v>
      </c>
      <c r="BW559" s="17" t="e">
        <f t="shared" ca="1" si="1432"/>
        <v>#NAME?</v>
      </c>
      <c r="BX559" s="17" t="e">
        <f t="shared" ca="1" si="1432"/>
        <v>#NAME?</v>
      </c>
      <c r="BY559" s="17" t="e">
        <f t="shared" ca="1" si="1432"/>
        <v>#NAME?</v>
      </c>
      <c r="BZ559" s="17" t="e">
        <f t="shared" ca="1" si="1432"/>
        <v>#NAME?</v>
      </c>
      <c r="CB559" s="17" t="s">
        <v>362</v>
      </c>
      <c r="CC559" s="17" t="s">
        <v>362</v>
      </c>
      <c r="CD559" s="17" t="s">
        <v>362</v>
      </c>
      <c r="CE559" s="17" t="s">
        <v>362</v>
      </c>
      <c r="CF559" s="17" t="s">
        <v>362</v>
      </c>
      <c r="CG559" s="17" t="s">
        <v>362</v>
      </c>
      <c r="CH559" s="17" t="s">
        <v>362</v>
      </c>
      <c r="CI559" s="17" t="e">
        <f t="shared" ref="CI559:CT559" ca="1" si="1433">IF(CI$558="A","VA Actuals","Consensus")</f>
        <v>#NAME?</v>
      </c>
      <c r="CJ559" s="17" t="e">
        <f t="shared" ca="1" si="1433"/>
        <v>#NAME?</v>
      </c>
      <c r="CK559" s="17" t="e">
        <f t="shared" ca="1" si="1433"/>
        <v>#NAME?</v>
      </c>
      <c r="CL559" s="17" t="e">
        <f t="shared" ca="1" si="1433"/>
        <v>#NAME?</v>
      </c>
      <c r="CM559" s="17" t="e">
        <f t="shared" ca="1" si="1433"/>
        <v>#NAME?</v>
      </c>
      <c r="CN559" s="17" t="e">
        <f t="shared" ca="1" si="1433"/>
        <v>#NAME?</v>
      </c>
      <c r="CO559" s="17" t="e">
        <f t="shared" ca="1" si="1433"/>
        <v>#NAME?</v>
      </c>
      <c r="CP559" s="17" t="e">
        <f t="shared" ca="1" si="1433"/>
        <v>#NAME?</v>
      </c>
      <c r="CQ559" s="17" t="e">
        <f t="shared" ca="1" si="1433"/>
        <v>#NAME?</v>
      </c>
      <c r="CR559" s="17" t="e">
        <f t="shared" ca="1" si="1433"/>
        <v>#NAME?</v>
      </c>
      <c r="CS559" s="17" t="e">
        <f t="shared" ca="1" si="1433"/>
        <v>#NAME?</v>
      </c>
      <c r="CT559" s="17" t="e">
        <f t="shared" ca="1" si="1433"/>
        <v>#NAME?</v>
      </c>
    </row>
    <row r="560" spans="1:98" ht="15.75" customHeight="1" x14ac:dyDescent="0.25">
      <c r="A560" s="1"/>
      <c r="B560" s="203" t="s">
        <v>363</v>
      </c>
      <c r="C560" s="181"/>
      <c r="D560" s="181"/>
      <c r="E560" s="181"/>
      <c r="F560" s="181"/>
      <c r="G560" s="181"/>
      <c r="H560" s="181"/>
      <c r="I560" s="181"/>
      <c r="J560" s="181"/>
      <c r="K560" s="181"/>
      <c r="L560" s="181"/>
      <c r="M560" s="181"/>
      <c r="N560" s="181"/>
      <c r="O560" s="181"/>
      <c r="P560" s="181"/>
      <c r="Q560" s="181"/>
      <c r="R560" s="181"/>
      <c r="CB560" s="181"/>
      <c r="CC560" s="181"/>
      <c r="CD560" s="181"/>
      <c r="CE560" s="181"/>
      <c r="CF560" s="181"/>
      <c r="CG560" s="181"/>
      <c r="CH560" s="181"/>
    </row>
    <row r="561" spans="1:98" ht="15.75" customHeight="1" x14ac:dyDescent="0.25">
      <c r="A561" s="1"/>
      <c r="B561" s="26" t="s">
        <v>364</v>
      </c>
      <c r="C561" s="4" t="s">
        <v>365</v>
      </c>
      <c r="D561" s="4" t="s">
        <v>365</v>
      </c>
      <c r="E561" s="4" t="s">
        <v>365</v>
      </c>
      <c r="F561" s="4" t="s">
        <v>365</v>
      </c>
      <c r="G561" s="4" t="s">
        <v>365</v>
      </c>
      <c r="H561" s="4" t="s">
        <v>365</v>
      </c>
      <c r="I561" s="4" t="s">
        <v>365</v>
      </c>
      <c r="J561" s="4" t="s">
        <v>365</v>
      </c>
      <c r="K561" s="4">
        <v>194.47953999999999</v>
      </c>
      <c r="L561" s="4">
        <v>230.4264</v>
      </c>
      <c r="M561" s="4">
        <v>332.10574000000003</v>
      </c>
      <c r="N561" s="4">
        <v>245.53368</v>
      </c>
      <c r="O561" s="4">
        <v>108.5421875</v>
      </c>
      <c r="P561" s="4">
        <v>992.36141124999995</v>
      </c>
      <c r="Q561" s="4">
        <v>728.36123499999997</v>
      </c>
      <c r="R561" s="4">
        <v>184.29004166666667</v>
      </c>
      <c r="S561" s="4">
        <v>108.18899999999999</v>
      </c>
      <c r="T561" s="4">
        <v>100.58499999999999</v>
      </c>
      <c r="U561" s="4">
        <v>862.39599999999996</v>
      </c>
      <c r="V561" s="4">
        <v>375.14</v>
      </c>
      <c r="W561" s="4">
        <v>185.31633333333335</v>
      </c>
      <c r="X561" s="4">
        <v>316.64999999999998</v>
      </c>
      <c r="Y561" s="4">
        <v>419.858</v>
      </c>
      <c r="Z561" s="4">
        <v>258.53199999999998</v>
      </c>
      <c r="AA561" s="4">
        <v>213.845</v>
      </c>
      <c r="AB561" s="4">
        <v>421.38400000000001</v>
      </c>
      <c r="AC561" s="4">
        <v>600.44299999999998</v>
      </c>
      <c r="AD561" s="4">
        <v>318.64800000000002</v>
      </c>
      <c r="AE561" s="4">
        <v>265.75</v>
      </c>
      <c r="AF561" s="4">
        <v>485.86399999999998</v>
      </c>
      <c r="AG561" s="4">
        <v>546.64499999999998</v>
      </c>
      <c r="AH561" s="4">
        <v>313.36799999999999</v>
      </c>
      <c r="AI561" s="4">
        <v>199.92099999999999</v>
      </c>
      <c r="AJ561" s="4">
        <v>477.97</v>
      </c>
      <c r="AK561" s="4">
        <v>1454.394</v>
      </c>
      <c r="AL561" s="4">
        <v>364.87299999999999</v>
      </c>
      <c r="AM561" s="4">
        <v>312.63099999999997</v>
      </c>
      <c r="AN561" s="4">
        <v>737.08500000000004</v>
      </c>
      <c r="AO561" s="4">
        <v>638.51599999999996</v>
      </c>
      <c r="AP561" s="4">
        <v>507.61200000000002</v>
      </c>
      <c r="AQ561" s="4">
        <v>722.798</v>
      </c>
      <c r="AR561" s="4">
        <v>761.45</v>
      </c>
      <c r="AS561" s="4">
        <v>602.86</v>
      </c>
      <c r="AT561" s="4">
        <v>550.23099999999999</v>
      </c>
      <c r="AU561" s="4">
        <v>491.52699999999999</v>
      </c>
      <c r="AV561" s="4">
        <v>724.33699999999999</v>
      </c>
      <c r="AW561" s="4">
        <v>622.37699999999995</v>
      </c>
      <c r="AX561" s="4">
        <v>601.78899999999999</v>
      </c>
      <c r="AY561" s="4">
        <v>503.8</v>
      </c>
      <c r="AZ561" s="4">
        <v>677.1</v>
      </c>
      <c r="BA561" s="4">
        <v>541.6</v>
      </c>
      <c r="BB561" s="4">
        <v>535.1</v>
      </c>
      <c r="BC561" s="4">
        <v>419.2</v>
      </c>
      <c r="BD561" s="4">
        <v>678.9</v>
      </c>
      <c r="BE561" s="4">
        <v>524.29999999999995</v>
      </c>
      <c r="BF561" s="4">
        <v>527.4</v>
      </c>
      <c r="BG561" s="4">
        <v>405.4</v>
      </c>
      <c r="BH561" s="272">
        <v>622.29999999999995</v>
      </c>
      <c r="BI561" s="218" t="e">
        <f t="array" aca="1" ref="BI561" ca="1">_xll.VisibleAlpha.UDF.VAData('VA Details'!$C$2,BI$557,$B561,BI$559,'VA Details'!$C$4,'VA Details'!$C$3,'VA Details'!$C$5)</f>
        <v>#NAME?</v>
      </c>
      <c r="BJ561" s="218" t="e">
        <f t="array" aca="1" ref="BJ561" ca="1">_xll.VisibleAlpha.UDF.VAData('VA Details'!$C$2,BJ$557,$B561,BJ$559,'VA Details'!$C$4,'VA Details'!$C$3,'VA Details'!$C$5)</f>
        <v>#NAME?</v>
      </c>
      <c r="BK561" s="218" t="e">
        <f t="array" aca="1" ref="BK561" ca="1">_xll.VisibleAlpha.UDF.VAData('VA Details'!$C$2,BK$557,$B561,BK$559,'VA Details'!$C$4,'VA Details'!$C$3,'VA Details'!$C$5)</f>
        <v>#NAME?</v>
      </c>
      <c r="BL561" s="218" t="e">
        <f t="array" aca="1" ref="BL561" ca="1">_xll.VisibleAlpha.UDF.VAData('VA Details'!$C$2,BL$557,$B561,BL$559,'VA Details'!$C$4,'VA Details'!$C$3,'VA Details'!$C$5)</f>
        <v>#NAME?</v>
      </c>
      <c r="BM561" s="218" t="e">
        <f t="array" aca="1" ref="BM561" ca="1">_xll.VisibleAlpha.UDF.VAData('VA Details'!$C$2,BM$557,$B561,BM$559,'VA Details'!$C$4,'VA Details'!$C$3,'VA Details'!$C$5)</f>
        <v>#NAME?</v>
      </c>
      <c r="BN561" s="218" t="e">
        <f t="array" aca="1" ref="BN561" ca="1">_xll.VisibleAlpha.UDF.VAData('VA Details'!$C$2,BN$557,$B561,BN$559,'VA Details'!$C$4,'VA Details'!$C$3,'VA Details'!$C$5)</f>
        <v>#NAME?</v>
      </c>
      <c r="BO561" s="218" t="e">
        <f t="array" aca="1" ref="BO561" ca="1">_xll.VisibleAlpha.UDF.VAData('VA Details'!$C$2,BO$557,$B561,BO$559,'VA Details'!$C$4,'VA Details'!$C$3,'VA Details'!$C$5)</f>
        <v>#NAME?</v>
      </c>
      <c r="BP561" s="218" t="e">
        <f t="array" aca="1" ref="BP561" ca="1">_xll.VisibleAlpha.UDF.VAData('VA Details'!$C$2,BP$557,$B561,BP$559,'VA Details'!$C$4,'VA Details'!$C$3,'VA Details'!$C$5)</f>
        <v>#NAME?</v>
      </c>
      <c r="BQ561" s="218" t="e">
        <f t="array" aca="1" ref="BQ561" ca="1">_xll.VisibleAlpha.UDF.VAData('VA Details'!$C$2,BQ$557,$B561,BQ$559,'VA Details'!$C$4,'VA Details'!$C$3,'VA Details'!$C$5)</f>
        <v>#NAME?</v>
      </c>
      <c r="BR561" s="218" t="e">
        <f t="array" aca="1" ref="BR561" ca="1">_xll.VisibleAlpha.UDF.VAData('VA Details'!$C$2,BR$557,$B561,BR$559,'VA Details'!$C$4,'VA Details'!$C$3,'VA Details'!$C$5)</f>
        <v>#NAME?</v>
      </c>
      <c r="BS561" s="218" t="e">
        <f t="array" aca="1" ref="BS561" ca="1">_xll.VisibleAlpha.UDF.VAData('VA Details'!$C$2,BS$557,$B561,BS$559,'VA Details'!$C$4,'VA Details'!$C$3,'VA Details'!$C$5)</f>
        <v>#NAME?</v>
      </c>
      <c r="BT561" s="218" t="e">
        <f t="array" aca="1" ref="BT561" ca="1">_xll.VisibleAlpha.UDF.VAData('VA Details'!$C$2,BT$557,$B561,BT$559,'VA Details'!$C$4,'VA Details'!$C$3,'VA Details'!$C$5)</f>
        <v>#NAME?</v>
      </c>
      <c r="BU561" s="218" t="e">
        <f t="array" aca="1" ref="BU561" ca="1">_xll.VisibleAlpha.UDF.VAData('VA Details'!$C$2,BU$557,$B561,BU$559,'VA Details'!$C$4,'VA Details'!$C$3,'VA Details'!$C$5)</f>
        <v>#NAME?</v>
      </c>
      <c r="BV561" s="218" t="e">
        <f t="array" aca="1" ref="BV561" ca="1">_xll.VisibleAlpha.UDF.VAData('VA Details'!$C$2,BV$557,$B561,BV$559,'VA Details'!$C$4,'VA Details'!$C$3,'VA Details'!$C$5)</f>
        <v>#NAME?</v>
      </c>
      <c r="BW561" s="218" t="e">
        <f t="array" aca="1" ref="BW561" ca="1">_xll.VisibleAlpha.UDF.VAData('VA Details'!$C$2,BW$557,$B561,BW$559,'VA Details'!$C$4,'VA Details'!$C$3,'VA Details'!$C$5)</f>
        <v>#NAME?</v>
      </c>
      <c r="BX561" s="218" t="e">
        <f t="array" aca="1" ref="BX561" ca="1">_xll.VisibleAlpha.UDF.VAData('VA Details'!$C$2,BX$557,$B561,BX$559,'VA Details'!$C$4,'VA Details'!$C$3,'VA Details'!$C$5)</f>
        <v>#NAME?</v>
      </c>
      <c r="BY561" s="218" t="e">
        <f t="array" aca="1" ref="BY561" ca="1">_xll.VisibleAlpha.UDF.VAData('VA Details'!$C$2,BY$557,$B561,BY$559,'VA Details'!$C$4,'VA Details'!$C$3,'VA Details'!$C$5)</f>
        <v>#NAME?</v>
      </c>
      <c r="BZ561" s="218" t="e">
        <f t="array" aca="1" ref="BZ561" ca="1">_xll.VisibleAlpha.UDF.VAData('VA Details'!$C$2,BZ$557,$B561,BZ$559,'VA Details'!$C$4,'VA Details'!$C$3,'VA Details'!$C$5)</f>
        <v>#NAME?</v>
      </c>
      <c r="CB561" s="4" t="s">
        <v>365</v>
      </c>
      <c r="CC561" s="4">
        <v>738.48199999999997</v>
      </c>
      <c r="CD561" s="4">
        <v>992.40379000411701</v>
      </c>
      <c r="CE561" s="4">
        <v>2081.60729719866</v>
      </c>
      <c r="CF561" s="4">
        <v>1446.31</v>
      </c>
      <c r="CG561" s="4">
        <v>1180.31</v>
      </c>
      <c r="CH561" s="4">
        <v>1554.319</v>
      </c>
      <c r="CI561" s="4">
        <v>1611.625</v>
      </c>
      <c r="CJ561" s="4">
        <v>2497.1570000000002</v>
      </c>
      <c r="CK561" s="4">
        <v>2195.8429999999998</v>
      </c>
      <c r="CL561" s="4">
        <v>2637.34</v>
      </c>
      <c r="CM561" s="4">
        <v>2440.0300000000002</v>
      </c>
      <c r="CN561" s="4">
        <v>2257.6</v>
      </c>
      <c r="CO561" s="4">
        <v>2149.8000000000002</v>
      </c>
      <c r="CP561" s="218" t="e">
        <f t="array" aca="1" ref="CP561" ca="1">_xll.VisibleAlpha.UDF.VAData('VA Details'!$C$2,CP$557,$B561,CP$559,'VA Details'!$C$4,'VA Details'!$C$3,'VA Details'!$C$5)</f>
        <v>#NAME?</v>
      </c>
      <c r="CQ561" s="218" t="e">
        <f t="array" aca="1" ref="CQ561" ca="1">_xll.VisibleAlpha.UDF.VAData('VA Details'!$C$2,CQ$557,$B561,CQ$559,'VA Details'!$C$4,'VA Details'!$C$3,'VA Details'!$C$5)</f>
        <v>#NAME?</v>
      </c>
      <c r="CR561" s="218" t="e">
        <f t="array" aca="1" ref="CR561" ca="1">_xll.VisibleAlpha.UDF.VAData('VA Details'!$C$2,CR$557,$B561,CR$559,'VA Details'!$C$4,'VA Details'!$C$3,'VA Details'!$C$5)</f>
        <v>#NAME?</v>
      </c>
      <c r="CS561" s="218" t="e">
        <f t="array" aca="1" ref="CS561" ca="1">_xll.VisibleAlpha.UDF.VAData('VA Details'!$C$2,CS$557,$B561,CS$559,'VA Details'!$C$4,'VA Details'!$C$3,'VA Details'!$C$5)</f>
        <v>#NAME?</v>
      </c>
      <c r="CT561" s="218" t="e">
        <f t="array" aca="1" ref="CT561" ca="1">_xll.VisibleAlpha.UDF.VAData('VA Details'!$C$2,CT$557,$B561,CT$559,'VA Details'!$C$4,'VA Details'!$C$3,'VA Details'!$C$5)</f>
        <v>#NAME?</v>
      </c>
    </row>
    <row r="562" spans="1:98" ht="15.75" customHeight="1" x14ac:dyDescent="0.25">
      <c r="A562" s="1"/>
      <c r="B562" s="26" t="s">
        <v>366</v>
      </c>
      <c r="C562" s="4" t="s">
        <v>365</v>
      </c>
      <c r="D562" s="4" t="s">
        <v>365</v>
      </c>
      <c r="E562" s="4" t="s">
        <v>365</v>
      </c>
      <c r="F562" s="4" t="s">
        <v>365</v>
      </c>
      <c r="G562" s="4" t="s">
        <v>365</v>
      </c>
      <c r="H562" s="4" t="s">
        <v>365</v>
      </c>
      <c r="I562" s="4" t="s">
        <v>365</v>
      </c>
      <c r="J562" s="4" t="s">
        <v>365</v>
      </c>
      <c r="K562" s="4">
        <v>31.659459999999999</v>
      </c>
      <c r="L562" s="4">
        <v>57.6066</v>
      </c>
      <c r="M562" s="4">
        <v>72.901259999999994</v>
      </c>
      <c r="N562" s="4">
        <v>57.594320000000003</v>
      </c>
      <c r="O562" s="4">
        <v>32.2608125</v>
      </c>
      <c r="P562" s="4">
        <v>273.74458875000005</v>
      </c>
      <c r="Q562" s="4">
        <v>37.628098333333334</v>
      </c>
      <c r="R562" s="4">
        <v>40.364687500000002</v>
      </c>
      <c r="S562" s="4">
        <v>44.688200000000002</v>
      </c>
      <c r="T562" s="4">
        <v>34.856999999999999</v>
      </c>
      <c r="U562" s="4">
        <v>91.58</v>
      </c>
      <c r="V562" s="4">
        <v>52.595999999999997</v>
      </c>
      <c r="W562" s="4">
        <v>180.24266666666668</v>
      </c>
      <c r="X562" s="4">
        <v>48.28</v>
      </c>
      <c r="Y562" s="4">
        <v>66.933000000000007</v>
      </c>
      <c r="Z562" s="4">
        <v>83.98</v>
      </c>
      <c r="AA562" s="4">
        <v>58.710999999999999</v>
      </c>
      <c r="AB562" s="4">
        <v>58.057000000000002</v>
      </c>
      <c r="AC562" s="4">
        <v>144.38</v>
      </c>
      <c r="AD562" s="4">
        <v>88.478999999999999</v>
      </c>
      <c r="AE562" s="4">
        <v>82.555000000000007</v>
      </c>
      <c r="AF562" s="4">
        <v>91.125</v>
      </c>
      <c r="AG562" s="4">
        <v>107.29600000000001</v>
      </c>
      <c r="AH562" s="4">
        <v>98</v>
      </c>
      <c r="AI562" s="4">
        <v>88.403999999999996</v>
      </c>
      <c r="AJ562" s="4">
        <v>105.45099999999999</v>
      </c>
      <c r="AK562" s="4">
        <v>114.172</v>
      </c>
      <c r="AL562" s="4">
        <v>123.53700000000001</v>
      </c>
      <c r="AM562" s="4">
        <v>109.60899999999999</v>
      </c>
      <c r="AN562" s="4">
        <v>213.43100000000001</v>
      </c>
      <c r="AO562" s="4">
        <v>249.66300000000001</v>
      </c>
      <c r="AP562" s="4">
        <v>221.81100000000001</v>
      </c>
      <c r="AQ562" s="4">
        <v>206.55099999999999</v>
      </c>
      <c r="AR562" s="4">
        <v>133.20500000000001</v>
      </c>
      <c r="AS562" s="4">
        <v>136.184</v>
      </c>
      <c r="AT562" s="4">
        <v>140.614</v>
      </c>
      <c r="AU562" s="4">
        <v>130.114</v>
      </c>
      <c r="AV562" s="4">
        <v>154.584</v>
      </c>
      <c r="AW562" s="4">
        <v>135.55699999999999</v>
      </c>
      <c r="AX562" s="4">
        <v>143.05199999999999</v>
      </c>
      <c r="AY562" s="4">
        <v>129</v>
      </c>
      <c r="AZ562" s="4">
        <v>114.9</v>
      </c>
      <c r="BA562" s="4">
        <v>127.8</v>
      </c>
      <c r="BB562" s="4">
        <v>152.1</v>
      </c>
      <c r="BC562" s="4">
        <v>92.7</v>
      </c>
      <c r="BD562" s="4">
        <v>104.1</v>
      </c>
      <c r="BE562" s="4">
        <v>115.6</v>
      </c>
      <c r="BF562" s="4">
        <v>113.1</v>
      </c>
      <c r="BG562" s="4">
        <v>103.4</v>
      </c>
      <c r="BH562" s="272">
        <v>129.6</v>
      </c>
      <c r="BI562" s="218" t="e">
        <f t="array" aca="1" ref="BI562" ca="1">_xll.VisibleAlpha.UDF.VAData('VA Details'!$C$2,BI$557,$B562,BI$559,'VA Details'!$C$4,'VA Details'!$C$3,'VA Details'!$C$5)</f>
        <v>#NAME?</v>
      </c>
      <c r="BJ562" s="218" t="e">
        <f t="array" aca="1" ref="BJ562" ca="1">_xll.VisibleAlpha.UDF.VAData('VA Details'!$C$2,BJ$557,$B562,BJ$559,'VA Details'!$C$4,'VA Details'!$C$3,'VA Details'!$C$5)</f>
        <v>#NAME?</v>
      </c>
      <c r="BK562" s="218" t="e">
        <f t="array" aca="1" ref="BK562" ca="1">_xll.VisibleAlpha.UDF.VAData('VA Details'!$C$2,BK$557,$B562,BK$559,'VA Details'!$C$4,'VA Details'!$C$3,'VA Details'!$C$5)</f>
        <v>#NAME?</v>
      </c>
      <c r="BL562" s="218" t="e">
        <f t="array" aca="1" ref="BL562" ca="1">_xll.VisibleAlpha.UDF.VAData('VA Details'!$C$2,BL$557,$B562,BL$559,'VA Details'!$C$4,'VA Details'!$C$3,'VA Details'!$C$5)</f>
        <v>#NAME?</v>
      </c>
      <c r="BM562" s="218" t="e">
        <f t="array" aca="1" ref="BM562" ca="1">_xll.VisibleAlpha.UDF.VAData('VA Details'!$C$2,BM$557,$B562,BM$559,'VA Details'!$C$4,'VA Details'!$C$3,'VA Details'!$C$5)</f>
        <v>#NAME?</v>
      </c>
      <c r="BN562" s="218" t="e">
        <f t="array" aca="1" ref="BN562" ca="1">_xll.VisibleAlpha.UDF.VAData('VA Details'!$C$2,BN$557,$B562,BN$559,'VA Details'!$C$4,'VA Details'!$C$3,'VA Details'!$C$5)</f>
        <v>#NAME?</v>
      </c>
      <c r="BO562" s="218" t="e">
        <f t="array" aca="1" ref="BO562" ca="1">_xll.VisibleAlpha.UDF.VAData('VA Details'!$C$2,BO$557,$B562,BO$559,'VA Details'!$C$4,'VA Details'!$C$3,'VA Details'!$C$5)</f>
        <v>#NAME?</v>
      </c>
      <c r="BP562" s="218" t="e">
        <f t="array" aca="1" ref="BP562" ca="1">_xll.VisibleAlpha.UDF.VAData('VA Details'!$C$2,BP$557,$B562,BP$559,'VA Details'!$C$4,'VA Details'!$C$3,'VA Details'!$C$5)</f>
        <v>#NAME?</v>
      </c>
      <c r="BQ562" s="218" t="e">
        <f t="array" aca="1" ref="BQ562" ca="1">_xll.VisibleAlpha.UDF.VAData('VA Details'!$C$2,BQ$557,$B562,BQ$559,'VA Details'!$C$4,'VA Details'!$C$3,'VA Details'!$C$5)</f>
        <v>#NAME?</v>
      </c>
      <c r="BR562" s="218" t="e">
        <f t="array" aca="1" ref="BR562" ca="1">_xll.VisibleAlpha.UDF.VAData('VA Details'!$C$2,BR$557,$B562,BR$559,'VA Details'!$C$4,'VA Details'!$C$3,'VA Details'!$C$5)</f>
        <v>#NAME?</v>
      </c>
      <c r="BS562" s="218" t="e">
        <f t="array" aca="1" ref="BS562" ca="1">_xll.VisibleAlpha.UDF.VAData('VA Details'!$C$2,BS$557,$B562,BS$559,'VA Details'!$C$4,'VA Details'!$C$3,'VA Details'!$C$5)</f>
        <v>#NAME?</v>
      </c>
      <c r="BT562" s="218" t="e">
        <f t="array" aca="1" ref="BT562" ca="1">_xll.VisibleAlpha.UDF.VAData('VA Details'!$C$2,BT$557,$B562,BT$559,'VA Details'!$C$4,'VA Details'!$C$3,'VA Details'!$C$5)</f>
        <v>#NAME?</v>
      </c>
      <c r="BU562" s="218" t="e">
        <f t="array" aca="1" ref="BU562" ca="1">_xll.VisibleAlpha.UDF.VAData('VA Details'!$C$2,BU$557,$B562,BU$559,'VA Details'!$C$4,'VA Details'!$C$3,'VA Details'!$C$5)</f>
        <v>#NAME?</v>
      </c>
      <c r="BV562" s="218" t="e">
        <f t="array" aca="1" ref="BV562" ca="1">_xll.VisibleAlpha.UDF.VAData('VA Details'!$C$2,BV$557,$B562,BV$559,'VA Details'!$C$4,'VA Details'!$C$3,'VA Details'!$C$5)</f>
        <v>#NAME?</v>
      </c>
      <c r="BW562" s="218" t="e">
        <f t="array" aca="1" ref="BW562" ca="1">_xll.VisibleAlpha.UDF.VAData('VA Details'!$C$2,BW$557,$B562,BW$559,'VA Details'!$C$4,'VA Details'!$C$3,'VA Details'!$C$5)</f>
        <v>#NAME?</v>
      </c>
      <c r="BX562" s="218" t="e">
        <f t="array" aca="1" ref="BX562" ca="1">_xll.VisibleAlpha.UDF.VAData('VA Details'!$C$2,BX$557,$B562,BX$559,'VA Details'!$C$4,'VA Details'!$C$3,'VA Details'!$C$5)</f>
        <v>#NAME?</v>
      </c>
      <c r="BY562" s="218" t="e">
        <f t="array" aca="1" ref="BY562" ca="1">_xll.VisibleAlpha.UDF.VAData('VA Details'!$C$2,BY$557,$B562,BY$559,'VA Details'!$C$4,'VA Details'!$C$3,'VA Details'!$C$5)</f>
        <v>#NAME?</v>
      </c>
      <c r="BZ562" s="218" t="e">
        <f t="array" aca="1" ref="BZ562" ca="1">_xll.VisibleAlpha.UDF.VAData('VA Details'!$C$2,BZ$557,$B562,BZ$559,'VA Details'!$C$4,'VA Details'!$C$3,'VA Details'!$C$5)</f>
        <v>#NAME?</v>
      </c>
      <c r="CB562" s="4" t="s">
        <v>365</v>
      </c>
      <c r="CC562" s="4" t="s">
        <v>365</v>
      </c>
      <c r="CD562" s="4">
        <v>219.76164</v>
      </c>
      <c r="CE562" s="4">
        <v>383.39336624999999</v>
      </c>
      <c r="CF562" s="4">
        <v>235.44211999999999</v>
      </c>
      <c r="CG562" s="4">
        <v>380.31599999999997</v>
      </c>
      <c r="CH562" s="4">
        <v>349.62700000000001</v>
      </c>
      <c r="CI562" s="4">
        <v>378.97699999999998</v>
      </c>
      <c r="CJ562" s="4">
        <v>431.56400000000002</v>
      </c>
      <c r="CK562" s="4">
        <v>794.51400000000001</v>
      </c>
      <c r="CL562" s="4">
        <v>616.55399999999997</v>
      </c>
      <c r="CM562" s="4">
        <v>563.30700000000002</v>
      </c>
      <c r="CN562" s="4">
        <v>523.79999999999995</v>
      </c>
      <c r="CO562" s="4">
        <v>425.5</v>
      </c>
      <c r="CP562" s="218" t="e">
        <f t="array" aca="1" ref="CP562" ca="1">_xll.VisibleAlpha.UDF.VAData('VA Details'!$C$2,CP$557,$B562,CP$559,'VA Details'!$C$4,'VA Details'!$C$3,'VA Details'!$C$5)</f>
        <v>#NAME?</v>
      </c>
      <c r="CQ562" s="218" t="e">
        <f t="array" aca="1" ref="CQ562" ca="1">_xll.VisibleAlpha.UDF.VAData('VA Details'!$C$2,CQ$557,$B562,CQ$559,'VA Details'!$C$4,'VA Details'!$C$3,'VA Details'!$C$5)</f>
        <v>#NAME?</v>
      </c>
      <c r="CR562" s="218" t="e">
        <f t="array" aca="1" ref="CR562" ca="1">_xll.VisibleAlpha.UDF.VAData('VA Details'!$C$2,CR$557,$B562,CR$559,'VA Details'!$C$4,'VA Details'!$C$3,'VA Details'!$C$5)</f>
        <v>#NAME?</v>
      </c>
      <c r="CS562" s="218" t="e">
        <f t="array" aca="1" ref="CS562" ca="1">_xll.VisibleAlpha.UDF.VAData('VA Details'!$C$2,CS$557,$B562,CS$559,'VA Details'!$C$4,'VA Details'!$C$3,'VA Details'!$C$5)</f>
        <v>#NAME?</v>
      </c>
      <c r="CT562" s="218" t="e">
        <f t="array" aca="1" ref="CT562" ca="1">_xll.VisibleAlpha.UDF.VAData('VA Details'!$C$2,CT$557,$B562,CT$559,'VA Details'!$C$4,'VA Details'!$C$3,'VA Details'!$C$5)</f>
        <v>#NAME?</v>
      </c>
    </row>
    <row r="563" spans="1:98" ht="15.75" customHeight="1" x14ac:dyDescent="0.25">
      <c r="A563" s="1"/>
      <c r="B563" s="26" t="s">
        <v>5</v>
      </c>
      <c r="C563" s="4" t="s">
        <v>365</v>
      </c>
      <c r="D563" s="4" t="s">
        <v>365</v>
      </c>
      <c r="E563" s="4" t="s">
        <v>365</v>
      </c>
      <c r="F563" s="4" t="s">
        <v>365</v>
      </c>
      <c r="G563" s="4" t="s">
        <v>365</v>
      </c>
      <c r="H563" s="4" t="s">
        <v>365</v>
      </c>
      <c r="I563" s="4" t="s">
        <v>365</v>
      </c>
      <c r="J563" s="4" t="s">
        <v>365</v>
      </c>
      <c r="K563" s="4" t="s">
        <v>365</v>
      </c>
      <c r="L563" s="4" t="s">
        <v>365</v>
      </c>
      <c r="M563" s="4" t="s">
        <v>365</v>
      </c>
      <c r="N563" s="4" t="s">
        <v>365</v>
      </c>
      <c r="O563" s="4" t="s">
        <v>365</v>
      </c>
      <c r="P563" s="4" t="s">
        <v>365</v>
      </c>
      <c r="Q563" s="4" t="s">
        <v>365</v>
      </c>
      <c r="R563" s="4" t="s">
        <v>365</v>
      </c>
      <c r="S563" s="4">
        <v>5</v>
      </c>
      <c r="T563" s="4">
        <v>5</v>
      </c>
      <c r="U563" s="4">
        <v>5</v>
      </c>
      <c r="V563" s="4">
        <v>5</v>
      </c>
      <c r="W563" s="4">
        <v>5</v>
      </c>
      <c r="X563" s="4">
        <v>5</v>
      </c>
      <c r="Y563" s="4">
        <v>5</v>
      </c>
      <c r="Z563" s="4">
        <v>5</v>
      </c>
      <c r="AA563" s="4">
        <v>5</v>
      </c>
      <c r="AB563" s="4">
        <v>5</v>
      </c>
      <c r="AC563" s="4">
        <v>27</v>
      </c>
      <c r="AD563" s="4">
        <v>27</v>
      </c>
      <c r="AE563" s="4">
        <v>34.5</v>
      </c>
      <c r="AF563" s="4">
        <v>35</v>
      </c>
      <c r="AG563" s="4">
        <v>37.5</v>
      </c>
      <c r="AH563" s="4">
        <v>35.459257000000001</v>
      </c>
      <c r="AI563" s="4">
        <v>37</v>
      </c>
      <c r="AJ563" s="4">
        <v>51</v>
      </c>
      <c r="AK563" s="4">
        <v>48</v>
      </c>
      <c r="AL563" s="4">
        <v>43</v>
      </c>
      <c r="AM563" s="4">
        <v>51</v>
      </c>
      <c r="AN563" s="4">
        <v>49.5</v>
      </c>
      <c r="AO563" s="4">
        <v>47</v>
      </c>
      <c r="AP563" s="4">
        <v>48.5</v>
      </c>
      <c r="AQ563" s="4">
        <v>66.900000000000006</v>
      </c>
      <c r="AR563" s="4">
        <v>62.878999999999998</v>
      </c>
      <c r="AS563" s="4">
        <v>75.238</v>
      </c>
      <c r="AT563" s="4">
        <v>93.686999999999998</v>
      </c>
      <c r="AU563" s="4">
        <v>89.789000000000001</v>
      </c>
      <c r="AV563" s="4">
        <v>105.931</v>
      </c>
      <c r="AW563" s="4">
        <v>108.18899999999999</v>
      </c>
      <c r="AX563" s="4">
        <v>100.938</v>
      </c>
      <c r="AY563" s="4">
        <v>369.7</v>
      </c>
      <c r="AZ563" s="4">
        <v>712.9</v>
      </c>
      <c r="BA563" s="4">
        <v>713.2</v>
      </c>
      <c r="BB563" s="4">
        <v>706.2</v>
      </c>
      <c r="BC563" s="4">
        <v>689.6</v>
      </c>
      <c r="BD563" s="4">
        <v>661.9</v>
      </c>
      <c r="BE563" s="4">
        <v>697.9</v>
      </c>
      <c r="BF563" s="4">
        <v>708.3</v>
      </c>
      <c r="BG563" s="4">
        <v>709.3</v>
      </c>
      <c r="BH563" s="272">
        <v>723</v>
      </c>
      <c r="BI563" s="218" t="e">
        <f t="array" aca="1" ref="BI563" ca="1">_xll.VisibleAlpha.UDF.VAData('VA Details'!$C$2,BI$557,$B563,BI$559,'VA Details'!$C$4,'VA Details'!$C$3,'VA Details'!$C$5)</f>
        <v>#NAME?</v>
      </c>
      <c r="BJ563" s="218" t="e">
        <f t="array" aca="1" ref="BJ563" ca="1">_xll.VisibleAlpha.UDF.VAData('VA Details'!$C$2,BJ$557,$B563,BJ$559,'VA Details'!$C$4,'VA Details'!$C$3,'VA Details'!$C$5)</f>
        <v>#NAME?</v>
      </c>
      <c r="BK563" s="218" t="e">
        <f t="array" aca="1" ref="BK563" ca="1">_xll.VisibleAlpha.UDF.VAData('VA Details'!$C$2,BK$557,$B563,BK$559,'VA Details'!$C$4,'VA Details'!$C$3,'VA Details'!$C$5)</f>
        <v>#NAME?</v>
      </c>
      <c r="BL563" s="218" t="e">
        <f t="array" aca="1" ref="BL563" ca="1">_xll.VisibleAlpha.UDF.VAData('VA Details'!$C$2,BL$557,$B563,BL$559,'VA Details'!$C$4,'VA Details'!$C$3,'VA Details'!$C$5)</f>
        <v>#NAME?</v>
      </c>
      <c r="BM563" s="218" t="e">
        <f t="array" aca="1" ref="BM563" ca="1">_xll.VisibleAlpha.UDF.VAData('VA Details'!$C$2,BM$557,$B563,BM$559,'VA Details'!$C$4,'VA Details'!$C$3,'VA Details'!$C$5)</f>
        <v>#NAME?</v>
      </c>
      <c r="BN563" s="218" t="e">
        <f t="array" aca="1" ref="BN563" ca="1">_xll.VisibleAlpha.UDF.VAData('VA Details'!$C$2,BN$557,$B563,BN$559,'VA Details'!$C$4,'VA Details'!$C$3,'VA Details'!$C$5)</f>
        <v>#NAME?</v>
      </c>
      <c r="BO563" s="218" t="e">
        <f t="array" aca="1" ref="BO563" ca="1">_xll.VisibleAlpha.UDF.VAData('VA Details'!$C$2,BO$557,$B563,BO$559,'VA Details'!$C$4,'VA Details'!$C$3,'VA Details'!$C$5)</f>
        <v>#NAME?</v>
      </c>
      <c r="BP563" s="218" t="e">
        <f t="array" aca="1" ref="BP563" ca="1">_xll.VisibleAlpha.UDF.VAData('VA Details'!$C$2,BP$557,$B563,BP$559,'VA Details'!$C$4,'VA Details'!$C$3,'VA Details'!$C$5)</f>
        <v>#NAME?</v>
      </c>
      <c r="BQ563" s="218" t="e">
        <f t="array" aca="1" ref="BQ563" ca="1">_xll.VisibleAlpha.UDF.VAData('VA Details'!$C$2,BQ$557,$B563,BQ$559,'VA Details'!$C$4,'VA Details'!$C$3,'VA Details'!$C$5)</f>
        <v>#NAME?</v>
      </c>
      <c r="BR563" s="218" t="e">
        <f t="array" aca="1" ref="BR563" ca="1">_xll.VisibleAlpha.UDF.VAData('VA Details'!$C$2,BR$557,$B563,BR$559,'VA Details'!$C$4,'VA Details'!$C$3,'VA Details'!$C$5)</f>
        <v>#NAME?</v>
      </c>
      <c r="BS563" s="218" t="e">
        <f t="array" aca="1" ref="BS563" ca="1">_xll.VisibleAlpha.UDF.VAData('VA Details'!$C$2,BS$557,$B563,BS$559,'VA Details'!$C$4,'VA Details'!$C$3,'VA Details'!$C$5)</f>
        <v>#NAME?</v>
      </c>
      <c r="BT563" s="218" t="e">
        <f t="array" aca="1" ref="BT563" ca="1">_xll.VisibleAlpha.UDF.VAData('VA Details'!$C$2,BT$557,$B563,BT$559,'VA Details'!$C$4,'VA Details'!$C$3,'VA Details'!$C$5)</f>
        <v>#NAME?</v>
      </c>
      <c r="BU563" s="218" t="e">
        <f t="array" aca="1" ref="BU563" ca="1">_xll.VisibleAlpha.UDF.VAData('VA Details'!$C$2,BU$557,$B563,BU$559,'VA Details'!$C$4,'VA Details'!$C$3,'VA Details'!$C$5)</f>
        <v>#NAME?</v>
      </c>
      <c r="BV563" s="218" t="e">
        <f t="array" aca="1" ref="BV563" ca="1">_xll.VisibleAlpha.UDF.VAData('VA Details'!$C$2,BV$557,$B563,BV$559,'VA Details'!$C$4,'VA Details'!$C$3,'VA Details'!$C$5)</f>
        <v>#NAME?</v>
      </c>
      <c r="BW563" s="218" t="e">
        <f t="array" aca="1" ref="BW563" ca="1">_xll.VisibleAlpha.UDF.VAData('VA Details'!$C$2,BW$557,$B563,BW$559,'VA Details'!$C$4,'VA Details'!$C$3,'VA Details'!$C$5)</f>
        <v>#NAME?</v>
      </c>
      <c r="BX563" s="218" t="e">
        <f t="array" aca="1" ref="BX563" ca="1">_xll.VisibleAlpha.UDF.VAData('VA Details'!$C$2,BX$557,$B563,BX$559,'VA Details'!$C$4,'VA Details'!$C$3,'VA Details'!$C$5)</f>
        <v>#NAME?</v>
      </c>
      <c r="BY563" s="218" t="e">
        <f t="array" aca="1" ref="BY563" ca="1">_xll.VisibleAlpha.UDF.VAData('VA Details'!$C$2,BY$557,$B563,BY$559,'VA Details'!$C$4,'VA Details'!$C$3,'VA Details'!$C$5)</f>
        <v>#NAME?</v>
      </c>
      <c r="BZ563" s="218" t="e">
        <f t="array" aca="1" ref="BZ563" ca="1">_xll.VisibleAlpha.UDF.VAData('VA Details'!$C$2,BZ$557,$B563,BZ$559,'VA Details'!$C$4,'VA Details'!$C$3,'VA Details'!$C$5)</f>
        <v>#NAME?</v>
      </c>
      <c r="CB563" s="4" t="s">
        <v>365</v>
      </c>
      <c r="CC563" s="4">
        <v>8.2579999999999991</v>
      </c>
      <c r="CD563" s="4">
        <v>18.334499999999998</v>
      </c>
      <c r="CE563" s="4">
        <v>48.274000000000001</v>
      </c>
      <c r="CF563" s="4">
        <v>35.03107</v>
      </c>
      <c r="CG563" s="4">
        <v>41.212519999999998</v>
      </c>
      <c r="CH563" s="4">
        <v>74.399100000000004</v>
      </c>
      <c r="CI563" s="4">
        <v>155.74467849999999</v>
      </c>
      <c r="CJ563" s="4">
        <v>208.71809999999999</v>
      </c>
      <c r="CK563" s="4">
        <v>220.50895</v>
      </c>
      <c r="CL563" s="4">
        <v>298.70400000000001</v>
      </c>
      <c r="CM563" s="4">
        <v>404.84699999999998</v>
      </c>
      <c r="CN563" s="4">
        <v>2502</v>
      </c>
      <c r="CO563" s="4">
        <v>2757.7</v>
      </c>
      <c r="CP563" s="218" t="e">
        <f t="array" aca="1" ref="CP563" ca="1">_xll.VisibleAlpha.UDF.VAData('VA Details'!$C$2,CP$557,$B563,CP$559,'VA Details'!$C$4,'VA Details'!$C$3,'VA Details'!$C$5)</f>
        <v>#NAME?</v>
      </c>
      <c r="CQ563" s="218" t="e">
        <f t="array" aca="1" ref="CQ563" ca="1">_xll.VisibleAlpha.UDF.VAData('VA Details'!$C$2,CQ$557,$B563,CQ$559,'VA Details'!$C$4,'VA Details'!$C$3,'VA Details'!$C$5)</f>
        <v>#NAME?</v>
      </c>
      <c r="CR563" s="218" t="e">
        <f t="array" aca="1" ref="CR563" ca="1">_xll.VisibleAlpha.UDF.VAData('VA Details'!$C$2,CR$557,$B563,CR$559,'VA Details'!$C$4,'VA Details'!$C$3,'VA Details'!$C$5)</f>
        <v>#NAME?</v>
      </c>
      <c r="CS563" s="218" t="e">
        <f t="array" aca="1" ref="CS563" ca="1">_xll.VisibleAlpha.UDF.VAData('VA Details'!$C$2,CS$557,$B563,CS$559,'VA Details'!$C$4,'VA Details'!$C$3,'VA Details'!$C$5)</f>
        <v>#NAME?</v>
      </c>
      <c r="CT563" s="218" t="e">
        <f t="array" aca="1" ref="CT563" ca="1">_xll.VisibleAlpha.UDF.VAData('VA Details'!$C$2,CT$557,$B563,CT$559,'VA Details'!$C$4,'VA Details'!$C$3,'VA Details'!$C$5)</f>
        <v>#NAME?</v>
      </c>
    </row>
    <row r="564" spans="1:98" ht="15.75" customHeight="1" x14ac:dyDescent="0.25">
      <c r="A564" s="16"/>
      <c r="B564" s="219" t="s">
        <v>12</v>
      </c>
      <c r="C564" s="40" t="s">
        <v>365</v>
      </c>
      <c r="D564" s="40" t="s">
        <v>365</v>
      </c>
      <c r="E564" s="40" t="s">
        <v>365</v>
      </c>
      <c r="F564" s="40" t="s">
        <v>365</v>
      </c>
      <c r="G564" s="40">
        <v>334.38</v>
      </c>
      <c r="H564" s="40">
        <v>107.03400000000001</v>
      </c>
      <c r="I564" s="40">
        <v>236.32499999999999</v>
      </c>
      <c r="J564" s="40">
        <v>148.084</v>
      </c>
      <c r="K564" s="40">
        <v>226.13900000000001</v>
      </c>
      <c r="L564" s="40">
        <v>288.03300000000002</v>
      </c>
      <c r="M564" s="40">
        <v>405.00700000000001</v>
      </c>
      <c r="N564" s="40">
        <v>303.12799999999999</v>
      </c>
      <c r="O564" s="40">
        <v>144.303</v>
      </c>
      <c r="P564" s="40">
        <v>1268.606</v>
      </c>
      <c r="Q564" s="40">
        <v>767.65599999999995</v>
      </c>
      <c r="R564" s="40">
        <v>233.155</v>
      </c>
      <c r="S564" s="40">
        <v>151.61099999999999</v>
      </c>
      <c r="T564" s="40">
        <v>135.44200000000001</v>
      </c>
      <c r="U564" s="40">
        <v>953.976</v>
      </c>
      <c r="V564" s="40">
        <v>427.73599999999999</v>
      </c>
      <c r="W564" s="40">
        <v>366.392</v>
      </c>
      <c r="X564" s="40">
        <v>364.93</v>
      </c>
      <c r="Y564" s="40">
        <v>486.791</v>
      </c>
      <c r="Z564" s="40">
        <v>342.512</v>
      </c>
      <c r="AA564" s="40">
        <v>272.55599999999998</v>
      </c>
      <c r="AB564" s="40">
        <v>479.44099999999997</v>
      </c>
      <c r="AC564" s="40">
        <v>744.82299999999998</v>
      </c>
      <c r="AD564" s="40">
        <v>407.12700000000001</v>
      </c>
      <c r="AE564" s="40">
        <v>348.30500000000001</v>
      </c>
      <c r="AF564" s="40">
        <v>576.98900000000003</v>
      </c>
      <c r="AG564" s="40">
        <v>653.93899999999996</v>
      </c>
      <c r="AH564" s="40">
        <v>411.36900000000003</v>
      </c>
      <c r="AI564" s="40">
        <v>288.32499999999999</v>
      </c>
      <c r="AJ564" s="40">
        <v>583.42100000000005</v>
      </c>
      <c r="AK564" s="40">
        <v>1568.567</v>
      </c>
      <c r="AL564" s="40">
        <v>488.411</v>
      </c>
      <c r="AM564" s="40">
        <v>422.24</v>
      </c>
      <c r="AN564" s="40">
        <v>950.51599999999996</v>
      </c>
      <c r="AO564" s="40">
        <v>888.17899999999997</v>
      </c>
      <c r="AP564" s="40">
        <v>729.42200000000003</v>
      </c>
      <c r="AQ564" s="40">
        <v>996.24900000000002</v>
      </c>
      <c r="AR564" s="40">
        <v>957.53499999999997</v>
      </c>
      <c r="AS564" s="40">
        <v>814.28200000000004</v>
      </c>
      <c r="AT564" s="40">
        <v>784.53200000000004</v>
      </c>
      <c r="AU564" s="40">
        <v>711.43</v>
      </c>
      <c r="AV564" s="40">
        <v>984.85199999999998</v>
      </c>
      <c r="AW564" s="40">
        <v>866.12300000000005</v>
      </c>
      <c r="AX564" s="40">
        <v>845.779</v>
      </c>
      <c r="AY564" s="40">
        <v>1002.5</v>
      </c>
      <c r="AZ564" s="40">
        <v>1504.8</v>
      </c>
      <c r="BA564" s="40">
        <v>1382.8</v>
      </c>
      <c r="BB564" s="40">
        <v>1393.5</v>
      </c>
      <c r="BC564" s="40">
        <v>1201.5</v>
      </c>
      <c r="BD564" s="40">
        <v>1444.9</v>
      </c>
      <c r="BE564" s="40">
        <v>1337.8</v>
      </c>
      <c r="BF564" s="40">
        <v>1348.7</v>
      </c>
      <c r="BG564" s="40">
        <v>1218.0999999999999</v>
      </c>
      <c r="BH564" s="273">
        <v>1475</v>
      </c>
      <c r="BI564" s="95" t="e">
        <f t="array" aca="1" ref="BI564" ca="1">_xll.VisibleAlpha.UDF.VAData('VA Details'!$C$2,BI$557,$B564,BI$559,'VA Details'!$C$4,'VA Details'!$C$3,'VA Details'!$C$5)</f>
        <v>#NAME?</v>
      </c>
      <c r="BJ564" s="95" t="e">
        <f t="array" aca="1" ref="BJ564" ca="1">_xll.VisibleAlpha.UDF.VAData('VA Details'!$C$2,BJ$557,$B564,BJ$559,'VA Details'!$C$4,'VA Details'!$C$3,'VA Details'!$C$5)</f>
        <v>#NAME?</v>
      </c>
      <c r="BK564" s="95" t="e">
        <f t="array" aca="1" ref="BK564" ca="1">_xll.VisibleAlpha.UDF.VAData('VA Details'!$C$2,BK$557,$B564,BK$559,'VA Details'!$C$4,'VA Details'!$C$3,'VA Details'!$C$5)</f>
        <v>#NAME?</v>
      </c>
      <c r="BL564" s="95" t="e">
        <f t="array" aca="1" ref="BL564" ca="1">_xll.VisibleAlpha.UDF.VAData('VA Details'!$C$2,BL$557,$B564,BL$559,'VA Details'!$C$4,'VA Details'!$C$3,'VA Details'!$C$5)</f>
        <v>#NAME?</v>
      </c>
      <c r="BM564" s="95" t="e">
        <f t="array" aca="1" ref="BM564" ca="1">_xll.VisibleAlpha.UDF.VAData('VA Details'!$C$2,BM$557,$B564,BM$559,'VA Details'!$C$4,'VA Details'!$C$3,'VA Details'!$C$5)</f>
        <v>#NAME?</v>
      </c>
      <c r="BN564" s="95" t="e">
        <f t="array" aca="1" ref="BN564" ca="1">_xll.VisibleAlpha.UDF.VAData('VA Details'!$C$2,BN$557,$B564,BN$559,'VA Details'!$C$4,'VA Details'!$C$3,'VA Details'!$C$5)</f>
        <v>#NAME?</v>
      </c>
      <c r="BO564" s="95" t="e">
        <f t="array" aca="1" ref="BO564" ca="1">_xll.VisibleAlpha.UDF.VAData('VA Details'!$C$2,BO$557,$B564,BO$559,'VA Details'!$C$4,'VA Details'!$C$3,'VA Details'!$C$5)</f>
        <v>#NAME?</v>
      </c>
      <c r="BP564" s="95" t="e">
        <f t="array" aca="1" ref="BP564" ca="1">_xll.VisibleAlpha.UDF.VAData('VA Details'!$C$2,BP$557,$B564,BP$559,'VA Details'!$C$4,'VA Details'!$C$3,'VA Details'!$C$5)</f>
        <v>#NAME?</v>
      </c>
      <c r="BQ564" s="95" t="e">
        <f t="array" aca="1" ref="BQ564" ca="1">_xll.VisibleAlpha.UDF.VAData('VA Details'!$C$2,BQ$557,$B564,BQ$559,'VA Details'!$C$4,'VA Details'!$C$3,'VA Details'!$C$5)</f>
        <v>#NAME?</v>
      </c>
      <c r="BR564" s="95" t="e">
        <f t="array" aca="1" ref="BR564" ca="1">_xll.VisibleAlpha.UDF.VAData('VA Details'!$C$2,BR$557,$B564,BR$559,'VA Details'!$C$4,'VA Details'!$C$3,'VA Details'!$C$5)</f>
        <v>#NAME?</v>
      </c>
      <c r="BS564" s="95" t="e">
        <f t="array" aca="1" ref="BS564" ca="1">_xll.VisibleAlpha.UDF.VAData('VA Details'!$C$2,BS$557,$B564,BS$559,'VA Details'!$C$4,'VA Details'!$C$3,'VA Details'!$C$5)</f>
        <v>#NAME?</v>
      </c>
      <c r="BT564" s="95" t="e">
        <f t="array" aca="1" ref="BT564" ca="1">_xll.VisibleAlpha.UDF.VAData('VA Details'!$C$2,BT$557,$B564,BT$559,'VA Details'!$C$4,'VA Details'!$C$3,'VA Details'!$C$5)</f>
        <v>#NAME?</v>
      </c>
      <c r="BU564" s="95" t="e">
        <f t="array" aca="1" ref="BU564" ca="1">_xll.VisibleAlpha.UDF.VAData('VA Details'!$C$2,BU$557,$B564,BU$559,'VA Details'!$C$4,'VA Details'!$C$3,'VA Details'!$C$5)</f>
        <v>#NAME?</v>
      </c>
      <c r="BV564" s="95" t="e">
        <f t="array" aca="1" ref="BV564" ca="1">_xll.VisibleAlpha.UDF.VAData('VA Details'!$C$2,BV$557,$B564,BV$559,'VA Details'!$C$4,'VA Details'!$C$3,'VA Details'!$C$5)</f>
        <v>#NAME?</v>
      </c>
      <c r="BW564" s="95" t="e">
        <f t="array" aca="1" ref="BW564" ca="1">_xll.VisibleAlpha.UDF.VAData('VA Details'!$C$2,BW$557,$B564,BW$559,'VA Details'!$C$4,'VA Details'!$C$3,'VA Details'!$C$5)</f>
        <v>#NAME?</v>
      </c>
      <c r="BX564" s="95" t="e">
        <f t="array" aca="1" ref="BX564" ca="1">_xll.VisibleAlpha.UDF.VAData('VA Details'!$C$2,BX$557,$B564,BX$559,'VA Details'!$C$4,'VA Details'!$C$3,'VA Details'!$C$5)</f>
        <v>#NAME?</v>
      </c>
      <c r="BY564" s="95" t="e">
        <f t="array" aca="1" ref="BY564" ca="1">_xll.VisibleAlpha.UDF.VAData('VA Details'!$C$2,BY$557,$B564,BY$559,'VA Details'!$C$4,'VA Details'!$C$3,'VA Details'!$C$5)</f>
        <v>#NAME?</v>
      </c>
      <c r="BZ564" s="95" t="e">
        <f t="array" aca="1" ref="BZ564" ca="1">_xll.VisibleAlpha.UDF.VAData('VA Details'!$C$2,BZ$557,$B564,BZ$559,'VA Details'!$C$4,'VA Details'!$C$3,'VA Details'!$C$5)</f>
        <v>#NAME?</v>
      </c>
      <c r="CB564" s="40" t="s">
        <v>365</v>
      </c>
      <c r="CC564" s="40">
        <v>825.82299999999998</v>
      </c>
      <c r="CD564" s="40">
        <v>1222.307</v>
      </c>
      <c r="CE564" s="40">
        <v>2413.7199999999998</v>
      </c>
      <c r="CF564" s="40">
        <v>1668.7650000000001</v>
      </c>
      <c r="CG564" s="40">
        <v>1560.625</v>
      </c>
      <c r="CH564" s="40">
        <v>1903.9459999999999</v>
      </c>
      <c r="CI564" s="40">
        <v>1990.6020000000001</v>
      </c>
      <c r="CJ564" s="40">
        <v>2928.7240000000002</v>
      </c>
      <c r="CK564" s="40">
        <v>2990.3580000000002</v>
      </c>
      <c r="CL564" s="40">
        <v>3552.598</v>
      </c>
      <c r="CM564" s="40">
        <v>3408.1840000000002</v>
      </c>
      <c r="CN564" s="40">
        <v>5283.6</v>
      </c>
      <c r="CO564" s="40">
        <v>5332.9</v>
      </c>
      <c r="CP564" s="95" t="e">
        <f t="array" aca="1" ref="CP564" ca="1">_xll.VisibleAlpha.UDF.VAData('VA Details'!$C$2,CP$557,$B564,CP$559,'VA Details'!$C$4,'VA Details'!$C$3,'VA Details'!$C$5)</f>
        <v>#NAME?</v>
      </c>
      <c r="CQ564" s="95" t="e">
        <f t="array" aca="1" ref="CQ564" ca="1">_xll.VisibleAlpha.UDF.VAData('VA Details'!$C$2,CQ$557,$B564,CQ$559,'VA Details'!$C$4,'VA Details'!$C$3,'VA Details'!$C$5)</f>
        <v>#NAME?</v>
      </c>
      <c r="CR564" s="95" t="e">
        <f t="array" aca="1" ref="CR564" ca="1">_xll.VisibleAlpha.UDF.VAData('VA Details'!$C$2,CR$557,$B564,CR$559,'VA Details'!$C$4,'VA Details'!$C$3,'VA Details'!$C$5)</f>
        <v>#NAME?</v>
      </c>
      <c r="CS564" s="95" t="e">
        <f t="array" aca="1" ref="CS564" ca="1">_xll.VisibleAlpha.UDF.VAData('VA Details'!$C$2,CS$557,$B564,CS$559,'VA Details'!$C$4,'VA Details'!$C$3,'VA Details'!$C$5)</f>
        <v>#NAME?</v>
      </c>
      <c r="CT564" s="95" t="e">
        <f t="array" aca="1" ref="CT564" ca="1">_xll.VisibleAlpha.UDF.VAData('VA Details'!$C$2,CT$557,$B564,CT$559,'VA Details'!$C$4,'VA Details'!$C$3,'VA Details'!$C$5)</f>
        <v>#NAME?</v>
      </c>
    </row>
    <row r="565" spans="1:98" ht="15.75" customHeight="1" x14ac:dyDescent="0.25">
      <c r="A565" s="1"/>
      <c r="B565" s="26"/>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181"/>
      <c r="AQ565" s="4"/>
      <c r="AR565" s="4"/>
      <c r="AS565" s="4"/>
      <c r="AT565" s="4"/>
      <c r="AU565" s="4"/>
      <c r="AV565" s="4"/>
      <c r="AW565" s="4"/>
      <c r="AX565" s="4"/>
      <c r="AY565" s="4"/>
      <c r="AZ565" s="4"/>
      <c r="BA565" s="4"/>
      <c r="BB565" s="4"/>
      <c r="BC565" s="4"/>
      <c r="BD565" s="4"/>
      <c r="BE565" s="4"/>
      <c r="BF565" s="4"/>
      <c r="BG565" s="4"/>
      <c r="BH565" s="272"/>
      <c r="BI565" s="218"/>
      <c r="BJ565" s="218"/>
      <c r="BK565" s="218"/>
      <c r="BL565" s="218"/>
      <c r="BM565" s="218"/>
      <c r="BN565" s="218"/>
      <c r="BO565" s="218"/>
      <c r="BP565" s="218"/>
      <c r="BQ565" s="218"/>
      <c r="BR565" s="218"/>
      <c r="BS565" s="218"/>
      <c r="BT565" s="218"/>
      <c r="BU565" s="218"/>
      <c r="BV565" s="218"/>
      <c r="BW565" s="218"/>
      <c r="BX565" s="218"/>
      <c r="BY565" s="218"/>
      <c r="BZ565" s="218"/>
      <c r="CB565" s="4"/>
      <c r="CC565" s="4"/>
      <c r="CD565" s="4"/>
      <c r="CE565" s="4"/>
      <c r="CF565" s="4"/>
      <c r="CG565" s="4"/>
      <c r="CH565" s="4"/>
      <c r="CI565" s="4"/>
      <c r="CJ565" s="4"/>
      <c r="CK565" s="4"/>
      <c r="CL565" s="4"/>
      <c r="CM565" s="4"/>
      <c r="CN565" s="4"/>
      <c r="CO565" s="4"/>
      <c r="CP565" s="218"/>
      <c r="CQ565" s="218"/>
      <c r="CR565" s="218"/>
      <c r="CS565" s="218"/>
      <c r="CT565" s="218"/>
    </row>
    <row r="566" spans="1:98" ht="15.75" customHeight="1" x14ac:dyDescent="0.25">
      <c r="A566" s="1"/>
      <c r="B566" s="26" t="s">
        <v>7</v>
      </c>
      <c r="C566" s="4" t="s">
        <v>365</v>
      </c>
      <c r="D566" s="4" t="s">
        <v>365</v>
      </c>
      <c r="E566" s="4" t="s">
        <v>365</v>
      </c>
      <c r="F566" s="4" t="s">
        <v>365</v>
      </c>
      <c r="G566" s="4" t="s">
        <v>365</v>
      </c>
      <c r="H566" s="4" t="s">
        <v>365</v>
      </c>
      <c r="I566" s="4" t="s">
        <v>365</v>
      </c>
      <c r="J566" s="4" t="s">
        <v>365</v>
      </c>
      <c r="K566" s="4">
        <v>19</v>
      </c>
      <c r="L566" s="4">
        <v>25</v>
      </c>
      <c r="M566" s="4">
        <v>35</v>
      </c>
      <c r="N566" s="4">
        <v>26</v>
      </c>
      <c r="O566" s="4">
        <v>33.676167308211376</v>
      </c>
      <c r="P566" s="4">
        <v>36.285624536275868</v>
      </c>
      <c r="Q566" s="4">
        <v>64.194446694150997</v>
      </c>
      <c r="R566" s="4">
        <v>73.7313820255102</v>
      </c>
      <c r="S566" s="4">
        <v>63.84</v>
      </c>
      <c r="T566" s="4">
        <v>52.090380000000003</v>
      </c>
      <c r="U566" s="4">
        <v>78.191999999999993</v>
      </c>
      <c r="V566" s="4">
        <v>109.35</v>
      </c>
      <c r="W566" s="4">
        <v>91.426680000000005</v>
      </c>
      <c r="X566" s="4">
        <v>71.915999999999997</v>
      </c>
      <c r="Y566" s="4">
        <v>115.35426</v>
      </c>
      <c r="Z566" s="4">
        <v>123.43519725209984</v>
      </c>
      <c r="AA566" s="4">
        <v>115.98205212827349</v>
      </c>
      <c r="AB566" s="4">
        <v>131.704010869565</v>
      </c>
      <c r="AC566" s="4">
        <v>181.64972222222201</v>
      </c>
      <c r="AD566" s="4">
        <v>207.47306086956499</v>
      </c>
      <c r="AE566" s="4">
        <v>205.49995000000001</v>
      </c>
      <c r="AF566" s="4">
        <v>242.33537999999999</v>
      </c>
      <c r="AG566" s="4">
        <v>261.57639999999998</v>
      </c>
      <c r="AH566" s="4">
        <v>238.59343999999999</v>
      </c>
      <c r="AI566" s="4">
        <v>181.64474999999999</v>
      </c>
      <c r="AJ566" s="4">
        <v>309.21312999999998</v>
      </c>
      <c r="AK566" s="4">
        <v>345.08496000000002</v>
      </c>
      <c r="AL566" s="4">
        <v>302.81420000000003</v>
      </c>
      <c r="AM566" s="4">
        <v>282.9008</v>
      </c>
      <c r="AN566" s="4">
        <v>427.73219999999998</v>
      </c>
      <c r="AO566" s="4">
        <v>364.15339</v>
      </c>
      <c r="AP566" s="4">
        <v>444.94803000000002</v>
      </c>
      <c r="AQ566" s="4">
        <v>657.52434000000005</v>
      </c>
      <c r="AR566" s="4">
        <v>641.54777999999999</v>
      </c>
      <c r="AS566" s="4">
        <v>472.28356000000002</v>
      </c>
      <c r="AT566" s="4">
        <v>541.32708000000002</v>
      </c>
      <c r="AU566" s="4">
        <v>490.88670000000002</v>
      </c>
      <c r="AV566" s="4">
        <v>679.54787999999996</v>
      </c>
      <c r="AW566" s="4">
        <v>493.69011</v>
      </c>
      <c r="AX566" s="4">
        <v>507.4674</v>
      </c>
      <c r="AY566" s="4">
        <v>731.82500000000005</v>
      </c>
      <c r="AZ566" s="4">
        <v>1203.92</v>
      </c>
      <c r="BA566" s="4">
        <v>1078.4280000000001</v>
      </c>
      <c r="BB566" s="4">
        <v>1086.8520000000001</v>
      </c>
      <c r="BC566" s="4">
        <v>1009.26</v>
      </c>
      <c r="BD566" s="4">
        <v>1127.0219999999999</v>
      </c>
      <c r="BE566" s="4">
        <v>1003.35</v>
      </c>
      <c r="BF566" s="4">
        <v>1065.5519999999999</v>
      </c>
      <c r="BG566" s="4">
        <v>1011.023</v>
      </c>
      <c r="BH566" s="272">
        <v>1194.6690000000001</v>
      </c>
      <c r="BI566" s="218" t="e">
        <f t="array" aca="1" ref="BI566" ca="1">_xll.VisibleAlpha.UDF.VAData('VA Details'!$C$2,BI$557,$B566,BI$559,'VA Details'!$C$4,'VA Details'!$C$3,'VA Details'!$C$5)</f>
        <v>#NAME?</v>
      </c>
      <c r="BJ566" s="218" t="e">
        <f t="array" aca="1" ref="BJ566" ca="1">_xll.VisibleAlpha.UDF.VAData('VA Details'!$C$2,BJ$557,$B566,BJ$559,'VA Details'!$C$4,'VA Details'!$C$3,'VA Details'!$C$5)</f>
        <v>#NAME?</v>
      </c>
      <c r="BK566" s="218" t="e">
        <f t="array" aca="1" ref="BK566" ca="1">_xll.VisibleAlpha.UDF.VAData('VA Details'!$C$2,BK$557,$B566,BK$559,'VA Details'!$C$4,'VA Details'!$C$3,'VA Details'!$C$5)</f>
        <v>#NAME?</v>
      </c>
      <c r="BL566" s="218" t="e">
        <f t="array" aca="1" ref="BL566" ca="1">_xll.VisibleAlpha.UDF.VAData('VA Details'!$C$2,BL$557,$B566,BL$559,'VA Details'!$C$4,'VA Details'!$C$3,'VA Details'!$C$5)</f>
        <v>#NAME?</v>
      </c>
      <c r="BM566" s="218" t="e">
        <f t="array" aca="1" ref="BM566" ca="1">_xll.VisibleAlpha.UDF.VAData('VA Details'!$C$2,BM$557,$B566,BM$559,'VA Details'!$C$4,'VA Details'!$C$3,'VA Details'!$C$5)</f>
        <v>#NAME?</v>
      </c>
      <c r="BN566" s="218" t="e">
        <f t="array" aca="1" ref="BN566" ca="1">_xll.VisibleAlpha.UDF.VAData('VA Details'!$C$2,BN$557,$B566,BN$559,'VA Details'!$C$4,'VA Details'!$C$3,'VA Details'!$C$5)</f>
        <v>#NAME?</v>
      </c>
      <c r="BO566" s="218" t="e">
        <f t="array" aca="1" ref="BO566" ca="1">_xll.VisibleAlpha.UDF.VAData('VA Details'!$C$2,BO$557,$B566,BO$559,'VA Details'!$C$4,'VA Details'!$C$3,'VA Details'!$C$5)</f>
        <v>#NAME?</v>
      </c>
      <c r="BP566" s="218" t="e">
        <f t="array" aca="1" ref="BP566" ca="1">_xll.VisibleAlpha.UDF.VAData('VA Details'!$C$2,BP$557,$B566,BP$559,'VA Details'!$C$4,'VA Details'!$C$3,'VA Details'!$C$5)</f>
        <v>#NAME?</v>
      </c>
      <c r="BQ566" s="218" t="e">
        <f t="array" aca="1" ref="BQ566" ca="1">_xll.VisibleAlpha.UDF.VAData('VA Details'!$C$2,BQ$557,$B566,BQ$559,'VA Details'!$C$4,'VA Details'!$C$3,'VA Details'!$C$5)</f>
        <v>#NAME?</v>
      </c>
      <c r="BR566" s="218" t="e">
        <f t="array" aca="1" ref="BR566" ca="1">_xll.VisibleAlpha.UDF.VAData('VA Details'!$C$2,BR$557,$B566,BR$559,'VA Details'!$C$4,'VA Details'!$C$3,'VA Details'!$C$5)</f>
        <v>#NAME?</v>
      </c>
      <c r="BS566" s="218" t="e">
        <f t="array" aca="1" ref="BS566" ca="1">_xll.VisibleAlpha.UDF.VAData('VA Details'!$C$2,BS$557,$B566,BS$559,'VA Details'!$C$4,'VA Details'!$C$3,'VA Details'!$C$5)</f>
        <v>#NAME?</v>
      </c>
      <c r="BT566" s="218" t="e">
        <f t="array" aca="1" ref="BT566" ca="1">_xll.VisibleAlpha.UDF.VAData('VA Details'!$C$2,BT$557,$B566,BT$559,'VA Details'!$C$4,'VA Details'!$C$3,'VA Details'!$C$5)</f>
        <v>#NAME?</v>
      </c>
      <c r="BU566" s="218" t="e">
        <f t="array" aca="1" ref="BU566" ca="1">_xll.VisibleAlpha.UDF.VAData('VA Details'!$C$2,BU$557,$B566,BU$559,'VA Details'!$C$4,'VA Details'!$C$3,'VA Details'!$C$5)</f>
        <v>#NAME?</v>
      </c>
      <c r="BV566" s="218" t="e">
        <f t="array" aca="1" ref="BV566" ca="1">_xll.VisibleAlpha.UDF.VAData('VA Details'!$C$2,BV$557,$B566,BV$559,'VA Details'!$C$4,'VA Details'!$C$3,'VA Details'!$C$5)</f>
        <v>#NAME?</v>
      </c>
      <c r="BW566" s="218" t="e">
        <f t="array" aca="1" ref="BW566" ca="1">_xll.VisibleAlpha.UDF.VAData('VA Details'!$C$2,BW$557,$B566,BW$559,'VA Details'!$C$4,'VA Details'!$C$3,'VA Details'!$C$5)</f>
        <v>#NAME?</v>
      </c>
      <c r="BX566" s="218" t="e">
        <f t="array" aca="1" ref="BX566" ca="1">_xll.VisibleAlpha.UDF.VAData('VA Details'!$C$2,BX$557,$B566,BX$559,'VA Details'!$C$4,'VA Details'!$C$3,'VA Details'!$C$5)</f>
        <v>#NAME?</v>
      </c>
      <c r="BY566" s="218" t="e">
        <f t="array" aca="1" ref="BY566" ca="1">_xll.VisibleAlpha.UDF.VAData('VA Details'!$C$2,BY$557,$B566,BY$559,'VA Details'!$C$4,'VA Details'!$C$3,'VA Details'!$C$5)</f>
        <v>#NAME?</v>
      </c>
      <c r="BZ566" s="218" t="e">
        <f t="array" aca="1" ref="BZ566" ca="1">_xll.VisibleAlpha.UDF.VAData('VA Details'!$C$2,BZ$557,$B566,BZ$559,'VA Details'!$C$4,'VA Details'!$C$3,'VA Details'!$C$5)</f>
        <v>#NAME?</v>
      </c>
      <c r="CB566" s="4" t="s">
        <v>365</v>
      </c>
      <c r="CC566" s="4" t="s">
        <v>365</v>
      </c>
      <c r="CD566" s="4">
        <v>99</v>
      </c>
      <c r="CE566" s="4">
        <v>200.09899216933687</v>
      </c>
      <c r="CF566" s="4">
        <v>307.62334603479451</v>
      </c>
      <c r="CG566" s="4">
        <v>403.69840405384616</v>
      </c>
      <c r="CH566" s="4">
        <v>634.72853489972238</v>
      </c>
      <c r="CI566" s="4">
        <v>948.00495000000001</v>
      </c>
      <c r="CJ566" s="4">
        <v>1138.75704</v>
      </c>
      <c r="CK566" s="4">
        <v>1519.73314</v>
      </c>
      <c r="CL566" s="4">
        <v>2286.3029319230768</v>
      </c>
      <c r="CM566" s="4">
        <v>2171.5920900000001</v>
      </c>
      <c r="CN566" s="4">
        <v>4075.6591781538464</v>
      </c>
      <c r="CO566" s="4">
        <v>4205.1840000000002</v>
      </c>
      <c r="CP566" s="218" t="e">
        <f t="array" aca="1" ref="CP566" ca="1">_xll.VisibleAlpha.UDF.VAData('VA Details'!$C$2,CP$557,$B566,CP$559,'VA Details'!$C$4,'VA Details'!$C$3,'VA Details'!$C$5)</f>
        <v>#NAME?</v>
      </c>
      <c r="CQ566" s="218" t="e">
        <f t="array" aca="1" ref="CQ566" ca="1">_xll.VisibleAlpha.UDF.VAData('VA Details'!$C$2,CQ$557,$B566,CQ$559,'VA Details'!$C$4,'VA Details'!$C$3,'VA Details'!$C$5)</f>
        <v>#NAME?</v>
      </c>
      <c r="CR566" s="218" t="e">
        <f t="array" aca="1" ref="CR566" ca="1">_xll.VisibleAlpha.UDF.VAData('VA Details'!$C$2,CR$557,$B566,CR$559,'VA Details'!$C$4,'VA Details'!$C$3,'VA Details'!$C$5)</f>
        <v>#NAME?</v>
      </c>
      <c r="CS566" s="218" t="e">
        <f t="array" aca="1" ref="CS566" ca="1">_xll.VisibleAlpha.UDF.VAData('VA Details'!$C$2,CS$557,$B566,CS$559,'VA Details'!$C$4,'VA Details'!$C$3,'VA Details'!$C$5)</f>
        <v>#NAME?</v>
      </c>
      <c r="CT566" s="218" t="e">
        <f t="array" aca="1" ref="CT566" ca="1">_xll.VisibleAlpha.UDF.VAData('VA Details'!$C$2,CT$557,$B566,CT$559,'VA Details'!$C$4,'VA Details'!$C$3,'VA Details'!$C$5)</f>
        <v>#NAME?</v>
      </c>
    </row>
    <row r="567" spans="1:98" ht="15.75" customHeight="1" x14ac:dyDescent="0.25">
      <c r="A567" s="1"/>
      <c r="B567" s="26" t="s">
        <v>367</v>
      </c>
      <c r="C567" s="4" t="s">
        <v>365</v>
      </c>
      <c r="D567" s="4" t="s">
        <v>365</v>
      </c>
      <c r="E567" s="4" t="s">
        <v>365</v>
      </c>
      <c r="F567" s="4" t="s">
        <v>365</v>
      </c>
      <c r="G567" s="4" t="s">
        <v>365</v>
      </c>
      <c r="H567" s="4" t="s">
        <v>365</v>
      </c>
      <c r="I567" s="4" t="s">
        <v>365</v>
      </c>
      <c r="J567" s="4" t="s">
        <v>365</v>
      </c>
      <c r="K567" s="4" t="s">
        <v>365</v>
      </c>
      <c r="L567" s="4" t="s">
        <v>365</v>
      </c>
      <c r="M567" s="4" t="s">
        <v>365</v>
      </c>
      <c r="N567" s="4" t="s">
        <v>365</v>
      </c>
      <c r="O567" s="4">
        <v>40.463680522384834</v>
      </c>
      <c r="P567" s="4">
        <v>66.691595862068965</v>
      </c>
      <c r="Q567" s="4">
        <v>68.675142384823829</v>
      </c>
      <c r="R567" s="4">
        <v>48.511267970845488</v>
      </c>
      <c r="S567" s="4">
        <v>42.56</v>
      </c>
      <c r="T567" s="4">
        <v>37.720619999999997</v>
      </c>
      <c r="U567" s="4">
        <v>139.00800000000001</v>
      </c>
      <c r="V567" s="4">
        <v>93.15</v>
      </c>
      <c r="W567" s="4">
        <v>161.83303850644151</v>
      </c>
      <c r="X567" s="4">
        <v>69.096000000000004</v>
      </c>
      <c r="Y567" s="4">
        <v>98.256</v>
      </c>
      <c r="Z567" s="4">
        <v>103.2858571435585</v>
      </c>
      <c r="AA567" s="4">
        <v>75.559343983403835</v>
      </c>
      <c r="AB567" s="4">
        <v>105.21834139130441</v>
      </c>
      <c r="AC567" s="4">
        <v>177.66029322222221</v>
      </c>
      <c r="AD567" s="4">
        <v>88.753466869565216</v>
      </c>
      <c r="AE567" s="4">
        <v>75.414050000000003</v>
      </c>
      <c r="AF567" s="4">
        <v>113.40062</v>
      </c>
      <c r="AG567" s="4">
        <v>118.14660000000001</v>
      </c>
      <c r="AH567" s="4">
        <v>94.541560000000004</v>
      </c>
      <c r="AI567" s="4">
        <v>71.116249999999994</v>
      </c>
      <c r="AJ567" s="4">
        <v>116.96687</v>
      </c>
      <c r="AK567" s="4">
        <v>358.69204000000002</v>
      </c>
      <c r="AL567" s="4">
        <v>116.1788</v>
      </c>
      <c r="AM567" s="4">
        <v>99.577200000000005</v>
      </c>
      <c r="AN567" s="4">
        <v>267.61380000000003</v>
      </c>
      <c r="AO567" s="4">
        <v>326.40460999999999</v>
      </c>
      <c r="AP567" s="4">
        <v>227.10497000000001</v>
      </c>
      <c r="AQ567" s="4">
        <v>257.66466000000003</v>
      </c>
      <c r="AR567" s="4">
        <v>178.88324</v>
      </c>
      <c r="AS567" s="4">
        <v>192.12844000000001</v>
      </c>
      <c r="AT567" s="4">
        <v>197.07391999999999</v>
      </c>
      <c r="AU567" s="4">
        <v>189.4983</v>
      </c>
      <c r="AV567" s="4">
        <v>196.51112000000001</v>
      </c>
      <c r="AW567" s="4">
        <v>268.63688999999999</v>
      </c>
      <c r="AX567" s="4">
        <v>258.3356</v>
      </c>
      <c r="AY567" s="4">
        <v>224.17500000000001</v>
      </c>
      <c r="AZ567" s="4">
        <v>216.98</v>
      </c>
      <c r="BA567" s="4">
        <v>229.77199999999999</v>
      </c>
      <c r="BB567" s="4">
        <v>261.44799999999998</v>
      </c>
      <c r="BC567" s="4">
        <v>156.54</v>
      </c>
      <c r="BD567" s="4">
        <v>244.578</v>
      </c>
      <c r="BE567" s="4">
        <v>265.05</v>
      </c>
      <c r="BF567" s="4">
        <v>226.048</v>
      </c>
      <c r="BG567" s="4">
        <v>176.27699999999999</v>
      </c>
      <c r="BH567" s="272">
        <v>222.53100000000001</v>
      </c>
      <c r="BI567" s="218" t="e">
        <f t="array" aca="1" ref="BI567" ca="1">_xll.VisibleAlpha.UDF.VAData('VA Details'!$C$2,BI$557,$B567,BI$559,'VA Details'!$C$4,'VA Details'!$C$3,'VA Details'!$C$5)</f>
        <v>#NAME?</v>
      </c>
      <c r="BJ567" s="218" t="e">
        <f t="array" aca="1" ref="BJ567" ca="1">_xll.VisibleAlpha.UDF.VAData('VA Details'!$C$2,BJ$557,$B567,BJ$559,'VA Details'!$C$4,'VA Details'!$C$3,'VA Details'!$C$5)</f>
        <v>#NAME?</v>
      </c>
      <c r="BK567" s="218" t="e">
        <f t="array" aca="1" ref="BK567" ca="1">_xll.VisibleAlpha.UDF.VAData('VA Details'!$C$2,BK$557,$B567,BK$559,'VA Details'!$C$4,'VA Details'!$C$3,'VA Details'!$C$5)</f>
        <v>#NAME?</v>
      </c>
      <c r="BL567" s="218" t="e">
        <f t="array" aca="1" ref="BL567" ca="1">_xll.VisibleAlpha.UDF.VAData('VA Details'!$C$2,BL$557,$B567,BL$559,'VA Details'!$C$4,'VA Details'!$C$3,'VA Details'!$C$5)</f>
        <v>#NAME?</v>
      </c>
      <c r="BM567" s="218" t="e">
        <f t="array" aca="1" ref="BM567" ca="1">_xll.VisibleAlpha.UDF.VAData('VA Details'!$C$2,BM$557,$B567,BM$559,'VA Details'!$C$4,'VA Details'!$C$3,'VA Details'!$C$5)</f>
        <v>#NAME?</v>
      </c>
      <c r="BN567" s="218" t="e">
        <f t="array" aca="1" ref="BN567" ca="1">_xll.VisibleAlpha.UDF.VAData('VA Details'!$C$2,BN$557,$B567,BN$559,'VA Details'!$C$4,'VA Details'!$C$3,'VA Details'!$C$5)</f>
        <v>#NAME?</v>
      </c>
      <c r="BO567" s="218" t="e">
        <f t="array" aca="1" ref="BO567" ca="1">_xll.VisibleAlpha.UDF.VAData('VA Details'!$C$2,BO$557,$B567,BO$559,'VA Details'!$C$4,'VA Details'!$C$3,'VA Details'!$C$5)</f>
        <v>#NAME?</v>
      </c>
      <c r="BP567" s="218" t="e">
        <f t="array" aca="1" ref="BP567" ca="1">_xll.VisibleAlpha.UDF.VAData('VA Details'!$C$2,BP$557,$B567,BP$559,'VA Details'!$C$4,'VA Details'!$C$3,'VA Details'!$C$5)</f>
        <v>#NAME?</v>
      </c>
      <c r="BQ567" s="218" t="e">
        <f t="array" aca="1" ref="BQ567" ca="1">_xll.VisibleAlpha.UDF.VAData('VA Details'!$C$2,BQ$557,$B567,BQ$559,'VA Details'!$C$4,'VA Details'!$C$3,'VA Details'!$C$5)</f>
        <v>#NAME?</v>
      </c>
      <c r="BR567" s="218" t="e">
        <f t="array" aca="1" ref="BR567" ca="1">_xll.VisibleAlpha.UDF.VAData('VA Details'!$C$2,BR$557,$B567,BR$559,'VA Details'!$C$4,'VA Details'!$C$3,'VA Details'!$C$5)</f>
        <v>#NAME?</v>
      </c>
      <c r="BS567" s="218" t="e">
        <f t="array" aca="1" ref="BS567" ca="1">_xll.VisibleAlpha.UDF.VAData('VA Details'!$C$2,BS$557,$B567,BS$559,'VA Details'!$C$4,'VA Details'!$C$3,'VA Details'!$C$5)</f>
        <v>#NAME?</v>
      </c>
      <c r="BT567" s="218" t="e">
        <f t="array" aca="1" ref="BT567" ca="1">_xll.VisibleAlpha.UDF.VAData('VA Details'!$C$2,BT$557,$B567,BT$559,'VA Details'!$C$4,'VA Details'!$C$3,'VA Details'!$C$5)</f>
        <v>#NAME?</v>
      </c>
      <c r="BU567" s="218" t="e">
        <f t="array" aca="1" ref="BU567" ca="1">_xll.VisibleAlpha.UDF.VAData('VA Details'!$C$2,BU$557,$B567,BU$559,'VA Details'!$C$4,'VA Details'!$C$3,'VA Details'!$C$5)</f>
        <v>#NAME?</v>
      </c>
      <c r="BV567" s="218" t="e">
        <f t="array" aca="1" ref="BV567" ca="1">_xll.VisibleAlpha.UDF.VAData('VA Details'!$C$2,BV$557,$B567,BV$559,'VA Details'!$C$4,'VA Details'!$C$3,'VA Details'!$C$5)</f>
        <v>#NAME?</v>
      </c>
      <c r="BW567" s="218" t="e">
        <f t="array" aca="1" ref="BW567" ca="1">_xll.VisibleAlpha.UDF.VAData('VA Details'!$C$2,BW$557,$B567,BW$559,'VA Details'!$C$4,'VA Details'!$C$3,'VA Details'!$C$5)</f>
        <v>#NAME?</v>
      </c>
      <c r="BX567" s="218" t="e">
        <f t="array" aca="1" ref="BX567" ca="1">_xll.VisibleAlpha.UDF.VAData('VA Details'!$C$2,BX$557,$B567,BX$559,'VA Details'!$C$4,'VA Details'!$C$3,'VA Details'!$C$5)</f>
        <v>#NAME?</v>
      </c>
      <c r="BY567" s="218" t="e">
        <f t="array" aca="1" ref="BY567" ca="1">_xll.VisibleAlpha.UDF.VAData('VA Details'!$C$2,BY$557,$B567,BY$559,'VA Details'!$C$4,'VA Details'!$C$3,'VA Details'!$C$5)</f>
        <v>#NAME?</v>
      </c>
      <c r="BZ567" s="218" t="e">
        <f t="array" aca="1" ref="BZ567" ca="1">_xll.VisibleAlpha.UDF.VAData('VA Details'!$C$2,BZ$557,$B567,BZ$559,'VA Details'!$C$4,'VA Details'!$C$3,'VA Details'!$C$5)</f>
        <v>#NAME?</v>
      </c>
      <c r="CB567" s="4" t="s">
        <v>365</v>
      </c>
      <c r="CC567" s="4" t="s">
        <v>365</v>
      </c>
      <c r="CD567" s="4">
        <v>171.24</v>
      </c>
      <c r="CE567" s="4">
        <v>206.135760885107</v>
      </c>
      <c r="CF567" s="4">
        <v>308.11304196520553</v>
      </c>
      <c r="CG567" s="4">
        <v>431.54080877500002</v>
      </c>
      <c r="CH567" s="4">
        <v>441.18436086600559</v>
      </c>
      <c r="CI567" s="4">
        <v>399.32067095034034</v>
      </c>
      <c r="CJ567" s="4">
        <v>662.94866000000002</v>
      </c>
      <c r="CK567" s="4">
        <v>920.70186000000001</v>
      </c>
      <c r="CL567" s="4">
        <v>831.02061726235172</v>
      </c>
      <c r="CM567" s="4">
        <v>912.98190999999997</v>
      </c>
      <c r="CN567" s="4">
        <v>962.44650283333328</v>
      </c>
      <c r="CO567" s="4">
        <v>892.21600000000001</v>
      </c>
      <c r="CP567" s="218" t="e">
        <f t="array" aca="1" ref="CP567" ca="1">_xll.VisibleAlpha.UDF.VAData('VA Details'!$C$2,CP$557,$B567,CP$559,'VA Details'!$C$4,'VA Details'!$C$3,'VA Details'!$C$5)</f>
        <v>#NAME?</v>
      </c>
      <c r="CQ567" s="218" t="e">
        <f t="array" aca="1" ref="CQ567" ca="1">_xll.VisibleAlpha.UDF.VAData('VA Details'!$C$2,CQ$557,$B567,CQ$559,'VA Details'!$C$4,'VA Details'!$C$3,'VA Details'!$C$5)</f>
        <v>#NAME?</v>
      </c>
      <c r="CR567" s="218" t="e">
        <f t="array" aca="1" ref="CR567" ca="1">_xll.VisibleAlpha.UDF.VAData('VA Details'!$C$2,CR$557,$B567,CR$559,'VA Details'!$C$4,'VA Details'!$C$3,'VA Details'!$C$5)</f>
        <v>#NAME?</v>
      </c>
      <c r="CS567" s="218" t="e">
        <f t="array" aca="1" ref="CS567" ca="1">_xll.VisibleAlpha.UDF.VAData('VA Details'!$C$2,CS$557,$B567,CS$559,'VA Details'!$C$4,'VA Details'!$C$3,'VA Details'!$C$5)</f>
        <v>#NAME?</v>
      </c>
      <c r="CT567" s="218" t="e">
        <f t="array" aca="1" ref="CT567" ca="1">_xll.VisibleAlpha.UDF.VAData('VA Details'!$C$2,CT$557,$B567,CT$559,'VA Details'!$C$4,'VA Details'!$C$3,'VA Details'!$C$5)</f>
        <v>#NAME?</v>
      </c>
    </row>
    <row r="568" spans="1:98" ht="15.75" customHeight="1" x14ac:dyDescent="0.25">
      <c r="A568" s="16"/>
      <c r="B568" s="219" t="s">
        <v>368</v>
      </c>
      <c r="C568" s="40" t="s">
        <v>365</v>
      </c>
      <c r="D568" s="40" t="s">
        <v>365</v>
      </c>
      <c r="E568" s="40" t="s">
        <v>365</v>
      </c>
      <c r="F568" s="40" t="s">
        <v>365</v>
      </c>
      <c r="G568" s="40">
        <v>25.176894999999998</v>
      </c>
      <c r="H568" s="40">
        <v>27.029250000000001</v>
      </c>
      <c r="I568" s="40">
        <v>26.497875000000001</v>
      </c>
      <c r="J568" s="40">
        <v>27.91798</v>
      </c>
      <c r="K568" s="40">
        <v>31.960265</v>
      </c>
      <c r="L568" s="40">
        <v>63.642600000000002</v>
      </c>
      <c r="M568" s="40">
        <v>86.992917500000004</v>
      </c>
      <c r="N568" s="40">
        <v>78.71414</v>
      </c>
      <c r="O568" s="40">
        <v>74.621588571428575</v>
      </c>
      <c r="P568" s="40">
        <v>105.5</v>
      </c>
      <c r="Q568" s="40">
        <v>132.80000000000001</v>
      </c>
      <c r="R568" s="40">
        <v>122.3</v>
      </c>
      <c r="S568" s="40">
        <v>106.387</v>
      </c>
      <c r="T568" s="40">
        <v>89.811000000000007</v>
      </c>
      <c r="U568" s="40">
        <v>217.244</v>
      </c>
      <c r="V568" s="40">
        <v>202.53200000000001</v>
      </c>
      <c r="W568" s="40">
        <v>253.96299999999999</v>
      </c>
      <c r="X568" s="40">
        <v>141.012</v>
      </c>
      <c r="Y568" s="40">
        <v>213.619</v>
      </c>
      <c r="Z568" s="40">
        <v>226.62700000000001</v>
      </c>
      <c r="AA568" s="40">
        <v>191.16399999999999</v>
      </c>
      <c r="AB568" s="40">
        <v>234.178</v>
      </c>
      <c r="AC568" s="40">
        <v>357.435</v>
      </c>
      <c r="AD568" s="40">
        <v>298.48500000000001</v>
      </c>
      <c r="AE568" s="40">
        <v>280.91399999999999</v>
      </c>
      <c r="AF568" s="40">
        <v>355.73599999999999</v>
      </c>
      <c r="AG568" s="40">
        <v>379.72300000000001</v>
      </c>
      <c r="AH568" s="40">
        <v>333.13499999999999</v>
      </c>
      <c r="AI568" s="40">
        <v>252.761</v>
      </c>
      <c r="AJ568" s="40">
        <v>426.18</v>
      </c>
      <c r="AK568" s="40">
        <v>703.77700000000004</v>
      </c>
      <c r="AL568" s="40">
        <v>418.99299999999999</v>
      </c>
      <c r="AM568" s="40">
        <v>382.47800000000001</v>
      </c>
      <c r="AN568" s="40">
        <v>695.346</v>
      </c>
      <c r="AO568" s="40">
        <v>690.55799999999999</v>
      </c>
      <c r="AP568" s="40">
        <v>672.053</v>
      </c>
      <c r="AQ568" s="40">
        <v>924.53899999999999</v>
      </c>
      <c r="AR568" s="40">
        <v>806.09</v>
      </c>
      <c r="AS568" s="40">
        <v>679.04300000000001</v>
      </c>
      <c r="AT568" s="40">
        <v>738.40099999999995</v>
      </c>
      <c r="AU568" s="40">
        <v>680.38499999999999</v>
      </c>
      <c r="AV568" s="40">
        <v>876.05899999999997</v>
      </c>
      <c r="AW568" s="40">
        <v>762.327</v>
      </c>
      <c r="AX568" s="40">
        <v>765.8</v>
      </c>
      <c r="AY568" s="40">
        <v>956</v>
      </c>
      <c r="AZ568" s="40">
        <v>1420.9</v>
      </c>
      <c r="BA568" s="40">
        <v>1308.2</v>
      </c>
      <c r="BB568" s="40">
        <v>1348.3</v>
      </c>
      <c r="BC568" s="40">
        <v>1165.8</v>
      </c>
      <c r="BD568" s="40">
        <v>1371.6</v>
      </c>
      <c r="BE568" s="40">
        <v>1268.4000000000001</v>
      </c>
      <c r="BF568" s="40">
        <v>1291.5999999999999</v>
      </c>
      <c r="BG568" s="40">
        <v>1187.3</v>
      </c>
      <c r="BH568" s="273">
        <v>1417.2</v>
      </c>
      <c r="BI568" s="95" t="e">
        <f t="array" aca="1" ref="BI568" ca="1">_xll.VisibleAlpha.UDF.VAData('VA Details'!$C$2,BI$557,$B568,BI$559,'VA Details'!$C$4,'VA Details'!$C$3,'VA Details'!$C$5)</f>
        <v>#NAME?</v>
      </c>
      <c r="BJ568" s="95" t="e">
        <f t="array" aca="1" ref="BJ568" ca="1">_xll.VisibleAlpha.UDF.VAData('VA Details'!$C$2,BJ$557,$B568,BJ$559,'VA Details'!$C$4,'VA Details'!$C$3,'VA Details'!$C$5)</f>
        <v>#NAME?</v>
      </c>
      <c r="BK568" s="95" t="e">
        <f t="array" aca="1" ref="BK568" ca="1">_xll.VisibleAlpha.UDF.VAData('VA Details'!$C$2,BK$557,$B568,BK$559,'VA Details'!$C$4,'VA Details'!$C$3,'VA Details'!$C$5)</f>
        <v>#NAME?</v>
      </c>
      <c r="BL568" s="95" t="e">
        <f t="array" aca="1" ref="BL568" ca="1">_xll.VisibleAlpha.UDF.VAData('VA Details'!$C$2,BL$557,$B568,BL$559,'VA Details'!$C$4,'VA Details'!$C$3,'VA Details'!$C$5)</f>
        <v>#NAME?</v>
      </c>
      <c r="BM568" s="95" t="e">
        <f t="array" aca="1" ref="BM568" ca="1">_xll.VisibleAlpha.UDF.VAData('VA Details'!$C$2,BM$557,$B568,BM$559,'VA Details'!$C$4,'VA Details'!$C$3,'VA Details'!$C$5)</f>
        <v>#NAME?</v>
      </c>
      <c r="BN568" s="95" t="e">
        <f t="array" aca="1" ref="BN568" ca="1">_xll.VisibleAlpha.UDF.VAData('VA Details'!$C$2,BN$557,$B568,BN$559,'VA Details'!$C$4,'VA Details'!$C$3,'VA Details'!$C$5)</f>
        <v>#NAME?</v>
      </c>
      <c r="BO568" s="95" t="e">
        <f t="array" aca="1" ref="BO568" ca="1">_xll.VisibleAlpha.UDF.VAData('VA Details'!$C$2,BO$557,$B568,BO$559,'VA Details'!$C$4,'VA Details'!$C$3,'VA Details'!$C$5)</f>
        <v>#NAME?</v>
      </c>
      <c r="BP568" s="95" t="e">
        <f t="array" aca="1" ref="BP568" ca="1">_xll.VisibleAlpha.UDF.VAData('VA Details'!$C$2,BP$557,$B568,BP$559,'VA Details'!$C$4,'VA Details'!$C$3,'VA Details'!$C$5)</f>
        <v>#NAME?</v>
      </c>
      <c r="BQ568" s="95" t="e">
        <f t="array" aca="1" ref="BQ568" ca="1">_xll.VisibleAlpha.UDF.VAData('VA Details'!$C$2,BQ$557,$B568,BQ$559,'VA Details'!$C$4,'VA Details'!$C$3,'VA Details'!$C$5)</f>
        <v>#NAME?</v>
      </c>
      <c r="BR568" s="95" t="e">
        <f t="array" aca="1" ref="BR568" ca="1">_xll.VisibleAlpha.UDF.VAData('VA Details'!$C$2,BR$557,$B568,BR$559,'VA Details'!$C$4,'VA Details'!$C$3,'VA Details'!$C$5)</f>
        <v>#NAME?</v>
      </c>
      <c r="BS568" s="95" t="e">
        <f t="array" aca="1" ref="BS568" ca="1">_xll.VisibleAlpha.UDF.VAData('VA Details'!$C$2,BS$557,$B568,BS$559,'VA Details'!$C$4,'VA Details'!$C$3,'VA Details'!$C$5)</f>
        <v>#NAME?</v>
      </c>
      <c r="BT568" s="95" t="e">
        <f t="array" aca="1" ref="BT568" ca="1">_xll.VisibleAlpha.UDF.VAData('VA Details'!$C$2,BT$557,$B568,BT$559,'VA Details'!$C$4,'VA Details'!$C$3,'VA Details'!$C$5)</f>
        <v>#NAME?</v>
      </c>
      <c r="BU568" s="95" t="e">
        <f t="array" aca="1" ref="BU568" ca="1">_xll.VisibleAlpha.UDF.VAData('VA Details'!$C$2,BU$557,$B568,BU$559,'VA Details'!$C$4,'VA Details'!$C$3,'VA Details'!$C$5)</f>
        <v>#NAME?</v>
      </c>
      <c r="BV568" s="95" t="e">
        <f t="array" aca="1" ref="BV568" ca="1">_xll.VisibleAlpha.UDF.VAData('VA Details'!$C$2,BV$557,$B568,BV$559,'VA Details'!$C$4,'VA Details'!$C$3,'VA Details'!$C$5)</f>
        <v>#NAME?</v>
      </c>
      <c r="BW568" s="95" t="e">
        <f t="array" aca="1" ref="BW568" ca="1">_xll.VisibleAlpha.UDF.VAData('VA Details'!$C$2,BW$557,$B568,BW$559,'VA Details'!$C$4,'VA Details'!$C$3,'VA Details'!$C$5)</f>
        <v>#NAME?</v>
      </c>
      <c r="BX568" s="95" t="e">
        <f t="array" aca="1" ref="BX568" ca="1">_xll.VisibleAlpha.UDF.VAData('VA Details'!$C$2,BX$557,$B568,BX$559,'VA Details'!$C$4,'VA Details'!$C$3,'VA Details'!$C$5)</f>
        <v>#NAME?</v>
      </c>
      <c r="BY568" s="95" t="e">
        <f t="array" aca="1" ref="BY568" ca="1">_xll.VisibleAlpha.UDF.VAData('VA Details'!$C$2,BY$557,$B568,BY$559,'VA Details'!$C$4,'VA Details'!$C$3,'VA Details'!$C$5)</f>
        <v>#NAME?</v>
      </c>
      <c r="BZ568" s="95" t="e">
        <f t="array" aca="1" ref="BZ568" ca="1">_xll.VisibleAlpha.UDF.VAData('VA Details'!$C$2,BZ$557,$B568,BZ$559,'VA Details'!$C$4,'VA Details'!$C$3,'VA Details'!$C$5)</f>
        <v>#NAME?</v>
      </c>
      <c r="CB568" s="40" t="s">
        <v>365</v>
      </c>
      <c r="CC568" s="40">
        <v>106.59699999999999</v>
      </c>
      <c r="CD568" s="40">
        <v>224.79076599999999</v>
      </c>
      <c r="CE568" s="40">
        <v>435.22730285714283</v>
      </c>
      <c r="CF568" s="40">
        <v>615.97400000000005</v>
      </c>
      <c r="CG568" s="40">
        <v>835.221</v>
      </c>
      <c r="CH568" s="40">
        <v>1081.2619999999999</v>
      </c>
      <c r="CI568" s="40">
        <v>1349.508</v>
      </c>
      <c r="CJ568" s="40">
        <v>1801.71</v>
      </c>
      <c r="CK568" s="40">
        <v>2440.4349999999999</v>
      </c>
      <c r="CL568" s="40">
        <v>3148.0729999999999</v>
      </c>
      <c r="CM568" s="40">
        <v>3084.5740000000001</v>
      </c>
      <c r="CN568" s="40">
        <v>5033.3999999999996</v>
      </c>
      <c r="CO568" s="40">
        <v>5097.3999999999996</v>
      </c>
      <c r="CP568" s="95" t="e">
        <f t="array" aca="1" ref="CP568" ca="1">_xll.VisibleAlpha.UDF.VAData('VA Details'!$C$2,CP$557,$B568,CP$559,'VA Details'!$C$4,'VA Details'!$C$3,'VA Details'!$C$5)</f>
        <v>#NAME?</v>
      </c>
      <c r="CQ568" s="95" t="e">
        <f t="array" aca="1" ref="CQ568" ca="1">_xll.VisibleAlpha.UDF.VAData('VA Details'!$C$2,CQ$557,$B568,CQ$559,'VA Details'!$C$4,'VA Details'!$C$3,'VA Details'!$C$5)</f>
        <v>#NAME?</v>
      </c>
      <c r="CR568" s="95" t="e">
        <f t="array" aca="1" ref="CR568" ca="1">_xll.VisibleAlpha.UDF.VAData('VA Details'!$C$2,CR$557,$B568,CR$559,'VA Details'!$C$4,'VA Details'!$C$3,'VA Details'!$C$5)</f>
        <v>#NAME?</v>
      </c>
      <c r="CS568" s="95" t="e">
        <f t="array" aca="1" ref="CS568" ca="1">_xll.VisibleAlpha.UDF.VAData('VA Details'!$C$2,CS$557,$B568,CS$559,'VA Details'!$C$4,'VA Details'!$C$3,'VA Details'!$C$5)</f>
        <v>#NAME?</v>
      </c>
      <c r="CT568" s="95" t="e">
        <f t="array" aca="1" ref="CT568" ca="1">_xll.VisibleAlpha.UDF.VAData('VA Details'!$C$2,CT$557,$B568,CT$559,'VA Details'!$C$4,'VA Details'!$C$3,'VA Details'!$C$5)</f>
        <v>#NAME?</v>
      </c>
    </row>
    <row r="569" spans="1:98" ht="15.75" customHeight="1" x14ac:dyDescent="0.25">
      <c r="A569" s="1"/>
      <c r="B569" s="26" t="s">
        <v>369</v>
      </c>
      <c r="C569" s="4" t="s">
        <v>365</v>
      </c>
      <c r="D569" s="4" t="s">
        <v>365</v>
      </c>
      <c r="E569" s="4" t="s">
        <v>365</v>
      </c>
      <c r="F569" s="4" t="s">
        <v>365</v>
      </c>
      <c r="G569" s="4">
        <v>309.21503687524148</v>
      </c>
      <c r="H569" s="4">
        <v>80.055138580725554</v>
      </c>
      <c r="I569" s="4">
        <v>209.790244315439</v>
      </c>
      <c r="J569" s="4">
        <v>120.22441153186099</v>
      </c>
      <c r="K569" s="4">
        <v>194.17557950748224</v>
      </c>
      <c r="L569" s="4">
        <v>224.38215</v>
      </c>
      <c r="M569" s="4">
        <v>318.0110874771965</v>
      </c>
      <c r="N569" s="4">
        <v>224.40826000000001</v>
      </c>
      <c r="O569" s="4">
        <v>69.680982857142851</v>
      </c>
      <c r="P569" s="4">
        <v>1163.106</v>
      </c>
      <c r="Q569" s="4">
        <v>634.85599999999999</v>
      </c>
      <c r="R569" s="4">
        <v>110.855</v>
      </c>
      <c r="S569" s="4">
        <v>45.223999999999997</v>
      </c>
      <c r="T569" s="4">
        <v>45.631</v>
      </c>
      <c r="U569" s="4">
        <v>736.73199999999997</v>
      </c>
      <c r="V569" s="4">
        <v>225.20400000000001</v>
      </c>
      <c r="W569" s="4">
        <v>112.429</v>
      </c>
      <c r="X569" s="4">
        <v>223.91800000000001</v>
      </c>
      <c r="Y569" s="4">
        <v>273.17200000000003</v>
      </c>
      <c r="Z569" s="4">
        <v>115.88500000000001</v>
      </c>
      <c r="AA569" s="4">
        <v>81.392000000000095</v>
      </c>
      <c r="AB569" s="4">
        <v>245.26300000000001</v>
      </c>
      <c r="AC569" s="4">
        <v>387.38799999999998</v>
      </c>
      <c r="AD569" s="4">
        <v>108.642</v>
      </c>
      <c r="AE569" s="4">
        <v>67.391000000000005</v>
      </c>
      <c r="AF569" s="4">
        <v>221.25299999999999</v>
      </c>
      <c r="AG569" s="4">
        <v>274.21800000000002</v>
      </c>
      <c r="AH569" s="4">
        <v>78.233000000000004</v>
      </c>
      <c r="AI569" s="4">
        <v>35.564</v>
      </c>
      <c r="AJ569" s="4">
        <v>157.24100000000001</v>
      </c>
      <c r="AK569" s="4">
        <v>864.79100000000005</v>
      </c>
      <c r="AL569" s="4">
        <v>69.417000000000002</v>
      </c>
      <c r="AM569" s="4">
        <v>39.762</v>
      </c>
      <c r="AN569" s="4">
        <v>255.17</v>
      </c>
      <c r="AO569" s="4">
        <v>197.62100000000001</v>
      </c>
      <c r="AP569" s="4">
        <v>57.37</v>
      </c>
      <c r="AQ569" s="4">
        <v>71.709999999999994</v>
      </c>
      <c r="AR569" s="4">
        <v>151.44399999999999</v>
      </c>
      <c r="AS569" s="4">
        <v>135.239</v>
      </c>
      <c r="AT569" s="4">
        <v>46.131</v>
      </c>
      <c r="AU569" s="4">
        <v>31.045000000000002</v>
      </c>
      <c r="AV569" s="4">
        <v>108.79300000000001</v>
      </c>
      <c r="AW569" s="4">
        <v>103.8</v>
      </c>
      <c r="AX569" s="4">
        <v>79.975999999999999</v>
      </c>
      <c r="AY569" s="4">
        <v>46.5</v>
      </c>
      <c r="AZ569" s="4">
        <v>84</v>
      </c>
      <c r="BA569" s="4">
        <v>74.400000000000006</v>
      </c>
      <c r="BB569" s="4">
        <v>45.1</v>
      </c>
      <c r="BC569" s="4">
        <v>35.700000000000003</v>
      </c>
      <c r="BD569" s="4">
        <v>73.3</v>
      </c>
      <c r="BE569" s="4">
        <v>69.400000000000006</v>
      </c>
      <c r="BF569" s="4">
        <v>57.2</v>
      </c>
      <c r="BG569" s="4">
        <v>30.8</v>
      </c>
      <c r="BH569" s="272">
        <v>57.7</v>
      </c>
      <c r="BI569" s="218" t="e">
        <f t="array" aca="1" ref="BI569" ca="1">_xll.VisibleAlpha.UDF.VAData('VA Details'!$C$2,BI$557,$B569,BI$559,'VA Details'!$C$4,'VA Details'!$C$3,'VA Details'!$C$5)</f>
        <v>#NAME?</v>
      </c>
      <c r="BJ569" s="218" t="e">
        <f t="array" aca="1" ref="BJ569" ca="1">_xll.VisibleAlpha.UDF.VAData('VA Details'!$C$2,BJ$557,$B569,BJ$559,'VA Details'!$C$4,'VA Details'!$C$3,'VA Details'!$C$5)</f>
        <v>#NAME?</v>
      </c>
      <c r="BK569" s="218" t="e">
        <f t="array" aca="1" ref="BK569" ca="1">_xll.VisibleAlpha.UDF.VAData('VA Details'!$C$2,BK$557,$B569,BK$559,'VA Details'!$C$4,'VA Details'!$C$3,'VA Details'!$C$5)</f>
        <v>#NAME?</v>
      </c>
      <c r="BL569" s="218" t="e">
        <f t="array" aca="1" ref="BL569" ca="1">_xll.VisibleAlpha.UDF.VAData('VA Details'!$C$2,BL$557,$B569,BL$559,'VA Details'!$C$4,'VA Details'!$C$3,'VA Details'!$C$5)</f>
        <v>#NAME?</v>
      </c>
      <c r="BM569" s="218" t="e">
        <f t="array" aca="1" ref="BM569" ca="1">_xll.VisibleAlpha.UDF.VAData('VA Details'!$C$2,BM$557,$B569,BM$559,'VA Details'!$C$4,'VA Details'!$C$3,'VA Details'!$C$5)</f>
        <v>#NAME?</v>
      </c>
      <c r="BN569" s="218" t="e">
        <f t="array" aca="1" ref="BN569" ca="1">_xll.VisibleAlpha.UDF.VAData('VA Details'!$C$2,BN$557,$B569,BN$559,'VA Details'!$C$4,'VA Details'!$C$3,'VA Details'!$C$5)</f>
        <v>#NAME?</v>
      </c>
      <c r="BO569" s="218" t="e">
        <f t="array" aca="1" ref="BO569" ca="1">_xll.VisibleAlpha.UDF.VAData('VA Details'!$C$2,BO$557,$B569,BO$559,'VA Details'!$C$4,'VA Details'!$C$3,'VA Details'!$C$5)</f>
        <v>#NAME?</v>
      </c>
      <c r="BP569" s="218" t="e">
        <f t="array" aca="1" ref="BP569" ca="1">_xll.VisibleAlpha.UDF.VAData('VA Details'!$C$2,BP$557,$B569,BP$559,'VA Details'!$C$4,'VA Details'!$C$3,'VA Details'!$C$5)</f>
        <v>#NAME?</v>
      </c>
      <c r="BQ569" s="218" t="e">
        <f t="array" aca="1" ref="BQ569" ca="1">_xll.VisibleAlpha.UDF.VAData('VA Details'!$C$2,BQ$557,$B569,BQ$559,'VA Details'!$C$4,'VA Details'!$C$3,'VA Details'!$C$5)</f>
        <v>#NAME?</v>
      </c>
      <c r="BR569" s="218" t="e">
        <f t="array" aca="1" ref="BR569" ca="1">_xll.VisibleAlpha.UDF.VAData('VA Details'!$C$2,BR$557,$B569,BR$559,'VA Details'!$C$4,'VA Details'!$C$3,'VA Details'!$C$5)</f>
        <v>#NAME?</v>
      </c>
      <c r="BS569" s="218" t="e">
        <f t="array" aca="1" ref="BS569" ca="1">_xll.VisibleAlpha.UDF.VAData('VA Details'!$C$2,BS$557,$B569,BS$559,'VA Details'!$C$4,'VA Details'!$C$3,'VA Details'!$C$5)</f>
        <v>#NAME?</v>
      </c>
      <c r="BT569" s="218" t="e">
        <f t="array" aca="1" ref="BT569" ca="1">_xll.VisibleAlpha.UDF.VAData('VA Details'!$C$2,BT$557,$B569,BT$559,'VA Details'!$C$4,'VA Details'!$C$3,'VA Details'!$C$5)</f>
        <v>#NAME?</v>
      </c>
      <c r="BU569" s="218" t="e">
        <f t="array" aca="1" ref="BU569" ca="1">_xll.VisibleAlpha.UDF.VAData('VA Details'!$C$2,BU$557,$B569,BU$559,'VA Details'!$C$4,'VA Details'!$C$3,'VA Details'!$C$5)</f>
        <v>#NAME?</v>
      </c>
      <c r="BV569" s="218" t="e">
        <f t="array" aca="1" ref="BV569" ca="1">_xll.VisibleAlpha.UDF.VAData('VA Details'!$C$2,BV$557,$B569,BV$559,'VA Details'!$C$4,'VA Details'!$C$3,'VA Details'!$C$5)</f>
        <v>#NAME?</v>
      </c>
      <c r="BW569" s="218" t="e">
        <f t="array" aca="1" ref="BW569" ca="1">_xll.VisibleAlpha.UDF.VAData('VA Details'!$C$2,BW$557,$B569,BW$559,'VA Details'!$C$4,'VA Details'!$C$3,'VA Details'!$C$5)</f>
        <v>#NAME?</v>
      </c>
      <c r="BX569" s="218" t="e">
        <f t="array" aca="1" ref="BX569" ca="1">_xll.VisibleAlpha.UDF.VAData('VA Details'!$C$2,BX$557,$B569,BX$559,'VA Details'!$C$4,'VA Details'!$C$3,'VA Details'!$C$5)</f>
        <v>#NAME?</v>
      </c>
      <c r="BY569" s="218" t="e">
        <f t="array" aca="1" ref="BY569" ca="1">_xll.VisibleAlpha.UDF.VAData('VA Details'!$C$2,BY$557,$B569,BY$559,'VA Details'!$C$4,'VA Details'!$C$3,'VA Details'!$C$5)</f>
        <v>#NAME?</v>
      </c>
      <c r="BZ569" s="218" t="e">
        <f t="array" aca="1" ref="BZ569" ca="1">_xll.VisibleAlpha.UDF.VAData('VA Details'!$C$2,BZ$557,$B569,BZ$559,'VA Details'!$C$4,'VA Details'!$C$3,'VA Details'!$C$5)</f>
        <v>#NAME?</v>
      </c>
      <c r="CB569" s="4" t="s">
        <v>365</v>
      </c>
      <c r="CC569" s="4">
        <v>719.21450000000004</v>
      </c>
      <c r="CD569" s="4">
        <v>881.77059465645254</v>
      </c>
      <c r="CE569" s="4">
        <v>2019.1066533333333</v>
      </c>
      <c r="CF569" s="4">
        <v>1052.7909999999999</v>
      </c>
      <c r="CG569" s="4">
        <v>725.40499999999997</v>
      </c>
      <c r="CH569" s="4">
        <v>822.68399999999997</v>
      </c>
      <c r="CI569" s="4">
        <v>641.09400000000005</v>
      </c>
      <c r="CJ569" s="4">
        <v>1127.0129999999999</v>
      </c>
      <c r="CK569" s="4">
        <v>549.923</v>
      </c>
      <c r="CL569" s="4">
        <v>404.52600000000001</v>
      </c>
      <c r="CM569" s="4">
        <v>323.61</v>
      </c>
      <c r="CN569" s="4">
        <v>250.2</v>
      </c>
      <c r="CO569" s="4">
        <v>235.6</v>
      </c>
      <c r="CP569" s="218" t="e">
        <f t="array" aca="1" ref="CP569" ca="1">_xll.VisibleAlpha.UDF.VAData('VA Details'!$C$2,CP$557,$B569,CP$559,'VA Details'!$C$4,'VA Details'!$C$3,'VA Details'!$C$5)</f>
        <v>#NAME?</v>
      </c>
      <c r="CQ569" s="218" t="e">
        <f t="array" aca="1" ref="CQ569" ca="1">_xll.VisibleAlpha.UDF.VAData('VA Details'!$C$2,CQ$557,$B569,CQ$559,'VA Details'!$C$4,'VA Details'!$C$3,'VA Details'!$C$5)</f>
        <v>#NAME?</v>
      </c>
      <c r="CR569" s="218" t="e">
        <f t="array" aca="1" ref="CR569" ca="1">_xll.VisibleAlpha.UDF.VAData('VA Details'!$C$2,CR$557,$B569,CR$559,'VA Details'!$C$4,'VA Details'!$C$3,'VA Details'!$C$5)</f>
        <v>#NAME?</v>
      </c>
      <c r="CS569" s="218" t="e">
        <f t="array" aca="1" ref="CS569" ca="1">_xll.VisibleAlpha.UDF.VAData('VA Details'!$C$2,CS$557,$B569,CS$559,'VA Details'!$C$4,'VA Details'!$C$3,'VA Details'!$C$5)</f>
        <v>#NAME?</v>
      </c>
      <c r="CT569" s="218" t="e">
        <f t="array" aca="1" ref="CT569" ca="1">_xll.VisibleAlpha.UDF.VAData('VA Details'!$C$2,CT$557,$B569,CT$559,'VA Details'!$C$4,'VA Details'!$C$3,'VA Details'!$C$5)</f>
        <v>#NAME?</v>
      </c>
    </row>
    <row r="570" spans="1:98" ht="15.75" customHeight="1" x14ac:dyDescent="0.25">
      <c r="A570" s="16"/>
      <c r="B570" s="219" t="s">
        <v>12</v>
      </c>
      <c r="C570" s="40" t="s">
        <v>365</v>
      </c>
      <c r="D570" s="40" t="s">
        <v>365</v>
      </c>
      <c r="E570" s="40" t="s">
        <v>365</v>
      </c>
      <c r="F570" s="40" t="s">
        <v>365</v>
      </c>
      <c r="G570" s="40">
        <v>334.38</v>
      </c>
      <c r="H570" s="40">
        <v>107.03400000000001</v>
      </c>
      <c r="I570" s="40">
        <v>236.32499999999999</v>
      </c>
      <c r="J570" s="40">
        <v>148.084</v>
      </c>
      <c r="K570" s="40">
        <v>226.13900000000001</v>
      </c>
      <c r="L570" s="40">
        <v>288.03300000000002</v>
      </c>
      <c r="M570" s="40">
        <v>405.00700000000001</v>
      </c>
      <c r="N570" s="40">
        <v>303.12799999999999</v>
      </c>
      <c r="O570" s="40">
        <v>144.303</v>
      </c>
      <c r="P570" s="40">
        <v>1268.606</v>
      </c>
      <c r="Q570" s="40">
        <v>767.65599999999995</v>
      </c>
      <c r="R570" s="40">
        <v>233.155</v>
      </c>
      <c r="S570" s="40">
        <v>151.61099999999999</v>
      </c>
      <c r="T570" s="40">
        <v>135.44200000000001</v>
      </c>
      <c r="U570" s="40">
        <v>953.976</v>
      </c>
      <c r="V570" s="40">
        <v>427.73599999999999</v>
      </c>
      <c r="W570" s="40">
        <v>366.392</v>
      </c>
      <c r="X570" s="40">
        <v>364.93</v>
      </c>
      <c r="Y570" s="40">
        <v>486.791</v>
      </c>
      <c r="Z570" s="40">
        <v>342.512</v>
      </c>
      <c r="AA570" s="40">
        <v>272.55599999999998</v>
      </c>
      <c r="AB570" s="40">
        <v>479.44099999999997</v>
      </c>
      <c r="AC570" s="40">
        <v>744.82299999999998</v>
      </c>
      <c r="AD570" s="40">
        <v>407.12700000000001</v>
      </c>
      <c r="AE570" s="40">
        <v>348.30500000000001</v>
      </c>
      <c r="AF570" s="40">
        <v>576.98900000000003</v>
      </c>
      <c r="AG570" s="40">
        <v>653.93899999999996</v>
      </c>
      <c r="AH570" s="40">
        <v>411.36900000000003</v>
      </c>
      <c r="AI570" s="40">
        <v>288.32499999999999</v>
      </c>
      <c r="AJ570" s="40">
        <v>583.42100000000005</v>
      </c>
      <c r="AK570" s="40">
        <v>1568.567</v>
      </c>
      <c r="AL570" s="40">
        <v>488.411</v>
      </c>
      <c r="AM570" s="40">
        <v>422.24</v>
      </c>
      <c r="AN570" s="40">
        <v>950.51599999999996</v>
      </c>
      <c r="AO570" s="40">
        <v>888.17899999999997</v>
      </c>
      <c r="AP570" s="40">
        <v>729.42200000000003</v>
      </c>
      <c r="AQ570" s="40">
        <v>996.24900000000002</v>
      </c>
      <c r="AR570" s="40">
        <v>957.53499999999997</v>
      </c>
      <c r="AS570" s="40">
        <v>814.28200000000004</v>
      </c>
      <c r="AT570" s="40">
        <v>784.53200000000004</v>
      </c>
      <c r="AU570" s="40">
        <v>711.43</v>
      </c>
      <c r="AV570" s="40">
        <v>984.85199999999998</v>
      </c>
      <c r="AW570" s="40">
        <v>866.12300000000005</v>
      </c>
      <c r="AX570" s="40">
        <v>845.779</v>
      </c>
      <c r="AY570" s="40">
        <v>1002.5</v>
      </c>
      <c r="AZ570" s="40">
        <v>1504.8</v>
      </c>
      <c r="BA570" s="40">
        <v>1382.8</v>
      </c>
      <c r="BB570" s="40">
        <v>1393.5</v>
      </c>
      <c r="BC570" s="40">
        <v>1201.5</v>
      </c>
      <c r="BD570" s="40">
        <v>1444.9</v>
      </c>
      <c r="BE570" s="40">
        <v>1337.8</v>
      </c>
      <c r="BF570" s="40">
        <v>1348.7</v>
      </c>
      <c r="BG570" s="40">
        <v>1218.0999999999999</v>
      </c>
      <c r="BH570" s="273">
        <v>1475</v>
      </c>
      <c r="BI570" s="95" t="e">
        <f t="array" aca="1" ref="BI570" ca="1">_xll.VisibleAlpha.UDF.VAData('VA Details'!$C$2,BI$557,$B570,BI$559,'VA Details'!$C$4,'VA Details'!$C$3,'VA Details'!$C$5)</f>
        <v>#NAME?</v>
      </c>
      <c r="BJ570" s="95" t="e">
        <f t="array" aca="1" ref="BJ570" ca="1">_xll.VisibleAlpha.UDF.VAData('VA Details'!$C$2,BJ$557,$B570,BJ$559,'VA Details'!$C$4,'VA Details'!$C$3,'VA Details'!$C$5)</f>
        <v>#NAME?</v>
      </c>
      <c r="BK570" s="95" t="e">
        <f t="array" aca="1" ref="BK570" ca="1">_xll.VisibleAlpha.UDF.VAData('VA Details'!$C$2,BK$557,$B570,BK$559,'VA Details'!$C$4,'VA Details'!$C$3,'VA Details'!$C$5)</f>
        <v>#NAME?</v>
      </c>
      <c r="BL570" s="95" t="e">
        <f t="array" aca="1" ref="BL570" ca="1">_xll.VisibleAlpha.UDF.VAData('VA Details'!$C$2,BL$557,$B570,BL$559,'VA Details'!$C$4,'VA Details'!$C$3,'VA Details'!$C$5)</f>
        <v>#NAME?</v>
      </c>
      <c r="BM570" s="95" t="e">
        <f t="array" aca="1" ref="BM570" ca="1">_xll.VisibleAlpha.UDF.VAData('VA Details'!$C$2,BM$557,$B570,BM$559,'VA Details'!$C$4,'VA Details'!$C$3,'VA Details'!$C$5)</f>
        <v>#NAME?</v>
      </c>
      <c r="BN570" s="95" t="e">
        <f t="array" aca="1" ref="BN570" ca="1">_xll.VisibleAlpha.UDF.VAData('VA Details'!$C$2,BN$557,$B570,BN$559,'VA Details'!$C$4,'VA Details'!$C$3,'VA Details'!$C$5)</f>
        <v>#NAME?</v>
      </c>
      <c r="BO570" s="95" t="e">
        <f t="array" aca="1" ref="BO570" ca="1">_xll.VisibleAlpha.UDF.VAData('VA Details'!$C$2,BO$557,$B570,BO$559,'VA Details'!$C$4,'VA Details'!$C$3,'VA Details'!$C$5)</f>
        <v>#NAME?</v>
      </c>
      <c r="BP570" s="95" t="e">
        <f t="array" aca="1" ref="BP570" ca="1">_xll.VisibleAlpha.UDF.VAData('VA Details'!$C$2,BP$557,$B570,BP$559,'VA Details'!$C$4,'VA Details'!$C$3,'VA Details'!$C$5)</f>
        <v>#NAME?</v>
      </c>
      <c r="BQ570" s="95" t="e">
        <f t="array" aca="1" ref="BQ570" ca="1">_xll.VisibleAlpha.UDF.VAData('VA Details'!$C$2,BQ$557,$B570,BQ$559,'VA Details'!$C$4,'VA Details'!$C$3,'VA Details'!$C$5)</f>
        <v>#NAME?</v>
      </c>
      <c r="BR570" s="95" t="e">
        <f t="array" aca="1" ref="BR570" ca="1">_xll.VisibleAlpha.UDF.VAData('VA Details'!$C$2,BR$557,$B570,BR$559,'VA Details'!$C$4,'VA Details'!$C$3,'VA Details'!$C$5)</f>
        <v>#NAME?</v>
      </c>
      <c r="BS570" s="95" t="e">
        <f t="array" aca="1" ref="BS570" ca="1">_xll.VisibleAlpha.UDF.VAData('VA Details'!$C$2,BS$557,$B570,BS$559,'VA Details'!$C$4,'VA Details'!$C$3,'VA Details'!$C$5)</f>
        <v>#NAME?</v>
      </c>
      <c r="BT570" s="95" t="e">
        <f t="array" aca="1" ref="BT570" ca="1">_xll.VisibleAlpha.UDF.VAData('VA Details'!$C$2,BT$557,$B570,BT$559,'VA Details'!$C$4,'VA Details'!$C$3,'VA Details'!$C$5)</f>
        <v>#NAME?</v>
      </c>
      <c r="BU570" s="95" t="e">
        <f t="array" aca="1" ref="BU570" ca="1">_xll.VisibleAlpha.UDF.VAData('VA Details'!$C$2,BU$557,$B570,BU$559,'VA Details'!$C$4,'VA Details'!$C$3,'VA Details'!$C$5)</f>
        <v>#NAME?</v>
      </c>
      <c r="BV570" s="95" t="e">
        <f t="array" aca="1" ref="BV570" ca="1">_xll.VisibleAlpha.UDF.VAData('VA Details'!$C$2,BV$557,$B570,BV$559,'VA Details'!$C$4,'VA Details'!$C$3,'VA Details'!$C$5)</f>
        <v>#NAME?</v>
      </c>
      <c r="BW570" s="95" t="e">
        <f t="array" aca="1" ref="BW570" ca="1">_xll.VisibleAlpha.UDF.VAData('VA Details'!$C$2,BW$557,$B570,BW$559,'VA Details'!$C$4,'VA Details'!$C$3,'VA Details'!$C$5)</f>
        <v>#NAME?</v>
      </c>
      <c r="BX570" s="95" t="e">
        <f t="array" aca="1" ref="BX570" ca="1">_xll.VisibleAlpha.UDF.VAData('VA Details'!$C$2,BX$557,$B570,BX$559,'VA Details'!$C$4,'VA Details'!$C$3,'VA Details'!$C$5)</f>
        <v>#NAME?</v>
      </c>
      <c r="BY570" s="95" t="e">
        <f t="array" aca="1" ref="BY570" ca="1">_xll.VisibleAlpha.UDF.VAData('VA Details'!$C$2,BY$557,$B570,BY$559,'VA Details'!$C$4,'VA Details'!$C$3,'VA Details'!$C$5)</f>
        <v>#NAME?</v>
      </c>
      <c r="BZ570" s="95" t="e">
        <f t="array" aca="1" ref="BZ570" ca="1">_xll.VisibleAlpha.UDF.VAData('VA Details'!$C$2,BZ$557,$B570,BZ$559,'VA Details'!$C$4,'VA Details'!$C$3,'VA Details'!$C$5)</f>
        <v>#NAME?</v>
      </c>
      <c r="CB570" s="40" t="s">
        <v>365</v>
      </c>
      <c r="CC570" s="40">
        <v>825.82299999999998</v>
      </c>
      <c r="CD570" s="40">
        <v>1222.307</v>
      </c>
      <c r="CE570" s="40">
        <v>2413.7199999999998</v>
      </c>
      <c r="CF570" s="40">
        <v>1668.7650000000001</v>
      </c>
      <c r="CG570" s="40">
        <v>1560.625</v>
      </c>
      <c r="CH570" s="40">
        <v>1903.9459999999999</v>
      </c>
      <c r="CI570" s="40">
        <v>1990.6020000000001</v>
      </c>
      <c r="CJ570" s="40">
        <v>2928.7240000000002</v>
      </c>
      <c r="CK570" s="40">
        <v>2990.3580000000002</v>
      </c>
      <c r="CL570" s="40">
        <v>3552.598</v>
      </c>
      <c r="CM570" s="40">
        <v>3408.1840000000002</v>
      </c>
      <c r="CN570" s="40">
        <v>5283.6</v>
      </c>
      <c r="CO570" s="40">
        <v>5332.9</v>
      </c>
      <c r="CP570" s="95" t="e">
        <f t="array" aca="1" ref="CP570" ca="1">_xll.VisibleAlpha.UDF.VAData('VA Details'!$C$2,CP$557,$B570,CP$559,'VA Details'!$C$4,'VA Details'!$C$3,'VA Details'!$C$5)</f>
        <v>#NAME?</v>
      </c>
      <c r="CQ570" s="95" t="e">
        <f t="array" aca="1" ref="CQ570" ca="1">_xll.VisibleAlpha.UDF.VAData('VA Details'!$C$2,CQ$557,$B570,CQ$559,'VA Details'!$C$4,'VA Details'!$C$3,'VA Details'!$C$5)</f>
        <v>#NAME?</v>
      </c>
      <c r="CR570" s="95" t="e">
        <f t="array" aca="1" ref="CR570" ca="1">_xll.VisibleAlpha.UDF.VAData('VA Details'!$C$2,CR$557,$B570,CR$559,'VA Details'!$C$4,'VA Details'!$C$3,'VA Details'!$C$5)</f>
        <v>#NAME?</v>
      </c>
      <c r="CS570" s="95" t="e">
        <f t="array" aca="1" ref="CS570" ca="1">_xll.VisibleAlpha.UDF.VAData('VA Details'!$C$2,CS$557,$B570,CS$559,'VA Details'!$C$4,'VA Details'!$C$3,'VA Details'!$C$5)</f>
        <v>#NAME?</v>
      </c>
      <c r="CT570" s="95" t="e">
        <f t="array" aca="1" ref="CT570" ca="1">_xll.VisibleAlpha.UDF.VAData('VA Details'!$C$2,CT$557,$B570,CT$559,'VA Details'!$C$4,'VA Details'!$C$3,'VA Details'!$C$5)</f>
        <v>#NAME?</v>
      </c>
    </row>
    <row r="571" spans="1:98" ht="15.75" customHeight="1" x14ac:dyDescent="0.25">
      <c r="A571" s="1"/>
      <c r="B571" s="26" t="s">
        <v>370</v>
      </c>
      <c r="C571" s="4" t="s">
        <v>365</v>
      </c>
      <c r="D571" s="4" t="s">
        <v>365</v>
      </c>
      <c r="E571" s="4" t="s">
        <v>365</v>
      </c>
      <c r="F571" s="4" t="s">
        <v>365</v>
      </c>
      <c r="G571" s="4" t="s">
        <v>365</v>
      </c>
      <c r="H571" s="4" t="s">
        <v>365</v>
      </c>
      <c r="I571" s="4" t="s">
        <v>365</v>
      </c>
      <c r="J571" s="4" t="s">
        <v>365</v>
      </c>
      <c r="K571" s="4" t="s">
        <v>365</v>
      </c>
      <c r="L571" s="4" t="s">
        <v>365</v>
      </c>
      <c r="M571" s="4" t="s">
        <v>365</v>
      </c>
      <c r="N571" s="4" t="s">
        <v>365</v>
      </c>
      <c r="O571" s="4" t="s">
        <v>365</v>
      </c>
      <c r="P571" s="4" t="s">
        <v>365</v>
      </c>
      <c r="Q571" s="4" t="s">
        <v>365</v>
      </c>
      <c r="R571" s="4" t="s">
        <v>365</v>
      </c>
      <c r="S571" s="4" t="s">
        <v>365</v>
      </c>
      <c r="T571" s="4" t="s">
        <v>365</v>
      </c>
      <c r="U571" s="4" t="s">
        <v>365</v>
      </c>
      <c r="V571" s="4" t="s">
        <v>365</v>
      </c>
      <c r="W571" s="4" t="s">
        <v>365</v>
      </c>
      <c r="X571" s="4" t="s">
        <v>365</v>
      </c>
      <c r="Y571" s="4" t="s">
        <v>365</v>
      </c>
      <c r="Z571" s="4" t="s">
        <v>365</v>
      </c>
      <c r="AA571" s="4" t="s">
        <v>365</v>
      </c>
      <c r="AB571" s="4" t="s">
        <v>365</v>
      </c>
      <c r="AC571" s="4" t="s">
        <v>365</v>
      </c>
      <c r="AD571" s="4" t="s">
        <v>365</v>
      </c>
      <c r="AE571" s="4" t="s">
        <v>365</v>
      </c>
      <c r="AF571" s="4" t="s">
        <v>365</v>
      </c>
      <c r="AG571" s="4" t="s">
        <v>365</v>
      </c>
      <c r="AH571" s="4" t="s">
        <v>365</v>
      </c>
      <c r="AI571" s="4" t="s">
        <v>365</v>
      </c>
      <c r="AJ571" s="4" t="s">
        <v>365</v>
      </c>
      <c r="AK571" s="4" t="s">
        <v>365</v>
      </c>
      <c r="AL571" s="4" t="s">
        <v>365</v>
      </c>
      <c r="AM571" s="4" t="s">
        <v>365</v>
      </c>
      <c r="AN571" s="4" t="s">
        <v>365</v>
      </c>
      <c r="AO571" s="4" t="s">
        <v>365</v>
      </c>
      <c r="AP571" s="4" t="s">
        <v>365</v>
      </c>
      <c r="AQ571" s="4" t="s">
        <v>365</v>
      </c>
      <c r="AR571" s="4" t="s">
        <v>365</v>
      </c>
      <c r="AS571" s="4" t="s">
        <v>365</v>
      </c>
      <c r="AT571" s="4" t="s">
        <v>365</v>
      </c>
      <c r="AU571" s="4">
        <v>17</v>
      </c>
      <c r="AV571" s="4">
        <v>25.5</v>
      </c>
      <c r="AW571" s="4">
        <v>20</v>
      </c>
      <c r="AX571" s="4">
        <v>19.100000000000001</v>
      </c>
      <c r="AY571" s="4">
        <v>83.2</v>
      </c>
      <c r="AZ571" s="4">
        <v>174.7</v>
      </c>
      <c r="BA571" s="4">
        <v>176.5</v>
      </c>
      <c r="BB571" s="4">
        <v>179.9</v>
      </c>
      <c r="BC571" s="4">
        <v>188.6</v>
      </c>
      <c r="BD571" s="4">
        <v>170.6</v>
      </c>
      <c r="BE571" s="4">
        <v>158.1</v>
      </c>
      <c r="BF571" s="4">
        <v>138.80000000000001</v>
      </c>
      <c r="BG571" s="4">
        <v>121.5</v>
      </c>
      <c r="BH571" s="272">
        <v>119.2</v>
      </c>
      <c r="BI571" s="218" t="e">
        <f t="array" aca="1" ref="BI571" ca="1">_xll.VisibleAlpha.UDF.VAData('VA Details'!$C$2,BI$557,$B571,BI$559,'VA Details'!$C$4,'VA Details'!$C$3,'VA Details'!$C$5)</f>
        <v>#NAME?</v>
      </c>
      <c r="BJ571" s="218" t="e">
        <f t="array" aca="1" ref="BJ571" ca="1">_xll.VisibleAlpha.UDF.VAData('VA Details'!$C$2,BJ$557,$B571,BJ$559,'VA Details'!$C$4,'VA Details'!$C$3,'VA Details'!$C$5)</f>
        <v>#NAME?</v>
      </c>
      <c r="BK571" s="218" t="e">
        <f t="array" aca="1" ref="BK571" ca="1">_xll.VisibleAlpha.UDF.VAData('VA Details'!$C$2,BK$557,$B571,BK$559,'VA Details'!$C$4,'VA Details'!$C$3,'VA Details'!$C$5)</f>
        <v>#NAME?</v>
      </c>
      <c r="BL571" s="218" t="e">
        <f t="array" aca="1" ref="BL571" ca="1">_xll.VisibleAlpha.UDF.VAData('VA Details'!$C$2,BL$557,$B571,BL$559,'VA Details'!$C$4,'VA Details'!$C$3,'VA Details'!$C$5)</f>
        <v>#NAME?</v>
      </c>
      <c r="BM571" s="218" t="e">
        <f t="array" aca="1" ref="BM571" ca="1">_xll.VisibleAlpha.UDF.VAData('VA Details'!$C$2,BM$557,$B571,BM$559,'VA Details'!$C$4,'VA Details'!$C$3,'VA Details'!$C$5)</f>
        <v>#NAME?</v>
      </c>
      <c r="BN571" s="218" t="e">
        <f t="array" aca="1" ref="BN571" ca="1">_xll.VisibleAlpha.UDF.VAData('VA Details'!$C$2,BN$557,$B571,BN$559,'VA Details'!$C$4,'VA Details'!$C$3,'VA Details'!$C$5)</f>
        <v>#NAME?</v>
      </c>
      <c r="BO571" s="218" t="e">
        <f t="array" aca="1" ref="BO571" ca="1">_xll.VisibleAlpha.UDF.VAData('VA Details'!$C$2,BO$557,$B571,BO$559,'VA Details'!$C$4,'VA Details'!$C$3,'VA Details'!$C$5)</f>
        <v>#NAME?</v>
      </c>
      <c r="BP571" s="218" t="e">
        <f t="array" aca="1" ref="BP571" ca="1">_xll.VisibleAlpha.UDF.VAData('VA Details'!$C$2,BP$557,$B571,BP$559,'VA Details'!$C$4,'VA Details'!$C$3,'VA Details'!$C$5)</f>
        <v>#NAME?</v>
      </c>
      <c r="BQ571" s="218" t="e">
        <f t="array" aca="1" ref="BQ571" ca="1">_xll.VisibleAlpha.UDF.VAData('VA Details'!$C$2,BQ$557,$B571,BQ$559,'VA Details'!$C$4,'VA Details'!$C$3,'VA Details'!$C$5)</f>
        <v>#NAME?</v>
      </c>
      <c r="BR571" s="218" t="e">
        <f t="array" aca="1" ref="BR571" ca="1">_xll.VisibleAlpha.UDF.VAData('VA Details'!$C$2,BR$557,$B571,BR$559,'VA Details'!$C$4,'VA Details'!$C$3,'VA Details'!$C$5)</f>
        <v>#NAME?</v>
      </c>
      <c r="BS571" s="218" t="e">
        <f t="array" aca="1" ref="BS571" ca="1">_xll.VisibleAlpha.UDF.VAData('VA Details'!$C$2,BS$557,$B571,BS$559,'VA Details'!$C$4,'VA Details'!$C$3,'VA Details'!$C$5)</f>
        <v>#NAME?</v>
      </c>
      <c r="BT571" s="218" t="e">
        <f t="array" aca="1" ref="BT571" ca="1">_xll.VisibleAlpha.UDF.VAData('VA Details'!$C$2,BT$557,$B571,BT$559,'VA Details'!$C$4,'VA Details'!$C$3,'VA Details'!$C$5)</f>
        <v>#NAME?</v>
      </c>
      <c r="BU571" s="218" t="e">
        <f t="array" aca="1" ref="BU571" ca="1">_xll.VisibleAlpha.UDF.VAData('VA Details'!$C$2,BU$557,$B571,BU$559,'VA Details'!$C$4,'VA Details'!$C$3,'VA Details'!$C$5)</f>
        <v>#NAME?</v>
      </c>
      <c r="BV571" s="218" t="e">
        <f t="array" aca="1" ref="BV571" ca="1">_xll.VisibleAlpha.UDF.VAData('VA Details'!$C$2,BV$557,$B571,BV$559,'VA Details'!$C$4,'VA Details'!$C$3,'VA Details'!$C$5)</f>
        <v>#NAME?</v>
      </c>
      <c r="BW571" s="218" t="e">
        <f t="array" aca="1" ref="BW571" ca="1">_xll.VisibleAlpha.UDF.VAData('VA Details'!$C$2,BW$557,$B571,BW$559,'VA Details'!$C$4,'VA Details'!$C$3,'VA Details'!$C$5)</f>
        <v>#NAME?</v>
      </c>
      <c r="BX571" s="218" t="e">
        <f t="array" aca="1" ref="BX571" ca="1">_xll.VisibleAlpha.UDF.VAData('VA Details'!$C$2,BX$557,$B571,BX$559,'VA Details'!$C$4,'VA Details'!$C$3,'VA Details'!$C$5)</f>
        <v>#NAME?</v>
      </c>
      <c r="BY571" s="218" t="e">
        <f t="array" aca="1" ref="BY571" ca="1">_xll.VisibleAlpha.UDF.VAData('VA Details'!$C$2,BY$557,$B571,BY$559,'VA Details'!$C$4,'VA Details'!$C$3,'VA Details'!$C$5)</f>
        <v>#NAME?</v>
      </c>
      <c r="BZ571" s="218" t="e">
        <f t="array" aca="1" ref="BZ571" ca="1">_xll.VisibleAlpha.UDF.VAData('VA Details'!$C$2,BZ$557,$B571,BZ$559,'VA Details'!$C$4,'VA Details'!$C$3,'VA Details'!$C$5)</f>
        <v>#NAME?</v>
      </c>
      <c r="CB571" s="4" t="s">
        <v>365</v>
      </c>
      <c r="CC571" s="4" t="s">
        <v>365</v>
      </c>
      <c r="CD571" s="4" t="s">
        <v>365</v>
      </c>
      <c r="CE571" s="4" t="s">
        <v>365</v>
      </c>
      <c r="CF571" s="4" t="s">
        <v>365</v>
      </c>
      <c r="CG571" s="4" t="s">
        <v>365</v>
      </c>
      <c r="CH571" s="4" t="s">
        <v>365</v>
      </c>
      <c r="CI571" s="4" t="s">
        <v>365</v>
      </c>
      <c r="CJ571" s="4" t="s">
        <v>365</v>
      </c>
      <c r="CK571" s="4" t="s">
        <v>365</v>
      </c>
      <c r="CL571" s="4" t="s">
        <v>365</v>
      </c>
      <c r="CM571" s="4">
        <v>81.599999999999994</v>
      </c>
      <c r="CN571" s="4">
        <v>614.29999999999995</v>
      </c>
      <c r="CO571" s="4">
        <v>656.1</v>
      </c>
      <c r="CP571" s="218" t="e">
        <f t="array" aca="1" ref="CP571" ca="1">_xll.VisibleAlpha.UDF.VAData('VA Details'!$C$2,CP$557,$B571,CP$559,'VA Details'!$C$4,'VA Details'!$C$3,'VA Details'!$C$5)</f>
        <v>#NAME?</v>
      </c>
      <c r="CQ571" s="218" t="e">
        <f t="array" aca="1" ref="CQ571" ca="1">_xll.VisibleAlpha.UDF.VAData('VA Details'!$C$2,CQ$557,$B571,CQ$559,'VA Details'!$C$4,'VA Details'!$C$3,'VA Details'!$C$5)</f>
        <v>#NAME?</v>
      </c>
      <c r="CR571" s="218" t="e">
        <f t="array" aca="1" ref="CR571" ca="1">_xll.VisibleAlpha.UDF.VAData('VA Details'!$C$2,CR$557,$B571,CR$559,'VA Details'!$C$4,'VA Details'!$C$3,'VA Details'!$C$5)</f>
        <v>#NAME?</v>
      </c>
      <c r="CS571" s="218" t="e">
        <f t="array" aca="1" ref="CS571" ca="1">_xll.VisibleAlpha.UDF.VAData('VA Details'!$C$2,CS$557,$B571,CS$559,'VA Details'!$C$4,'VA Details'!$C$3,'VA Details'!$C$5)</f>
        <v>#NAME?</v>
      </c>
      <c r="CT571" s="218" t="e">
        <f t="array" aca="1" ref="CT571" ca="1">_xll.VisibleAlpha.UDF.VAData('VA Details'!$C$2,CT$557,$B571,CT$559,'VA Details'!$C$4,'VA Details'!$C$3,'VA Details'!$C$5)</f>
        <v>#NAME?</v>
      </c>
    </row>
    <row r="572" spans="1:98" ht="15.75" customHeight="1" x14ac:dyDescent="0.25">
      <c r="A572" s="1"/>
      <c r="B572" s="121"/>
      <c r="C572" s="121"/>
      <c r="D572" s="121"/>
      <c r="E572" s="121"/>
      <c r="F572" s="121"/>
      <c r="G572" s="121"/>
      <c r="H572" s="121"/>
      <c r="I572" s="121"/>
      <c r="J572" s="121"/>
      <c r="K572" s="121"/>
      <c r="L572" s="121"/>
      <c r="M572" s="121"/>
      <c r="N572" s="121"/>
      <c r="O572" s="121"/>
      <c r="P572" s="121"/>
      <c r="Q572" s="121"/>
      <c r="R572" s="121"/>
      <c r="S572" s="121"/>
      <c r="T572" s="121"/>
      <c r="U572" s="121"/>
      <c r="V572" s="121"/>
      <c r="W572" s="121"/>
      <c r="X572" s="121"/>
      <c r="Y572" s="121"/>
      <c r="Z572" s="121"/>
      <c r="AA572" s="121"/>
      <c r="AB572" s="121"/>
      <c r="AC572" s="121"/>
      <c r="AD572" s="121"/>
      <c r="AE572" s="121"/>
      <c r="AF572" s="121"/>
      <c r="AG572" s="121"/>
      <c r="AH572" s="121"/>
      <c r="AI572" s="121"/>
      <c r="AJ572" s="121"/>
      <c r="AK572" s="121"/>
      <c r="AL572" s="121"/>
      <c r="AM572" s="121"/>
      <c r="AN572" s="121"/>
      <c r="AO572" s="121"/>
      <c r="AP572" s="121"/>
      <c r="AQ572" s="121"/>
      <c r="AR572" s="121"/>
      <c r="AS572" s="121"/>
      <c r="AT572" s="121"/>
      <c r="AU572" s="121"/>
      <c r="AV572" s="121"/>
      <c r="AW572" s="121"/>
      <c r="AX572" s="121"/>
      <c r="AY572" s="121"/>
      <c r="AZ572" s="121"/>
      <c r="BA572" s="121"/>
      <c r="BB572" s="121"/>
      <c r="BC572" s="121"/>
      <c r="BD572" s="121"/>
      <c r="BE572" s="121"/>
      <c r="BF572" s="121"/>
      <c r="BG572" s="4"/>
      <c r="BH572" s="272"/>
      <c r="BI572" s="218"/>
      <c r="BJ572" s="218"/>
      <c r="BK572" s="218"/>
      <c r="BL572" s="218"/>
      <c r="BM572" s="218"/>
      <c r="BN572" s="218"/>
      <c r="BO572" s="218"/>
      <c r="BP572" s="218"/>
      <c r="BQ572" s="218"/>
      <c r="BR572" s="218"/>
      <c r="BS572" s="218"/>
      <c r="BT572" s="218"/>
      <c r="BU572" s="218"/>
      <c r="BV572" s="218"/>
      <c r="BW572" s="218"/>
      <c r="BX572" s="218"/>
      <c r="BY572" s="218"/>
      <c r="BZ572" s="218"/>
      <c r="CB572" s="4"/>
      <c r="CC572" s="4"/>
      <c r="CD572" s="4"/>
      <c r="CE572" s="4"/>
      <c r="CF572" s="4"/>
      <c r="CG572" s="4"/>
      <c r="CH572" s="4"/>
      <c r="CI572" s="4"/>
      <c r="CJ572" s="4"/>
      <c r="CK572" s="4"/>
      <c r="CL572" s="4"/>
      <c r="CM572" s="4"/>
      <c r="CN572" s="4"/>
      <c r="CO572" s="4"/>
      <c r="CP572" s="218"/>
      <c r="CQ572" s="218"/>
      <c r="CR572" s="218"/>
      <c r="CS572" s="218"/>
      <c r="CT572" s="218"/>
    </row>
    <row r="573" spans="1:98" ht="15.75" customHeight="1" x14ac:dyDescent="0.25">
      <c r="A573" s="1"/>
      <c r="B573" s="26" t="s">
        <v>371</v>
      </c>
      <c r="C573" s="4" t="s">
        <v>365</v>
      </c>
      <c r="D573" s="4" t="s">
        <v>365</v>
      </c>
      <c r="E573" s="4" t="s">
        <v>365</v>
      </c>
      <c r="F573" s="4" t="s">
        <v>365</v>
      </c>
      <c r="G573" s="4">
        <v>1.399</v>
      </c>
      <c r="H573" s="4">
        <v>1.2809999999999999</v>
      </c>
      <c r="I573" s="4">
        <v>1.3360000000000001</v>
      </c>
      <c r="J573" s="4">
        <v>1.026</v>
      </c>
      <c r="K573" s="4">
        <v>0.83568641618497097</v>
      </c>
      <c r="L573" s="4">
        <v>1.5648295829892651</v>
      </c>
      <c r="M573" s="4">
        <v>1.8454999999999999</v>
      </c>
      <c r="N573" s="4">
        <v>2.2469999999999999</v>
      </c>
      <c r="O573" s="4">
        <v>1.4887220272502051</v>
      </c>
      <c r="P573" s="4">
        <v>3.6027472130470701</v>
      </c>
      <c r="Q573" s="4">
        <v>3.022244838976055</v>
      </c>
      <c r="R573" s="4">
        <v>3.8848810900082551</v>
      </c>
      <c r="S573" s="4">
        <v>2.1524010459675198</v>
      </c>
      <c r="T573" s="4">
        <v>2.596432132535095</v>
      </c>
      <c r="U573" s="4">
        <v>3.2743263315441773</v>
      </c>
      <c r="V573" s="4">
        <v>2.0881968930635848</v>
      </c>
      <c r="W573" s="4">
        <v>2.383</v>
      </c>
      <c r="X573" s="4">
        <v>2.1120000000000001</v>
      </c>
      <c r="Y573" s="4">
        <v>2.363</v>
      </c>
      <c r="Z573" s="4">
        <v>2.5659999999999998</v>
      </c>
      <c r="AA573" s="4">
        <v>2.5489999999999999</v>
      </c>
      <c r="AB573" s="4">
        <v>2.2789999999999999</v>
      </c>
      <c r="AC573" s="4">
        <v>2.4409999999999998</v>
      </c>
      <c r="AD573" s="4">
        <v>2.694</v>
      </c>
      <c r="AE573" s="4">
        <v>2.585</v>
      </c>
      <c r="AF573" s="4">
        <v>3.1859999999999999</v>
      </c>
      <c r="AG573" s="4">
        <v>3.0139999999999998</v>
      </c>
      <c r="AH573" s="4">
        <v>4.4710000000000001</v>
      </c>
      <c r="AI573" s="4">
        <v>4.774</v>
      </c>
      <c r="AJ573" s="4">
        <v>4.8739999999999997</v>
      </c>
      <c r="AK573" s="4">
        <v>6.673</v>
      </c>
      <c r="AL573" s="4">
        <v>7.3630000000000004</v>
      </c>
      <c r="AM573" s="4">
        <v>6.476</v>
      </c>
      <c r="AN573" s="4">
        <v>3.7440000000000002</v>
      </c>
      <c r="AO573" s="4">
        <v>4.1130000000000004</v>
      </c>
      <c r="AP573" s="4">
        <v>4.3470000000000004</v>
      </c>
      <c r="AQ573" s="4">
        <v>4.7279999999999998</v>
      </c>
      <c r="AR573" s="4">
        <v>4.4390000000000001</v>
      </c>
      <c r="AS573" s="4">
        <v>4.1310000000000002</v>
      </c>
      <c r="AT573" s="4">
        <v>5.05</v>
      </c>
      <c r="AU573" s="4">
        <v>8.0329999999999995</v>
      </c>
      <c r="AV573" s="4">
        <v>7.1340000000000003</v>
      </c>
      <c r="AW573" s="4">
        <v>7.1890000000000001</v>
      </c>
      <c r="AX573" s="4">
        <v>7.6710000000000003</v>
      </c>
      <c r="AY573" s="4">
        <v>35.700000000000003</v>
      </c>
      <c r="AZ573" s="4">
        <v>17.5</v>
      </c>
      <c r="BA573" s="4">
        <v>23</v>
      </c>
      <c r="BB573" s="4">
        <v>19</v>
      </c>
      <c r="BC573" s="4">
        <v>24.3</v>
      </c>
      <c r="BD573" s="4">
        <v>24.6</v>
      </c>
      <c r="BE573" s="4">
        <v>23.9</v>
      </c>
      <c r="BF573" s="4">
        <v>22.5</v>
      </c>
      <c r="BG573" s="4">
        <v>21.2</v>
      </c>
      <c r="BH573" s="272">
        <v>24.5</v>
      </c>
      <c r="BI573" s="218" t="e">
        <f t="array" aca="1" ref="BI573" ca="1">_xll.VisibleAlpha.UDF.VAData('VA Details'!$C$2,BI$557,$B573,BI$559,'VA Details'!$C$4,'VA Details'!$C$3,'VA Details'!$C$5)</f>
        <v>#NAME?</v>
      </c>
      <c r="BJ573" s="218" t="e">
        <f t="array" aca="1" ref="BJ573" ca="1">_xll.VisibleAlpha.UDF.VAData('VA Details'!$C$2,BJ$557,$B573,BJ$559,'VA Details'!$C$4,'VA Details'!$C$3,'VA Details'!$C$5)</f>
        <v>#NAME?</v>
      </c>
      <c r="BK573" s="218" t="e">
        <f t="array" aca="1" ref="BK573" ca="1">_xll.VisibleAlpha.UDF.VAData('VA Details'!$C$2,BK$557,$B573,BK$559,'VA Details'!$C$4,'VA Details'!$C$3,'VA Details'!$C$5)</f>
        <v>#NAME?</v>
      </c>
      <c r="BL573" s="218" t="e">
        <f t="array" aca="1" ref="BL573" ca="1">_xll.VisibleAlpha.UDF.VAData('VA Details'!$C$2,BL$557,$B573,BL$559,'VA Details'!$C$4,'VA Details'!$C$3,'VA Details'!$C$5)</f>
        <v>#NAME?</v>
      </c>
      <c r="BM573" s="218" t="e">
        <f t="array" aca="1" ref="BM573" ca="1">_xll.VisibleAlpha.UDF.VAData('VA Details'!$C$2,BM$557,$B573,BM$559,'VA Details'!$C$4,'VA Details'!$C$3,'VA Details'!$C$5)</f>
        <v>#NAME?</v>
      </c>
      <c r="BN573" s="218" t="e">
        <f t="array" aca="1" ref="BN573" ca="1">_xll.VisibleAlpha.UDF.VAData('VA Details'!$C$2,BN$557,$B573,BN$559,'VA Details'!$C$4,'VA Details'!$C$3,'VA Details'!$C$5)</f>
        <v>#NAME?</v>
      </c>
      <c r="BO573" s="218" t="e">
        <f t="array" aca="1" ref="BO573" ca="1">_xll.VisibleAlpha.UDF.VAData('VA Details'!$C$2,BO$557,$B573,BO$559,'VA Details'!$C$4,'VA Details'!$C$3,'VA Details'!$C$5)</f>
        <v>#NAME?</v>
      </c>
      <c r="BP573" s="218" t="e">
        <f t="array" aca="1" ref="BP573" ca="1">_xll.VisibleAlpha.UDF.VAData('VA Details'!$C$2,BP$557,$B573,BP$559,'VA Details'!$C$4,'VA Details'!$C$3,'VA Details'!$C$5)</f>
        <v>#NAME?</v>
      </c>
      <c r="BQ573" s="218" t="e">
        <f t="array" aca="1" ref="BQ573" ca="1">_xll.VisibleAlpha.UDF.VAData('VA Details'!$C$2,BQ$557,$B573,BQ$559,'VA Details'!$C$4,'VA Details'!$C$3,'VA Details'!$C$5)</f>
        <v>#NAME?</v>
      </c>
      <c r="BR573" s="218" t="e">
        <f t="array" aca="1" ref="BR573" ca="1">_xll.VisibleAlpha.UDF.VAData('VA Details'!$C$2,BR$557,$B573,BR$559,'VA Details'!$C$4,'VA Details'!$C$3,'VA Details'!$C$5)</f>
        <v>#NAME?</v>
      </c>
      <c r="BS573" s="218" t="e">
        <f t="array" aca="1" ref="BS573" ca="1">_xll.VisibleAlpha.UDF.VAData('VA Details'!$C$2,BS$557,$B573,BS$559,'VA Details'!$C$4,'VA Details'!$C$3,'VA Details'!$C$5)</f>
        <v>#NAME?</v>
      </c>
      <c r="BT573" s="218" t="e">
        <f t="array" aca="1" ref="BT573" ca="1">_xll.VisibleAlpha.UDF.VAData('VA Details'!$C$2,BT$557,$B573,BT$559,'VA Details'!$C$4,'VA Details'!$C$3,'VA Details'!$C$5)</f>
        <v>#NAME?</v>
      </c>
      <c r="BU573" s="218" t="e">
        <f t="array" aca="1" ref="BU573" ca="1">_xll.VisibleAlpha.UDF.VAData('VA Details'!$C$2,BU$557,$B573,BU$559,'VA Details'!$C$4,'VA Details'!$C$3,'VA Details'!$C$5)</f>
        <v>#NAME?</v>
      </c>
      <c r="BV573" s="218" t="e">
        <f t="array" aca="1" ref="BV573" ca="1">_xll.VisibleAlpha.UDF.VAData('VA Details'!$C$2,BV$557,$B573,BV$559,'VA Details'!$C$4,'VA Details'!$C$3,'VA Details'!$C$5)</f>
        <v>#NAME?</v>
      </c>
      <c r="BW573" s="218" t="e">
        <f t="array" aca="1" ref="BW573" ca="1">_xll.VisibleAlpha.UDF.VAData('VA Details'!$C$2,BW$557,$B573,BW$559,'VA Details'!$C$4,'VA Details'!$C$3,'VA Details'!$C$5)</f>
        <v>#NAME?</v>
      </c>
      <c r="BX573" s="218" t="e">
        <f t="array" aca="1" ref="BX573" ca="1">_xll.VisibleAlpha.UDF.VAData('VA Details'!$C$2,BX$557,$B573,BX$559,'VA Details'!$C$4,'VA Details'!$C$3,'VA Details'!$C$5)</f>
        <v>#NAME?</v>
      </c>
      <c r="BY573" s="218" t="e">
        <f t="array" aca="1" ref="BY573" ca="1">_xll.VisibleAlpha.UDF.VAData('VA Details'!$C$2,BY$557,$B573,BY$559,'VA Details'!$C$4,'VA Details'!$C$3,'VA Details'!$C$5)</f>
        <v>#NAME?</v>
      </c>
      <c r="BZ573" s="218" t="e">
        <f t="array" aca="1" ref="BZ573" ca="1">_xll.VisibleAlpha.UDF.VAData('VA Details'!$C$2,BZ$557,$B573,BZ$559,'VA Details'!$C$4,'VA Details'!$C$3,'VA Details'!$C$5)</f>
        <v>#NAME?</v>
      </c>
      <c r="CB573" s="4" t="s">
        <v>365</v>
      </c>
      <c r="CC573" s="4">
        <v>5.0419999999999998</v>
      </c>
      <c r="CD573" s="4">
        <v>6.4930159991742347</v>
      </c>
      <c r="CE573" s="4">
        <v>11.9985951692816</v>
      </c>
      <c r="CF573" s="4">
        <v>9.5732561416185007</v>
      </c>
      <c r="CG573" s="4">
        <v>9.4250000000000007</v>
      </c>
      <c r="CH573" s="4">
        <v>9.9629999999999992</v>
      </c>
      <c r="CI573" s="4">
        <v>13.257999999999999</v>
      </c>
      <c r="CJ573" s="4">
        <v>23.684999999999999</v>
      </c>
      <c r="CK573" s="4">
        <v>18.68</v>
      </c>
      <c r="CL573" s="4">
        <v>18.347999999999999</v>
      </c>
      <c r="CM573" s="4">
        <v>30.027000000000001</v>
      </c>
      <c r="CN573" s="4">
        <v>95.2</v>
      </c>
      <c r="CO573" s="4">
        <v>95.3</v>
      </c>
      <c r="CP573" s="218" t="e">
        <f t="array" aca="1" ref="CP573" ca="1">_xll.VisibleAlpha.UDF.VAData('VA Details'!$C$2,CP$557,$B573,CP$559,'VA Details'!$C$4,'VA Details'!$C$3,'VA Details'!$C$5)</f>
        <v>#NAME?</v>
      </c>
      <c r="CQ573" s="218" t="e">
        <f t="array" aca="1" ref="CQ573" ca="1">_xll.VisibleAlpha.UDF.VAData('VA Details'!$C$2,CQ$557,$B573,CQ$559,'VA Details'!$C$4,'VA Details'!$C$3,'VA Details'!$C$5)</f>
        <v>#NAME?</v>
      </c>
      <c r="CR573" s="218" t="e">
        <f t="array" aca="1" ref="CR573" ca="1">_xll.VisibleAlpha.UDF.VAData('VA Details'!$C$2,CR$557,$B573,CR$559,'VA Details'!$C$4,'VA Details'!$C$3,'VA Details'!$C$5)</f>
        <v>#NAME?</v>
      </c>
      <c r="CS573" s="218" t="e">
        <f t="array" aca="1" ref="CS573" ca="1">_xll.VisibleAlpha.UDF.VAData('VA Details'!$C$2,CS$557,$B573,CS$559,'VA Details'!$C$4,'VA Details'!$C$3,'VA Details'!$C$5)</f>
        <v>#NAME?</v>
      </c>
      <c r="CT573" s="218" t="e">
        <f t="array" aca="1" ref="CT573" ca="1">_xll.VisibleAlpha.UDF.VAData('VA Details'!$C$2,CT$557,$B573,CT$559,'VA Details'!$C$4,'VA Details'!$C$3,'VA Details'!$C$5)</f>
        <v>#NAME?</v>
      </c>
    </row>
    <row r="574" spans="1:98" ht="15.75" customHeight="1" x14ac:dyDescent="0.25">
      <c r="A574" s="1"/>
      <c r="B574" s="26" t="s">
        <v>372</v>
      </c>
      <c r="C574" s="4" t="s">
        <v>365</v>
      </c>
      <c r="D574" s="4" t="s">
        <v>365</v>
      </c>
      <c r="E574" s="4" t="s">
        <v>365</v>
      </c>
      <c r="F574" s="4" t="s">
        <v>365</v>
      </c>
      <c r="G574" s="4">
        <v>3.6949999999999998</v>
      </c>
      <c r="H574" s="4">
        <v>3.45</v>
      </c>
      <c r="I574" s="4">
        <v>9.0419999999999998</v>
      </c>
      <c r="J574" s="4">
        <v>8.5649999999999995</v>
      </c>
      <c r="K574" s="4">
        <v>3.9292268786127176</v>
      </c>
      <c r="L574" s="4">
        <v>5.273072770437655</v>
      </c>
      <c r="M574" s="4">
        <v>6.3605</v>
      </c>
      <c r="N574" s="4">
        <v>10.138500000000001</v>
      </c>
      <c r="O574" s="4">
        <v>4.3253615813377371</v>
      </c>
      <c r="P574" s="4">
        <v>11.759565545004127</v>
      </c>
      <c r="Q574" s="4">
        <v>20.141556564822459</v>
      </c>
      <c r="R574" s="4">
        <v>17.073213253509493</v>
      </c>
      <c r="S574" s="4">
        <v>6.8475334434351778</v>
      </c>
      <c r="T574" s="4">
        <v>9.2094501238645741</v>
      </c>
      <c r="U574" s="4">
        <v>15.910105450041288</v>
      </c>
      <c r="V574" s="4">
        <v>3.8854872832369942</v>
      </c>
      <c r="W574" s="4">
        <v>10.493</v>
      </c>
      <c r="X574" s="4">
        <v>9.07</v>
      </c>
      <c r="Y574" s="4">
        <v>11.760999999999999</v>
      </c>
      <c r="Z574" s="4">
        <v>8.9979999999999993</v>
      </c>
      <c r="AA574" s="4">
        <v>6.7050000000000001</v>
      </c>
      <c r="AB574" s="4">
        <v>9.7739999999999991</v>
      </c>
      <c r="AC574" s="4">
        <v>10.382</v>
      </c>
      <c r="AD574" s="4">
        <v>16.047000000000001</v>
      </c>
      <c r="AE574" s="4">
        <v>13.12</v>
      </c>
      <c r="AF574" s="4">
        <v>19.457999999999998</v>
      </c>
      <c r="AG574" s="4">
        <v>16.050999999999998</v>
      </c>
      <c r="AH574" s="4">
        <v>9.4079999999999995</v>
      </c>
      <c r="AI574" s="4">
        <v>11.518000000000001</v>
      </c>
      <c r="AJ574" s="4">
        <v>12.926</v>
      </c>
      <c r="AK574" s="4">
        <v>13.79</v>
      </c>
      <c r="AL574" s="4">
        <v>13.669</v>
      </c>
      <c r="AM574" s="4">
        <v>13.567</v>
      </c>
      <c r="AN574" s="4">
        <v>13.576000000000001</v>
      </c>
      <c r="AO574" s="4">
        <v>14.911</v>
      </c>
      <c r="AP574" s="4">
        <v>11.553000000000001</v>
      </c>
      <c r="AQ574" s="4">
        <v>13.2</v>
      </c>
      <c r="AR574" s="4">
        <v>13.83</v>
      </c>
      <c r="AS574" s="4">
        <v>15.538</v>
      </c>
      <c r="AT574" s="4">
        <v>14.262</v>
      </c>
      <c r="AU574" s="4">
        <v>17.2</v>
      </c>
      <c r="AV574" s="4">
        <v>16.666</v>
      </c>
      <c r="AW574" s="4">
        <v>16.478000000000002</v>
      </c>
      <c r="AX574" s="4">
        <v>16.100000000000001</v>
      </c>
      <c r="AY574" s="4">
        <v>20.5</v>
      </c>
      <c r="AZ574" s="4">
        <v>44.2</v>
      </c>
      <c r="BA574" s="4">
        <v>25.8</v>
      </c>
      <c r="BB574" s="4">
        <v>24.9</v>
      </c>
      <c r="BC574" s="4">
        <v>24.1</v>
      </c>
      <c r="BD574" s="4">
        <v>29.4</v>
      </c>
      <c r="BE574" s="4">
        <v>28.7</v>
      </c>
      <c r="BF574" s="4">
        <v>29.2</v>
      </c>
      <c r="BG574" s="4">
        <v>28</v>
      </c>
      <c r="BH574" s="272">
        <v>32.4</v>
      </c>
      <c r="BI574" s="218" t="e">
        <f t="array" aca="1" ref="BI574" ca="1">_xll.VisibleAlpha.UDF.VAData('VA Details'!$C$2,BI$557,$B574,BI$559,'VA Details'!$C$4,'VA Details'!$C$3,'VA Details'!$C$5)</f>
        <v>#NAME?</v>
      </c>
      <c r="BJ574" s="218" t="e">
        <f t="array" aca="1" ref="BJ574" ca="1">_xll.VisibleAlpha.UDF.VAData('VA Details'!$C$2,BJ$557,$B574,BJ$559,'VA Details'!$C$4,'VA Details'!$C$3,'VA Details'!$C$5)</f>
        <v>#NAME?</v>
      </c>
      <c r="BK574" s="218" t="e">
        <f t="array" aca="1" ref="BK574" ca="1">_xll.VisibleAlpha.UDF.VAData('VA Details'!$C$2,BK$557,$B574,BK$559,'VA Details'!$C$4,'VA Details'!$C$3,'VA Details'!$C$5)</f>
        <v>#NAME?</v>
      </c>
      <c r="BL574" s="218" t="e">
        <f t="array" aca="1" ref="BL574" ca="1">_xll.VisibleAlpha.UDF.VAData('VA Details'!$C$2,BL$557,$B574,BL$559,'VA Details'!$C$4,'VA Details'!$C$3,'VA Details'!$C$5)</f>
        <v>#NAME?</v>
      </c>
      <c r="BM574" s="218" t="e">
        <f t="array" aca="1" ref="BM574" ca="1">_xll.VisibleAlpha.UDF.VAData('VA Details'!$C$2,BM$557,$B574,BM$559,'VA Details'!$C$4,'VA Details'!$C$3,'VA Details'!$C$5)</f>
        <v>#NAME?</v>
      </c>
      <c r="BN574" s="218" t="e">
        <f t="array" aca="1" ref="BN574" ca="1">_xll.VisibleAlpha.UDF.VAData('VA Details'!$C$2,BN$557,$B574,BN$559,'VA Details'!$C$4,'VA Details'!$C$3,'VA Details'!$C$5)</f>
        <v>#NAME?</v>
      </c>
      <c r="BO574" s="218" t="e">
        <f t="array" aca="1" ref="BO574" ca="1">_xll.VisibleAlpha.UDF.VAData('VA Details'!$C$2,BO$557,$B574,BO$559,'VA Details'!$C$4,'VA Details'!$C$3,'VA Details'!$C$5)</f>
        <v>#NAME?</v>
      </c>
      <c r="BP574" s="218" t="e">
        <f t="array" aca="1" ref="BP574" ca="1">_xll.VisibleAlpha.UDF.VAData('VA Details'!$C$2,BP$557,$B574,BP$559,'VA Details'!$C$4,'VA Details'!$C$3,'VA Details'!$C$5)</f>
        <v>#NAME?</v>
      </c>
      <c r="BQ574" s="218" t="e">
        <f t="array" aca="1" ref="BQ574" ca="1">_xll.VisibleAlpha.UDF.VAData('VA Details'!$C$2,BQ$557,$B574,BQ$559,'VA Details'!$C$4,'VA Details'!$C$3,'VA Details'!$C$5)</f>
        <v>#NAME?</v>
      </c>
      <c r="BR574" s="218" t="e">
        <f t="array" aca="1" ref="BR574" ca="1">_xll.VisibleAlpha.UDF.VAData('VA Details'!$C$2,BR$557,$B574,BR$559,'VA Details'!$C$4,'VA Details'!$C$3,'VA Details'!$C$5)</f>
        <v>#NAME?</v>
      </c>
      <c r="BS574" s="218" t="e">
        <f t="array" aca="1" ref="BS574" ca="1">_xll.VisibleAlpha.UDF.VAData('VA Details'!$C$2,BS$557,$B574,BS$559,'VA Details'!$C$4,'VA Details'!$C$3,'VA Details'!$C$5)</f>
        <v>#NAME?</v>
      </c>
      <c r="BT574" s="218" t="e">
        <f t="array" aca="1" ref="BT574" ca="1">_xll.VisibleAlpha.UDF.VAData('VA Details'!$C$2,BT$557,$B574,BT$559,'VA Details'!$C$4,'VA Details'!$C$3,'VA Details'!$C$5)</f>
        <v>#NAME?</v>
      </c>
      <c r="BU574" s="218" t="e">
        <f t="array" aca="1" ref="BU574" ca="1">_xll.VisibleAlpha.UDF.VAData('VA Details'!$C$2,BU$557,$B574,BU$559,'VA Details'!$C$4,'VA Details'!$C$3,'VA Details'!$C$5)</f>
        <v>#NAME?</v>
      </c>
      <c r="BV574" s="218" t="e">
        <f t="array" aca="1" ref="BV574" ca="1">_xll.VisibleAlpha.UDF.VAData('VA Details'!$C$2,BV$557,$B574,BV$559,'VA Details'!$C$4,'VA Details'!$C$3,'VA Details'!$C$5)</f>
        <v>#NAME?</v>
      </c>
      <c r="BW574" s="218" t="e">
        <f t="array" aca="1" ref="BW574" ca="1">_xll.VisibleAlpha.UDF.VAData('VA Details'!$C$2,BW$557,$B574,BW$559,'VA Details'!$C$4,'VA Details'!$C$3,'VA Details'!$C$5)</f>
        <v>#NAME?</v>
      </c>
      <c r="BX574" s="218" t="e">
        <f t="array" aca="1" ref="BX574" ca="1">_xll.VisibleAlpha.UDF.VAData('VA Details'!$C$2,BX$557,$B574,BX$559,'VA Details'!$C$4,'VA Details'!$C$3,'VA Details'!$C$5)</f>
        <v>#NAME?</v>
      </c>
      <c r="BY574" s="218" t="e">
        <f t="array" aca="1" ref="BY574" ca="1">_xll.VisibleAlpha.UDF.VAData('VA Details'!$C$2,BY$557,$B574,BY$559,'VA Details'!$C$4,'VA Details'!$C$3,'VA Details'!$C$5)</f>
        <v>#NAME?</v>
      </c>
      <c r="BZ574" s="218" t="e">
        <f t="array" aca="1" ref="BZ574" ca="1">_xll.VisibleAlpha.UDF.VAData('VA Details'!$C$2,BZ$557,$B574,BZ$559,'VA Details'!$C$4,'VA Details'!$C$3,'VA Details'!$C$5)</f>
        <v>#NAME?</v>
      </c>
      <c r="CB574" s="4" t="s">
        <v>365</v>
      </c>
      <c r="CC574" s="4">
        <v>24.751999999999999</v>
      </c>
      <c r="CD574" s="4">
        <v>25.701299649050377</v>
      </c>
      <c r="CE574" s="4">
        <v>53.299696944673826</v>
      </c>
      <c r="CF574" s="4">
        <v>35.852576300578043</v>
      </c>
      <c r="CG574" s="4">
        <v>40.322000000000003</v>
      </c>
      <c r="CH574" s="4">
        <v>42.908000000000001</v>
      </c>
      <c r="CI574" s="4">
        <v>58.036999999999999</v>
      </c>
      <c r="CJ574" s="4">
        <v>51.902999999999999</v>
      </c>
      <c r="CK574" s="4">
        <v>53.606999999999999</v>
      </c>
      <c r="CL574" s="4">
        <v>56.83</v>
      </c>
      <c r="CM574" s="4">
        <v>66.442999999999998</v>
      </c>
      <c r="CN574" s="4">
        <v>115.4</v>
      </c>
      <c r="CO574" s="4">
        <v>111.5</v>
      </c>
      <c r="CP574" s="218" t="e">
        <f t="array" aca="1" ref="CP574" ca="1">_xll.VisibleAlpha.UDF.VAData('VA Details'!$C$2,CP$557,$B574,CP$559,'VA Details'!$C$4,'VA Details'!$C$3,'VA Details'!$C$5)</f>
        <v>#NAME?</v>
      </c>
      <c r="CQ574" s="218" t="e">
        <f t="array" aca="1" ref="CQ574" ca="1">_xll.VisibleAlpha.UDF.VAData('VA Details'!$C$2,CQ$557,$B574,CQ$559,'VA Details'!$C$4,'VA Details'!$C$3,'VA Details'!$C$5)</f>
        <v>#NAME?</v>
      </c>
      <c r="CR574" s="218" t="e">
        <f t="array" aca="1" ref="CR574" ca="1">_xll.VisibleAlpha.UDF.VAData('VA Details'!$C$2,CR$557,$B574,CR$559,'VA Details'!$C$4,'VA Details'!$C$3,'VA Details'!$C$5)</f>
        <v>#NAME?</v>
      </c>
      <c r="CS574" s="218" t="e">
        <f t="array" aca="1" ref="CS574" ca="1">_xll.VisibleAlpha.UDF.VAData('VA Details'!$C$2,CS$557,$B574,CS$559,'VA Details'!$C$4,'VA Details'!$C$3,'VA Details'!$C$5)</f>
        <v>#NAME?</v>
      </c>
      <c r="CT574" s="218" t="e">
        <f t="array" aca="1" ref="CT574" ca="1">_xll.VisibleAlpha.UDF.VAData('VA Details'!$C$2,CT$557,$B574,CT$559,'VA Details'!$C$4,'VA Details'!$C$3,'VA Details'!$C$5)</f>
        <v>#NAME?</v>
      </c>
    </row>
    <row r="575" spans="1:98" ht="15.75" customHeight="1" x14ac:dyDescent="0.25">
      <c r="A575" s="1"/>
      <c r="B575" s="26" t="s">
        <v>373</v>
      </c>
      <c r="C575" s="4" t="s">
        <v>365</v>
      </c>
      <c r="D575" s="4" t="s">
        <v>365</v>
      </c>
      <c r="E575" s="4" t="s">
        <v>365</v>
      </c>
      <c r="F575" s="4" t="s">
        <v>365</v>
      </c>
      <c r="G575" s="4">
        <v>3.2040000000000002</v>
      </c>
      <c r="H575" s="4">
        <v>0.38100000000000001</v>
      </c>
      <c r="I575" s="4">
        <v>0.79400000000000004</v>
      </c>
      <c r="J575" s="4">
        <v>0.76500000000000001</v>
      </c>
      <c r="K575" s="4">
        <v>4.9480000000000004</v>
      </c>
      <c r="L575" s="4">
        <v>1.296</v>
      </c>
      <c r="M575" s="4">
        <v>1.79</v>
      </c>
      <c r="N575" s="4">
        <v>2.0259999999999998</v>
      </c>
      <c r="O575" s="4">
        <v>1.0980000000000001</v>
      </c>
      <c r="P575" s="4">
        <v>0.85799999999999998</v>
      </c>
      <c r="Q575" s="4">
        <v>27.22</v>
      </c>
      <c r="R575" s="4">
        <v>0.94799999999999995</v>
      </c>
      <c r="S575" s="4">
        <v>1.4710000000000001</v>
      </c>
      <c r="T575" s="4">
        <v>1.268</v>
      </c>
      <c r="U575" s="4">
        <v>8.3230000000000004</v>
      </c>
      <c r="V575" s="4">
        <v>6.0590000000000002</v>
      </c>
      <c r="W575" s="4">
        <v>4.694</v>
      </c>
      <c r="X575" s="4">
        <v>4.1100000000000003</v>
      </c>
      <c r="Y575" s="4">
        <v>4.1310000000000002</v>
      </c>
      <c r="Z575" s="4">
        <v>2.3879999999999999</v>
      </c>
      <c r="AA575" s="4">
        <v>4.3860000000000001</v>
      </c>
      <c r="AB575" s="4">
        <v>5.5659999999999998</v>
      </c>
      <c r="AC575" s="4">
        <v>6.0220000000000002</v>
      </c>
      <c r="AD575" s="4">
        <v>5.0830000000000002</v>
      </c>
      <c r="AE575" s="4">
        <v>3.4809999999999999</v>
      </c>
      <c r="AF575" s="4">
        <v>28.065000000000001</v>
      </c>
      <c r="AG575" s="4">
        <v>-8.2620000000000005</v>
      </c>
      <c r="AH575" s="4">
        <v>1.325</v>
      </c>
      <c r="AI575" s="4">
        <v>3.9689999999999999</v>
      </c>
      <c r="AJ575" s="4">
        <v>7.6879999999999997</v>
      </c>
      <c r="AK575" s="4">
        <v>96.081999999999994</v>
      </c>
      <c r="AL575" s="4">
        <v>41.335000000000001</v>
      </c>
      <c r="AM575" s="4">
        <v>30.797999999999998</v>
      </c>
      <c r="AN575" s="4">
        <v>27.832000000000001</v>
      </c>
      <c r="AO575" s="4">
        <v>33.048000000000002</v>
      </c>
      <c r="AP575" s="4">
        <v>62.353000000000002</v>
      </c>
      <c r="AQ575" s="4">
        <v>29.033000000000001</v>
      </c>
      <c r="AR575" s="4">
        <v>19.396000000000001</v>
      </c>
      <c r="AS575" s="4">
        <v>13.1</v>
      </c>
      <c r="AT575" s="4">
        <v>-52.820999999999998</v>
      </c>
      <c r="AU575" s="4">
        <v>12.05</v>
      </c>
      <c r="AV575" s="4">
        <v>10.366</v>
      </c>
      <c r="AW575" s="4">
        <v>9.4450000000000003</v>
      </c>
      <c r="AX575" s="4">
        <v>16.548999999999999</v>
      </c>
      <c r="AY575" s="4">
        <v>-33.4</v>
      </c>
      <c r="AZ575" s="4">
        <v>8</v>
      </c>
      <c r="BA575" s="4">
        <v>8.4</v>
      </c>
      <c r="BB575" s="4">
        <v>7.5</v>
      </c>
      <c r="BC575" s="4">
        <v>6.7</v>
      </c>
      <c r="BD575" s="4">
        <v>7.5</v>
      </c>
      <c r="BE575" s="4">
        <v>6.4</v>
      </c>
      <c r="BF575" s="4">
        <v>3.9</v>
      </c>
      <c r="BG575" s="4">
        <v>2.9</v>
      </c>
      <c r="BH575" s="272">
        <v>3.1</v>
      </c>
      <c r="BI575" s="218" t="e">
        <f t="array" aca="1" ref="BI575" ca="1">_xll.VisibleAlpha.UDF.VAData('VA Details'!$C$2,BI$557,$B575,BI$559,'VA Details'!$C$4,'VA Details'!$C$3,'VA Details'!$C$5)</f>
        <v>#NAME?</v>
      </c>
      <c r="BJ575" s="218" t="e">
        <f t="array" aca="1" ref="BJ575" ca="1">_xll.VisibleAlpha.UDF.VAData('VA Details'!$C$2,BJ$557,$B575,BJ$559,'VA Details'!$C$4,'VA Details'!$C$3,'VA Details'!$C$5)</f>
        <v>#NAME?</v>
      </c>
      <c r="BK575" s="218" t="e">
        <f t="array" aca="1" ref="BK575" ca="1">_xll.VisibleAlpha.UDF.VAData('VA Details'!$C$2,BK$557,$B575,BK$559,'VA Details'!$C$4,'VA Details'!$C$3,'VA Details'!$C$5)</f>
        <v>#NAME?</v>
      </c>
      <c r="BL575" s="218" t="e">
        <f t="array" aca="1" ref="BL575" ca="1">_xll.VisibleAlpha.UDF.VAData('VA Details'!$C$2,BL$557,$B575,BL$559,'VA Details'!$C$4,'VA Details'!$C$3,'VA Details'!$C$5)</f>
        <v>#NAME?</v>
      </c>
      <c r="BM575" s="218" t="e">
        <f t="array" aca="1" ref="BM575" ca="1">_xll.VisibleAlpha.UDF.VAData('VA Details'!$C$2,BM$557,$B575,BM$559,'VA Details'!$C$4,'VA Details'!$C$3,'VA Details'!$C$5)</f>
        <v>#NAME?</v>
      </c>
      <c r="BN575" s="218" t="e">
        <f t="array" aca="1" ref="BN575" ca="1">_xll.VisibleAlpha.UDF.VAData('VA Details'!$C$2,BN$557,$B575,BN$559,'VA Details'!$C$4,'VA Details'!$C$3,'VA Details'!$C$5)</f>
        <v>#NAME?</v>
      </c>
      <c r="BO575" s="218" t="e">
        <f t="array" aca="1" ref="BO575" ca="1">_xll.VisibleAlpha.UDF.VAData('VA Details'!$C$2,BO$557,$B575,BO$559,'VA Details'!$C$4,'VA Details'!$C$3,'VA Details'!$C$5)</f>
        <v>#NAME?</v>
      </c>
      <c r="BP575" s="218" t="e">
        <f t="array" aca="1" ref="BP575" ca="1">_xll.VisibleAlpha.UDF.VAData('VA Details'!$C$2,BP$557,$B575,BP$559,'VA Details'!$C$4,'VA Details'!$C$3,'VA Details'!$C$5)</f>
        <v>#NAME?</v>
      </c>
      <c r="BQ575" s="218" t="e">
        <f t="array" aca="1" ref="BQ575" ca="1">_xll.VisibleAlpha.UDF.VAData('VA Details'!$C$2,BQ$557,$B575,BQ$559,'VA Details'!$C$4,'VA Details'!$C$3,'VA Details'!$C$5)</f>
        <v>#NAME?</v>
      </c>
      <c r="BR575" s="218" t="e">
        <f t="array" aca="1" ref="BR575" ca="1">_xll.VisibleAlpha.UDF.VAData('VA Details'!$C$2,BR$557,$B575,BR$559,'VA Details'!$C$4,'VA Details'!$C$3,'VA Details'!$C$5)</f>
        <v>#NAME?</v>
      </c>
      <c r="BS575" s="218" t="e">
        <f t="array" aca="1" ref="BS575" ca="1">_xll.VisibleAlpha.UDF.VAData('VA Details'!$C$2,BS$557,$B575,BS$559,'VA Details'!$C$4,'VA Details'!$C$3,'VA Details'!$C$5)</f>
        <v>#NAME?</v>
      </c>
      <c r="BT575" s="218" t="e">
        <f t="array" aca="1" ref="BT575" ca="1">_xll.VisibleAlpha.UDF.VAData('VA Details'!$C$2,BT$557,$B575,BT$559,'VA Details'!$C$4,'VA Details'!$C$3,'VA Details'!$C$5)</f>
        <v>#NAME?</v>
      </c>
      <c r="BU575" s="218" t="e">
        <f t="array" aca="1" ref="BU575" ca="1">_xll.VisibleAlpha.UDF.VAData('VA Details'!$C$2,BU$557,$B575,BU$559,'VA Details'!$C$4,'VA Details'!$C$3,'VA Details'!$C$5)</f>
        <v>#NAME?</v>
      </c>
      <c r="BV575" s="218" t="e">
        <f t="array" aca="1" ref="BV575" ca="1">_xll.VisibleAlpha.UDF.VAData('VA Details'!$C$2,BV$557,$B575,BV$559,'VA Details'!$C$4,'VA Details'!$C$3,'VA Details'!$C$5)</f>
        <v>#NAME?</v>
      </c>
      <c r="BW575" s="218" t="e">
        <f t="array" aca="1" ref="BW575" ca="1">_xll.VisibleAlpha.UDF.VAData('VA Details'!$C$2,BW$557,$B575,BW$559,'VA Details'!$C$4,'VA Details'!$C$3,'VA Details'!$C$5)</f>
        <v>#NAME?</v>
      </c>
      <c r="BX575" s="218" t="e">
        <f t="array" aca="1" ref="BX575" ca="1">_xll.VisibleAlpha.UDF.VAData('VA Details'!$C$2,BX$557,$B575,BX$559,'VA Details'!$C$4,'VA Details'!$C$3,'VA Details'!$C$5)</f>
        <v>#NAME?</v>
      </c>
      <c r="BY575" s="218" t="e">
        <f t="array" aca="1" ref="BY575" ca="1">_xll.VisibleAlpha.UDF.VAData('VA Details'!$C$2,BY$557,$B575,BY$559,'VA Details'!$C$4,'VA Details'!$C$3,'VA Details'!$C$5)</f>
        <v>#NAME?</v>
      </c>
      <c r="BZ575" s="218" t="e">
        <f t="array" aca="1" ref="BZ575" ca="1">_xll.VisibleAlpha.UDF.VAData('VA Details'!$C$2,BZ$557,$B575,BZ$559,'VA Details'!$C$4,'VA Details'!$C$3,'VA Details'!$C$5)</f>
        <v>#NAME?</v>
      </c>
      <c r="CB575" s="4" t="s">
        <v>365</v>
      </c>
      <c r="CC575" s="4">
        <v>5.1440000000000001</v>
      </c>
      <c r="CD575" s="4">
        <v>10.06</v>
      </c>
      <c r="CE575" s="4">
        <v>30.123999999999999</v>
      </c>
      <c r="CF575" s="4">
        <v>17.120999999999999</v>
      </c>
      <c r="CG575" s="4">
        <v>15.323</v>
      </c>
      <c r="CH575" s="4">
        <v>21.056000000000001</v>
      </c>
      <c r="CI575" s="4">
        <v>24.609000000000002</v>
      </c>
      <c r="CJ575" s="4">
        <v>149.07400000000001</v>
      </c>
      <c r="CK575" s="4">
        <v>154.03100000000001</v>
      </c>
      <c r="CL575" s="4">
        <v>8.7080000000000108</v>
      </c>
      <c r="CM575" s="4">
        <v>48.41</v>
      </c>
      <c r="CN575" s="4">
        <v>-9.5</v>
      </c>
      <c r="CO575" s="4">
        <v>24.5</v>
      </c>
      <c r="CP575" s="218" t="e">
        <f t="array" aca="1" ref="CP575" ca="1">_xll.VisibleAlpha.UDF.VAData('VA Details'!$C$2,CP$557,$B575,CP$559,'VA Details'!$C$4,'VA Details'!$C$3,'VA Details'!$C$5)</f>
        <v>#NAME?</v>
      </c>
      <c r="CQ575" s="218" t="e">
        <f t="array" aca="1" ref="CQ575" ca="1">_xll.VisibleAlpha.UDF.VAData('VA Details'!$C$2,CQ$557,$B575,CQ$559,'VA Details'!$C$4,'VA Details'!$C$3,'VA Details'!$C$5)</f>
        <v>#NAME?</v>
      </c>
      <c r="CR575" s="218" t="e">
        <f t="array" aca="1" ref="CR575" ca="1">_xll.VisibleAlpha.UDF.VAData('VA Details'!$C$2,CR$557,$B575,CR$559,'VA Details'!$C$4,'VA Details'!$C$3,'VA Details'!$C$5)</f>
        <v>#NAME?</v>
      </c>
      <c r="CS575" s="218" t="e">
        <f t="array" aca="1" ref="CS575" ca="1">_xll.VisibleAlpha.UDF.VAData('VA Details'!$C$2,CS$557,$B575,CS$559,'VA Details'!$C$4,'VA Details'!$C$3,'VA Details'!$C$5)</f>
        <v>#NAME?</v>
      </c>
      <c r="CT575" s="218" t="e">
        <f t="array" aca="1" ref="CT575" ca="1">_xll.VisibleAlpha.UDF.VAData('VA Details'!$C$2,CT$557,$B575,CT$559,'VA Details'!$C$4,'VA Details'!$C$3,'VA Details'!$C$5)</f>
        <v>#NAME?</v>
      </c>
    </row>
    <row r="576" spans="1:98" ht="15.75" customHeight="1" x14ac:dyDescent="0.25">
      <c r="A576" s="1"/>
      <c r="B576" s="26" t="s">
        <v>374</v>
      </c>
      <c r="C576" s="4" t="s">
        <v>365</v>
      </c>
      <c r="D576" s="4" t="s">
        <v>365</v>
      </c>
      <c r="E576" s="4" t="s">
        <v>365</v>
      </c>
      <c r="F576" s="4" t="s">
        <v>365</v>
      </c>
      <c r="G576" s="4">
        <v>1.075</v>
      </c>
      <c r="H576" s="4">
        <v>1.0489999999999999</v>
      </c>
      <c r="I576" s="4">
        <v>0.84499999999999997</v>
      </c>
      <c r="J576" s="4">
        <v>0.376</v>
      </c>
      <c r="K576" s="4">
        <v>0.36985982658959549</v>
      </c>
      <c r="L576" s="4">
        <v>0.96202487613542498</v>
      </c>
      <c r="M576" s="4">
        <v>1.1975</v>
      </c>
      <c r="N576" s="4">
        <v>1.4824999999999999</v>
      </c>
      <c r="O576" s="4">
        <v>0.65655481007432004</v>
      </c>
      <c r="P576" s="4">
        <v>2.7641216969446751</v>
      </c>
      <c r="Q576" s="4">
        <v>2.9896420313790251</v>
      </c>
      <c r="R576" s="4">
        <v>3.3486924029727501</v>
      </c>
      <c r="S576" s="4">
        <v>1.6583765483071833</v>
      </c>
      <c r="T576" s="4">
        <v>1.6410052126341874</v>
      </c>
      <c r="U576" s="4">
        <v>2.2192918559042125</v>
      </c>
      <c r="V576" s="4">
        <v>1.4539440028901724</v>
      </c>
      <c r="W576" s="4">
        <v>1.516</v>
      </c>
      <c r="X576" s="4">
        <v>1.028</v>
      </c>
      <c r="Y576" s="4">
        <v>0.48199999999999998</v>
      </c>
      <c r="Z576" s="4">
        <v>1.9</v>
      </c>
      <c r="AA576" s="4">
        <v>1.4590000000000001</v>
      </c>
      <c r="AB576" s="4">
        <v>0.61399999999999999</v>
      </c>
      <c r="AC576" s="4">
        <v>3.2429999999999999</v>
      </c>
      <c r="AD576" s="4">
        <v>2.6339999999999999</v>
      </c>
      <c r="AE576" s="4">
        <v>2.464</v>
      </c>
      <c r="AF576" s="4">
        <v>8.3019999999999996</v>
      </c>
      <c r="AG576" s="4">
        <v>2.2229999999999999</v>
      </c>
      <c r="AH576" s="4">
        <v>5.03</v>
      </c>
      <c r="AI576" s="4">
        <v>4.3369999999999997</v>
      </c>
      <c r="AJ576" s="4">
        <v>4.8540000000000001</v>
      </c>
      <c r="AK576" s="4">
        <v>7.1230000000000002</v>
      </c>
      <c r="AL576" s="4">
        <v>6.7220000000000004</v>
      </c>
      <c r="AM576" s="4">
        <v>6.5910000000000002</v>
      </c>
      <c r="AN576" s="4">
        <v>10.616</v>
      </c>
      <c r="AO576" s="4">
        <v>11.327</v>
      </c>
      <c r="AP576" s="4">
        <v>3.03</v>
      </c>
      <c r="AQ576" s="4">
        <v>6.45</v>
      </c>
      <c r="AR576" s="4">
        <v>7.6429999999999998</v>
      </c>
      <c r="AS576" s="4">
        <v>8.3469999999999995</v>
      </c>
      <c r="AT576" s="4">
        <v>4.1470000000000002</v>
      </c>
      <c r="AU576" s="4">
        <v>11.77</v>
      </c>
      <c r="AV576" s="4">
        <v>13.01</v>
      </c>
      <c r="AW576" s="4">
        <v>13.231999999999999</v>
      </c>
      <c r="AX576" s="4">
        <v>0.106</v>
      </c>
      <c r="AY576" s="4">
        <v>21.1</v>
      </c>
      <c r="AZ576" s="4">
        <v>38.200000000000003</v>
      </c>
      <c r="BA576" s="4">
        <v>29.2</v>
      </c>
      <c r="BB576" s="4">
        <v>27.9</v>
      </c>
      <c r="BC576" s="4">
        <v>23.6</v>
      </c>
      <c r="BD576" s="4">
        <v>28.9</v>
      </c>
      <c r="BE576" s="4">
        <v>26.9</v>
      </c>
      <c r="BF576" s="4">
        <v>25</v>
      </c>
      <c r="BG576" s="4">
        <v>23.2</v>
      </c>
      <c r="BH576" s="272">
        <v>26.2</v>
      </c>
      <c r="BI576" s="218" t="e">
        <f t="array" aca="1" ref="BI576" ca="1">_xll.VisibleAlpha.UDF.VAData('VA Details'!$C$2,BI$557,$B576,BI$559,'VA Details'!$C$4,'VA Details'!$C$3,'VA Details'!$C$5)</f>
        <v>#NAME?</v>
      </c>
      <c r="BJ576" s="218" t="e">
        <f t="array" aca="1" ref="BJ576" ca="1">_xll.VisibleAlpha.UDF.VAData('VA Details'!$C$2,BJ$557,$B576,BJ$559,'VA Details'!$C$4,'VA Details'!$C$3,'VA Details'!$C$5)</f>
        <v>#NAME?</v>
      </c>
      <c r="BK576" s="218" t="e">
        <f t="array" aca="1" ref="BK576" ca="1">_xll.VisibleAlpha.UDF.VAData('VA Details'!$C$2,BK$557,$B576,BK$559,'VA Details'!$C$4,'VA Details'!$C$3,'VA Details'!$C$5)</f>
        <v>#NAME?</v>
      </c>
      <c r="BL576" s="218" t="e">
        <f t="array" aca="1" ref="BL576" ca="1">_xll.VisibleAlpha.UDF.VAData('VA Details'!$C$2,BL$557,$B576,BL$559,'VA Details'!$C$4,'VA Details'!$C$3,'VA Details'!$C$5)</f>
        <v>#NAME?</v>
      </c>
      <c r="BM576" s="218" t="e">
        <f t="array" aca="1" ref="BM576" ca="1">_xll.VisibleAlpha.UDF.VAData('VA Details'!$C$2,BM$557,$B576,BM$559,'VA Details'!$C$4,'VA Details'!$C$3,'VA Details'!$C$5)</f>
        <v>#NAME?</v>
      </c>
      <c r="BN576" s="218" t="e">
        <f t="array" aca="1" ref="BN576" ca="1">_xll.VisibleAlpha.UDF.VAData('VA Details'!$C$2,BN$557,$B576,BN$559,'VA Details'!$C$4,'VA Details'!$C$3,'VA Details'!$C$5)</f>
        <v>#NAME?</v>
      </c>
      <c r="BO576" s="218" t="e">
        <f t="array" aca="1" ref="BO576" ca="1">_xll.VisibleAlpha.UDF.VAData('VA Details'!$C$2,BO$557,$B576,BO$559,'VA Details'!$C$4,'VA Details'!$C$3,'VA Details'!$C$5)</f>
        <v>#NAME?</v>
      </c>
      <c r="BP576" s="218" t="e">
        <f t="array" aca="1" ref="BP576" ca="1">_xll.VisibleAlpha.UDF.VAData('VA Details'!$C$2,BP$557,$B576,BP$559,'VA Details'!$C$4,'VA Details'!$C$3,'VA Details'!$C$5)</f>
        <v>#NAME?</v>
      </c>
      <c r="BQ576" s="218" t="e">
        <f t="array" aca="1" ref="BQ576" ca="1">_xll.VisibleAlpha.UDF.VAData('VA Details'!$C$2,BQ$557,$B576,BQ$559,'VA Details'!$C$4,'VA Details'!$C$3,'VA Details'!$C$5)</f>
        <v>#NAME?</v>
      </c>
      <c r="BR576" s="218" t="e">
        <f t="array" aca="1" ref="BR576" ca="1">_xll.VisibleAlpha.UDF.VAData('VA Details'!$C$2,BR$557,$B576,BR$559,'VA Details'!$C$4,'VA Details'!$C$3,'VA Details'!$C$5)</f>
        <v>#NAME?</v>
      </c>
      <c r="BS576" s="218" t="e">
        <f t="array" aca="1" ref="BS576" ca="1">_xll.VisibleAlpha.UDF.VAData('VA Details'!$C$2,BS$557,$B576,BS$559,'VA Details'!$C$4,'VA Details'!$C$3,'VA Details'!$C$5)</f>
        <v>#NAME?</v>
      </c>
      <c r="BT576" s="218" t="e">
        <f t="array" aca="1" ref="BT576" ca="1">_xll.VisibleAlpha.UDF.VAData('VA Details'!$C$2,BT$557,$B576,BT$559,'VA Details'!$C$4,'VA Details'!$C$3,'VA Details'!$C$5)</f>
        <v>#NAME?</v>
      </c>
      <c r="BU576" s="218" t="e">
        <f t="array" aca="1" ref="BU576" ca="1">_xll.VisibleAlpha.UDF.VAData('VA Details'!$C$2,BU$557,$B576,BU$559,'VA Details'!$C$4,'VA Details'!$C$3,'VA Details'!$C$5)</f>
        <v>#NAME?</v>
      </c>
      <c r="BV576" s="218" t="e">
        <f t="array" aca="1" ref="BV576" ca="1">_xll.VisibleAlpha.UDF.VAData('VA Details'!$C$2,BV$557,$B576,BV$559,'VA Details'!$C$4,'VA Details'!$C$3,'VA Details'!$C$5)</f>
        <v>#NAME?</v>
      </c>
      <c r="BW576" s="218" t="e">
        <f t="array" aca="1" ref="BW576" ca="1">_xll.VisibleAlpha.UDF.VAData('VA Details'!$C$2,BW$557,$B576,BW$559,'VA Details'!$C$4,'VA Details'!$C$3,'VA Details'!$C$5)</f>
        <v>#NAME?</v>
      </c>
      <c r="BX576" s="218" t="e">
        <f t="array" aca="1" ref="BX576" ca="1">_xll.VisibleAlpha.UDF.VAData('VA Details'!$C$2,BX$557,$B576,BX$559,'VA Details'!$C$4,'VA Details'!$C$3,'VA Details'!$C$5)</f>
        <v>#NAME?</v>
      </c>
      <c r="BY576" s="218" t="e">
        <f t="array" aca="1" ref="BY576" ca="1">_xll.VisibleAlpha.UDF.VAData('VA Details'!$C$2,BY$557,$B576,BY$559,'VA Details'!$C$4,'VA Details'!$C$3,'VA Details'!$C$5)</f>
        <v>#NAME?</v>
      </c>
      <c r="BZ576" s="218" t="e">
        <f t="array" aca="1" ref="BZ576" ca="1">_xll.VisibleAlpha.UDF.VAData('VA Details'!$C$2,BZ$557,$B576,BZ$559,'VA Details'!$C$4,'VA Details'!$C$3,'VA Details'!$C$5)</f>
        <v>#NAME?</v>
      </c>
      <c r="CB576" s="4" t="s">
        <v>365</v>
      </c>
      <c r="CC576" s="4">
        <v>3.3450000000000002</v>
      </c>
      <c r="CD576" s="4">
        <v>4.0118847027250197</v>
      </c>
      <c r="CE576" s="4">
        <v>9.7590109413707502</v>
      </c>
      <c r="CF576" s="4">
        <v>6.5515234826589497</v>
      </c>
      <c r="CG576" s="4">
        <v>4.9260000000000002</v>
      </c>
      <c r="CH576" s="4">
        <v>7.952</v>
      </c>
      <c r="CI576" s="4">
        <v>18.02</v>
      </c>
      <c r="CJ576" s="4">
        <v>23.036999999999999</v>
      </c>
      <c r="CK576" s="4">
        <v>31.562999999999999</v>
      </c>
      <c r="CL576" s="4">
        <v>26.587</v>
      </c>
      <c r="CM576" s="4">
        <v>38.118000000000002</v>
      </c>
      <c r="CN576" s="4">
        <v>116.4</v>
      </c>
      <c r="CO576" s="4">
        <v>104.4</v>
      </c>
      <c r="CP576" s="218" t="e">
        <f t="array" aca="1" ref="CP576" ca="1">_xll.VisibleAlpha.UDF.VAData('VA Details'!$C$2,CP$557,$B576,CP$559,'VA Details'!$C$4,'VA Details'!$C$3,'VA Details'!$C$5)</f>
        <v>#NAME?</v>
      </c>
      <c r="CQ576" s="218" t="e">
        <f t="array" aca="1" ref="CQ576" ca="1">_xll.VisibleAlpha.UDF.VAData('VA Details'!$C$2,CQ$557,$B576,CQ$559,'VA Details'!$C$4,'VA Details'!$C$3,'VA Details'!$C$5)</f>
        <v>#NAME?</v>
      </c>
      <c r="CR576" s="218" t="e">
        <f t="array" aca="1" ref="CR576" ca="1">_xll.VisibleAlpha.UDF.VAData('VA Details'!$C$2,CR$557,$B576,CR$559,'VA Details'!$C$4,'VA Details'!$C$3,'VA Details'!$C$5)</f>
        <v>#NAME?</v>
      </c>
      <c r="CS576" s="218" t="e">
        <f t="array" aca="1" ref="CS576" ca="1">_xll.VisibleAlpha.UDF.VAData('VA Details'!$C$2,CS$557,$B576,CS$559,'VA Details'!$C$4,'VA Details'!$C$3,'VA Details'!$C$5)</f>
        <v>#NAME?</v>
      </c>
      <c r="CT576" s="218" t="e">
        <f t="array" aca="1" ref="CT576" ca="1">_xll.VisibleAlpha.UDF.VAData('VA Details'!$C$2,CT$557,$B576,CT$559,'VA Details'!$C$4,'VA Details'!$C$3,'VA Details'!$C$5)</f>
        <v>#NAME?</v>
      </c>
    </row>
    <row r="577" spans="1:98" ht="15.75" customHeight="1" x14ac:dyDescent="0.25">
      <c r="A577" s="16"/>
      <c r="B577" s="219" t="s">
        <v>375</v>
      </c>
      <c r="C577" s="40" t="s">
        <v>365</v>
      </c>
      <c r="D577" s="40" t="s">
        <v>365</v>
      </c>
      <c r="E577" s="40" t="s">
        <v>365</v>
      </c>
      <c r="F577" s="40" t="s">
        <v>365</v>
      </c>
      <c r="G577" s="40">
        <v>8.1359999999999992</v>
      </c>
      <c r="H577" s="40">
        <v>4.9960000000000004</v>
      </c>
      <c r="I577" s="40">
        <v>10.926500000000001</v>
      </c>
      <c r="J577" s="40">
        <v>10.031000000000001</v>
      </c>
      <c r="K577" s="40">
        <v>7.0060000000000002</v>
      </c>
      <c r="L577" s="40">
        <v>7.0910000000000002</v>
      </c>
      <c r="M577" s="40">
        <v>8.6809999999999992</v>
      </c>
      <c r="N577" s="40">
        <v>13.687666666666667</v>
      </c>
      <c r="O577" s="40">
        <v>5.9470000000000001</v>
      </c>
      <c r="P577" s="40">
        <v>15.319000000000001</v>
      </c>
      <c r="Q577" s="40">
        <v>36.328000000000003</v>
      </c>
      <c r="R577" s="40">
        <v>21.263666666666666</v>
      </c>
      <c r="S577" s="40">
        <v>10.094714285714286</v>
      </c>
      <c r="T577" s="40">
        <v>13.867000000000001</v>
      </c>
      <c r="U577" s="40">
        <v>28.628</v>
      </c>
      <c r="V577" s="40">
        <v>12.772</v>
      </c>
      <c r="W577" s="40">
        <v>19.085999999999999</v>
      </c>
      <c r="X577" s="40">
        <v>16.32</v>
      </c>
      <c r="Y577" s="40">
        <v>18.738</v>
      </c>
      <c r="Z577" s="40">
        <v>15.852</v>
      </c>
      <c r="AA577" s="40">
        <v>15.099</v>
      </c>
      <c r="AB577" s="40">
        <v>18.233000000000001</v>
      </c>
      <c r="AC577" s="40">
        <v>22.088999999999999</v>
      </c>
      <c r="AD577" s="40">
        <v>26.457999999999998</v>
      </c>
      <c r="AE577" s="40">
        <v>21.65</v>
      </c>
      <c r="AF577" s="40">
        <v>59.011000000000003</v>
      </c>
      <c r="AG577" s="40">
        <v>13.026</v>
      </c>
      <c r="AH577" s="40">
        <v>20.236999999999998</v>
      </c>
      <c r="AI577" s="40">
        <v>24.597999999999999</v>
      </c>
      <c r="AJ577" s="40">
        <v>30.341999999999999</v>
      </c>
      <c r="AK577" s="40">
        <v>123.66800000000001</v>
      </c>
      <c r="AL577" s="40">
        <v>69.088999999999999</v>
      </c>
      <c r="AM577" s="40">
        <v>57.432000000000002</v>
      </c>
      <c r="AN577" s="40">
        <v>55.768000000000001</v>
      </c>
      <c r="AO577" s="40">
        <v>63.399000000000001</v>
      </c>
      <c r="AP577" s="40">
        <v>81.283000000000001</v>
      </c>
      <c r="AQ577" s="40">
        <v>53.411000000000001</v>
      </c>
      <c r="AR577" s="40">
        <v>45.308</v>
      </c>
      <c r="AS577" s="40">
        <v>41.116</v>
      </c>
      <c r="AT577" s="40">
        <v>-29.361999999999998</v>
      </c>
      <c r="AU577" s="40">
        <v>49.05</v>
      </c>
      <c r="AV577" s="40">
        <v>47.176000000000002</v>
      </c>
      <c r="AW577" s="40">
        <v>46.344000000000001</v>
      </c>
      <c r="AX577" s="40">
        <v>40.427999999999997</v>
      </c>
      <c r="AY577" s="40">
        <v>43.9</v>
      </c>
      <c r="AZ577" s="40">
        <v>107.9</v>
      </c>
      <c r="BA577" s="40">
        <v>86.4</v>
      </c>
      <c r="BB577" s="40">
        <v>79.3</v>
      </c>
      <c r="BC577" s="40">
        <v>78.7</v>
      </c>
      <c r="BD577" s="40">
        <v>90.4</v>
      </c>
      <c r="BE577" s="40">
        <v>85.9</v>
      </c>
      <c r="BF577" s="40">
        <v>80.599999999999994</v>
      </c>
      <c r="BG577" s="40">
        <v>75.3</v>
      </c>
      <c r="BH577" s="273">
        <v>86.2</v>
      </c>
      <c r="BI577" s="95" t="e">
        <f t="array" aca="1" ref="BI577" ca="1">_xll.VisibleAlpha.UDF.VAData('VA Details'!$C$2,BI$557,$B577,BI$559,'VA Details'!$C$4,'VA Details'!$C$3,'VA Details'!$C$5)</f>
        <v>#NAME?</v>
      </c>
      <c r="BJ577" s="95" t="e">
        <f t="array" aca="1" ref="BJ577" ca="1">_xll.VisibleAlpha.UDF.VAData('VA Details'!$C$2,BJ$557,$B577,BJ$559,'VA Details'!$C$4,'VA Details'!$C$3,'VA Details'!$C$5)</f>
        <v>#NAME?</v>
      </c>
      <c r="BK577" s="95" t="e">
        <f t="array" aca="1" ref="BK577" ca="1">_xll.VisibleAlpha.UDF.VAData('VA Details'!$C$2,BK$557,$B577,BK$559,'VA Details'!$C$4,'VA Details'!$C$3,'VA Details'!$C$5)</f>
        <v>#NAME?</v>
      </c>
      <c r="BL577" s="95" t="e">
        <f t="array" aca="1" ref="BL577" ca="1">_xll.VisibleAlpha.UDF.VAData('VA Details'!$C$2,BL$557,$B577,BL$559,'VA Details'!$C$4,'VA Details'!$C$3,'VA Details'!$C$5)</f>
        <v>#NAME?</v>
      </c>
      <c r="BM577" s="95" t="e">
        <f t="array" aca="1" ref="BM577" ca="1">_xll.VisibleAlpha.UDF.VAData('VA Details'!$C$2,BM$557,$B577,BM$559,'VA Details'!$C$4,'VA Details'!$C$3,'VA Details'!$C$5)</f>
        <v>#NAME?</v>
      </c>
      <c r="BN577" s="95" t="e">
        <f t="array" aca="1" ref="BN577" ca="1">_xll.VisibleAlpha.UDF.VAData('VA Details'!$C$2,BN$557,$B577,BN$559,'VA Details'!$C$4,'VA Details'!$C$3,'VA Details'!$C$5)</f>
        <v>#NAME?</v>
      </c>
      <c r="BO577" s="95" t="e">
        <f t="array" aca="1" ref="BO577" ca="1">_xll.VisibleAlpha.UDF.VAData('VA Details'!$C$2,BO$557,$B577,BO$559,'VA Details'!$C$4,'VA Details'!$C$3,'VA Details'!$C$5)</f>
        <v>#NAME?</v>
      </c>
      <c r="BP577" s="95" t="e">
        <f t="array" aca="1" ref="BP577" ca="1">_xll.VisibleAlpha.UDF.VAData('VA Details'!$C$2,BP$557,$B577,BP$559,'VA Details'!$C$4,'VA Details'!$C$3,'VA Details'!$C$5)</f>
        <v>#NAME?</v>
      </c>
      <c r="BQ577" s="95" t="e">
        <f t="array" aca="1" ref="BQ577" ca="1">_xll.VisibleAlpha.UDF.VAData('VA Details'!$C$2,BQ$557,$B577,BQ$559,'VA Details'!$C$4,'VA Details'!$C$3,'VA Details'!$C$5)</f>
        <v>#NAME?</v>
      </c>
      <c r="BR577" s="95" t="e">
        <f t="array" aca="1" ref="BR577" ca="1">_xll.VisibleAlpha.UDF.VAData('VA Details'!$C$2,BR$557,$B577,BR$559,'VA Details'!$C$4,'VA Details'!$C$3,'VA Details'!$C$5)</f>
        <v>#NAME?</v>
      </c>
      <c r="BS577" s="95" t="e">
        <f t="array" aca="1" ref="BS577" ca="1">_xll.VisibleAlpha.UDF.VAData('VA Details'!$C$2,BS$557,$B577,BS$559,'VA Details'!$C$4,'VA Details'!$C$3,'VA Details'!$C$5)</f>
        <v>#NAME?</v>
      </c>
      <c r="BT577" s="95" t="e">
        <f t="array" aca="1" ref="BT577" ca="1">_xll.VisibleAlpha.UDF.VAData('VA Details'!$C$2,BT$557,$B577,BT$559,'VA Details'!$C$4,'VA Details'!$C$3,'VA Details'!$C$5)</f>
        <v>#NAME?</v>
      </c>
      <c r="BU577" s="95" t="e">
        <f t="array" aca="1" ref="BU577" ca="1">_xll.VisibleAlpha.UDF.VAData('VA Details'!$C$2,BU$557,$B577,BU$559,'VA Details'!$C$4,'VA Details'!$C$3,'VA Details'!$C$5)</f>
        <v>#NAME?</v>
      </c>
      <c r="BV577" s="95" t="e">
        <f t="array" aca="1" ref="BV577" ca="1">_xll.VisibleAlpha.UDF.VAData('VA Details'!$C$2,BV$557,$B577,BV$559,'VA Details'!$C$4,'VA Details'!$C$3,'VA Details'!$C$5)</f>
        <v>#NAME?</v>
      </c>
      <c r="BW577" s="95" t="e">
        <f t="array" aca="1" ref="BW577" ca="1">_xll.VisibleAlpha.UDF.VAData('VA Details'!$C$2,BW$557,$B577,BW$559,'VA Details'!$C$4,'VA Details'!$C$3,'VA Details'!$C$5)</f>
        <v>#NAME?</v>
      </c>
      <c r="BX577" s="95" t="e">
        <f t="array" aca="1" ref="BX577" ca="1">_xll.VisibleAlpha.UDF.VAData('VA Details'!$C$2,BX$557,$B577,BX$559,'VA Details'!$C$4,'VA Details'!$C$3,'VA Details'!$C$5)</f>
        <v>#NAME?</v>
      </c>
      <c r="BY577" s="95" t="e">
        <f t="array" aca="1" ref="BY577" ca="1">_xll.VisibleAlpha.UDF.VAData('VA Details'!$C$2,BY$557,$B577,BY$559,'VA Details'!$C$4,'VA Details'!$C$3,'VA Details'!$C$5)</f>
        <v>#NAME?</v>
      </c>
      <c r="BZ577" s="95" t="e">
        <f t="array" aca="1" ref="BZ577" ca="1">_xll.VisibleAlpha.UDF.VAData('VA Details'!$C$2,BZ$557,$B577,BZ$559,'VA Details'!$C$4,'VA Details'!$C$3,'VA Details'!$C$5)</f>
        <v>#NAME?</v>
      </c>
      <c r="CB577" s="40" t="s">
        <v>365</v>
      </c>
      <c r="CC577" s="40">
        <v>33.893000000000001</v>
      </c>
      <c r="CD577" s="40">
        <v>39.270000000000003</v>
      </c>
      <c r="CE577" s="40">
        <v>88.904666666666671</v>
      </c>
      <c r="CF577" s="40">
        <v>60.92883333333333</v>
      </c>
      <c r="CG577" s="40">
        <v>69.995999999999995</v>
      </c>
      <c r="CH577" s="40">
        <v>81.879000000000005</v>
      </c>
      <c r="CI577" s="40">
        <v>113.92100000000001</v>
      </c>
      <c r="CJ577" s="40">
        <v>247.7</v>
      </c>
      <c r="CK577" s="40">
        <v>257.88099999999997</v>
      </c>
      <c r="CL577" s="40">
        <v>110.47199999999999</v>
      </c>
      <c r="CM577" s="40">
        <v>182.99799999999999</v>
      </c>
      <c r="CN577" s="40">
        <v>317.5</v>
      </c>
      <c r="CO577" s="40">
        <v>335.6</v>
      </c>
      <c r="CP577" s="95" t="e">
        <f t="array" aca="1" ref="CP577" ca="1">_xll.VisibleAlpha.UDF.VAData('VA Details'!$C$2,CP$557,$B577,CP$559,'VA Details'!$C$4,'VA Details'!$C$3,'VA Details'!$C$5)</f>
        <v>#NAME?</v>
      </c>
      <c r="CQ577" s="95" t="e">
        <f t="array" aca="1" ref="CQ577" ca="1">_xll.VisibleAlpha.UDF.VAData('VA Details'!$C$2,CQ$557,$B577,CQ$559,'VA Details'!$C$4,'VA Details'!$C$3,'VA Details'!$C$5)</f>
        <v>#NAME?</v>
      </c>
      <c r="CR577" s="95" t="e">
        <f t="array" aca="1" ref="CR577" ca="1">_xll.VisibleAlpha.UDF.VAData('VA Details'!$C$2,CR$557,$B577,CR$559,'VA Details'!$C$4,'VA Details'!$C$3,'VA Details'!$C$5)</f>
        <v>#NAME?</v>
      </c>
      <c r="CS577" s="95" t="e">
        <f t="array" aca="1" ref="CS577" ca="1">_xll.VisibleAlpha.UDF.VAData('VA Details'!$C$2,CS$557,$B577,CS$559,'VA Details'!$C$4,'VA Details'!$C$3,'VA Details'!$C$5)</f>
        <v>#NAME?</v>
      </c>
      <c r="CT577" s="95" t="e">
        <f t="array" aca="1" ref="CT577" ca="1">_xll.VisibleAlpha.UDF.VAData('VA Details'!$C$2,CT$557,$B577,CT$559,'VA Details'!$C$4,'VA Details'!$C$3,'VA Details'!$C$5)</f>
        <v>#NAME?</v>
      </c>
    </row>
    <row r="578" spans="1:98" ht="15.75" customHeight="1" x14ac:dyDescent="0.25">
      <c r="A578" s="1"/>
      <c r="B578" s="26"/>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272"/>
      <c r="BI578" s="218"/>
      <c r="BJ578" s="218"/>
      <c r="BK578" s="218"/>
      <c r="BL578" s="218"/>
      <c r="BM578" s="218"/>
      <c r="BN578" s="218"/>
      <c r="BO578" s="218"/>
      <c r="BP578" s="218"/>
      <c r="BQ578" s="218"/>
      <c r="BR578" s="218"/>
      <c r="BS578" s="218"/>
      <c r="BT578" s="218"/>
      <c r="BU578" s="218"/>
      <c r="BV578" s="218"/>
      <c r="BW578" s="218"/>
      <c r="BX578" s="218"/>
      <c r="BY578" s="218"/>
      <c r="BZ578" s="218"/>
      <c r="CB578" s="4"/>
      <c r="CC578" s="4"/>
      <c r="CD578" s="4"/>
      <c r="CE578" s="4"/>
      <c r="CF578" s="4"/>
      <c r="CG578" s="4"/>
      <c r="CH578" s="4"/>
      <c r="CI578" s="4"/>
      <c r="CJ578" s="4"/>
      <c r="CK578" s="4"/>
      <c r="CL578" s="4"/>
      <c r="CM578" s="4"/>
      <c r="CN578" s="4"/>
      <c r="CO578" s="4"/>
      <c r="CP578" s="218"/>
      <c r="CQ578" s="218"/>
      <c r="CR578" s="218"/>
      <c r="CS578" s="218"/>
      <c r="CT578" s="218"/>
    </row>
    <row r="579" spans="1:98" ht="15.75" customHeight="1" x14ac:dyDescent="0.25">
      <c r="A579" s="1"/>
      <c r="B579" s="26" t="s">
        <v>376</v>
      </c>
      <c r="C579" s="4" t="s">
        <v>365</v>
      </c>
      <c r="D579" s="4" t="s">
        <v>365</v>
      </c>
      <c r="E579" s="4" t="s">
        <v>365</v>
      </c>
      <c r="F579" s="4" t="s">
        <v>365</v>
      </c>
      <c r="G579" s="4" t="s">
        <v>365</v>
      </c>
      <c r="H579" s="4" t="s">
        <v>365</v>
      </c>
      <c r="I579" s="4" t="s">
        <v>365</v>
      </c>
      <c r="J579" s="4" t="s">
        <v>365</v>
      </c>
      <c r="K579" s="4" t="s">
        <v>365</v>
      </c>
      <c r="L579" s="4" t="s">
        <v>365</v>
      </c>
      <c r="M579" s="4" t="s">
        <v>365</v>
      </c>
      <c r="N579" s="4" t="s">
        <v>365</v>
      </c>
      <c r="O579" s="4" t="s">
        <v>365</v>
      </c>
      <c r="P579" s="4" t="s">
        <v>365</v>
      </c>
      <c r="Q579" s="4" t="s">
        <v>365</v>
      </c>
      <c r="R579" s="4" t="s">
        <v>365</v>
      </c>
      <c r="S579" s="4" t="s">
        <v>365</v>
      </c>
      <c r="T579" s="4" t="s">
        <v>365</v>
      </c>
      <c r="U579" s="4" t="s">
        <v>365</v>
      </c>
      <c r="V579" s="4" t="s">
        <v>365</v>
      </c>
      <c r="W579" s="4" t="s">
        <v>365</v>
      </c>
      <c r="X579" s="4" t="s">
        <v>365</v>
      </c>
      <c r="Y579" s="4" t="s">
        <v>365</v>
      </c>
      <c r="Z579" s="4" t="s">
        <v>365</v>
      </c>
      <c r="AA579" s="4" t="s">
        <v>365</v>
      </c>
      <c r="AB579" s="4" t="s">
        <v>365</v>
      </c>
      <c r="AC579" s="4" t="s">
        <v>365</v>
      </c>
      <c r="AD579" s="4">
        <v>2.63</v>
      </c>
      <c r="AE579" s="4">
        <v>4.242</v>
      </c>
      <c r="AF579" s="4">
        <v>4.899</v>
      </c>
      <c r="AG579" s="4">
        <v>4.9119999999999999</v>
      </c>
      <c r="AH579" s="4">
        <v>5.2919999999999998</v>
      </c>
      <c r="AI579" s="4">
        <v>5.0720000000000001</v>
      </c>
      <c r="AJ579" s="4">
        <v>3.67</v>
      </c>
      <c r="AK579" s="4">
        <v>3.63</v>
      </c>
      <c r="AL579" s="4">
        <v>3.919</v>
      </c>
      <c r="AM579" s="4">
        <v>3.7050000000000001</v>
      </c>
      <c r="AN579" s="4">
        <v>3.3109999999999999</v>
      </c>
      <c r="AO579" s="4">
        <v>3.2949999999999999</v>
      </c>
      <c r="AP579" s="4">
        <v>3.2879999999999998</v>
      </c>
      <c r="AQ579" s="4">
        <v>3.282</v>
      </c>
      <c r="AR579" s="4">
        <v>4.4109999999999996</v>
      </c>
      <c r="AS579" s="4">
        <v>6.4279999999999999</v>
      </c>
      <c r="AT579" s="4">
        <v>6.4649999999999999</v>
      </c>
      <c r="AU579" s="4">
        <v>11.112</v>
      </c>
      <c r="AV579" s="4">
        <v>13.984999999999999</v>
      </c>
      <c r="AW579" s="4">
        <v>12.484999999999999</v>
      </c>
      <c r="AX579" s="4">
        <v>13.17</v>
      </c>
      <c r="AY579" s="4">
        <v>96.4</v>
      </c>
      <c r="AZ579" s="4">
        <v>201.4</v>
      </c>
      <c r="BA579" s="4">
        <v>202.7</v>
      </c>
      <c r="BB579" s="4">
        <v>669.6</v>
      </c>
      <c r="BC579" s="4">
        <v>186.9</v>
      </c>
      <c r="BD579" s="4">
        <v>409.4</v>
      </c>
      <c r="BE579" s="4">
        <v>230.1</v>
      </c>
      <c r="BF579" s="4">
        <v>476.3</v>
      </c>
      <c r="BG579" s="4">
        <v>164.3</v>
      </c>
      <c r="BH579" s="272">
        <v>174.1</v>
      </c>
      <c r="BI579" s="218" t="e">
        <f t="array" aca="1" ref="BI579" ca="1">_xll.VisibleAlpha.UDF.VAData('VA Details'!$C$2,BI$557,$B579,BI$559,'VA Details'!$C$4,'VA Details'!$C$3,'VA Details'!$C$5)</f>
        <v>#NAME?</v>
      </c>
      <c r="BJ579" s="218" t="e">
        <f t="array" aca="1" ref="BJ579" ca="1">_xll.VisibleAlpha.UDF.VAData('VA Details'!$C$2,BJ$557,$B579,BJ$559,'VA Details'!$C$4,'VA Details'!$C$3,'VA Details'!$C$5)</f>
        <v>#NAME?</v>
      </c>
      <c r="BK579" s="218" t="e">
        <f t="array" aca="1" ref="BK579" ca="1">_xll.VisibleAlpha.UDF.VAData('VA Details'!$C$2,BK$557,$B579,BK$559,'VA Details'!$C$4,'VA Details'!$C$3,'VA Details'!$C$5)</f>
        <v>#NAME?</v>
      </c>
      <c r="BL579" s="218" t="e">
        <f t="array" aca="1" ref="BL579" ca="1">_xll.VisibleAlpha.UDF.VAData('VA Details'!$C$2,BL$557,$B579,BL$559,'VA Details'!$C$4,'VA Details'!$C$3,'VA Details'!$C$5)</f>
        <v>#NAME?</v>
      </c>
      <c r="BM579" s="218" t="e">
        <f t="array" aca="1" ref="BM579" ca="1">_xll.VisibleAlpha.UDF.VAData('VA Details'!$C$2,BM$557,$B579,BM$559,'VA Details'!$C$4,'VA Details'!$C$3,'VA Details'!$C$5)</f>
        <v>#NAME?</v>
      </c>
      <c r="BN579" s="218" t="e">
        <f t="array" aca="1" ref="BN579" ca="1">_xll.VisibleAlpha.UDF.VAData('VA Details'!$C$2,BN$557,$B579,BN$559,'VA Details'!$C$4,'VA Details'!$C$3,'VA Details'!$C$5)</f>
        <v>#NAME?</v>
      </c>
      <c r="BO579" s="218" t="e">
        <f t="array" aca="1" ref="BO579" ca="1">_xll.VisibleAlpha.UDF.VAData('VA Details'!$C$2,BO$557,$B579,BO$559,'VA Details'!$C$4,'VA Details'!$C$3,'VA Details'!$C$5)</f>
        <v>#NAME?</v>
      </c>
      <c r="BP579" s="218" t="e">
        <f t="array" aca="1" ref="BP579" ca="1">_xll.VisibleAlpha.UDF.VAData('VA Details'!$C$2,BP$557,$B579,BP$559,'VA Details'!$C$4,'VA Details'!$C$3,'VA Details'!$C$5)</f>
        <v>#NAME?</v>
      </c>
      <c r="BQ579" s="218" t="e">
        <f t="array" aca="1" ref="BQ579" ca="1">_xll.VisibleAlpha.UDF.VAData('VA Details'!$C$2,BQ$557,$B579,BQ$559,'VA Details'!$C$4,'VA Details'!$C$3,'VA Details'!$C$5)</f>
        <v>#NAME?</v>
      </c>
      <c r="BR579" s="218" t="e">
        <f t="array" aca="1" ref="BR579" ca="1">_xll.VisibleAlpha.UDF.VAData('VA Details'!$C$2,BR$557,$B579,BR$559,'VA Details'!$C$4,'VA Details'!$C$3,'VA Details'!$C$5)</f>
        <v>#NAME?</v>
      </c>
      <c r="BS579" s="218" t="e">
        <f t="array" aca="1" ref="BS579" ca="1">_xll.VisibleAlpha.UDF.VAData('VA Details'!$C$2,BS$557,$B579,BS$559,'VA Details'!$C$4,'VA Details'!$C$3,'VA Details'!$C$5)</f>
        <v>#NAME?</v>
      </c>
      <c r="BT579" s="218" t="e">
        <f t="array" aca="1" ref="BT579" ca="1">_xll.VisibleAlpha.UDF.VAData('VA Details'!$C$2,BT$557,$B579,BT$559,'VA Details'!$C$4,'VA Details'!$C$3,'VA Details'!$C$5)</f>
        <v>#NAME?</v>
      </c>
      <c r="BU579" s="218" t="e">
        <f t="array" aca="1" ref="BU579" ca="1">_xll.VisibleAlpha.UDF.VAData('VA Details'!$C$2,BU$557,$B579,BU$559,'VA Details'!$C$4,'VA Details'!$C$3,'VA Details'!$C$5)</f>
        <v>#NAME?</v>
      </c>
      <c r="BV579" s="218" t="e">
        <f t="array" aca="1" ref="BV579" ca="1">_xll.VisibleAlpha.UDF.VAData('VA Details'!$C$2,BV$557,$B579,BV$559,'VA Details'!$C$4,'VA Details'!$C$3,'VA Details'!$C$5)</f>
        <v>#NAME?</v>
      </c>
      <c r="BW579" s="218" t="e">
        <f t="array" aca="1" ref="BW579" ca="1">_xll.VisibleAlpha.UDF.VAData('VA Details'!$C$2,BW$557,$B579,BW$559,'VA Details'!$C$4,'VA Details'!$C$3,'VA Details'!$C$5)</f>
        <v>#NAME?</v>
      </c>
      <c r="BX579" s="218" t="e">
        <f t="array" aca="1" ref="BX579" ca="1">_xll.VisibleAlpha.UDF.VAData('VA Details'!$C$2,BX$557,$B579,BX$559,'VA Details'!$C$4,'VA Details'!$C$3,'VA Details'!$C$5)</f>
        <v>#NAME?</v>
      </c>
      <c r="BY579" s="218" t="e">
        <f t="array" aca="1" ref="BY579" ca="1">_xll.VisibleAlpha.UDF.VAData('VA Details'!$C$2,BY$557,$B579,BY$559,'VA Details'!$C$4,'VA Details'!$C$3,'VA Details'!$C$5)</f>
        <v>#NAME?</v>
      </c>
      <c r="BZ579" s="218" t="e">
        <f t="array" aca="1" ref="BZ579" ca="1">_xll.VisibleAlpha.UDF.VAData('VA Details'!$C$2,BZ$557,$B579,BZ$559,'VA Details'!$C$4,'VA Details'!$C$3,'VA Details'!$C$5)</f>
        <v>#NAME?</v>
      </c>
      <c r="CB579" s="4" t="s">
        <v>365</v>
      </c>
      <c r="CC579" s="4" t="s">
        <v>365</v>
      </c>
      <c r="CD579" s="4" t="s">
        <v>365</v>
      </c>
      <c r="CE579" s="4" t="s">
        <v>365</v>
      </c>
      <c r="CF579" s="4" t="s">
        <v>365</v>
      </c>
      <c r="CG579" s="4" t="s">
        <v>365</v>
      </c>
      <c r="CH579" s="4">
        <v>2.63</v>
      </c>
      <c r="CI579" s="4">
        <v>19.344999999999999</v>
      </c>
      <c r="CJ579" s="4">
        <v>16.29</v>
      </c>
      <c r="CK579" s="4">
        <v>13.599</v>
      </c>
      <c r="CL579" s="4">
        <v>20.585999999999999</v>
      </c>
      <c r="CM579" s="4">
        <v>50.752000000000002</v>
      </c>
      <c r="CN579" s="4">
        <v>1170.0999999999999</v>
      </c>
      <c r="CO579" s="4">
        <v>1303.5</v>
      </c>
      <c r="CP579" s="218" t="e">
        <f t="array" aca="1" ref="CP579" ca="1">_xll.VisibleAlpha.UDF.VAData('VA Details'!$C$2,CP$557,$B579,CP$559,'VA Details'!$C$4,'VA Details'!$C$3,'VA Details'!$C$5)</f>
        <v>#NAME?</v>
      </c>
      <c r="CQ579" s="218" t="e">
        <f t="array" aca="1" ref="CQ579" ca="1">_xll.VisibleAlpha.UDF.VAData('VA Details'!$C$2,CQ$557,$B579,CQ$559,'VA Details'!$C$4,'VA Details'!$C$3,'VA Details'!$C$5)</f>
        <v>#NAME?</v>
      </c>
      <c r="CR579" s="218" t="e">
        <f t="array" aca="1" ref="CR579" ca="1">_xll.VisibleAlpha.UDF.VAData('VA Details'!$C$2,CR$557,$B579,CR$559,'VA Details'!$C$4,'VA Details'!$C$3,'VA Details'!$C$5)</f>
        <v>#NAME?</v>
      </c>
      <c r="CS579" s="218" t="e">
        <f t="array" aca="1" ref="CS579" ca="1">_xll.VisibleAlpha.UDF.VAData('VA Details'!$C$2,CS$557,$B579,CS$559,'VA Details'!$C$4,'VA Details'!$C$3,'VA Details'!$C$5)</f>
        <v>#NAME?</v>
      </c>
      <c r="CT579" s="218" t="e">
        <f t="array" aca="1" ref="CT579" ca="1">_xll.VisibleAlpha.UDF.VAData('VA Details'!$C$2,CT$557,$B579,CT$559,'VA Details'!$C$4,'VA Details'!$C$3,'VA Details'!$C$5)</f>
        <v>#NAME?</v>
      </c>
    </row>
    <row r="580" spans="1:98" ht="15.75" customHeight="1" x14ac:dyDescent="0.25">
      <c r="A580" s="1"/>
      <c r="B580" s="26" t="s">
        <v>377</v>
      </c>
      <c r="C580" s="4" t="s">
        <v>365</v>
      </c>
      <c r="D580" s="4" t="s">
        <v>365</v>
      </c>
      <c r="E580" s="4" t="s">
        <v>365</v>
      </c>
      <c r="F580" s="4" t="s">
        <v>365</v>
      </c>
      <c r="G580" s="4" t="s">
        <v>365</v>
      </c>
      <c r="H580" s="4" t="s">
        <v>365</v>
      </c>
      <c r="I580" s="4" t="s">
        <v>365</v>
      </c>
      <c r="J580" s="4" t="s">
        <v>365</v>
      </c>
      <c r="K580" s="4" t="s">
        <v>365</v>
      </c>
      <c r="L580" s="4" t="s">
        <v>365</v>
      </c>
      <c r="M580" s="4" t="s">
        <v>365</v>
      </c>
      <c r="N580" s="4" t="s">
        <v>365</v>
      </c>
      <c r="O580" s="4" t="s">
        <v>365</v>
      </c>
      <c r="P580" s="4" t="s">
        <v>365</v>
      </c>
      <c r="Q580" s="4" t="s">
        <v>365</v>
      </c>
      <c r="R580" s="4" t="s">
        <v>365</v>
      </c>
      <c r="S580" s="4" t="s">
        <v>365</v>
      </c>
      <c r="T580" s="4" t="s">
        <v>365</v>
      </c>
      <c r="U580" s="4" t="s">
        <v>365</v>
      </c>
      <c r="V580" s="4" t="s">
        <v>365</v>
      </c>
      <c r="W580" s="4" t="s">
        <v>365</v>
      </c>
      <c r="X580" s="4" t="s">
        <v>365</v>
      </c>
      <c r="Y580" s="4" t="s">
        <v>365</v>
      </c>
      <c r="Z580" s="4" t="s">
        <v>365</v>
      </c>
      <c r="AA580" s="4" t="s">
        <v>365</v>
      </c>
      <c r="AB580" s="4" t="s">
        <v>365</v>
      </c>
      <c r="AC580" s="4" t="s">
        <v>365</v>
      </c>
      <c r="AD580" s="4">
        <v>1.4970000000000001</v>
      </c>
      <c r="AE580" s="4">
        <v>2.3079999999999998</v>
      </c>
      <c r="AF580" s="4">
        <v>2.4700000000000002</v>
      </c>
      <c r="AG580" s="4">
        <v>2.4769999999999999</v>
      </c>
      <c r="AH580" s="4">
        <v>0.85199999999999998</v>
      </c>
      <c r="AI580" s="4" t="s">
        <v>365</v>
      </c>
      <c r="AJ580" s="4" t="s">
        <v>365</v>
      </c>
      <c r="AK580" s="4" t="s">
        <v>365</v>
      </c>
      <c r="AL580" s="4" t="s">
        <v>365</v>
      </c>
      <c r="AM580" s="4" t="s">
        <v>365</v>
      </c>
      <c r="AN580" s="4" t="s">
        <v>365</v>
      </c>
      <c r="AO580" s="4" t="s">
        <v>365</v>
      </c>
      <c r="AP580" s="4" t="s">
        <v>365</v>
      </c>
      <c r="AQ580" s="4" t="s">
        <v>365</v>
      </c>
      <c r="AR580" s="4">
        <v>0.51700000000000002</v>
      </c>
      <c r="AS580" s="4">
        <v>1.55</v>
      </c>
      <c r="AT580" s="4">
        <v>1.55</v>
      </c>
      <c r="AU580" s="4">
        <v>1.8169999999999999</v>
      </c>
      <c r="AV580" s="4">
        <v>1.833</v>
      </c>
      <c r="AW580" s="4">
        <v>0.8</v>
      </c>
      <c r="AX580" s="4">
        <v>0.8</v>
      </c>
      <c r="AY580" s="4">
        <v>14.9</v>
      </c>
      <c r="AZ580" s="4">
        <v>101</v>
      </c>
      <c r="BA580" s="4">
        <v>80.5</v>
      </c>
      <c r="BB580" s="4">
        <v>80.599999999999994</v>
      </c>
      <c r="BC580" s="4">
        <v>46.3</v>
      </c>
      <c r="BD580" s="4">
        <v>1.6</v>
      </c>
      <c r="BE580" s="4">
        <v>1.6</v>
      </c>
      <c r="BF580" s="4">
        <v>1.6</v>
      </c>
      <c r="BG580" s="4">
        <v>1.6</v>
      </c>
      <c r="BH580" s="272">
        <v>1.5</v>
      </c>
      <c r="BI580" s="218" t="e">
        <f t="array" aca="1" ref="BI580" ca="1">_xll.VisibleAlpha.UDF.VAData('VA Details'!$C$2,BI$557,$B580,BI$559,'VA Details'!$C$4,'VA Details'!$C$3,'VA Details'!$C$5)</f>
        <v>#NAME?</v>
      </c>
      <c r="BJ580" s="218" t="e">
        <f t="array" aca="1" ref="BJ580" ca="1">_xll.VisibleAlpha.UDF.VAData('VA Details'!$C$2,BJ$557,$B580,BJ$559,'VA Details'!$C$4,'VA Details'!$C$3,'VA Details'!$C$5)</f>
        <v>#NAME?</v>
      </c>
      <c r="BK580" s="218" t="e">
        <f t="array" aca="1" ref="BK580" ca="1">_xll.VisibleAlpha.UDF.VAData('VA Details'!$C$2,BK$557,$B580,BK$559,'VA Details'!$C$4,'VA Details'!$C$3,'VA Details'!$C$5)</f>
        <v>#NAME?</v>
      </c>
      <c r="BL580" s="218" t="e">
        <f t="array" aca="1" ref="BL580" ca="1">_xll.VisibleAlpha.UDF.VAData('VA Details'!$C$2,BL$557,$B580,BL$559,'VA Details'!$C$4,'VA Details'!$C$3,'VA Details'!$C$5)</f>
        <v>#NAME?</v>
      </c>
      <c r="BM580" s="218" t="e">
        <f t="array" aca="1" ref="BM580" ca="1">_xll.VisibleAlpha.UDF.VAData('VA Details'!$C$2,BM$557,$B580,BM$559,'VA Details'!$C$4,'VA Details'!$C$3,'VA Details'!$C$5)</f>
        <v>#NAME?</v>
      </c>
      <c r="BN580" s="218" t="e">
        <f t="array" aca="1" ref="BN580" ca="1">_xll.VisibleAlpha.UDF.VAData('VA Details'!$C$2,BN$557,$B580,BN$559,'VA Details'!$C$4,'VA Details'!$C$3,'VA Details'!$C$5)</f>
        <v>#NAME?</v>
      </c>
      <c r="BO580" s="218" t="e">
        <f t="array" aca="1" ref="BO580" ca="1">_xll.VisibleAlpha.UDF.VAData('VA Details'!$C$2,BO$557,$B580,BO$559,'VA Details'!$C$4,'VA Details'!$C$3,'VA Details'!$C$5)</f>
        <v>#NAME?</v>
      </c>
      <c r="BP580" s="218" t="e">
        <f t="array" aca="1" ref="BP580" ca="1">_xll.VisibleAlpha.UDF.VAData('VA Details'!$C$2,BP$557,$B580,BP$559,'VA Details'!$C$4,'VA Details'!$C$3,'VA Details'!$C$5)</f>
        <v>#NAME?</v>
      </c>
      <c r="BQ580" s="218" t="e">
        <f t="array" aca="1" ref="BQ580" ca="1">_xll.VisibleAlpha.UDF.VAData('VA Details'!$C$2,BQ$557,$B580,BQ$559,'VA Details'!$C$4,'VA Details'!$C$3,'VA Details'!$C$5)</f>
        <v>#NAME?</v>
      </c>
      <c r="BR580" s="218" t="e">
        <f t="array" aca="1" ref="BR580" ca="1">_xll.VisibleAlpha.UDF.VAData('VA Details'!$C$2,BR$557,$B580,BR$559,'VA Details'!$C$4,'VA Details'!$C$3,'VA Details'!$C$5)</f>
        <v>#NAME?</v>
      </c>
      <c r="BS580" s="218" t="e">
        <f t="array" aca="1" ref="BS580" ca="1">_xll.VisibleAlpha.UDF.VAData('VA Details'!$C$2,BS$557,$B580,BS$559,'VA Details'!$C$4,'VA Details'!$C$3,'VA Details'!$C$5)</f>
        <v>#NAME?</v>
      </c>
      <c r="BT580" s="218" t="e">
        <f t="array" aca="1" ref="BT580" ca="1">_xll.VisibleAlpha.UDF.VAData('VA Details'!$C$2,BT$557,$B580,BT$559,'VA Details'!$C$4,'VA Details'!$C$3,'VA Details'!$C$5)</f>
        <v>#NAME?</v>
      </c>
      <c r="BU580" s="218" t="e">
        <f t="array" aca="1" ref="BU580" ca="1">_xll.VisibleAlpha.UDF.VAData('VA Details'!$C$2,BU$557,$B580,BU$559,'VA Details'!$C$4,'VA Details'!$C$3,'VA Details'!$C$5)</f>
        <v>#NAME?</v>
      </c>
      <c r="BV580" s="218" t="e">
        <f t="array" aca="1" ref="BV580" ca="1">_xll.VisibleAlpha.UDF.VAData('VA Details'!$C$2,BV$557,$B580,BV$559,'VA Details'!$C$4,'VA Details'!$C$3,'VA Details'!$C$5)</f>
        <v>#NAME?</v>
      </c>
      <c r="BW580" s="218" t="e">
        <f t="array" aca="1" ref="BW580" ca="1">_xll.VisibleAlpha.UDF.VAData('VA Details'!$C$2,BW$557,$B580,BW$559,'VA Details'!$C$4,'VA Details'!$C$3,'VA Details'!$C$5)</f>
        <v>#NAME?</v>
      </c>
      <c r="BX580" s="218" t="e">
        <f t="array" aca="1" ref="BX580" ca="1">_xll.VisibleAlpha.UDF.VAData('VA Details'!$C$2,BX$557,$B580,BX$559,'VA Details'!$C$4,'VA Details'!$C$3,'VA Details'!$C$5)</f>
        <v>#NAME?</v>
      </c>
      <c r="BY580" s="218" t="e">
        <f t="array" aca="1" ref="BY580" ca="1">_xll.VisibleAlpha.UDF.VAData('VA Details'!$C$2,BY$557,$B580,BY$559,'VA Details'!$C$4,'VA Details'!$C$3,'VA Details'!$C$5)</f>
        <v>#NAME?</v>
      </c>
      <c r="BZ580" s="218" t="e">
        <f t="array" aca="1" ref="BZ580" ca="1">_xll.VisibleAlpha.UDF.VAData('VA Details'!$C$2,BZ$557,$B580,BZ$559,'VA Details'!$C$4,'VA Details'!$C$3,'VA Details'!$C$5)</f>
        <v>#NAME?</v>
      </c>
      <c r="CB580" s="4" t="s">
        <v>365</v>
      </c>
      <c r="CC580" s="4" t="s">
        <v>365</v>
      </c>
      <c r="CD580" s="4" t="s">
        <v>365</v>
      </c>
      <c r="CE580" s="4" t="s">
        <v>365</v>
      </c>
      <c r="CF580" s="4" t="s">
        <v>365</v>
      </c>
      <c r="CG580" s="4" t="s">
        <v>365</v>
      </c>
      <c r="CH580" s="4">
        <v>1.4970000000000001</v>
      </c>
      <c r="CI580" s="4">
        <v>8.1069999999999993</v>
      </c>
      <c r="CJ580" s="4" t="s">
        <v>365</v>
      </c>
      <c r="CK580" s="4" t="s">
        <v>365</v>
      </c>
      <c r="CL580" s="4">
        <v>3.617</v>
      </c>
      <c r="CM580" s="4">
        <v>5.25</v>
      </c>
      <c r="CN580" s="4">
        <v>277</v>
      </c>
      <c r="CO580" s="4">
        <v>51.1</v>
      </c>
      <c r="CP580" s="218" t="e">
        <f t="array" aca="1" ref="CP580" ca="1">_xll.VisibleAlpha.UDF.VAData('VA Details'!$C$2,CP$557,$B580,CP$559,'VA Details'!$C$4,'VA Details'!$C$3,'VA Details'!$C$5)</f>
        <v>#NAME?</v>
      </c>
      <c r="CQ580" s="218" t="e">
        <f t="array" aca="1" ref="CQ580" ca="1">_xll.VisibleAlpha.UDF.VAData('VA Details'!$C$2,CQ$557,$B580,CQ$559,'VA Details'!$C$4,'VA Details'!$C$3,'VA Details'!$C$5)</f>
        <v>#NAME?</v>
      </c>
      <c r="CR580" s="218" t="e">
        <f t="array" aca="1" ref="CR580" ca="1">_xll.VisibleAlpha.UDF.VAData('VA Details'!$C$2,CR$557,$B580,CR$559,'VA Details'!$C$4,'VA Details'!$C$3,'VA Details'!$C$5)</f>
        <v>#NAME?</v>
      </c>
      <c r="CS580" s="218" t="e">
        <f t="array" aca="1" ref="CS580" ca="1">_xll.VisibleAlpha.UDF.VAData('VA Details'!$C$2,CS$557,$B580,CS$559,'VA Details'!$C$4,'VA Details'!$C$3,'VA Details'!$C$5)</f>
        <v>#NAME?</v>
      </c>
      <c r="CT580" s="218" t="e">
        <f t="array" aca="1" ref="CT580" ca="1">_xll.VisibleAlpha.UDF.VAData('VA Details'!$C$2,CT$557,$B580,CT$559,'VA Details'!$C$4,'VA Details'!$C$3,'VA Details'!$C$5)</f>
        <v>#NAME?</v>
      </c>
    </row>
    <row r="581" spans="1:98" ht="15.75" customHeight="1" x14ac:dyDescent="0.25">
      <c r="A581" s="1"/>
      <c r="B581" s="26" t="s">
        <v>378</v>
      </c>
      <c r="C581" s="4" t="s">
        <v>365</v>
      </c>
      <c r="D581" s="4" t="s">
        <v>365</v>
      </c>
      <c r="E581" s="4" t="s">
        <v>365</v>
      </c>
      <c r="F581" s="4" t="s">
        <v>365</v>
      </c>
      <c r="G581" s="4" t="s">
        <v>365</v>
      </c>
      <c r="H581" s="4" t="s">
        <v>365</v>
      </c>
      <c r="I581" s="4" t="s">
        <v>365</v>
      </c>
      <c r="J581" s="4" t="s">
        <v>365</v>
      </c>
      <c r="K581" s="4" t="s">
        <v>365</v>
      </c>
      <c r="L581" s="4" t="s">
        <v>365</v>
      </c>
      <c r="M581" s="4" t="s">
        <v>365</v>
      </c>
      <c r="N581" s="4" t="s">
        <v>365</v>
      </c>
      <c r="O581" s="4" t="s">
        <v>365</v>
      </c>
      <c r="P581" s="4" t="s">
        <v>365</v>
      </c>
      <c r="Q581" s="4" t="s">
        <v>365</v>
      </c>
      <c r="R581" s="4" t="s">
        <v>365</v>
      </c>
      <c r="S581" s="4" t="s">
        <v>365</v>
      </c>
      <c r="T581" s="4" t="s">
        <v>365</v>
      </c>
      <c r="U581" s="4" t="s">
        <v>365</v>
      </c>
      <c r="V581" s="4" t="s">
        <v>365</v>
      </c>
      <c r="W581" s="4" t="s">
        <v>365</v>
      </c>
      <c r="X581" s="4" t="s">
        <v>365</v>
      </c>
      <c r="Y581" s="4" t="s">
        <v>365</v>
      </c>
      <c r="Z581" s="4" t="s">
        <v>365</v>
      </c>
      <c r="AA581" s="4" t="s">
        <v>365</v>
      </c>
      <c r="AB581" s="4" t="s">
        <v>365</v>
      </c>
      <c r="AC581" s="4" t="s">
        <v>365</v>
      </c>
      <c r="AD581" s="4">
        <v>0.98899999999999999</v>
      </c>
      <c r="AE581" s="4">
        <v>1.5229999999999999</v>
      </c>
      <c r="AF581" s="4">
        <v>1.63</v>
      </c>
      <c r="AG581" s="4">
        <v>1.635</v>
      </c>
      <c r="AH581" s="4">
        <v>1.7050000000000001</v>
      </c>
      <c r="AI581" s="4">
        <v>1.659</v>
      </c>
      <c r="AJ581" s="4">
        <v>1.615</v>
      </c>
      <c r="AK581" s="4">
        <v>1.585</v>
      </c>
      <c r="AL581" s="4">
        <v>1.5780000000000001</v>
      </c>
      <c r="AM581" s="4">
        <v>1.56</v>
      </c>
      <c r="AN581" s="4">
        <v>1.546</v>
      </c>
      <c r="AO581" s="4">
        <v>1.536</v>
      </c>
      <c r="AP581" s="4">
        <v>1.538</v>
      </c>
      <c r="AQ581" s="4">
        <v>1.552</v>
      </c>
      <c r="AR581" s="4">
        <v>1.6839999999999999</v>
      </c>
      <c r="AS581" s="4">
        <v>1.708</v>
      </c>
      <c r="AT581" s="4">
        <v>1.718</v>
      </c>
      <c r="AU581" s="4">
        <v>1.706</v>
      </c>
      <c r="AV581" s="4">
        <v>1.643</v>
      </c>
      <c r="AW581" s="4">
        <v>1.6140000000000001</v>
      </c>
      <c r="AX581" s="4">
        <v>0.52500000000000002</v>
      </c>
      <c r="AY581" s="4">
        <v>9.4</v>
      </c>
      <c r="AZ581" s="4">
        <v>9.1999999999999993</v>
      </c>
      <c r="BA581" s="4">
        <v>7.2</v>
      </c>
      <c r="BB581" s="4">
        <v>7.2</v>
      </c>
      <c r="BC581" s="4">
        <v>7.2</v>
      </c>
      <c r="BD581" s="4">
        <v>7.2</v>
      </c>
      <c r="BE581" s="4">
        <v>7.2</v>
      </c>
      <c r="BF581" s="4">
        <v>7.2</v>
      </c>
      <c r="BG581" s="4">
        <v>7.2</v>
      </c>
      <c r="BH581" s="272">
        <v>7.2</v>
      </c>
      <c r="BI581" s="218" t="e">
        <f t="array" aca="1" ref="BI581" ca="1">_xll.VisibleAlpha.UDF.VAData('VA Details'!$C$2,BI$557,$B581,BI$559,'VA Details'!$C$4,'VA Details'!$C$3,'VA Details'!$C$5)</f>
        <v>#NAME?</v>
      </c>
      <c r="BJ581" s="218" t="e">
        <f t="array" aca="1" ref="BJ581" ca="1">_xll.VisibleAlpha.UDF.VAData('VA Details'!$C$2,BJ$557,$B581,BJ$559,'VA Details'!$C$4,'VA Details'!$C$3,'VA Details'!$C$5)</f>
        <v>#NAME?</v>
      </c>
      <c r="BK581" s="218" t="e">
        <f t="array" aca="1" ref="BK581" ca="1">_xll.VisibleAlpha.UDF.VAData('VA Details'!$C$2,BK$557,$B581,BK$559,'VA Details'!$C$4,'VA Details'!$C$3,'VA Details'!$C$5)</f>
        <v>#NAME?</v>
      </c>
      <c r="BL581" s="218" t="e">
        <f t="array" aca="1" ref="BL581" ca="1">_xll.VisibleAlpha.UDF.VAData('VA Details'!$C$2,BL$557,$B581,BL$559,'VA Details'!$C$4,'VA Details'!$C$3,'VA Details'!$C$5)</f>
        <v>#NAME?</v>
      </c>
      <c r="BM581" s="218" t="e">
        <f t="array" aca="1" ref="BM581" ca="1">_xll.VisibleAlpha.UDF.VAData('VA Details'!$C$2,BM$557,$B581,BM$559,'VA Details'!$C$4,'VA Details'!$C$3,'VA Details'!$C$5)</f>
        <v>#NAME?</v>
      </c>
      <c r="BN581" s="218" t="e">
        <f t="array" aca="1" ref="BN581" ca="1">_xll.VisibleAlpha.UDF.VAData('VA Details'!$C$2,BN$557,$B581,BN$559,'VA Details'!$C$4,'VA Details'!$C$3,'VA Details'!$C$5)</f>
        <v>#NAME?</v>
      </c>
      <c r="BO581" s="218" t="e">
        <f t="array" aca="1" ref="BO581" ca="1">_xll.VisibleAlpha.UDF.VAData('VA Details'!$C$2,BO$557,$B581,BO$559,'VA Details'!$C$4,'VA Details'!$C$3,'VA Details'!$C$5)</f>
        <v>#NAME?</v>
      </c>
      <c r="BP581" s="218" t="e">
        <f t="array" aca="1" ref="BP581" ca="1">_xll.VisibleAlpha.UDF.VAData('VA Details'!$C$2,BP$557,$B581,BP$559,'VA Details'!$C$4,'VA Details'!$C$3,'VA Details'!$C$5)</f>
        <v>#NAME?</v>
      </c>
      <c r="BQ581" s="218" t="e">
        <f t="array" aca="1" ref="BQ581" ca="1">_xll.VisibleAlpha.UDF.VAData('VA Details'!$C$2,BQ$557,$B581,BQ$559,'VA Details'!$C$4,'VA Details'!$C$3,'VA Details'!$C$5)</f>
        <v>#NAME?</v>
      </c>
      <c r="BR581" s="218" t="e">
        <f t="array" aca="1" ref="BR581" ca="1">_xll.VisibleAlpha.UDF.VAData('VA Details'!$C$2,BR$557,$B581,BR$559,'VA Details'!$C$4,'VA Details'!$C$3,'VA Details'!$C$5)</f>
        <v>#NAME?</v>
      </c>
      <c r="BS581" s="218" t="e">
        <f t="array" aca="1" ref="BS581" ca="1">_xll.VisibleAlpha.UDF.VAData('VA Details'!$C$2,BS$557,$B581,BS$559,'VA Details'!$C$4,'VA Details'!$C$3,'VA Details'!$C$5)</f>
        <v>#NAME?</v>
      </c>
      <c r="BT581" s="218" t="e">
        <f t="array" aca="1" ref="BT581" ca="1">_xll.VisibleAlpha.UDF.VAData('VA Details'!$C$2,BT$557,$B581,BT$559,'VA Details'!$C$4,'VA Details'!$C$3,'VA Details'!$C$5)</f>
        <v>#NAME?</v>
      </c>
      <c r="BU581" s="218" t="e">
        <f t="array" aca="1" ref="BU581" ca="1">_xll.VisibleAlpha.UDF.VAData('VA Details'!$C$2,BU$557,$B581,BU$559,'VA Details'!$C$4,'VA Details'!$C$3,'VA Details'!$C$5)</f>
        <v>#NAME?</v>
      </c>
      <c r="BV581" s="218" t="e">
        <f t="array" aca="1" ref="BV581" ca="1">_xll.VisibleAlpha.UDF.VAData('VA Details'!$C$2,BV$557,$B581,BV$559,'VA Details'!$C$4,'VA Details'!$C$3,'VA Details'!$C$5)</f>
        <v>#NAME?</v>
      </c>
      <c r="BW581" s="218" t="e">
        <f t="array" aca="1" ref="BW581" ca="1">_xll.VisibleAlpha.UDF.VAData('VA Details'!$C$2,BW$557,$B581,BW$559,'VA Details'!$C$4,'VA Details'!$C$3,'VA Details'!$C$5)</f>
        <v>#NAME?</v>
      </c>
      <c r="BX581" s="218" t="e">
        <f t="array" aca="1" ref="BX581" ca="1">_xll.VisibleAlpha.UDF.VAData('VA Details'!$C$2,BX$557,$B581,BX$559,'VA Details'!$C$4,'VA Details'!$C$3,'VA Details'!$C$5)</f>
        <v>#NAME?</v>
      </c>
      <c r="BY581" s="218" t="e">
        <f t="array" aca="1" ref="BY581" ca="1">_xll.VisibleAlpha.UDF.VAData('VA Details'!$C$2,BY$557,$B581,BY$559,'VA Details'!$C$4,'VA Details'!$C$3,'VA Details'!$C$5)</f>
        <v>#NAME?</v>
      </c>
      <c r="BZ581" s="218" t="e">
        <f t="array" aca="1" ref="BZ581" ca="1">_xll.VisibleAlpha.UDF.VAData('VA Details'!$C$2,BZ$557,$B581,BZ$559,'VA Details'!$C$4,'VA Details'!$C$3,'VA Details'!$C$5)</f>
        <v>#NAME?</v>
      </c>
      <c r="CB581" s="4" t="s">
        <v>365</v>
      </c>
      <c r="CC581" s="4" t="s">
        <v>365</v>
      </c>
      <c r="CD581" s="4" t="s">
        <v>365</v>
      </c>
      <c r="CE581" s="4" t="s">
        <v>365</v>
      </c>
      <c r="CF581" s="4" t="s">
        <v>365</v>
      </c>
      <c r="CG581" s="4" t="s">
        <v>365</v>
      </c>
      <c r="CH581" s="4">
        <v>0.98899999999999999</v>
      </c>
      <c r="CI581" s="4">
        <v>6.4939999999999998</v>
      </c>
      <c r="CJ581" s="4">
        <v>6.4370000000000003</v>
      </c>
      <c r="CK581" s="4">
        <v>6.18</v>
      </c>
      <c r="CL581" s="4">
        <v>6.6630000000000003</v>
      </c>
      <c r="CM581" s="4">
        <v>5.4880000000000004</v>
      </c>
      <c r="CN581" s="4">
        <v>23.6</v>
      </c>
      <c r="CO581" s="4">
        <v>28.8</v>
      </c>
      <c r="CP581" s="218" t="e">
        <f t="array" aca="1" ref="CP581" ca="1">_xll.VisibleAlpha.UDF.VAData('VA Details'!$C$2,CP$557,$B581,CP$559,'VA Details'!$C$4,'VA Details'!$C$3,'VA Details'!$C$5)</f>
        <v>#NAME?</v>
      </c>
      <c r="CQ581" s="218" t="e">
        <f t="array" aca="1" ref="CQ581" ca="1">_xll.VisibleAlpha.UDF.VAData('VA Details'!$C$2,CQ$557,$B581,CQ$559,'VA Details'!$C$4,'VA Details'!$C$3,'VA Details'!$C$5)</f>
        <v>#NAME?</v>
      </c>
      <c r="CR581" s="218" t="e">
        <f t="array" aca="1" ref="CR581" ca="1">_xll.VisibleAlpha.UDF.VAData('VA Details'!$C$2,CR$557,$B581,CR$559,'VA Details'!$C$4,'VA Details'!$C$3,'VA Details'!$C$5)</f>
        <v>#NAME?</v>
      </c>
      <c r="CS581" s="218" t="e">
        <f t="array" aca="1" ref="CS581" ca="1">_xll.VisibleAlpha.UDF.VAData('VA Details'!$C$2,CS$557,$B581,CS$559,'VA Details'!$C$4,'VA Details'!$C$3,'VA Details'!$C$5)</f>
        <v>#NAME?</v>
      </c>
      <c r="CT581" s="218" t="e">
        <f t="array" aca="1" ref="CT581" ca="1">_xll.VisibleAlpha.UDF.VAData('VA Details'!$C$2,CT$557,$B581,CT$559,'VA Details'!$C$4,'VA Details'!$C$3,'VA Details'!$C$5)</f>
        <v>#NAME?</v>
      </c>
    </row>
    <row r="582" spans="1:98" ht="15.75" customHeight="1" x14ac:dyDescent="0.25">
      <c r="A582" s="1"/>
      <c r="B582" s="26" t="s">
        <v>379</v>
      </c>
      <c r="C582" s="4" t="s">
        <v>365</v>
      </c>
      <c r="D582" s="4" t="s">
        <v>365</v>
      </c>
      <c r="E582" s="4" t="s">
        <v>365</v>
      </c>
      <c r="F582" s="4" t="s">
        <v>365</v>
      </c>
      <c r="G582" s="4" t="s">
        <v>365</v>
      </c>
      <c r="H582" s="4" t="s">
        <v>365</v>
      </c>
      <c r="I582" s="4" t="s">
        <v>365</v>
      </c>
      <c r="J582" s="4" t="s">
        <v>365</v>
      </c>
      <c r="K582" s="4" t="s">
        <v>365</v>
      </c>
      <c r="L582" s="4" t="s">
        <v>365</v>
      </c>
      <c r="M582" s="4" t="s">
        <v>365</v>
      </c>
      <c r="N582" s="4" t="s">
        <v>365</v>
      </c>
      <c r="O582" s="4" t="s">
        <v>365</v>
      </c>
      <c r="P582" s="4" t="s">
        <v>365</v>
      </c>
      <c r="Q582" s="4" t="s">
        <v>365</v>
      </c>
      <c r="R582" s="4" t="s">
        <v>365</v>
      </c>
      <c r="S582" s="4" t="s">
        <v>365</v>
      </c>
      <c r="T582" s="4" t="s">
        <v>365</v>
      </c>
      <c r="U582" s="4" t="s">
        <v>365</v>
      </c>
      <c r="V582" s="4" t="s">
        <v>365</v>
      </c>
      <c r="W582" s="4" t="s">
        <v>365</v>
      </c>
      <c r="X582" s="4" t="s">
        <v>365</v>
      </c>
      <c r="Y582" s="4" t="s">
        <v>365</v>
      </c>
      <c r="Z582" s="4" t="s">
        <v>365</v>
      </c>
      <c r="AA582" s="4" t="s">
        <v>365</v>
      </c>
      <c r="AB582" s="4" t="s">
        <v>365</v>
      </c>
      <c r="AC582" s="4" t="s">
        <v>365</v>
      </c>
      <c r="AD582" s="4">
        <v>7.8E-2</v>
      </c>
      <c r="AE582" s="4">
        <v>0.12</v>
      </c>
      <c r="AF582" s="4">
        <v>11.385</v>
      </c>
      <c r="AG582" s="4">
        <v>0.128</v>
      </c>
      <c r="AH582" s="4">
        <v>0.13400000000000001</v>
      </c>
      <c r="AI582" s="4">
        <v>0.13</v>
      </c>
      <c r="AJ582" s="4">
        <v>0.127</v>
      </c>
      <c r="AK582" s="4">
        <v>0.125</v>
      </c>
      <c r="AL582" s="4">
        <v>0.124</v>
      </c>
      <c r="AM582" s="4">
        <v>0.123</v>
      </c>
      <c r="AN582" s="4">
        <v>0.121</v>
      </c>
      <c r="AO582" s="4">
        <v>0.121</v>
      </c>
      <c r="AP582" s="4">
        <v>0.12</v>
      </c>
      <c r="AQ582" s="4">
        <v>0.12</v>
      </c>
      <c r="AR582" s="4">
        <v>0.16300000000000001</v>
      </c>
      <c r="AS582" s="4">
        <v>0.23599999999999999</v>
      </c>
      <c r="AT582" s="4">
        <v>0.23799999999999999</v>
      </c>
      <c r="AU582" s="4">
        <v>0.371</v>
      </c>
      <c r="AV582" s="4">
        <v>0.33500000000000002</v>
      </c>
      <c r="AW582" s="4">
        <v>0.33100000000000002</v>
      </c>
      <c r="AX582" s="4">
        <v>0.32900000000000001</v>
      </c>
      <c r="AY582" s="4">
        <v>5.0999999999999996</v>
      </c>
      <c r="AZ582" s="4">
        <v>8.8000000000000007</v>
      </c>
      <c r="BA582" s="4">
        <v>11.4</v>
      </c>
      <c r="BB582" s="4">
        <v>9.4</v>
      </c>
      <c r="BC582" s="4">
        <v>8.9</v>
      </c>
      <c r="BD582" s="4">
        <v>8.9</v>
      </c>
      <c r="BE582" s="4">
        <v>10.3</v>
      </c>
      <c r="BF582" s="4">
        <v>8.9</v>
      </c>
      <c r="BG582" s="4">
        <v>9</v>
      </c>
      <c r="BH582" s="272">
        <v>9.1999999999999993</v>
      </c>
      <c r="BI582" s="218" t="e">
        <f t="array" aca="1" ref="BI582" ca="1">_xll.VisibleAlpha.UDF.VAData('VA Details'!$C$2,BI$557,$B582,BI$559,'VA Details'!$C$4,'VA Details'!$C$3,'VA Details'!$C$5)</f>
        <v>#NAME?</v>
      </c>
      <c r="BJ582" s="218" t="e">
        <f t="array" aca="1" ref="BJ582" ca="1">_xll.VisibleAlpha.UDF.VAData('VA Details'!$C$2,BJ$557,$B582,BJ$559,'VA Details'!$C$4,'VA Details'!$C$3,'VA Details'!$C$5)</f>
        <v>#NAME?</v>
      </c>
      <c r="BK582" s="218" t="e">
        <f t="array" aca="1" ref="BK582" ca="1">_xll.VisibleAlpha.UDF.VAData('VA Details'!$C$2,BK$557,$B582,BK$559,'VA Details'!$C$4,'VA Details'!$C$3,'VA Details'!$C$5)</f>
        <v>#NAME?</v>
      </c>
      <c r="BL582" s="218" t="e">
        <f t="array" aca="1" ref="BL582" ca="1">_xll.VisibleAlpha.UDF.VAData('VA Details'!$C$2,BL$557,$B582,BL$559,'VA Details'!$C$4,'VA Details'!$C$3,'VA Details'!$C$5)</f>
        <v>#NAME?</v>
      </c>
      <c r="BM582" s="218" t="e">
        <f t="array" aca="1" ref="BM582" ca="1">_xll.VisibleAlpha.UDF.VAData('VA Details'!$C$2,BM$557,$B582,BM$559,'VA Details'!$C$4,'VA Details'!$C$3,'VA Details'!$C$5)</f>
        <v>#NAME?</v>
      </c>
      <c r="BN582" s="218" t="e">
        <f t="array" aca="1" ref="BN582" ca="1">_xll.VisibleAlpha.UDF.VAData('VA Details'!$C$2,BN$557,$B582,BN$559,'VA Details'!$C$4,'VA Details'!$C$3,'VA Details'!$C$5)</f>
        <v>#NAME?</v>
      </c>
      <c r="BO582" s="218" t="e">
        <f t="array" aca="1" ref="BO582" ca="1">_xll.VisibleAlpha.UDF.VAData('VA Details'!$C$2,BO$557,$B582,BO$559,'VA Details'!$C$4,'VA Details'!$C$3,'VA Details'!$C$5)</f>
        <v>#NAME?</v>
      </c>
      <c r="BP582" s="218" t="e">
        <f t="array" aca="1" ref="BP582" ca="1">_xll.VisibleAlpha.UDF.VAData('VA Details'!$C$2,BP$557,$B582,BP$559,'VA Details'!$C$4,'VA Details'!$C$3,'VA Details'!$C$5)</f>
        <v>#NAME?</v>
      </c>
      <c r="BQ582" s="218" t="e">
        <f t="array" aca="1" ref="BQ582" ca="1">_xll.VisibleAlpha.UDF.VAData('VA Details'!$C$2,BQ$557,$B582,BQ$559,'VA Details'!$C$4,'VA Details'!$C$3,'VA Details'!$C$5)</f>
        <v>#NAME?</v>
      </c>
      <c r="BR582" s="218" t="e">
        <f t="array" aca="1" ref="BR582" ca="1">_xll.VisibleAlpha.UDF.VAData('VA Details'!$C$2,BR$557,$B582,BR$559,'VA Details'!$C$4,'VA Details'!$C$3,'VA Details'!$C$5)</f>
        <v>#NAME?</v>
      </c>
      <c r="BS582" s="218" t="e">
        <f t="array" aca="1" ref="BS582" ca="1">_xll.VisibleAlpha.UDF.VAData('VA Details'!$C$2,BS$557,$B582,BS$559,'VA Details'!$C$4,'VA Details'!$C$3,'VA Details'!$C$5)</f>
        <v>#NAME?</v>
      </c>
      <c r="BT582" s="218" t="e">
        <f t="array" aca="1" ref="BT582" ca="1">_xll.VisibleAlpha.UDF.VAData('VA Details'!$C$2,BT$557,$B582,BT$559,'VA Details'!$C$4,'VA Details'!$C$3,'VA Details'!$C$5)</f>
        <v>#NAME?</v>
      </c>
      <c r="BU582" s="218" t="e">
        <f t="array" aca="1" ref="BU582" ca="1">_xll.VisibleAlpha.UDF.VAData('VA Details'!$C$2,BU$557,$B582,BU$559,'VA Details'!$C$4,'VA Details'!$C$3,'VA Details'!$C$5)</f>
        <v>#NAME?</v>
      </c>
      <c r="BV582" s="218" t="e">
        <f t="array" aca="1" ref="BV582" ca="1">_xll.VisibleAlpha.UDF.VAData('VA Details'!$C$2,BV$557,$B582,BV$559,'VA Details'!$C$4,'VA Details'!$C$3,'VA Details'!$C$5)</f>
        <v>#NAME?</v>
      </c>
      <c r="BW582" s="218" t="e">
        <f t="array" aca="1" ref="BW582" ca="1">_xll.VisibleAlpha.UDF.VAData('VA Details'!$C$2,BW$557,$B582,BW$559,'VA Details'!$C$4,'VA Details'!$C$3,'VA Details'!$C$5)</f>
        <v>#NAME?</v>
      </c>
      <c r="BX582" s="218" t="e">
        <f t="array" aca="1" ref="BX582" ca="1">_xll.VisibleAlpha.UDF.VAData('VA Details'!$C$2,BX$557,$B582,BX$559,'VA Details'!$C$4,'VA Details'!$C$3,'VA Details'!$C$5)</f>
        <v>#NAME?</v>
      </c>
      <c r="BY582" s="218" t="e">
        <f t="array" aca="1" ref="BY582" ca="1">_xll.VisibleAlpha.UDF.VAData('VA Details'!$C$2,BY$557,$B582,BY$559,'VA Details'!$C$4,'VA Details'!$C$3,'VA Details'!$C$5)</f>
        <v>#NAME?</v>
      </c>
      <c r="BZ582" s="218" t="e">
        <f t="array" aca="1" ref="BZ582" ca="1">_xll.VisibleAlpha.UDF.VAData('VA Details'!$C$2,BZ$557,$B582,BZ$559,'VA Details'!$C$4,'VA Details'!$C$3,'VA Details'!$C$5)</f>
        <v>#NAME?</v>
      </c>
      <c r="CB582" s="4" t="s">
        <v>365</v>
      </c>
      <c r="CC582" s="4" t="s">
        <v>365</v>
      </c>
      <c r="CD582" s="4" t="s">
        <v>365</v>
      </c>
      <c r="CE582" s="4" t="s">
        <v>365</v>
      </c>
      <c r="CF582" s="4" t="s">
        <v>365</v>
      </c>
      <c r="CG582" s="4" t="s">
        <v>365</v>
      </c>
      <c r="CH582" s="4">
        <v>7.8E-2</v>
      </c>
      <c r="CI582" s="4">
        <v>11.766999999999999</v>
      </c>
      <c r="CJ582" s="4">
        <v>0.50600000000000001</v>
      </c>
      <c r="CK582" s="4">
        <v>0.48499999999999999</v>
      </c>
      <c r="CL582" s="4">
        <v>0.75700000000000001</v>
      </c>
      <c r="CM582" s="4">
        <v>1.3660000000000001</v>
      </c>
      <c r="CN582" s="4">
        <v>34.700000000000003</v>
      </c>
      <c r="CO582" s="4">
        <v>35.700000000000003</v>
      </c>
      <c r="CP582" s="218" t="e">
        <f t="array" aca="1" ref="CP582" ca="1">_xll.VisibleAlpha.UDF.VAData('VA Details'!$C$2,CP$557,$B582,CP$559,'VA Details'!$C$4,'VA Details'!$C$3,'VA Details'!$C$5)</f>
        <v>#NAME?</v>
      </c>
      <c r="CQ582" s="218" t="e">
        <f t="array" aca="1" ref="CQ582" ca="1">_xll.VisibleAlpha.UDF.VAData('VA Details'!$C$2,CQ$557,$B582,CQ$559,'VA Details'!$C$4,'VA Details'!$C$3,'VA Details'!$C$5)</f>
        <v>#NAME?</v>
      </c>
      <c r="CR582" s="218" t="e">
        <f t="array" aca="1" ref="CR582" ca="1">_xll.VisibleAlpha.UDF.VAData('VA Details'!$C$2,CR$557,$B582,CR$559,'VA Details'!$C$4,'VA Details'!$C$3,'VA Details'!$C$5)</f>
        <v>#NAME?</v>
      </c>
      <c r="CS582" s="218" t="e">
        <f t="array" aca="1" ref="CS582" ca="1">_xll.VisibleAlpha.UDF.VAData('VA Details'!$C$2,CS$557,$B582,CS$559,'VA Details'!$C$4,'VA Details'!$C$3,'VA Details'!$C$5)</f>
        <v>#NAME?</v>
      </c>
      <c r="CT582" s="218" t="e">
        <f t="array" aca="1" ref="CT582" ca="1">_xll.VisibleAlpha.UDF.VAData('VA Details'!$C$2,CT$557,$B582,CT$559,'VA Details'!$C$4,'VA Details'!$C$3,'VA Details'!$C$5)</f>
        <v>#NAME?</v>
      </c>
    </row>
    <row r="583" spans="1:98" ht="15.75" customHeight="1" x14ac:dyDescent="0.25">
      <c r="A583" s="16"/>
      <c r="B583" s="219" t="s">
        <v>380</v>
      </c>
      <c r="C583" s="40" t="s">
        <v>365</v>
      </c>
      <c r="D583" s="40" t="s">
        <v>365</v>
      </c>
      <c r="E583" s="40" t="s">
        <v>365</v>
      </c>
      <c r="F583" s="40" t="s">
        <v>365</v>
      </c>
      <c r="G583" s="40" t="s">
        <v>365</v>
      </c>
      <c r="H583" s="40" t="s">
        <v>365</v>
      </c>
      <c r="I583" s="40" t="s">
        <v>365</v>
      </c>
      <c r="J583" s="40" t="s">
        <v>365</v>
      </c>
      <c r="K583" s="40" t="s">
        <v>365</v>
      </c>
      <c r="L583" s="40" t="s">
        <v>365</v>
      </c>
      <c r="M583" s="40" t="s">
        <v>365</v>
      </c>
      <c r="N583" s="40" t="s">
        <v>365</v>
      </c>
      <c r="O583" s="40" t="s">
        <v>365</v>
      </c>
      <c r="P583" s="40" t="s">
        <v>365</v>
      </c>
      <c r="Q583" s="40" t="s">
        <v>365</v>
      </c>
      <c r="R583" s="40" t="s">
        <v>365</v>
      </c>
      <c r="S583" s="40" t="s">
        <v>365</v>
      </c>
      <c r="T583" s="40" t="s">
        <v>365</v>
      </c>
      <c r="U583" s="40" t="s">
        <v>365</v>
      </c>
      <c r="V583" s="40" t="s">
        <v>365</v>
      </c>
      <c r="W583" s="40" t="s">
        <v>365</v>
      </c>
      <c r="X583" s="40" t="s">
        <v>365</v>
      </c>
      <c r="Y583" s="40" t="s">
        <v>365</v>
      </c>
      <c r="Z583" s="40" t="s">
        <v>365</v>
      </c>
      <c r="AA583" s="40" t="s">
        <v>365</v>
      </c>
      <c r="AB583" s="40" t="s">
        <v>365</v>
      </c>
      <c r="AC583" s="40">
        <v>0.317</v>
      </c>
      <c r="AD583" s="40">
        <v>5.194</v>
      </c>
      <c r="AE583" s="40">
        <v>8.1929999999999996</v>
      </c>
      <c r="AF583" s="40">
        <v>20.422000000000001</v>
      </c>
      <c r="AG583" s="40">
        <v>9.17</v>
      </c>
      <c r="AH583" s="40">
        <v>7.9829999999999997</v>
      </c>
      <c r="AI583" s="40">
        <v>6.8609999999999998</v>
      </c>
      <c r="AJ583" s="40">
        <v>5.4119999999999999</v>
      </c>
      <c r="AK583" s="40">
        <v>5.34</v>
      </c>
      <c r="AL583" s="40">
        <v>5.6210000000000004</v>
      </c>
      <c r="AM583" s="40">
        <v>5.3879999999999999</v>
      </c>
      <c r="AN583" s="40">
        <v>4.9779999999999998</v>
      </c>
      <c r="AO583" s="40">
        <v>4.952</v>
      </c>
      <c r="AP583" s="40">
        <v>4.9459999999999997</v>
      </c>
      <c r="AQ583" s="40">
        <v>4.9539999999999997</v>
      </c>
      <c r="AR583" s="40">
        <v>6.7750000000000004</v>
      </c>
      <c r="AS583" s="40">
        <v>9.9220000000000006</v>
      </c>
      <c r="AT583" s="40">
        <v>9.9710000000000001</v>
      </c>
      <c r="AU583" s="40">
        <v>15.006</v>
      </c>
      <c r="AV583" s="40">
        <v>17.795999999999999</v>
      </c>
      <c r="AW583" s="40">
        <v>15.23</v>
      </c>
      <c r="AX583" s="40">
        <v>14.824</v>
      </c>
      <c r="AY583" s="40">
        <v>116.4</v>
      </c>
      <c r="AZ583" s="40">
        <v>320.39999999999998</v>
      </c>
      <c r="BA583" s="40">
        <v>301.8</v>
      </c>
      <c r="BB583" s="40">
        <v>766.8</v>
      </c>
      <c r="BC583" s="40">
        <v>249.3</v>
      </c>
      <c r="BD583" s="40">
        <v>427.1</v>
      </c>
      <c r="BE583" s="40">
        <v>249.1</v>
      </c>
      <c r="BF583" s="40">
        <v>494</v>
      </c>
      <c r="BG583" s="40">
        <v>222.8</v>
      </c>
      <c r="BH583" s="273">
        <v>192</v>
      </c>
      <c r="BI583" s="95" t="e">
        <f t="array" aca="1" ref="BI583" ca="1">_xll.VisibleAlpha.UDF.VAData('VA Details'!$C$2,BI$557,$B583,BI$559,'VA Details'!$C$4,'VA Details'!$C$3,'VA Details'!$C$5)</f>
        <v>#NAME?</v>
      </c>
      <c r="BJ583" s="95" t="e">
        <f t="array" aca="1" ref="BJ583" ca="1">_xll.VisibleAlpha.UDF.VAData('VA Details'!$C$2,BJ$557,$B583,BJ$559,'VA Details'!$C$4,'VA Details'!$C$3,'VA Details'!$C$5)</f>
        <v>#NAME?</v>
      </c>
      <c r="BK583" s="95" t="e">
        <f t="array" aca="1" ref="BK583" ca="1">_xll.VisibleAlpha.UDF.VAData('VA Details'!$C$2,BK$557,$B583,BK$559,'VA Details'!$C$4,'VA Details'!$C$3,'VA Details'!$C$5)</f>
        <v>#NAME?</v>
      </c>
      <c r="BL583" s="95" t="e">
        <f t="array" aca="1" ref="BL583" ca="1">_xll.VisibleAlpha.UDF.VAData('VA Details'!$C$2,BL$557,$B583,BL$559,'VA Details'!$C$4,'VA Details'!$C$3,'VA Details'!$C$5)</f>
        <v>#NAME?</v>
      </c>
      <c r="BM583" s="95" t="e">
        <f t="array" aca="1" ref="BM583" ca="1">_xll.VisibleAlpha.UDF.VAData('VA Details'!$C$2,BM$557,$B583,BM$559,'VA Details'!$C$4,'VA Details'!$C$3,'VA Details'!$C$5)</f>
        <v>#NAME?</v>
      </c>
      <c r="BN583" s="95" t="e">
        <f t="array" aca="1" ref="BN583" ca="1">_xll.VisibleAlpha.UDF.VAData('VA Details'!$C$2,BN$557,$B583,BN$559,'VA Details'!$C$4,'VA Details'!$C$3,'VA Details'!$C$5)</f>
        <v>#NAME?</v>
      </c>
      <c r="BO583" s="95" t="e">
        <f t="array" aca="1" ref="BO583" ca="1">_xll.VisibleAlpha.UDF.VAData('VA Details'!$C$2,BO$557,$B583,BO$559,'VA Details'!$C$4,'VA Details'!$C$3,'VA Details'!$C$5)</f>
        <v>#NAME?</v>
      </c>
      <c r="BP583" s="95" t="e">
        <f t="array" aca="1" ref="BP583" ca="1">_xll.VisibleAlpha.UDF.VAData('VA Details'!$C$2,BP$557,$B583,BP$559,'VA Details'!$C$4,'VA Details'!$C$3,'VA Details'!$C$5)</f>
        <v>#NAME?</v>
      </c>
      <c r="BQ583" s="95" t="e">
        <f t="array" aca="1" ref="BQ583" ca="1">_xll.VisibleAlpha.UDF.VAData('VA Details'!$C$2,BQ$557,$B583,BQ$559,'VA Details'!$C$4,'VA Details'!$C$3,'VA Details'!$C$5)</f>
        <v>#NAME?</v>
      </c>
      <c r="BR583" s="95" t="e">
        <f t="array" aca="1" ref="BR583" ca="1">_xll.VisibleAlpha.UDF.VAData('VA Details'!$C$2,BR$557,$B583,BR$559,'VA Details'!$C$4,'VA Details'!$C$3,'VA Details'!$C$5)</f>
        <v>#NAME?</v>
      </c>
      <c r="BS583" s="95" t="e">
        <f t="array" aca="1" ref="BS583" ca="1">_xll.VisibleAlpha.UDF.VAData('VA Details'!$C$2,BS$557,$B583,BS$559,'VA Details'!$C$4,'VA Details'!$C$3,'VA Details'!$C$5)</f>
        <v>#NAME?</v>
      </c>
      <c r="BT583" s="95" t="e">
        <f t="array" aca="1" ref="BT583" ca="1">_xll.VisibleAlpha.UDF.VAData('VA Details'!$C$2,BT$557,$B583,BT$559,'VA Details'!$C$4,'VA Details'!$C$3,'VA Details'!$C$5)</f>
        <v>#NAME?</v>
      </c>
      <c r="BU583" s="95" t="e">
        <f t="array" aca="1" ref="BU583" ca="1">_xll.VisibleAlpha.UDF.VAData('VA Details'!$C$2,BU$557,$B583,BU$559,'VA Details'!$C$4,'VA Details'!$C$3,'VA Details'!$C$5)</f>
        <v>#NAME?</v>
      </c>
      <c r="BV583" s="95" t="e">
        <f t="array" aca="1" ref="BV583" ca="1">_xll.VisibleAlpha.UDF.VAData('VA Details'!$C$2,BV$557,$B583,BV$559,'VA Details'!$C$4,'VA Details'!$C$3,'VA Details'!$C$5)</f>
        <v>#NAME?</v>
      </c>
      <c r="BW583" s="95" t="e">
        <f t="array" aca="1" ref="BW583" ca="1">_xll.VisibleAlpha.UDF.VAData('VA Details'!$C$2,BW$557,$B583,BW$559,'VA Details'!$C$4,'VA Details'!$C$3,'VA Details'!$C$5)</f>
        <v>#NAME?</v>
      </c>
      <c r="BX583" s="95" t="e">
        <f t="array" aca="1" ref="BX583" ca="1">_xll.VisibleAlpha.UDF.VAData('VA Details'!$C$2,BX$557,$B583,BX$559,'VA Details'!$C$4,'VA Details'!$C$3,'VA Details'!$C$5)</f>
        <v>#NAME?</v>
      </c>
      <c r="BY583" s="95" t="e">
        <f t="array" aca="1" ref="BY583" ca="1">_xll.VisibleAlpha.UDF.VAData('VA Details'!$C$2,BY$557,$B583,BY$559,'VA Details'!$C$4,'VA Details'!$C$3,'VA Details'!$C$5)</f>
        <v>#NAME?</v>
      </c>
      <c r="BZ583" s="95" t="e">
        <f t="array" aca="1" ref="BZ583" ca="1">_xll.VisibleAlpha.UDF.VAData('VA Details'!$C$2,BZ$557,$B583,BZ$559,'VA Details'!$C$4,'VA Details'!$C$3,'VA Details'!$C$5)</f>
        <v>#NAME?</v>
      </c>
      <c r="CB583" s="40" t="s">
        <v>365</v>
      </c>
      <c r="CC583" s="40" t="s">
        <v>365</v>
      </c>
      <c r="CD583" s="40" t="s">
        <v>365</v>
      </c>
      <c r="CE583" s="40" t="s">
        <v>365</v>
      </c>
      <c r="CF583" s="40" t="s">
        <v>365</v>
      </c>
      <c r="CG583" s="40" t="s">
        <v>365</v>
      </c>
      <c r="CH583" s="40">
        <v>5.194</v>
      </c>
      <c r="CI583" s="40">
        <v>46.143000000000001</v>
      </c>
      <c r="CJ583" s="40">
        <v>23.233000000000001</v>
      </c>
      <c r="CK583" s="40">
        <v>20.263000000000002</v>
      </c>
      <c r="CL583" s="40">
        <v>31.623999999999999</v>
      </c>
      <c r="CM583" s="40">
        <v>62.856000000000002</v>
      </c>
      <c r="CN583" s="40">
        <v>1505.4</v>
      </c>
      <c r="CO583" s="40">
        <v>1418.9</v>
      </c>
      <c r="CP583" s="95" t="e">
        <f t="array" aca="1" ref="CP583" ca="1">_xll.VisibleAlpha.UDF.VAData('VA Details'!$C$2,CP$557,$B583,CP$559,'VA Details'!$C$4,'VA Details'!$C$3,'VA Details'!$C$5)</f>
        <v>#NAME?</v>
      </c>
      <c r="CQ583" s="95" t="e">
        <f t="array" aca="1" ref="CQ583" ca="1">_xll.VisibleAlpha.UDF.VAData('VA Details'!$C$2,CQ$557,$B583,CQ$559,'VA Details'!$C$4,'VA Details'!$C$3,'VA Details'!$C$5)</f>
        <v>#NAME?</v>
      </c>
      <c r="CR583" s="95" t="e">
        <f t="array" aca="1" ref="CR583" ca="1">_xll.VisibleAlpha.UDF.VAData('VA Details'!$C$2,CR$557,$B583,CR$559,'VA Details'!$C$4,'VA Details'!$C$3,'VA Details'!$C$5)</f>
        <v>#NAME?</v>
      </c>
      <c r="CS583" s="95" t="e">
        <f t="array" aca="1" ref="CS583" ca="1">_xll.VisibleAlpha.UDF.VAData('VA Details'!$C$2,CS$557,$B583,CS$559,'VA Details'!$C$4,'VA Details'!$C$3,'VA Details'!$C$5)</f>
        <v>#NAME?</v>
      </c>
      <c r="CT583" s="95" t="e">
        <f t="array" aca="1" ref="CT583" ca="1">_xll.VisibleAlpha.UDF.VAData('VA Details'!$C$2,CT$557,$B583,CT$559,'VA Details'!$C$4,'VA Details'!$C$3,'VA Details'!$C$5)</f>
        <v>#NAME?</v>
      </c>
    </row>
    <row r="584" spans="1:98" ht="15.75" customHeight="1" x14ac:dyDescent="0.25">
      <c r="A584" s="1"/>
      <c r="B584" s="26"/>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272"/>
      <c r="BI584" s="218"/>
      <c r="BJ584" s="218"/>
      <c r="BK584" s="218"/>
      <c r="BL584" s="218"/>
      <c r="BM584" s="218"/>
      <c r="BN584" s="218"/>
      <c r="BO584" s="218"/>
      <c r="BP584" s="218"/>
      <c r="BQ584" s="218"/>
      <c r="BR584" s="218"/>
      <c r="BS584" s="218"/>
      <c r="BT584" s="218"/>
      <c r="BU584" s="218"/>
      <c r="BV584" s="218"/>
      <c r="BW584" s="218"/>
      <c r="BX584" s="218"/>
      <c r="BY584" s="218"/>
      <c r="BZ584" s="218"/>
      <c r="CB584" s="4"/>
      <c r="CC584" s="4"/>
      <c r="CD584" s="4"/>
      <c r="CE584" s="4"/>
      <c r="CF584" s="4"/>
      <c r="CG584" s="4"/>
      <c r="CH584" s="4"/>
      <c r="CI584" s="4"/>
      <c r="CJ584" s="4"/>
      <c r="CK584" s="4"/>
      <c r="CL584" s="4"/>
      <c r="CM584" s="4"/>
      <c r="CN584" s="4"/>
      <c r="CO584" s="4"/>
      <c r="CP584" s="218"/>
      <c r="CQ584" s="218"/>
      <c r="CR584" s="218"/>
      <c r="CS584" s="218"/>
      <c r="CT584" s="218"/>
    </row>
    <row r="585" spans="1:98" ht="15.75" customHeight="1" x14ac:dyDescent="0.25">
      <c r="A585" s="1"/>
      <c r="B585" s="26" t="s">
        <v>381</v>
      </c>
      <c r="C585" s="4" t="s">
        <v>365</v>
      </c>
      <c r="D585" s="4" t="s">
        <v>365</v>
      </c>
      <c r="E585" s="4" t="s">
        <v>365</v>
      </c>
      <c r="F585" s="4" t="s">
        <v>365</v>
      </c>
      <c r="G585" s="4">
        <v>16.512</v>
      </c>
      <c r="H585" s="4">
        <v>6.5789999999999997</v>
      </c>
      <c r="I585" s="4">
        <v>9.907</v>
      </c>
      <c r="J585" s="4">
        <v>1.1579999999999999</v>
      </c>
      <c r="K585" s="4">
        <v>0.94799999999999995</v>
      </c>
      <c r="L585" s="4">
        <v>0.41</v>
      </c>
      <c r="M585" s="4">
        <v>7.9029999999999996</v>
      </c>
      <c r="N585" s="4">
        <v>15.462999999999999</v>
      </c>
      <c r="O585" s="4">
        <v>2.94</v>
      </c>
      <c r="P585" s="4">
        <v>5.2619999999999996</v>
      </c>
      <c r="Q585" s="4">
        <v>502.16899999999998</v>
      </c>
      <c r="R585" s="4">
        <v>28.233000000000001</v>
      </c>
      <c r="S585" s="4">
        <v>8.298</v>
      </c>
      <c r="T585" s="4">
        <v>12.413</v>
      </c>
      <c r="U585" s="4">
        <v>14.099</v>
      </c>
      <c r="V585" s="4">
        <v>271.90699999999998</v>
      </c>
      <c r="W585" s="4">
        <v>105.82899999999999</v>
      </c>
      <c r="X585" s="4">
        <v>54.917999999999999</v>
      </c>
      <c r="Y585" s="4">
        <v>95.311000000000007</v>
      </c>
      <c r="Z585" s="4">
        <v>72.552000000000007</v>
      </c>
      <c r="AA585" s="4">
        <v>59.673000000000002</v>
      </c>
      <c r="AB585" s="4">
        <v>77.424999999999997</v>
      </c>
      <c r="AC585" s="4">
        <v>103.613</v>
      </c>
      <c r="AD585" s="4">
        <v>90.070999999999998</v>
      </c>
      <c r="AE585" s="4">
        <v>77.703999999999994</v>
      </c>
      <c r="AF585" s="4">
        <v>104.04900000000001</v>
      </c>
      <c r="AG585" s="4">
        <v>112.996</v>
      </c>
      <c r="AH585" s="4">
        <v>88.271000000000001</v>
      </c>
      <c r="AI585" s="4">
        <v>53.167000000000002</v>
      </c>
      <c r="AJ585" s="4">
        <v>82.113</v>
      </c>
      <c r="AK585" s="4">
        <v>401.38200000000001</v>
      </c>
      <c r="AL585" s="4">
        <v>74.141999999999996</v>
      </c>
      <c r="AM585" s="4">
        <v>62.889000000000003</v>
      </c>
      <c r="AN585" s="4">
        <v>109.991</v>
      </c>
      <c r="AO585" s="4">
        <v>166.43199999999999</v>
      </c>
      <c r="AP585" s="4">
        <v>144.38499999999999</v>
      </c>
      <c r="AQ585" s="4">
        <v>214.06299999999999</v>
      </c>
      <c r="AR585" s="4">
        <v>127.804</v>
      </c>
      <c r="AS585" s="4">
        <v>137.65700000000001</v>
      </c>
      <c r="AT585" s="4">
        <v>158.12799999999999</v>
      </c>
      <c r="AU585" s="4">
        <v>145.37799999999999</v>
      </c>
      <c r="AV585" s="4">
        <v>159.58600000000001</v>
      </c>
      <c r="AW585" s="4">
        <v>172.76599999999999</v>
      </c>
      <c r="AX585" s="4">
        <v>142.172</v>
      </c>
      <c r="AY585" s="4">
        <v>93.4</v>
      </c>
      <c r="AZ585" s="4">
        <v>124.3</v>
      </c>
      <c r="BA585" s="4">
        <v>116.7</v>
      </c>
      <c r="BB585" s="4">
        <v>104.5</v>
      </c>
      <c r="BC585" s="4">
        <v>72.599999999999994</v>
      </c>
      <c r="BD585" s="4">
        <v>112.8</v>
      </c>
      <c r="BE585" s="4">
        <v>134.1</v>
      </c>
      <c r="BF585" s="4">
        <v>78.099999999999994</v>
      </c>
      <c r="BG585" s="4">
        <v>69</v>
      </c>
      <c r="BH585" s="272">
        <v>77.2</v>
      </c>
      <c r="BI585" s="218" t="e">
        <f t="array" aca="1" ref="BI585" ca="1">_xll.VisibleAlpha.UDF.VAData('VA Details'!$C$2,BI$557,$B585,BI$559,'VA Details'!$C$4,'VA Details'!$C$3,'VA Details'!$C$5)</f>
        <v>#NAME?</v>
      </c>
      <c r="BJ585" s="218" t="e">
        <f t="array" aca="1" ref="BJ585" ca="1">_xll.VisibleAlpha.UDF.VAData('VA Details'!$C$2,BJ$557,$B585,BJ$559,'VA Details'!$C$4,'VA Details'!$C$3,'VA Details'!$C$5)</f>
        <v>#NAME?</v>
      </c>
      <c r="BK585" s="218" t="e">
        <f t="array" aca="1" ref="BK585" ca="1">_xll.VisibleAlpha.UDF.VAData('VA Details'!$C$2,BK$557,$B585,BK$559,'VA Details'!$C$4,'VA Details'!$C$3,'VA Details'!$C$5)</f>
        <v>#NAME?</v>
      </c>
      <c r="BL585" s="218" t="e">
        <f t="array" aca="1" ref="BL585" ca="1">_xll.VisibleAlpha.UDF.VAData('VA Details'!$C$2,BL$557,$B585,BL$559,'VA Details'!$C$4,'VA Details'!$C$3,'VA Details'!$C$5)</f>
        <v>#NAME?</v>
      </c>
      <c r="BM585" s="218" t="e">
        <f t="array" aca="1" ref="BM585" ca="1">_xll.VisibleAlpha.UDF.VAData('VA Details'!$C$2,BM$557,$B585,BM$559,'VA Details'!$C$4,'VA Details'!$C$3,'VA Details'!$C$5)</f>
        <v>#NAME?</v>
      </c>
      <c r="BN585" s="218" t="e">
        <f t="array" aca="1" ref="BN585" ca="1">_xll.VisibleAlpha.UDF.VAData('VA Details'!$C$2,BN$557,$B585,BN$559,'VA Details'!$C$4,'VA Details'!$C$3,'VA Details'!$C$5)</f>
        <v>#NAME?</v>
      </c>
      <c r="BO585" s="218" t="e">
        <f t="array" aca="1" ref="BO585" ca="1">_xll.VisibleAlpha.UDF.VAData('VA Details'!$C$2,BO$557,$B585,BO$559,'VA Details'!$C$4,'VA Details'!$C$3,'VA Details'!$C$5)</f>
        <v>#NAME?</v>
      </c>
      <c r="BP585" s="218" t="e">
        <f t="array" aca="1" ref="BP585" ca="1">_xll.VisibleAlpha.UDF.VAData('VA Details'!$C$2,BP$557,$B585,BP$559,'VA Details'!$C$4,'VA Details'!$C$3,'VA Details'!$C$5)</f>
        <v>#NAME?</v>
      </c>
      <c r="BQ585" s="218" t="e">
        <f t="array" aca="1" ref="BQ585" ca="1">_xll.VisibleAlpha.UDF.VAData('VA Details'!$C$2,BQ$557,$B585,BQ$559,'VA Details'!$C$4,'VA Details'!$C$3,'VA Details'!$C$5)</f>
        <v>#NAME?</v>
      </c>
      <c r="BR585" s="218" t="e">
        <f t="array" aca="1" ref="BR585" ca="1">_xll.VisibleAlpha.UDF.VAData('VA Details'!$C$2,BR$557,$B585,BR$559,'VA Details'!$C$4,'VA Details'!$C$3,'VA Details'!$C$5)</f>
        <v>#NAME?</v>
      </c>
      <c r="BS585" s="218" t="e">
        <f t="array" aca="1" ref="BS585" ca="1">_xll.VisibleAlpha.UDF.VAData('VA Details'!$C$2,BS$557,$B585,BS$559,'VA Details'!$C$4,'VA Details'!$C$3,'VA Details'!$C$5)</f>
        <v>#NAME?</v>
      </c>
      <c r="BT585" s="218" t="e">
        <f t="array" aca="1" ref="BT585" ca="1">_xll.VisibleAlpha.UDF.VAData('VA Details'!$C$2,BT$557,$B585,BT$559,'VA Details'!$C$4,'VA Details'!$C$3,'VA Details'!$C$5)</f>
        <v>#NAME?</v>
      </c>
      <c r="BU585" s="218" t="e">
        <f t="array" aca="1" ref="BU585" ca="1">_xll.VisibleAlpha.UDF.VAData('VA Details'!$C$2,BU$557,$B585,BU$559,'VA Details'!$C$4,'VA Details'!$C$3,'VA Details'!$C$5)</f>
        <v>#NAME?</v>
      </c>
      <c r="BV585" s="218" t="e">
        <f t="array" aca="1" ref="BV585" ca="1">_xll.VisibleAlpha.UDF.VAData('VA Details'!$C$2,BV$557,$B585,BV$559,'VA Details'!$C$4,'VA Details'!$C$3,'VA Details'!$C$5)</f>
        <v>#NAME?</v>
      </c>
      <c r="BW585" s="218" t="e">
        <f t="array" aca="1" ref="BW585" ca="1">_xll.VisibleAlpha.UDF.VAData('VA Details'!$C$2,BW$557,$B585,BW$559,'VA Details'!$C$4,'VA Details'!$C$3,'VA Details'!$C$5)</f>
        <v>#NAME?</v>
      </c>
      <c r="BX585" s="218" t="e">
        <f t="array" aca="1" ref="BX585" ca="1">_xll.VisibleAlpha.UDF.VAData('VA Details'!$C$2,BX$557,$B585,BX$559,'VA Details'!$C$4,'VA Details'!$C$3,'VA Details'!$C$5)</f>
        <v>#NAME?</v>
      </c>
      <c r="BY585" s="218" t="e">
        <f t="array" aca="1" ref="BY585" ca="1">_xll.VisibleAlpha.UDF.VAData('VA Details'!$C$2,BY$557,$B585,BY$559,'VA Details'!$C$4,'VA Details'!$C$3,'VA Details'!$C$5)</f>
        <v>#NAME?</v>
      </c>
      <c r="BZ585" s="218" t="e">
        <f t="array" aca="1" ref="BZ585" ca="1">_xll.VisibleAlpha.UDF.VAData('VA Details'!$C$2,BZ$557,$B585,BZ$559,'VA Details'!$C$4,'VA Details'!$C$3,'VA Details'!$C$5)</f>
        <v>#NAME?</v>
      </c>
      <c r="CB585" s="4" t="s">
        <v>365</v>
      </c>
      <c r="CC585" s="4">
        <v>34.155999999999999</v>
      </c>
      <c r="CD585" s="4">
        <v>24.724</v>
      </c>
      <c r="CE585" s="4">
        <v>538.60400000000004</v>
      </c>
      <c r="CF585" s="4">
        <v>306.71699999999998</v>
      </c>
      <c r="CG585" s="4">
        <v>328.61</v>
      </c>
      <c r="CH585" s="4">
        <v>330.78199999999998</v>
      </c>
      <c r="CI585" s="4">
        <v>383.02</v>
      </c>
      <c r="CJ585" s="4">
        <v>610.80399999999997</v>
      </c>
      <c r="CK585" s="4">
        <v>483.697</v>
      </c>
      <c r="CL585" s="4">
        <v>637.65200000000004</v>
      </c>
      <c r="CM585" s="4">
        <v>619.9</v>
      </c>
      <c r="CN585" s="4">
        <v>438.9</v>
      </c>
      <c r="CO585" s="4">
        <v>397.6</v>
      </c>
      <c r="CP585" s="218" t="e">
        <f t="array" aca="1" ref="CP585" ca="1">_xll.VisibleAlpha.UDF.VAData('VA Details'!$C$2,CP$557,$B585,CP$559,'VA Details'!$C$4,'VA Details'!$C$3,'VA Details'!$C$5)</f>
        <v>#NAME?</v>
      </c>
      <c r="CQ585" s="218" t="e">
        <f t="array" aca="1" ref="CQ585" ca="1">_xll.VisibleAlpha.UDF.VAData('VA Details'!$C$2,CQ$557,$B585,CQ$559,'VA Details'!$C$4,'VA Details'!$C$3,'VA Details'!$C$5)</f>
        <v>#NAME?</v>
      </c>
      <c r="CR585" s="218" t="e">
        <f t="array" aca="1" ref="CR585" ca="1">_xll.VisibleAlpha.UDF.VAData('VA Details'!$C$2,CR$557,$B585,CR$559,'VA Details'!$C$4,'VA Details'!$C$3,'VA Details'!$C$5)</f>
        <v>#NAME?</v>
      </c>
      <c r="CS585" s="218" t="e">
        <f t="array" aca="1" ref="CS585" ca="1">_xll.VisibleAlpha.UDF.VAData('VA Details'!$C$2,CS$557,$B585,CS$559,'VA Details'!$C$4,'VA Details'!$C$3,'VA Details'!$C$5)</f>
        <v>#NAME?</v>
      </c>
      <c r="CT585" s="218" t="e">
        <f t="array" aca="1" ref="CT585" ca="1">_xll.VisibleAlpha.UDF.VAData('VA Details'!$C$2,CT$557,$B585,CT$559,'VA Details'!$C$4,'VA Details'!$C$3,'VA Details'!$C$5)</f>
        <v>#NAME?</v>
      </c>
    </row>
    <row r="586" spans="1:98" ht="15.75" customHeight="1" x14ac:dyDescent="0.25">
      <c r="A586" s="1"/>
      <c r="B586" s="26" t="s">
        <v>382</v>
      </c>
      <c r="C586" s="4" t="s">
        <v>365</v>
      </c>
      <c r="D586" s="4" t="s">
        <v>365</v>
      </c>
      <c r="E586" s="4" t="s">
        <v>365</v>
      </c>
      <c r="F586" s="4" t="s">
        <v>365</v>
      </c>
      <c r="G586" s="4">
        <v>81.397999999999996</v>
      </c>
      <c r="H586" s="4">
        <v>16.867000000000001</v>
      </c>
      <c r="I586" s="4">
        <v>26.442</v>
      </c>
      <c r="J586" s="4">
        <v>34.636000000000003</v>
      </c>
      <c r="K586" s="4">
        <v>100.056</v>
      </c>
      <c r="L586" s="4">
        <v>77.517219999999995</v>
      </c>
      <c r="M586" s="4">
        <v>74.721299999999999</v>
      </c>
      <c r="N586" s="4">
        <v>55.688319999999997</v>
      </c>
      <c r="O586" s="4">
        <v>52.758180000000003</v>
      </c>
      <c r="P586" s="4">
        <v>123.09025</v>
      </c>
      <c r="Q586" s="4">
        <v>177.77163845078775</v>
      </c>
      <c r="R586" s="4">
        <v>31.412400000000002</v>
      </c>
      <c r="S586" s="4">
        <v>18.835000000000001</v>
      </c>
      <c r="T586" s="4">
        <v>16.2227</v>
      </c>
      <c r="U586" s="4">
        <v>146.05359999999999</v>
      </c>
      <c r="V586" s="4">
        <v>83.222034103317057</v>
      </c>
      <c r="W586" s="4">
        <v>54.990833333333335</v>
      </c>
      <c r="X586" s="4">
        <v>44.896000000000001</v>
      </c>
      <c r="Y586" s="4">
        <v>55.658000000000001</v>
      </c>
      <c r="Z586" s="4">
        <v>59.363</v>
      </c>
      <c r="AA586" s="4">
        <v>56.545999999999999</v>
      </c>
      <c r="AB586" s="4">
        <v>44.423000000000002</v>
      </c>
      <c r="AC586" s="4">
        <v>162.78</v>
      </c>
      <c r="AD586" s="4">
        <v>41.530999999999999</v>
      </c>
      <c r="AE586" s="4">
        <v>28.251999999999999</v>
      </c>
      <c r="AF586" s="4">
        <v>38.421999999999997</v>
      </c>
      <c r="AG586" s="4">
        <v>57.466000000000001</v>
      </c>
      <c r="AH586" s="4">
        <v>17.12</v>
      </c>
      <c r="AI586" s="4">
        <v>20.738</v>
      </c>
      <c r="AJ586" s="4">
        <v>34.781999999999996</v>
      </c>
      <c r="AK586" s="4">
        <v>208.36799999999999</v>
      </c>
      <c r="AL586" s="4">
        <v>60.887</v>
      </c>
      <c r="AM586" s="4">
        <v>60.779000000000003</v>
      </c>
      <c r="AN586" s="4">
        <v>154.69200000000001</v>
      </c>
      <c r="AO586" s="4">
        <v>87.652000000000001</v>
      </c>
      <c r="AP586" s="4">
        <v>85.930999999999997</v>
      </c>
      <c r="AQ586" s="4">
        <v>119.782</v>
      </c>
      <c r="AR586" s="4">
        <v>135.173</v>
      </c>
      <c r="AS586" s="4">
        <v>65.225999999999999</v>
      </c>
      <c r="AT586" s="4">
        <v>62.984999999999999</v>
      </c>
      <c r="AU586" s="4">
        <v>61.015000000000001</v>
      </c>
      <c r="AV586" s="4">
        <v>126.98699999999999</v>
      </c>
      <c r="AW586" s="4">
        <v>23.713000000000001</v>
      </c>
      <c r="AX586" s="4">
        <v>99.968000000000004</v>
      </c>
      <c r="AY586" s="4">
        <v>103.6</v>
      </c>
      <c r="AZ586" s="4">
        <v>89.2</v>
      </c>
      <c r="BA586" s="4">
        <v>85.7</v>
      </c>
      <c r="BB586" s="4">
        <v>180.3</v>
      </c>
      <c r="BC586" s="4">
        <v>103.8</v>
      </c>
      <c r="BD586" s="4">
        <v>85.3</v>
      </c>
      <c r="BE586" s="4">
        <v>51.8</v>
      </c>
      <c r="BF586" s="4">
        <v>82.6</v>
      </c>
      <c r="BG586" s="4">
        <v>64.7</v>
      </c>
      <c r="BH586" s="272">
        <v>71.599999999999994</v>
      </c>
      <c r="BI586" s="218" t="e">
        <f t="array" aca="1" ref="BI586" ca="1">_xll.VisibleAlpha.UDF.VAData('VA Details'!$C$2,BI$557,$B586,BI$559,'VA Details'!$C$4,'VA Details'!$C$3,'VA Details'!$C$5)</f>
        <v>#NAME?</v>
      </c>
      <c r="BJ586" s="218" t="e">
        <f t="array" aca="1" ref="BJ586" ca="1">_xll.VisibleAlpha.UDF.VAData('VA Details'!$C$2,BJ$557,$B586,BJ$559,'VA Details'!$C$4,'VA Details'!$C$3,'VA Details'!$C$5)</f>
        <v>#NAME?</v>
      </c>
      <c r="BK586" s="218" t="e">
        <f t="array" aca="1" ref="BK586" ca="1">_xll.VisibleAlpha.UDF.VAData('VA Details'!$C$2,BK$557,$B586,BK$559,'VA Details'!$C$4,'VA Details'!$C$3,'VA Details'!$C$5)</f>
        <v>#NAME?</v>
      </c>
      <c r="BL586" s="218" t="e">
        <f t="array" aca="1" ref="BL586" ca="1">_xll.VisibleAlpha.UDF.VAData('VA Details'!$C$2,BL$557,$B586,BL$559,'VA Details'!$C$4,'VA Details'!$C$3,'VA Details'!$C$5)</f>
        <v>#NAME?</v>
      </c>
      <c r="BM586" s="218" t="e">
        <f t="array" aca="1" ref="BM586" ca="1">_xll.VisibleAlpha.UDF.VAData('VA Details'!$C$2,BM$557,$B586,BM$559,'VA Details'!$C$4,'VA Details'!$C$3,'VA Details'!$C$5)</f>
        <v>#NAME?</v>
      </c>
      <c r="BN586" s="218" t="e">
        <f t="array" aca="1" ref="BN586" ca="1">_xll.VisibleAlpha.UDF.VAData('VA Details'!$C$2,BN$557,$B586,BN$559,'VA Details'!$C$4,'VA Details'!$C$3,'VA Details'!$C$5)</f>
        <v>#NAME?</v>
      </c>
      <c r="BO586" s="218" t="e">
        <f t="array" aca="1" ref="BO586" ca="1">_xll.VisibleAlpha.UDF.VAData('VA Details'!$C$2,BO$557,$B586,BO$559,'VA Details'!$C$4,'VA Details'!$C$3,'VA Details'!$C$5)</f>
        <v>#NAME?</v>
      </c>
      <c r="BP586" s="218" t="e">
        <f t="array" aca="1" ref="BP586" ca="1">_xll.VisibleAlpha.UDF.VAData('VA Details'!$C$2,BP$557,$B586,BP$559,'VA Details'!$C$4,'VA Details'!$C$3,'VA Details'!$C$5)</f>
        <v>#NAME?</v>
      </c>
      <c r="BQ586" s="218" t="e">
        <f t="array" aca="1" ref="BQ586" ca="1">_xll.VisibleAlpha.UDF.VAData('VA Details'!$C$2,BQ$557,$B586,BQ$559,'VA Details'!$C$4,'VA Details'!$C$3,'VA Details'!$C$5)</f>
        <v>#NAME?</v>
      </c>
      <c r="BR586" s="218" t="e">
        <f t="array" aca="1" ref="BR586" ca="1">_xll.VisibleAlpha.UDF.VAData('VA Details'!$C$2,BR$557,$B586,BR$559,'VA Details'!$C$4,'VA Details'!$C$3,'VA Details'!$C$5)</f>
        <v>#NAME?</v>
      </c>
      <c r="BS586" s="218" t="e">
        <f t="array" aca="1" ref="BS586" ca="1">_xll.VisibleAlpha.UDF.VAData('VA Details'!$C$2,BS$557,$B586,BS$559,'VA Details'!$C$4,'VA Details'!$C$3,'VA Details'!$C$5)</f>
        <v>#NAME?</v>
      </c>
      <c r="BT586" s="218" t="e">
        <f t="array" aca="1" ref="BT586" ca="1">_xll.VisibleAlpha.UDF.VAData('VA Details'!$C$2,BT$557,$B586,BT$559,'VA Details'!$C$4,'VA Details'!$C$3,'VA Details'!$C$5)</f>
        <v>#NAME?</v>
      </c>
      <c r="BU586" s="218" t="e">
        <f t="array" aca="1" ref="BU586" ca="1">_xll.VisibleAlpha.UDF.VAData('VA Details'!$C$2,BU$557,$B586,BU$559,'VA Details'!$C$4,'VA Details'!$C$3,'VA Details'!$C$5)</f>
        <v>#NAME?</v>
      </c>
      <c r="BV586" s="218" t="e">
        <f t="array" aca="1" ref="BV586" ca="1">_xll.VisibleAlpha.UDF.VAData('VA Details'!$C$2,BV$557,$B586,BV$559,'VA Details'!$C$4,'VA Details'!$C$3,'VA Details'!$C$5)</f>
        <v>#NAME?</v>
      </c>
      <c r="BW586" s="218" t="e">
        <f t="array" aca="1" ref="BW586" ca="1">_xll.VisibleAlpha.UDF.VAData('VA Details'!$C$2,BW$557,$B586,BW$559,'VA Details'!$C$4,'VA Details'!$C$3,'VA Details'!$C$5)</f>
        <v>#NAME?</v>
      </c>
      <c r="BX586" s="218" t="e">
        <f t="array" aca="1" ref="BX586" ca="1">_xll.VisibleAlpha.UDF.VAData('VA Details'!$C$2,BX$557,$B586,BX$559,'VA Details'!$C$4,'VA Details'!$C$3,'VA Details'!$C$5)</f>
        <v>#NAME?</v>
      </c>
      <c r="BY586" s="218" t="e">
        <f t="array" aca="1" ref="BY586" ca="1">_xll.VisibleAlpha.UDF.VAData('VA Details'!$C$2,BY$557,$B586,BY$559,'VA Details'!$C$4,'VA Details'!$C$3,'VA Details'!$C$5)</f>
        <v>#NAME?</v>
      </c>
      <c r="BZ586" s="218" t="e">
        <f t="array" aca="1" ref="BZ586" ca="1">_xll.VisibleAlpha.UDF.VAData('VA Details'!$C$2,BZ$557,$B586,BZ$559,'VA Details'!$C$4,'VA Details'!$C$3,'VA Details'!$C$5)</f>
        <v>#NAME?</v>
      </c>
      <c r="CB586" s="4" t="s">
        <v>365</v>
      </c>
      <c r="CC586" s="4">
        <v>159.34299999999999</v>
      </c>
      <c r="CD586" s="4">
        <v>307.98284000000001</v>
      </c>
      <c r="CE586" s="4">
        <v>372.4220107606302</v>
      </c>
      <c r="CF586" s="4">
        <v>249.64015341943085</v>
      </c>
      <c r="CG586" s="4">
        <v>206.952</v>
      </c>
      <c r="CH586" s="4">
        <v>305.27999999999997</v>
      </c>
      <c r="CI586" s="4">
        <v>141.25899999999999</v>
      </c>
      <c r="CJ586" s="4">
        <v>324.77600000000001</v>
      </c>
      <c r="CK586" s="4">
        <v>389.05399999999997</v>
      </c>
      <c r="CL586" s="4">
        <v>383.166</v>
      </c>
      <c r="CM586" s="4">
        <v>311.68299999999999</v>
      </c>
      <c r="CN586" s="4">
        <v>458.8</v>
      </c>
      <c r="CO586" s="4">
        <v>323.5</v>
      </c>
      <c r="CP586" s="218" t="e">
        <f t="array" aca="1" ref="CP586" ca="1">_xll.VisibleAlpha.UDF.VAData('VA Details'!$C$2,CP$557,$B586,CP$559,'VA Details'!$C$4,'VA Details'!$C$3,'VA Details'!$C$5)</f>
        <v>#NAME?</v>
      </c>
      <c r="CQ586" s="218" t="e">
        <f t="array" aca="1" ref="CQ586" ca="1">_xll.VisibleAlpha.UDF.VAData('VA Details'!$C$2,CQ$557,$B586,CQ$559,'VA Details'!$C$4,'VA Details'!$C$3,'VA Details'!$C$5)</f>
        <v>#NAME?</v>
      </c>
      <c r="CR586" s="218" t="e">
        <f t="array" aca="1" ref="CR586" ca="1">_xll.VisibleAlpha.UDF.VAData('VA Details'!$C$2,CR$557,$B586,CR$559,'VA Details'!$C$4,'VA Details'!$C$3,'VA Details'!$C$5)</f>
        <v>#NAME?</v>
      </c>
      <c r="CS586" s="218" t="e">
        <f t="array" aca="1" ref="CS586" ca="1">_xll.VisibleAlpha.UDF.VAData('VA Details'!$C$2,CS$557,$B586,CS$559,'VA Details'!$C$4,'VA Details'!$C$3,'VA Details'!$C$5)</f>
        <v>#NAME?</v>
      </c>
      <c r="CT586" s="218" t="e">
        <f t="array" aca="1" ref="CT586" ca="1">_xll.VisibleAlpha.UDF.VAData('VA Details'!$C$2,CT$557,$B586,CT$559,'VA Details'!$C$4,'VA Details'!$C$3,'VA Details'!$C$5)</f>
        <v>#NAME?</v>
      </c>
    </row>
    <row r="587" spans="1:98" ht="15.75" customHeight="1" x14ac:dyDescent="0.25">
      <c r="A587" s="1"/>
      <c r="B587" s="26" t="s">
        <v>383</v>
      </c>
      <c r="C587" s="4" t="s">
        <v>365</v>
      </c>
      <c r="D587" s="4" t="s">
        <v>365</v>
      </c>
      <c r="E587" s="4" t="s">
        <v>365</v>
      </c>
      <c r="F587" s="4" t="s">
        <v>365</v>
      </c>
      <c r="G587" s="4">
        <v>11.654</v>
      </c>
      <c r="H587" s="4">
        <v>10.739000000000001</v>
      </c>
      <c r="I587" s="4">
        <v>20.521000000000001</v>
      </c>
      <c r="J587" s="4">
        <v>32.061999999999998</v>
      </c>
      <c r="K587" s="4">
        <v>8.52</v>
      </c>
      <c r="L587" s="4">
        <v>7.2279999999999998</v>
      </c>
      <c r="M587" s="4">
        <v>31.228083333333334</v>
      </c>
      <c r="N587" s="4">
        <v>9.8640666666666661</v>
      </c>
      <c r="O587" s="4">
        <v>6.2445166666666667</v>
      </c>
      <c r="P587" s="4">
        <v>2.9689999999999999</v>
      </c>
      <c r="Q587" s="4">
        <v>42.521999999999998</v>
      </c>
      <c r="R587" s="4">
        <v>12.97575</v>
      </c>
      <c r="S587" s="4">
        <v>6.96</v>
      </c>
      <c r="T587" s="4">
        <v>4.2910000000000004</v>
      </c>
      <c r="U587" s="4">
        <v>66.320449999999994</v>
      </c>
      <c r="V587" s="4">
        <v>12.871</v>
      </c>
      <c r="W587" s="4">
        <v>17.760999999999999</v>
      </c>
      <c r="X587" s="4">
        <v>32.06</v>
      </c>
      <c r="Y587" s="4">
        <v>36.527000000000001</v>
      </c>
      <c r="Z587" s="4">
        <v>15.629</v>
      </c>
      <c r="AA587" s="4">
        <v>10.061999999999999</v>
      </c>
      <c r="AB587" s="4">
        <v>40.22</v>
      </c>
      <c r="AC587" s="4">
        <v>39.424999999999997</v>
      </c>
      <c r="AD587" s="4">
        <v>19.047999999999998</v>
      </c>
      <c r="AE587" s="4">
        <v>14.336</v>
      </c>
      <c r="AF587" s="4">
        <v>45.942</v>
      </c>
      <c r="AG587" s="4">
        <v>48.45</v>
      </c>
      <c r="AH587" s="4">
        <v>17.762</v>
      </c>
      <c r="AI587" s="4">
        <v>10.269</v>
      </c>
      <c r="AJ587" s="4">
        <v>54.83</v>
      </c>
      <c r="AK587" s="4">
        <v>48.866999999999997</v>
      </c>
      <c r="AL587" s="4">
        <v>28.317</v>
      </c>
      <c r="AM587" s="4">
        <v>21.715</v>
      </c>
      <c r="AN587" s="4">
        <v>60.826000000000001</v>
      </c>
      <c r="AO587" s="4">
        <v>48.758000000000003</v>
      </c>
      <c r="AP587" s="4">
        <v>39.71</v>
      </c>
      <c r="AQ587" s="4">
        <v>55.569000000000003</v>
      </c>
      <c r="AR587" s="4">
        <v>88.95</v>
      </c>
      <c r="AS587" s="4">
        <v>62.533999999999999</v>
      </c>
      <c r="AT587" s="4">
        <v>53.386000000000003</v>
      </c>
      <c r="AU587" s="4">
        <v>50.265999999999998</v>
      </c>
      <c r="AV587" s="4">
        <v>86.66</v>
      </c>
      <c r="AW587" s="4">
        <v>61.313000000000002</v>
      </c>
      <c r="AX587" s="4">
        <v>54.843000000000004</v>
      </c>
      <c r="AY587" s="4">
        <v>60.3</v>
      </c>
      <c r="AZ587" s="4">
        <v>96.7</v>
      </c>
      <c r="BA587" s="4">
        <v>77.5</v>
      </c>
      <c r="BB587" s="4">
        <v>74.400000000000006</v>
      </c>
      <c r="BC587" s="4">
        <v>62</v>
      </c>
      <c r="BD587" s="4">
        <v>101.5</v>
      </c>
      <c r="BE587" s="4">
        <v>73.3</v>
      </c>
      <c r="BF587" s="4">
        <v>77.2</v>
      </c>
      <c r="BG587" s="4">
        <v>55.8</v>
      </c>
      <c r="BH587" s="272">
        <v>98.1</v>
      </c>
      <c r="BI587" s="218" t="e">
        <f t="array" aca="1" ref="BI587" ca="1">_xll.VisibleAlpha.UDF.VAData('VA Details'!$C$2,BI$557,$B587,BI$559,'VA Details'!$C$4,'VA Details'!$C$3,'VA Details'!$C$5)</f>
        <v>#NAME?</v>
      </c>
      <c r="BJ587" s="218" t="e">
        <f t="array" aca="1" ref="BJ587" ca="1">_xll.VisibleAlpha.UDF.VAData('VA Details'!$C$2,BJ$557,$B587,BJ$559,'VA Details'!$C$4,'VA Details'!$C$3,'VA Details'!$C$5)</f>
        <v>#NAME?</v>
      </c>
      <c r="BK587" s="218" t="e">
        <f t="array" aca="1" ref="BK587" ca="1">_xll.VisibleAlpha.UDF.VAData('VA Details'!$C$2,BK$557,$B587,BK$559,'VA Details'!$C$4,'VA Details'!$C$3,'VA Details'!$C$5)</f>
        <v>#NAME?</v>
      </c>
      <c r="BL587" s="218" t="e">
        <f t="array" aca="1" ref="BL587" ca="1">_xll.VisibleAlpha.UDF.VAData('VA Details'!$C$2,BL$557,$B587,BL$559,'VA Details'!$C$4,'VA Details'!$C$3,'VA Details'!$C$5)</f>
        <v>#NAME?</v>
      </c>
      <c r="BM587" s="218" t="e">
        <f t="array" aca="1" ref="BM587" ca="1">_xll.VisibleAlpha.UDF.VAData('VA Details'!$C$2,BM$557,$B587,BM$559,'VA Details'!$C$4,'VA Details'!$C$3,'VA Details'!$C$5)</f>
        <v>#NAME?</v>
      </c>
      <c r="BN587" s="218" t="e">
        <f t="array" aca="1" ref="BN587" ca="1">_xll.VisibleAlpha.UDF.VAData('VA Details'!$C$2,BN$557,$B587,BN$559,'VA Details'!$C$4,'VA Details'!$C$3,'VA Details'!$C$5)</f>
        <v>#NAME?</v>
      </c>
      <c r="BO587" s="218" t="e">
        <f t="array" aca="1" ref="BO587" ca="1">_xll.VisibleAlpha.UDF.VAData('VA Details'!$C$2,BO$557,$B587,BO$559,'VA Details'!$C$4,'VA Details'!$C$3,'VA Details'!$C$5)</f>
        <v>#NAME?</v>
      </c>
      <c r="BP587" s="218" t="e">
        <f t="array" aca="1" ref="BP587" ca="1">_xll.VisibleAlpha.UDF.VAData('VA Details'!$C$2,BP$557,$B587,BP$559,'VA Details'!$C$4,'VA Details'!$C$3,'VA Details'!$C$5)</f>
        <v>#NAME?</v>
      </c>
      <c r="BQ587" s="218" t="e">
        <f t="array" aca="1" ref="BQ587" ca="1">_xll.VisibleAlpha.UDF.VAData('VA Details'!$C$2,BQ$557,$B587,BQ$559,'VA Details'!$C$4,'VA Details'!$C$3,'VA Details'!$C$5)</f>
        <v>#NAME?</v>
      </c>
      <c r="BR587" s="218" t="e">
        <f t="array" aca="1" ref="BR587" ca="1">_xll.VisibleAlpha.UDF.VAData('VA Details'!$C$2,BR$557,$B587,BR$559,'VA Details'!$C$4,'VA Details'!$C$3,'VA Details'!$C$5)</f>
        <v>#NAME?</v>
      </c>
      <c r="BS587" s="218" t="e">
        <f t="array" aca="1" ref="BS587" ca="1">_xll.VisibleAlpha.UDF.VAData('VA Details'!$C$2,BS$557,$B587,BS$559,'VA Details'!$C$4,'VA Details'!$C$3,'VA Details'!$C$5)</f>
        <v>#NAME?</v>
      </c>
      <c r="BT587" s="218" t="e">
        <f t="array" aca="1" ref="BT587" ca="1">_xll.VisibleAlpha.UDF.VAData('VA Details'!$C$2,BT$557,$B587,BT$559,'VA Details'!$C$4,'VA Details'!$C$3,'VA Details'!$C$5)</f>
        <v>#NAME?</v>
      </c>
      <c r="BU587" s="218" t="e">
        <f t="array" aca="1" ref="BU587" ca="1">_xll.VisibleAlpha.UDF.VAData('VA Details'!$C$2,BU$557,$B587,BU$559,'VA Details'!$C$4,'VA Details'!$C$3,'VA Details'!$C$5)</f>
        <v>#NAME?</v>
      </c>
      <c r="BV587" s="218" t="e">
        <f t="array" aca="1" ref="BV587" ca="1">_xll.VisibleAlpha.UDF.VAData('VA Details'!$C$2,BV$557,$B587,BV$559,'VA Details'!$C$4,'VA Details'!$C$3,'VA Details'!$C$5)</f>
        <v>#NAME?</v>
      </c>
      <c r="BW587" s="218" t="e">
        <f t="array" aca="1" ref="BW587" ca="1">_xll.VisibleAlpha.UDF.VAData('VA Details'!$C$2,BW$557,$B587,BW$559,'VA Details'!$C$4,'VA Details'!$C$3,'VA Details'!$C$5)</f>
        <v>#NAME?</v>
      </c>
      <c r="BX587" s="218" t="e">
        <f t="array" aca="1" ref="BX587" ca="1">_xll.VisibleAlpha.UDF.VAData('VA Details'!$C$2,BX$557,$B587,BX$559,'VA Details'!$C$4,'VA Details'!$C$3,'VA Details'!$C$5)</f>
        <v>#NAME?</v>
      </c>
      <c r="BY587" s="218" t="e">
        <f t="array" aca="1" ref="BY587" ca="1">_xll.VisibleAlpha.UDF.VAData('VA Details'!$C$2,BY$557,$B587,BY$559,'VA Details'!$C$4,'VA Details'!$C$3,'VA Details'!$C$5)</f>
        <v>#NAME?</v>
      </c>
      <c r="BZ587" s="218" t="e">
        <f t="array" aca="1" ref="BZ587" ca="1">_xll.VisibleAlpha.UDF.VAData('VA Details'!$C$2,BZ$557,$B587,BZ$559,'VA Details'!$C$4,'VA Details'!$C$3,'VA Details'!$C$5)</f>
        <v>#NAME?</v>
      </c>
      <c r="CB587" s="4" t="s">
        <v>365</v>
      </c>
      <c r="CC587" s="4">
        <v>74.975999999999999</v>
      </c>
      <c r="CD587" s="4">
        <v>57.413800000000002</v>
      </c>
      <c r="CE587" s="4">
        <v>62.484316666666665</v>
      </c>
      <c r="CF587" s="4">
        <v>78.109333333333339</v>
      </c>
      <c r="CG587" s="4">
        <v>91.557000000000002</v>
      </c>
      <c r="CH587" s="4">
        <v>108.755</v>
      </c>
      <c r="CI587" s="4">
        <v>126.49</v>
      </c>
      <c r="CJ587" s="4">
        <v>142.28299999999999</v>
      </c>
      <c r="CK587" s="4">
        <v>171.00899999999999</v>
      </c>
      <c r="CL587" s="4">
        <v>260.43900000000002</v>
      </c>
      <c r="CM587" s="4">
        <v>253.08199999999999</v>
      </c>
      <c r="CN587" s="4">
        <v>308.89999999999998</v>
      </c>
      <c r="CO587" s="4">
        <v>314</v>
      </c>
      <c r="CP587" s="218" t="e">
        <f t="array" aca="1" ref="CP587" ca="1">_xll.VisibleAlpha.UDF.VAData('VA Details'!$C$2,CP$557,$B587,CP$559,'VA Details'!$C$4,'VA Details'!$C$3,'VA Details'!$C$5)</f>
        <v>#NAME?</v>
      </c>
      <c r="CQ587" s="218" t="e">
        <f t="array" aca="1" ref="CQ587" ca="1">_xll.VisibleAlpha.UDF.VAData('VA Details'!$C$2,CQ$557,$B587,CQ$559,'VA Details'!$C$4,'VA Details'!$C$3,'VA Details'!$C$5)</f>
        <v>#NAME?</v>
      </c>
      <c r="CR587" s="218" t="e">
        <f t="array" aca="1" ref="CR587" ca="1">_xll.VisibleAlpha.UDF.VAData('VA Details'!$C$2,CR$557,$B587,CR$559,'VA Details'!$C$4,'VA Details'!$C$3,'VA Details'!$C$5)</f>
        <v>#NAME?</v>
      </c>
      <c r="CS587" s="218" t="e">
        <f t="array" aca="1" ref="CS587" ca="1">_xll.VisibleAlpha.UDF.VAData('VA Details'!$C$2,CS$557,$B587,CS$559,'VA Details'!$C$4,'VA Details'!$C$3,'VA Details'!$C$5)</f>
        <v>#NAME?</v>
      </c>
      <c r="CT587" s="218" t="e">
        <f t="array" aca="1" ref="CT587" ca="1">_xll.VisibleAlpha.UDF.VAData('VA Details'!$C$2,CT$557,$B587,CT$559,'VA Details'!$C$4,'VA Details'!$C$3,'VA Details'!$C$5)</f>
        <v>#NAME?</v>
      </c>
    </row>
    <row r="588" spans="1:98" ht="15.75" customHeight="1" x14ac:dyDescent="0.25">
      <c r="A588" s="1"/>
      <c r="B588" s="26" t="s">
        <v>384</v>
      </c>
      <c r="C588" s="4" t="s">
        <v>365</v>
      </c>
      <c r="D588" s="4" t="s">
        <v>365</v>
      </c>
      <c r="E588" s="4" t="s">
        <v>365</v>
      </c>
      <c r="F588" s="4" t="s">
        <v>365</v>
      </c>
      <c r="G588" s="4">
        <v>98.450999999999993</v>
      </c>
      <c r="H588" s="4">
        <v>40.137</v>
      </c>
      <c r="I588" s="4">
        <v>68.802999999999997</v>
      </c>
      <c r="J588" s="4">
        <v>47.844999999999999</v>
      </c>
      <c r="K588" s="4">
        <v>72.259</v>
      </c>
      <c r="L588" s="4">
        <v>73.744487500000005</v>
      </c>
      <c r="M588" s="4">
        <v>98.639812500000005</v>
      </c>
      <c r="N588" s="4">
        <v>71.525549999999996</v>
      </c>
      <c r="O588" s="4">
        <v>31.030137499999999</v>
      </c>
      <c r="P588" s="4">
        <v>159.36175</v>
      </c>
      <c r="Q588" s="4">
        <v>302.81204651772634</v>
      </c>
      <c r="R588" s="4">
        <v>41.016437500000002</v>
      </c>
      <c r="S588" s="4">
        <v>21.52636</v>
      </c>
      <c r="T588" s="4">
        <v>20.235980000000001</v>
      </c>
      <c r="U588" s="4">
        <v>202.33032</v>
      </c>
      <c r="V588" s="4">
        <v>61.301943161138198</v>
      </c>
      <c r="W588" s="4">
        <v>53.500599999999963</v>
      </c>
      <c r="X588" s="4">
        <v>56.987000000000002</v>
      </c>
      <c r="Y588" s="4">
        <v>81.12</v>
      </c>
      <c r="Z588" s="4">
        <v>35.872</v>
      </c>
      <c r="AA588" s="4">
        <v>36.090000000000003</v>
      </c>
      <c r="AB588" s="4">
        <v>66.75</v>
      </c>
      <c r="AC588" s="4">
        <v>117.361</v>
      </c>
      <c r="AD588" s="4">
        <v>38.252000000000002</v>
      </c>
      <c r="AE588" s="4">
        <v>26.263000000000002</v>
      </c>
      <c r="AF588" s="4">
        <v>59.100999999999999</v>
      </c>
      <c r="AG588" s="4">
        <v>90.067999999999998</v>
      </c>
      <c r="AH588" s="4">
        <v>34.78</v>
      </c>
      <c r="AI588" s="4">
        <v>29.736000000000001</v>
      </c>
      <c r="AJ588" s="4">
        <v>57.418999999999997</v>
      </c>
      <c r="AK588" s="4">
        <v>227.166</v>
      </c>
      <c r="AL588" s="4">
        <v>32.709000000000003</v>
      </c>
      <c r="AM588" s="4">
        <v>31.986000000000001</v>
      </c>
      <c r="AN588" s="4">
        <v>84.664000000000001</v>
      </c>
      <c r="AO588" s="4">
        <v>87.927999999999997</v>
      </c>
      <c r="AP588" s="4">
        <v>39.229999999999997</v>
      </c>
      <c r="AQ588" s="4">
        <v>53.737000000000002</v>
      </c>
      <c r="AR588" s="4">
        <v>70.221000000000004</v>
      </c>
      <c r="AS588" s="4">
        <v>71.147000000000006</v>
      </c>
      <c r="AT588" s="4">
        <v>40.712000000000003</v>
      </c>
      <c r="AU588" s="4">
        <v>41.759</v>
      </c>
      <c r="AV588" s="4">
        <v>67.733999999999995</v>
      </c>
      <c r="AW588" s="4">
        <v>75.716999999999999</v>
      </c>
      <c r="AX588" s="4">
        <v>54.606000000000002</v>
      </c>
      <c r="AY588" s="4">
        <v>113.5</v>
      </c>
      <c r="AZ588" s="4">
        <v>204.9</v>
      </c>
      <c r="BA588" s="4">
        <v>207.3</v>
      </c>
      <c r="BB588" s="4">
        <v>186.1</v>
      </c>
      <c r="BC588" s="4">
        <v>176.7</v>
      </c>
      <c r="BD588" s="4">
        <v>177</v>
      </c>
      <c r="BE588" s="4">
        <v>192.4</v>
      </c>
      <c r="BF588" s="4">
        <v>208.8</v>
      </c>
      <c r="BG588" s="4">
        <v>199.3</v>
      </c>
      <c r="BH588" s="272">
        <v>212.6</v>
      </c>
      <c r="BI588" s="218" t="e">
        <f t="array" aca="1" ref="BI588" ca="1">_xll.VisibleAlpha.UDF.VAData('VA Details'!$C$2,BI$557,$B588,BI$559,'VA Details'!$C$4,'VA Details'!$C$3,'VA Details'!$C$5)</f>
        <v>#NAME?</v>
      </c>
      <c r="BJ588" s="218" t="e">
        <f t="array" aca="1" ref="BJ588" ca="1">_xll.VisibleAlpha.UDF.VAData('VA Details'!$C$2,BJ$557,$B588,BJ$559,'VA Details'!$C$4,'VA Details'!$C$3,'VA Details'!$C$5)</f>
        <v>#NAME?</v>
      </c>
      <c r="BK588" s="218" t="e">
        <f t="array" aca="1" ref="BK588" ca="1">_xll.VisibleAlpha.UDF.VAData('VA Details'!$C$2,BK$557,$B588,BK$559,'VA Details'!$C$4,'VA Details'!$C$3,'VA Details'!$C$5)</f>
        <v>#NAME?</v>
      </c>
      <c r="BL588" s="218" t="e">
        <f t="array" aca="1" ref="BL588" ca="1">_xll.VisibleAlpha.UDF.VAData('VA Details'!$C$2,BL$557,$B588,BL$559,'VA Details'!$C$4,'VA Details'!$C$3,'VA Details'!$C$5)</f>
        <v>#NAME?</v>
      </c>
      <c r="BM588" s="218" t="e">
        <f t="array" aca="1" ref="BM588" ca="1">_xll.VisibleAlpha.UDF.VAData('VA Details'!$C$2,BM$557,$B588,BM$559,'VA Details'!$C$4,'VA Details'!$C$3,'VA Details'!$C$5)</f>
        <v>#NAME?</v>
      </c>
      <c r="BN588" s="218" t="e">
        <f t="array" aca="1" ref="BN588" ca="1">_xll.VisibleAlpha.UDF.VAData('VA Details'!$C$2,BN$557,$B588,BN$559,'VA Details'!$C$4,'VA Details'!$C$3,'VA Details'!$C$5)</f>
        <v>#NAME?</v>
      </c>
      <c r="BO588" s="218" t="e">
        <f t="array" aca="1" ref="BO588" ca="1">_xll.VisibleAlpha.UDF.VAData('VA Details'!$C$2,BO$557,$B588,BO$559,'VA Details'!$C$4,'VA Details'!$C$3,'VA Details'!$C$5)</f>
        <v>#NAME?</v>
      </c>
      <c r="BP588" s="218" t="e">
        <f t="array" aca="1" ref="BP588" ca="1">_xll.VisibleAlpha.UDF.VAData('VA Details'!$C$2,BP$557,$B588,BP$559,'VA Details'!$C$4,'VA Details'!$C$3,'VA Details'!$C$5)</f>
        <v>#NAME?</v>
      </c>
      <c r="BQ588" s="218" t="e">
        <f t="array" aca="1" ref="BQ588" ca="1">_xll.VisibleAlpha.UDF.VAData('VA Details'!$C$2,BQ$557,$B588,BQ$559,'VA Details'!$C$4,'VA Details'!$C$3,'VA Details'!$C$5)</f>
        <v>#NAME?</v>
      </c>
      <c r="BR588" s="218" t="e">
        <f t="array" aca="1" ref="BR588" ca="1">_xll.VisibleAlpha.UDF.VAData('VA Details'!$C$2,BR$557,$B588,BR$559,'VA Details'!$C$4,'VA Details'!$C$3,'VA Details'!$C$5)</f>
        <v>#NAME?</v>
      </c>
      <c r="BS588" s="218" t="e">
        <f t="array" aca="1" ref="BS588" ca="1">_xll.VisibleAlpha.UDF.VAData('VA Details'!$C$2,BS$557,$B588,BS$559,'VA Details'!$C$4,'VA Details'!$C$3,'VA Details'!$C$5)</f>
        <v>#NAME?</v>
      </c>
      <c r="BT588" s="218" t="e">
        <f t="array" aca="1" ref="BT588" ca="1">_xll.VisibleAlpha.UDF.VAData('VA Details'!$C$2,BT$557,$B588,BT$559,'VA Details'!$C$4,'VA Details'!$C$3,'VA Details'!$C$5)</f>
        <v>#NAME?</v>
      </c>
      <c r="BU588" s="218" t="e">
        <f t="array" aca="1" ref="BU588" ca="1">_xll.VisibleAlpha.UDF.VAData('VA Details'!$C$2,BU$557,$B588,BU$559,'VA Details'!$C$4,'VA Details'!$C$3,'VA Details'!$C$5)</f>
        <v>#NAME?</v>
      </c>
      <c r="BV588" s="218" t="e">
        <f t="array" aca="1" ref="BV588" ca="1">_xll.VisibleAlpha.UDF.VAData('VA Details'!$C$2,BV$557,$B588,BV$559,'VA Details'!$C$4,'VA Details'!$C$3,'VA Details'!$C$5)</f>
        <v>#NAME?</v>
      </c>
      <c r="BW588" s="218" t="e">
        <f t="array" aca="1" ref="BW588" ca="1">_xll.VisibleAlpha.UDF.VAData('VA Details'!$C$2,BW$557,$B588,BW$559,'VA Details'!$C$4,'VA Details'!$C$3,'VA Details'!$C$5)</f>
        <v>#NAME?</v>
      </c>
      <c r="BX588" s="218" t="e">
        <f t="array" aca="1" ref="BX588" ca="1">_xll.VisibleAlpha.UDF.VAData('VA Details'!$C$2,BX$557,$B588,BX$559,'VA Details'!$C$4,'VA Details'!$C$3,'VA Details'!$C$5)</f>
        <v>#NAME?</v>
      </c>
      <c r="BY588" s="218" t="e">
        <f t="array" aca="1" ref="BY588" ca="1">_xll.VisibleAlpha.UDF.VAData('VA Details'!$C$2,BY$557,$B588,BY$559,'VA Details'!$C$4,'VA Details'!$C$3,'VA Details'!$C$5)</f>
        <v>#NAME?</v>
      </c>
      <c r="BZ588" s="218" t="e">
        <f t="array" aca="1" ref="BZ588" ca="1">_xll.VisibleAlpha.UDF.VAData('VA Details'!$C$2,BZ$557,$B588,BZ$559,'VA Details'!$C$4,'VA Details'!$C$3,'VA Details'!$C$5)</f>
        <v>#NAME?</v>
      </c>
      <c r="CB588" s="4" t="s">
        <v>365</v>
      </c>
      <c r="CC588" s="4">
        <v>255.23599999999999</v>
      </c>
      <c r="CD588" s="4">
        <v>316.16885000000002</v>
      </c>
      <c r="CE588" s="4">
        <v>493.73742238829476</v>
      </c>
      <c r="CF588" s="4">
        <v>247.65709589668299</v>
      </c>
      <c r="CG588" s="4">
        <v>211.828</v>
      </c>
      <c r="CH588" s="4">
        <v>258.45</v>
      </c>
      <c r="CI588" s="4">
        <v>210.21199999999999</v>
      </c>
      <c r="CJ588" s="4">
        <v>347.03</v>
      </c>
      <c r="CK588" s="4">
        <v>243.80799999999999</v>
      </c>
      <c r="CL588" s="4">
        <v>235.81700000000001</v>
      </c>
      <c r="CM588" s="4">
        <v>239.816</v>
      </c>
      <c r="CN588" s="4">
        <v>711.8</v>
      </c>
      <c r="CO588" s="4">
        <v>754.8</v>
      </c>
      <c r="CP588" s="218" t="e">
        <f t="array" aca="1" ref="CP588" ca="1">_xll.VisibleAlpha.UDF.VAData('VA Details'!$C$2,CP$557,$B588,CP$559,'VA Details'!$C$4,'VA Details'!$C$3,'VA Details'!$C$5)</f>
        <v>#NAME?</v>
      </c>
      <c r="CQ588" s="218" t="e">
        <f t="array" aca="1" ref="CQ588" ca="1">_xll.VisibleAlpha.UDF.VAData('VA Details'!$C$2,CQ$557,$B588,CQ$559,'VA Details'!$C$4,'VA Details'!$C$3,'VA Details'!$C$5)</f>
        <v>#NAME?</v>
      </c>
      <c r="CR588" s="218" t="e">
        <f t="array" aca="1" ref="CR588" ca="1">_xll.VisibleAlpha.UDF.VAData('VA Details'!$C$2,CR$557,$B588,CR$559,'VA Details'!$C$4,'VA Details'!$C$3,'VA Details'!$C$5)</f>
        <v>#NAME?</v>
      </c>
      <c r="CS588" s="218" t="e">
        <f t="array" aca="1" ref="CS588" ca="1">_xll.VisibleAlpha.UDF.VAData('VA Details'!$C$2,CS$557,$B588,CS$559,'VA Details'!$C$4,'VA Details'!$C$3,'VA Details'!$C$5)</f>
        <v>#NAME?</v>
      </c>
      <c r="CT588" s="218" t="e">
        <f t="array" aca="1" ref="CT588" ca="1">_xll.VisibleAlpha.UDF.VAData('VA Details'!$C$2,CT$557,$B588,CT$559,'VA Details'!$C$4,'VA Details'!$C$3,'VA Details'!$C$5)</f>
        <v>#NAME?</v>
      </c>
    </row>
    <row r="589" spans="1:98" ht="15.75" customHeight="1" x14ac:dyDescent="0.25">
      <c r="A589" s="16"/>
      <c r="B589" s="219" t="s">
        <v>385</v>
      </c>
      <c r="C589" s="40" t="s">
        <v>365</v>
      </c>
      <c r="D589" s="40" t="s">
        <v>365</v>
      </c>
      <c r="E589" s="40" t="s">
        <v>365</v>
      </c>
      <c r="F589" s="40" t="s">
        <v>365</v>
      </c>
      <c r="G589" s="40">
        <v>208.01499999999999</v>
      </c>
      <c r="H589" s="40">
        <v>74.322000000000003</v>
      </c>
      <c r="I589" s="40">
        <v>125.673</v>
      </c>
      <c r="J589" s="40">
        <v>115.70099999999999</v>
      </c>
      <c r="K589" s="40">
        <v>0.94799999999999995</v>
      </c>
      <c r="L589" s="40">
        <v>0.41</v>
      </c>
      <c r="M589" s="40">
        <v>7.9029999999999996</v>
      </c>
      <c r="N589" s="40">
        <v>15.462999999999999</v>
      </c>
      <c r="O589" s="40">
        <v>2.94</v>
      </c>
      <c r="P589" s="40">
        <v>5.2619999999999996</v>
      </c>
      <c r="Q589" s="40">
        <v>502.16899999999998</v>
      </c>
      <c r="R589" s="40">
        <v>28.2330000000001</v>
      </c>
      <c r="S589" s="40">
        <v>8.298</v>
      </c>
      <c r="T589" s="40">
        <v>12.413</v>
      </c>
      <c r="U589" s="40">
        <v>14.099</v>
      </c>
      <c r="V589" s="40">
        <v>271.90699999999998</v>
      </c>
      <c r="W589" s="40">
        <v>105.82899999999999</v>
      </c>
      <c r="X589" s="40">
        <v>54.917999999999999</v>
      </c>
      <c r="Y589" s="40">
        <v>95.311000000000007</v>
      </c>
      <c r="Z589" s="40">
        <v>72.552000000000007</v>
      </c>
      <c r="AA589" s="40">
        <v>162.37100000000001</v>
      </c>
      <c r="AB589" s="40">
        <v>228.81800000000001</v>
      </c>
      <c r="AC589" s="40">
        <v>423.17899999999997</v>
      </c>
      <c r="AD589" s="40">
        <v>188.90199999999999</v>
      </c>
      <c r="AE589" s="40">
        <v>146.55500000000001</v>
      </c>
      <c r="AF589" s="40">
        <v>247.51400000000001</v>
      </c>
      <c r="AG589" s="40">
        <v>308.98</v>
      </c>
      <c r="AH589" s="40">
        <v>157.93299999999999</v>
      </c>
      <c r="AI589" s="40">
        <v>113.91</v>
      </c>
      <c r="AJ589" s="40">
        <v>229.14400000000001</v>
      </c>
      <c r="AK589" s="40">
        <v>885.78300000000002</v>
      </c>
      <c r="AL589" s="40">
        <v>196.05500000000001</v>
      </c>
      <c r="AM589" s="40">
        <v>177.369</v>
      </c>
      <c r="AN589" s="40">
        <v>410.173</v>
      </c>
      <c r="AO589" s="40">
        <v>390.77</v>
      </c>
      <c r="AP589" s="40">
        <v>309.25599999999997</v>
      </c>
      <c r="AQ589" s="40">
        <v>443.15100000000001</v>
      </c>
      <c r="AR589" s="40">
        <v>422.14800000000002</v>
      </c>
      <c r="AS589" s="40">
        <v>336.56400000000002</v>
      </c>
      <c r="AT589" s="40">
        <v>315.21100000000001</v>
      </c>
      <c r="AU589" s="40">
        <v>298.40300000000002</v>
      </c>
      <c r="AV589" s="40">
        <v>440.96699999999998</v>
      </c>
      <c r="AW589" s="40">
        <v>333.50900000000001</v>
      </c>
      <c r="AX589" s="40">
        <v>351.589</v>
      </c>
      <c r="AY589" s="40">
        <v>370.8</v>
      </c>
      <c r="AZ589" s="40">
        <v>515.1</v>
      </c>
      <c r="BA589" s="40">
        <v>487.2</v>
      </c>
      <c r="BB589" s="40">
        <v>545.29999999999995</v>
      </c>
      <c r="BC589" s="40">
        <v>415.1</v>
      </c>
      <c r="BD589" s="40">
        <v>476.6</v>
      </c>
      <c r="BE589" s="40">
        <v>451.7</v>
      </c>
      <c r="BF589" s="40">
        <v>446.7</v>
      </c>
      <c r="BG589" s="40">
        <v>388.8</v>
      </c>
      <c r="BH589" s="273">
        <v>459.5</v>
      </c>
      <c r="BI589" s="95" t="e">
        <f t="array" aca="1" ref="BI589" ca="1">_xll.VisibleAlpha.UDF.VAData('VA Details'!$C$2,BI$557,$B589,BI$559,'VA Details'!$C$4,'VA Details'!$C$3,'VA Details'!$C$5)</f>
        <v>#NAME?</v>
      </c>
      <c r="BJ589" s="95" t="e">
        <f t="array" aca="1" ref="BJ589" ca="1">_xll.VisibleAlpha.UDF.VAData('VA Details'!$C$2,BJ$557,$B589,BJ$559,'VA Details'!$C$4,'VA Details'!$C$3,'VA Details'!$C$5)</f>
        <v>#NAME?</v>
      </c>
      <c r="BK589" s="95" t="e">
        <f t="array" aca="1" ref="BK589" ca="1">_xll.VisibleAlpha.UDF.VAData('VA Details'!$C$2,BK$557,$B589,BK$559,'VA Details'!$C$4,'VA Details'!$C$3,'VA Details'!$C$5)</f>
        <v>#NAME?</v>
      </c>
      <c r="BL589" s="95" t="e">
        <f t="array" aca="1" ref="BL589" ca="1">_xll.VisibleAlpha.UDF.VAData('VA Details'!$C$2,BL$557,$B589,BL$559,'VA Details'!$C$4,'VA Details'!$C$3,'VA Details'!$C$5)</f>
        <v>#NAME?</v>
      </c>
      <c r="BM589" s="95" t="e">
        <f t="array" aca="1" ref="BM589" ca="1">_xll.VisibleAlpha.UDF.VAData('VA Details'!$C$2,BM$557,$B589,BM$559,'VA Details'!$C$4,'VA Details'!$C$3,'VA Details'!$C$5)</f>
        <v>#NAME?</v>
      </c>
      <c r="BN589" s="95" t="e">
        <f t="array" aca="1" ref="BN589" ca="1">_xll.VisibleAlpha.UDF.VAData('VA Details'!$C$2,BN$557,$B589,BN$559,'VA Details'!$C$4,'VA Details'!$C$3,'VA Details'!$C$5)</f>
        <v>#NAME?</v>
      </c>
      <c r="BO589" s="95" t="e">
        <f t="array" aca="1" ref="BO589" ca="1">_xll.VisibleAlpha.UDF.VAData('VA Details'!$C$2,BO$557,$B589,BO$559,'VA Details'!$C$4,'VA Details'!$C$3,'VA Details'!$C$5)</f>
        <v>#NAME?</v>
      </c>
      <c r="BP589" s="95" t="e">
        <f t="array" aca="1" ref="BP589" ca="1">_xll.VisibleAlpha.UDF.VAData('VA Details'!$C$2,BP$557,$B589,BP$559,'VA Details'!$C$4,'VA Details'!$C$3,'VA Details'!$C$5)</f>
        <v>#NAME?</v>
      </c>
      <c r="BQ589" s="95" t="e">
        <f t="array" aca="1" ref="BQ589" ca="1">_xll.VisibleAlpha.UDF.VAData('VA Details'!$C$2,BQ$557,$B589,BQ$559,'VA Details'!$C$4,'VA Details'!$C$3,'VA Details'!$C$5)</f>
        <v>#NAME?</v>
      </c>
      <c r="BR589" s="95" t="e">
        <f t="array" aca="1" ref="BR589" ca="1">_xll.VisibleAlpha.UDF.VAData('VA Details'!$C$2,BR$557,$B589,BR$559,'VA Details'!$C$4,'VA Details'!$C$3,'VA Details'!$C$5)</f>
        <v>#NAME?</v>
      </c>
      <c r="BS589" s="95" t="e">
        <f t="array" aca="1" ref="BS589" ca="1">_xll.VisibleAlpha.UDF.VAData('VA Details'!$C$2,BS$557,$B589,BS$559,'VA Details'!$C$4,'VA Details'!$C$3,'VA Details'!$C$5)</f>
        <v>#NAME?</v>
      </c>
      <c r="BT589" s="95" t="e">
        <f t="array" aca="1" ref="BT589" ca="1">_xll.VisibleAlpha.UDF.VAData('VA Details'!$C$2,BT$557,$B589,BT$559,'VA Details'!$C$4,'VA Details'!$C$3,'VA Details'!$C$5)</f>
        <v>#NAME?</v>
      </c>
      <c r="BU589" s="95" t="e">
        <f t="array" aca="1" ref="BU589" ca="1">_xll.VisibleAlpha.UDF.VAData('VA Details'!$C$2,BU$557,$B589,BU$559,'VA Details'!$C$4,'VA Details'!$C$3,'VA Details'!$C$5)</f>
        <v>#NAME?</v>
      </c>
      <c r="BV589" s="95" t="e">
        <f t="array" aca="1" ref="BV589" ca="1">_xll.VisibleAlpha.UDF.VAData('VA Details'!$C$2,BV$557,$B589,BV$559,'VA Details'!$C$4,'VA Details'!$C$3,'VA Details'!$C$5)</f>
        <v>#NAME?</v>
      </c>
      <c r="BW589" s="95" t="e">
        <f t="array" aca="1" ref="BW589" ca="1">_xll.VisibleAlpha.UDF.VAData('VA Details'!$C$2,BW$557,$B589,BW$559,'VA Details'!$C$4,'VA Details'!$C$3,'VA Details'!$C$5)</f>
        <v>#NAME?</v>
      </c>
      <c r="BX589" s="95" t="e">
        <f t="array" aca="1" ref="BX589" ca="1">_xll.VisibleAlpha.UDF.VAData('VA Details'!$C$2,BX$557,$B589,BX$559,'VA Details'!$C$4,'VA Details'!$C$3,'VA Details'!$C$5)</f>
        <v>#NAME?</v>
      </c>
      <c r="BY589" s="95" t="e">
        <f t="array" aca="1" ref="BY589" ca="1">_xll.VisibleAlpha.UDF.VAData('VA Details'!$C$2,BY$557,$B589,BY$559,'VA Details'!$C$4,'VA Details'!$C$3,'VA Details'!$C$5)</f>
        <v>#NAME?</v>
      </c>
      <c r="BZ589" s="95" t="e">
        <f t="array" aca="1" ref="BZ589" ca="1">_xll.VisibleAlpha.UDF.VAData('VA Details'!$C$2,BZ$557,$B589,BZ$559,'VA Details'!$C$4,'VA Details'!$C$3,'VA Details'!$C$5)</f>
        <v>#NAME?</v>
      </c>
      <c r="CB589" s="40" t="s">
        <v>365</v>
      </c>
      <c r="CC589" s="40">
        <v>425.79880000000003</v>
      </c>
      <c r="CD589" s="40">
        <v>24.724</v>
      </c>
      <c r="CE589" s="40">
        <v>538.60400000000016</v>
      </c>
      <c r="CF589" s="40">
        <v>861.00800000000004</v>
      </c>
      <c r="CG589" s="40">
        <v>838.947</v>
      </c>
      <c r="CH589" s="40">
        <v>1003.2670000000001</v>
      </c>
      <c r="CI589" s="40">
        <v>860.98199999999997</v>
      </c>
      <c r="CJ589" s="40">
        <v>1424.893</v>
      </c>
      <c r="CK589" s="40">
        <v>1287.568</v>
      </c>
      <c r="CL589" s="40">
        <v>1517.0740000000001</v>
      </c>
      <c r="CM589" s="40">
        <v>1424.4829999999999</v>
      </c>
      <c r="CN589" s="40">
        <v>1918.5</v>
      </c>
      <c r="CO589" s="40">
        <v>1790</v>
      </c>
      <c r="CP589" s="95" t="e">
        <f t="array" aca="1" ref="CP589" ca="1">_xll.VisibleAlpha.UDF.VAData('VA Details'!$C$2,CP$557,$B589,CP$559,'VA Details'!$C$4,'VA Details'!$C$3,'VA Details'!$C$5)</f>
        <v>#NAME?</v>
      </c>
      <c r="CQ589" s="95" t="e">
        <f t="array" aca="1" ref="CQ589" ca="1">_xll.VisibleAlpha.UDF.VAData('VA Details'!$C$2,CQ$557,$B589,CQ$559,'VA Details'!$C$4,'VA Details'!$C$3,'VA Details'!$C$5)</f>
        <v>#NAME?</v>
      </c>
      <c r="CR589" s="95" t="e">
        <f t="array" aca="1" ref="CR589" ca="1">_xll.VisibleAlpha.UDF.VAData('VA Details'!$C$2,CR$557,$B589,CR$559,'VA Details'!$C$4,'VA Details'!$C$3,'VA Details'!$C$5)</f>
        <v>#NAME?</v>
      </c>
      <c r="CS589" s="95" t="e">
        <f t="array" aca="1" ref="CS589" ca="1">_xll.VisibleAlpha.UDF.VAData('VA Details'!$C$2,CS$557,$B589,CS$559,'VA Details'!$C$4,'VA Details'!$C$3,'VA Details'!$C$5)</f>
        <v>#NAME?</v>
      </c>
      <c r="CT589" s="95" t="e">
        <f t="array" aca="1" ref="CT589" ca="1">_xll.VisibleAlpha.UDF.VAData('VA Details'!$C$2,CT$557,$B589,CT$559,'VA Details'!$C$4,'VA Details'!$C$3,'VA Details'!$C$5)</f>
        <v>#NAME?</v>
      </c>
    </row>
    <row r="590" spans="1:98" ht="15.75" customHeight="1" x14ac:dyDescent="0.25">
      <c r="A590" s="16"/>
      <c r="B590" s="219"/>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40"/>
      <c r="BH590" s="273"/>
      <c r="BI590" s="95"/>
      <c r="BJ590" s="95"/>
      <c r="BK590" s="95"/>
      <c r="BL590" s="95"/>
      <c r="BM590" s="95"/>
      <c r="BN590" s="95"/>
      <c r="BO590" s="95"/>
      <c r="BP590" s="95"/>
      <c r="BQ590" s="95"/>
      <c r="BR590" s="95"/>
      <c r="BS590" s="95"/>
      <c r="BT590" s="95"/>
      <c r="BU590" s="95"/>
      <c r="BV590" s="95"/>
      <c r="BW590" s="95"/>
      <c r="BX590" s="95"/>
      <c r="BY590" s="95"/>
      <c r="BZ590" s="95"/>
      <c r="CB590" s="40"/>
      <c r="CC590" s="40"/>
      <c r="CD590" s="40"/>
      <c r="CE590" s="40"/>
      <c r="CF590" s="40"/>
      <c r="CG590" s="40"/>
      <c r="CH590" s="40"/>
      <c r="CI590" s="40"/>
      <c r="CJ590" s="40"/>
      <c r="CK590" s="40"/>
      <c r="CL590" s="40"/>
      <c r="CM590" s="40"/>
      <c r="CN590" s="40"/>
      <c r="CO590" s="40"/>
      <c r="CP590" s="95"/>
      <c r="CQ590" s="95"/>
      <c r="CR590" s="95"/>
      <c r="CS590" s="95"/>
      <c r="CT590" s="95"/>
    </row>
    <row r="591" spans="1:98" ht="15.75" customHeight="1" x14ac:dyDescent="0.25">
      <c r="A591" s="1"/>
      <c r="B591" s="203" t="s">
        <v>386</v>
      </c>
      <c r="AP591" s="181"/>
      <c r="AQ591" s="181"/>
      <c r="AR591" s="181"/>
      <c r="AS591" s="181"/>
      <c r="AT591" s="181"/>
      <c r="AU591" s="181"/>
      <c r="AV591" s="181"/>
      <c r="AW591" s="181"/>
      <c r="AX591" s="181"/>
      <c r="AY591" s="181"/>
      <c r="AZ591" s="181"/>
      <c r="BA591" s="181"/>
      <c r="BB591" s="181"/>
      <c r="BC591" s="181"/>
      <c r="BD591" s="181"/>
      <c r="BE591" s="181"/>
      <c r="BF591" s="181"/>
      <c r="BG591" s="181"/>
      <c r="BH591" s="274"/>
      <c r="CB591" s="181"/>
      <c r="CC591" s="181"/>
      <c r="CD591" s="181"/>
      <c r="CE591" s="181"/>
      <c r="CF591" s="181"/>
      <c r="CG591" s="181"/>
      <c r="CH591" s="181"/>
      <c r="CI591" s="181"/>
      <c r="CJ591" s="181"/>
      <c r="CK591" s="181"/>
      <c r="CL591" s="181"/>
      <c r="CM591" s="181"/>
      <c r="CN591" s="181"/>
      <c r="CO591" s="181"/>
    </row>
    <row r="592" spans="1:98" ht="15.75" customHeight="1" x14ac:dyDescent="0.25">
      <c r="A592" s="1"/>
      <c r="B592" s="36" t="s">
        <v>12</v>
      </c>
      <c r="C592" s="4" t="s">
        <v>365</v>
      </c>
      <c r="D592" s="4" t="s">
        <v>365</v>
      </c>
      <c r="E592" s="4" t="s">
        <v>365</v>
      </c>
      <c r="F592" s="4" t="s">
        <v>365</v>
      </c>
      <c r="G592" s="4">
        <v>334.38</v>
      </c>
      <c r="H592" s="4">
        <v>107.03400000000001</v>
      </c>
      <c r="I592" s="4">
        <v>236.32499999999999</v>
      </c>
      <c r="J592" s="4">
        <v>148.084</v>
      </c>
      <c r="K592" s="4">
        <v>226.13900000000001</v>
      </c>
      <c r="L592" s="4">
        <v>288.03300000000002</v>
      </c>
      <c r="M592" s="4">
        <v>405.00700000000001</v>
      </c>
      <c r="N592" s="4">
        <v>303.12799999999999</v>
      </c>
      <c r="O592" s="4">
        <v>144.303</v>
      </c>
      <c r="P592" s="4">
        <v>1268.606</v>
      </c>
      <c r="Q592" s="4">
        <v>767.65599999999995</v>
      </c>
      <c r="R592" s="4">
        <v>233.155</v>
      </c>
      <c r="S592" s="4">
        <v>151.61099999999999</v>
      </c>
      <c r="T592" s="4">
        <v>135.44200000000001</v>
      </c>
      <c r="U592" s="4">
        <v>953.976</v>
      </c>
      <c r="V592" s="4">
        <v>427.73599999999999</v>
      </c>
      <c r="W592" s="4">
        <v>366.392</v>
      </c>
      <c r="X592" s="4">
        <v>364.93</v>
      </c>
      <c r="Y592" s="4">
        <v>486.791</v>
      </c>
      <c r="Z592" s="4">
        <v>342.512</v>
      </c>
      <c r="AA592" s="4">
        <v>272.55599999999998</v>
      </c>
      <c r="AB592" s="4">
        <v>479.44099999999997</v>
      </c>
      <c r="AC592" s="4">
        <v>744.82299999999998</v>
      </c>
      <c r="AD592" s="4">
        <v>407.12700000000001</v>
      </c>
      <c r="AE592" s="4">
        <v>348.30500000000001</v>
      </c>
      <c r="AF592" s="4">
        <v>576.98900000000003</v>
      </c>
      <c r="AG592" s="4">
        <v>653.93899999999996</v>
      </c>
      <c r="AH592" s="4">
        <v>411.36900000000003</v>
      </c>
      <c r="AI592" s="4">
        <v>288.32499999999999</v>
      </c>
      <c r="AJ592" s="4">
        <v>583.42100000000005</v>
      </c>
      <c r="AK592" s="4">
        <v>1568.567</v>
      </c>
      <c r="AL592" s="4">
        <v>488.411</v>
      </c>
      <c r="AM592" s="4">
        <v>422.24</v>
      </c>
      <c r="AN592" s="4">
        <v>950.51599999999996</v>
      </c>
      <c r="AO592" s="4">
        <v>888.17899999999997</v>
      </c>
      <c r="AP592" s="4">
        <v>729.42200000000003</v>
      </c>
      <c r="AQ592" s="4">
        <v>996.24900000000002</v>
      </c>
      <c r="AR592" s="4">
        <v>957.53499999999997</v>
      </c>
      <c r="AS592" s="4">
        <v>814.28200000000004</v>
      </c>
      <c r="AT592" s="4">
        <v>784.53200000000004</v>
      </c>
      <c r="AU592" s="4">
        <v>711.43</v>
      </c>
      <c r="AV592" s="4">
        <v>984.85199999999998</v>
      </c>
      <c r="AW592" s="4">
        <v>866.12300000000005</v>
      </c>
      <c r="AX592" s="4">
        <v>845.779</v>
      </c>
      <c r="AY592" s="4">
        <v>1002.5</v>
      </c>
      <c r="AZ592" s="4">
        <v>1504.8</v>
      </c>
      <c r="BA592" s="4">
        <v>1382.8</v>
      </c>
      <c r="BB592" s="4">
        <v>1393.5</v>
      </c>
      <c r="BC592" s="4">
        <v>1201.5</v>
      </c>
      <c r="BD592" s="4">
        <v>1444.9</v>
      </c>
      <c r="BE592" s="4">
        <v>1337.8</v>
      </c>
      <c r="BF592" s="4">
        <v>1348.7</v>
      </c>
      <c r="BG592" s="4">
        <v>1218.0999999999999</v>
      </c>
      <c r="BH592" s="272">
        <v>1475</v>
      </c>
      <c r="BI592" s="218" t="e">
        <f t="array" aca="1" ref="BI592" ca="1">_xll.VisibleAlpha.UDF.VAData('VA Details'!$C$2,BI$557,$B592,BI$559,'VA Details'!$C$4,'VA Details'!$C$3,'VA Details'!$C$5)</f>
        <v>#NAME?</v>
      </c>
      <c r="BJ592" s="218" t="e">
        <f t="array" aca="1" ref="BJ592" ca="1">_xll.VisibleAlpha.UDF.VAData('VA Details'!$C$2,BJ$557,$B592,BJ$559,'VA Details'!$C$4,'VA Details'!$C$3,'VA Details'!$C$5)</f>
        <v>#NAME?</v>
      </c>
      <c r="BK592" s="218" t="e">
        <f t="array" aca="1" ref="BK592" ca="1">_xll.VisibleAlpha.UDF.VAData('VA Details'!$C$2,BK$557,$B592,BK$559,'VA Details'!$C$4,'VA Details'!$C$3,'VA Details'!$C$5)</f>
        <v>#NAME?</v>
      </c>
      <c r="BL592" s="218" t="e">
        <f t="array" aca="1" ref="BL592" ca="1">_xll.VisibleAlpha.UDF.VAData('VA Details'!$C$2,BL$557,$B592,BL$559,'VA Details'!$C$4,'VA Details'!$C$3,'VA Details'!$C$5)</f>
        <v>#NAME?</v>
      </c>
      <c r="BM592" s="218" t="e">
        <f t="array" aca="1" ref="BM592" ca="1">_xll.VisibleAlpha.UDF.VAData('VA Details'!$C$2,BM$557,$B592,BM$559,'VA Details'!$C$4,'VA Details'!$C$3,'VA Details'!$C$5)</f>
        <v>#NAME?</v>
      </c>
      <c r="BN592" s="218" t="e">
        <f t="array" aca="1" ref="BN592" ca="1">_xll.VisibleAlpha.UDF.VAData('VA Details'!$C$2,BN$557,$B592,BN$559,'VA Details'!$C$4,'VA Details'!$C$3,'VA Details'!$C$5)</f>
        <v>#NAME?</v>
      </c>
      <c r="BO592" s="218" t="e">
        <f t="array" aca="1" ref="BO592" ca="1">_xll.VisibleAlpha.UDF.VAData('VA Details'!$C$2,BO$557,$B592,BO$559,'VA Details'!$C$4,'VA Details'!$C$3,'VA Details'!$C$5)</f>
        <v>#NAME?</v>
      </c>
      <c r="BP592" s="218" t="e">
        <f t="array" aca="1" ref="BP592" ca="1">_xll.VisibleAlpha.UDF.VAData('VA Details'!$C$2,BP$557,$B592,BP$559,'VA Details'!$C$4,'VA Details'!$C$3,'VA Details'!$C$5)</f>
        <v>#NAME?</v>
      </c>
      <c r="BQ592" s="218" t="e">
        <f t="array" aca="1" ref="BQ592" ca="1">_xll.VisibleAlpha.UDF.VAData('VA Details'!$C$2,BQ$557,$B592,BQ$559,'VA Details'!$C$4,'VA Details'!$C$3,'VA Details'!$C$5)</f>
        <v>#NAME?</v>
      </c>
      <c r="BR592" s="218" t="e">
        <f t="array" aca="1" ref="BR592" ca="1">_xll.VisibleAlpha.UDF.VAData('VA Details'!$C$2,BR$557,$B592,BR$559,'VA Details'!$C$4,'VA Details'!$C$3,'VA Details'!$C$5)</f>
        <v>#NAME?</v>
      </c>
      <c r="BS592" s="218" t="e">
        <f t="array" aca="1" ref="BS592" ca="1">_xll.VisibleAlpha.UDF.VAData('VA Details'!$C$2,BS$557,$B592,BS$559,'VA Details'!$C$4,'VA Details'!$C$3,'VA Details'!$C$5)</f>
        <v>#NAME?</v>
      </c>
      <c r="BT592" s="218" t="e">
        <f t="array" aca="1" ref="BT592" ca="1">_xll.VisibleAlpha.UDF.VAData('VA Details'!$C$2,BT$557,$B592,BT$559,'VA Details'!$C$4,'VA Details'!$C$3,'VA Details'!$C$5)</f>
        <v>#NAME?</v>
      </c>
      <c r="BU592" s="218" t="e">
        <f t="array" aca="1" ref="BU592" ca="1">_xll.VisibleAlpha.UDF.VAData('VA Details'!$C$2,BU$557,$B592,BU$559,'VA Details'!$C$4,'VA Details'!$C$3,'VA Details'!$C$5)</f>
        <v>#NAME?</v>
      </c>
      <c r="BV592" s="218" t="e">
        <f t="array" aca="1" ref="BV592" ca="1">_xll.VisibleAlpha.UDF.VAData('VA Details'!$C$2,BV$557,$B592,BV$559,'VA Details'!$C$4,'VA Details'!$C$3,'VA Details'!$C$5)</f>
        <v>#NAME?</v>
      </c>
      <c r="BW592" s="218" t="e">
        <f t="array" aca="1" ref="BW592" ca="1">_xll.VisibleAlpha.UDF.VAData('VA Details'!$C$2,BW$557,$B592,BW$559,'VA Details'!$C$4,'VA Details'!$C$3,'VA Details'!$C$5)</f>
        <v>#NAME?</v>
      </c>
      <c r="BX592" s="218" t="e">
        <f t="array" aca="1" ref="BX592" ca="1">_xll.VisibleAlpha.UDF.VAData('VA Details'!$C$2,BX$557,$B592,BX$559,'VA Details'!$C$4,'VA Details'!$C$3,'VA Details'!$C$5)</f>
        <v>#NAME?</v>
      </c>
      <c r="BY592" s="218" t="e">
        <f t="array" aca="1" ref="BY592" ca="1">_xll.VisibleAlpha.UDF.VAData('VA Details'!$C$2,BY$557,$B592,BY$559,'VA Details'!$C$4,'VA Details'!$C$3,'VA Details'!$C$5)</f>
        <v>#NAME?</v>
      </c>
      <c r="BZ592" s="218" t="e">
        <f t="array" aca="1" ref="BZ592" ca="1">_xll.VisibleAlpha.UDF.VAData('VA Details'!$C$2,BZ$557,$B592,BZ$559,'VA Details'!$C$4,'VA Details'!$C$3,'VA Details'!$C$5)</f>
        <v>#NAME?</v>
      </c>
      <c r="CB592" s="4" t="s">
        <v>365</v>
      </c>
      <c r="CC592" s="4">
        <v>825.82299999999998</v>
      </c>
      <c r="CD592" s="4">
        <v>1222.307</v>
      </c>
      <c r="CE592" s="4">
        <v>2413.7199999999998</v>
      </c>
      <c r="CF592" s="4">
        <v>1668.7650000000001</v>
      </c>
      <c r="CG592" s="4">
        <v>1560.625</v>
      </c>
      <c r="CH592" s="4">
        <v>1903.9459999999999</v>
      </c>
      <c r="CI592" s="4">
        <v>1990.6020000000001</v>
      </c>
      <c r="CJ592" s="4">
        <v>2928.7240000000002</v>
      </c>
      <c r="CK592" s="4">
        <v>2990.3580000000002</v>
      </c>
      <c r="CL592" s="4">
        <v>3552.598</v>
      </c>
      <c r="CM592" s="4">
        <v>3408.1840000000002</v>
      </c>
      <c r="CN592" s="4">
        <v>5283.6</v>
      </c>
      <c r="CO592" s="4">
        <v>5332.9</v>
      </c>
      <c r="CP592" s="218" t="e">
        <f t="array" aca="1" ref="CP592" ca="1">_xll.VisibleAlpha.UDF.VAData('VA Details'!$C$2,CP$557,$B592,CP$559,'VA Details'!$C$4,'VA Details'!$C$3,'VA Details'!$C$5)</f>
        <v>#NAME?</v>
      </c>
      <c r="CQ592" s="218" t="e">
        <f t="array" aca="1" ref="CQ592" ca="1">_xll.VisibleAlpha.UDF.VAData('VA Details'!$C$2,CQ$557,$B592,CQ$559,'VA Details'!$C$4,'VA Details'!$C$3,'VA Details'!$C$5)</f>
        <v>#NAME?</v>
      </c>
      <c r="CR592" s="218" t="e">
        <f t="array" aca="1" ref="CR592" ca="1">_xll.VisibleAlpha.UDF.VAData('VA Details'!$C$2,CR$557,$B592,CR$559,'VA Details'!$C$4,'VA Details'!$C$3,'VA Details'!$C$5)</f>
        <v>#NAME?</v>
      </c>
      <c r="CS592" s="218" t="e">
        <f t="array" aca="1" ref="CS592" ca="1">_xll.VisibleAlpha.UDF.VAData('VA Details'!$C$2,CS$557,$B592,CS$559,'VA Details'!$C$4,'VA Details'!$C$3,'VA Details'!$C$5)</f>
        <v>#NAME?</v>
      </c>
      <c r="CT592" s="218" t="e">
        <f t="array" aca="1" ref="CT592" ca="1">_xll.VisibleAlpha.UDF.VAData('VA Details'!$C$2,CT$557,$B592,CT$559,'VA Details'!$C$4,'VA Details'!$C$3,'VA Details'!$C$5)</f>
        <v>#NAME?</v>
      </c>
    </row>
    <row r="593" spans="1:98" ht="15.75" customHeight="1" x14ac:dyDescent="0.25">
      <c r="A593" s="1"/>
      <c r="B593" s="26" t="s">
        <v>385</v>
      </c>
      <c r="C593" s="4" t="s">
        <v>365</v>
      </c>
      <c r="D593" s="4" t="s">
        <v>365</v>
      </c>
      <c r="E593" s="4" t="s">
        <v>365</v>
      </c>
      <c r="F593" s="4" t="s">
        <v>365</v>
      </c>
      <c r="G593" s="4">
        <v>208.01499999999999</v>
      </c>
      <c r="H593" s="4">
        <v>74.322000000000003</v>
      </c>
      <c r="I593" s="4">
        <v>125.673</v>
      </c>
      <c r="J593" s="4">
        <v>115.70099999999999</v>
      </c>
      <c r="K593" s="4">
        <v>0.94799999999999995</v>
      </c>
      <c r="L593" s="4">
        <v>0.41</v>
      </c>
      <c r="M593" s="4">
        <v>7.9029999999999996</v>
      </c>
      <c r="N593" s="4">
        <v>15.462999999999999</v>
      </c>
      <c r="O593" s="4">
        <v>2.94</v>
      </c>
      <c r="P593" s="4">
        <v>5.2619999999999996</v>
      </c>
      <c r="Q593" s="4">
        <v>502.16899999999998</v>
      </c>
      <c r="R593" s="4">
        <v>28.2330000000001</v>
      </c>
      <c r="S593" s="4">
        <v>8.298</v>
      </c>
      <c r="T593" s="4">
        <v>12.413</v>
      </c>
      <c r="U593" s="4">
        <v>14.099</v>
      </c>
      <c r="V593" s="4">
        <v>271.90699999999998</v>
      </c>
      <c r="W593" s="4">
        <v>105.82899999999999</v>
      </c>
      <c r="X593" s="4">
        <v>54.917999999999999</v>
      </c>
      <c r="Y593" s="4">
        <v>95.311000000000007</v>
      </c>
      <c r="Z593" s="4">
        <v>72.552000000000007</v>
      </c>
      <c r="AA593" s="4">
        <v>162.37100000000001</v>
      </c>
      <c r="AB593" s="4">
        <v>228.81800000000001</v>
      </c>
      <c r="AC593" s="4">
        <v>423.17899999999997</v>
      </c>
      <c r="AD593" s="4">
        <v>188.90199999999999</v>
      </c>
      <c r="AE593" s="4">
        <v>146.55500000000001</v>
      </c>
      <c r="AF593" s="4">
        <v>247.51400000000001</v>
      </c>
      <c r="AG593" s="4">
        <v>308.98</v>
      </c>
      <c r="AH593" s="4">
        <v>157.93299999999999</v>
      </c>
      <c r="AI593" s="4">
        <v>113.91</v>
      </c>
      <c r="AJ593" s="4">
        <v>229.14400000000001</v>
      </c>
      <c r="AK593" s="4">
        <v>885.78300000000002</v>
      </c>
      <c r="AL593" s="4">
        <v>196.05500000000001</v>
      </c>
      <c r="AM593" s="4">
        <v>177.369</v>
      </c>
      <c r="AN593" s="4">
        <v>410.173</v>
      </c>
      <c r="AO593" s="4">
        <v>390.77</v>
      </c>
      <c r="AP593" s="4">
        <v>309.25599999999997</v>
      </c>
      <c r="AQ593" s="4">
        <v>443.15100000000001</v>
      </c>
      <c r="AR593" s="4">
        <v>422.14800000000002</v>
      </c>
      <c r="AS593" s="4">
        <v>336.56400000000002</v>
      </c>
      <c r="AT593" s="4">
        <v>315.21100000000001</v>
      </c>
      <c r="AU593" s="4">
        <v>298.40300000000002</v>
      </c>
      <c r="AV593" s="4">
        <v>440.96699999999998</v>
      </c>
      <c r="AW593" s="4">
        <v>333.50900000000001</v>
      </c>
      <c r="AX593" s="4">
        <v>351.589</v>
      </c>
      <c r="AY593" s="4">
        <v>370.8</v>
      </c>
      <c r="AZ593" s="4">
        <v>515.1</v>
      </c>
      <c r="BA593" s="4">
        <v>487.2</v>
      </c>
      <c r="BB593" s="4">
        <v>545.29999999999995</v>
      </c>
      <c r="BC593" s="4">
        <v>415.1</v>
      </c>
      <c r="BD593" s="4">
        <v>476.6</v>
      </c>
      <c r="BE593" s="4">
        <v>451.7</v>
      </c>
      <c r="BF593" s="4">
        <v>446.7</v>
      </c>
      <c r="BG593" s="4">
        <v>388.8</v>
      </c>
      <c r="BH593" s="272">
        <v>459.5</v>
      </c>
      <c r="BI593" s="218" t="e">
        <f t="array" aca="1" ref="BI593" ca="1">_xll.VisibleAlpha.UDF.VAData('VA Details'!$C$2,BI$557,$B593,BI$559,'VA Details'!$C$4,'VA Details'!$C$3,'VA Details'!$C$5)</f>
        <v>#NAME?</v>
      </c>
      <c r="BJ593" s="218" t="e">
        <f t="array" aca="1" ref="BJ593" ca="1">_xll.VisibleAlpha.UDF.VAData('VA Details'!$C$2,BJ$557,$B593,BJ$559,'VA Details'!$C$4,'VA Details'!$C$3,'VA Details'!$C$5)</f>
        <v>#NAME?</v>
      </c>
      <c r="BK593" s="218" t="e">
        <f t="array" aca="1" ref="BK593" ca="1">_xll.VisibleAlpha.UDF.VAData('VA Details'!$C$2,BK$557,$B593,BK$559,'VA Details'!$C$4,'VA Details'!$C$3,'VA Details'!$C$5)</f>
        <v>#NAME?</v>
      </c>
      <c r="BL593" s="218" t="e">
        <f t="array" aca="1" ref="BL593" ca="1">_xll.VisibleAlpha.UDF.VAData('VA Details'!$C$2,BL$557,$B593,BL$559,'VA Details'!$C$4,'VA Details'!$C$3,'VA Details'!$C$5)</f>
        <v>#NAME?</v>
      </c>
      <c r="BM593" s="218" t="e">
        <f t="array" aca="1" ref="BM593" ca="1">_xll.VisibleAlpha.UDF.VAData('VA Details'!$C$2,BM$557,$B593,BM$559,'VA Details'!$C$4,'VA Details'!$C$3,'VA Details'!$C$5)</f>
        <v>#NAME?</v>
      </c>
      <c r="BN593" s="218" t="e">
        <f t="array" aca="1" ref="BN593" ca="1">_xll.VisibleAlpha.UDF.VAData('VA Details'!$C$2,BN$557,$B593,BN$559,'VA Details'!$C$4,'VA Details'!$C$3,'VA Details'!$C$5)</f>
        <v>#NAME?</v>
      </c>
      <c r="BO593" s="218" t="e">
        <f t="array" aca="1" ref="BO593" ca="1">_xll.VisibleAlpha.UDF.VAData('VA Details'!$C$2,BO$557,$B593,BO$559,'VA Details'!$C$4,'VA Details'!$C$3,'VA Details'!$C$5)</f>
        <v>#NAME?</v>
      </c>
      <c r="BP593" s="218" t="e">
        <f t="array" aca="1" ref="BP593" ca="1">_xll.VisibleAlpha.UDF.VAData('VA Details'!$C$2,BP$557,$B593,BP$559,'VA Details'!$C$4,'VA Details'!$C$3,'VA Details'!$C$5)</f>
        <v>#NAME?</v>
      </c>
      <c r="BQ593" s="218" t="e">
        <f t="array" aca="1" ref="BQ593" ca="1">_xll.VisibleAlpha.UDF.VAData('VA Details'!$C$2,BQ$557,$B593,BQ$559,'VA Details'!$C$4,'VA Details'!$C$3,'VA Details'!$C$5)</f>
        <v>#NAME?</v>
      </c>
      <c r="BR593" s="218" t="e">
        <f t="array" aca="1" ref="BR593" ca="1">_xll.VisibleAlpha.UDF.VAData('VA Details'!$C$2,BR$557,$B593,BR$559,'VA Details'!$C$4,'VA Details'!$C$3,'VA Details'!$C$5)</f>
        <v>#NAME?</v>
      </c>
      <c r="BS593" s="218" t="e">
        <f t="array" aca="1" ref="BS593" ca="1">_xll.VisibleAlpha.UDF.VAData('VA Details'!$C$2,BS$557,$B593,BS$559,'VA Details'!$C$4,'VA Details'!$C$3,'VA Details'!$C$5)</f>
        <v>#NAME?</v>
      </c>
      <c r="BT593" s="218" t="e">
        <f t="array" aca="1" ref="BT593" ca="1">_xll.VisibleAlpha.UDF.VAData('VA Details'!$C$2,BT$557,$B593,BT$559,'VA Details'!$C$4,'VA Details'!$C$3,'VA Details'!$C$5)</f>
        <v>#NAME?</v>
      </c>
      <c r="BU593" s="218" t="e">
        <f t="array" aca="1" ref="BU593" ca="1">_xll.VisibleAlpha.UDF.VAData('VA Details'!$C$2,BU$557,$B593,BU$559,'VA Details'!$C$4,'VA Details'!$C$3,'VA Details'!$C$5)</f>
        <v>#NAME?</v>
      </c>
      <c r="BV593" s="218" t="e">
        <f t="array" aca="1" ref="BV593" ca="1">_xll.VisibleAlpha.UDF.VAData('VA Details'!$C$2,BV$557,$B593,BV$559,'VA Details'!$C$4,'VA Details'!$C$3,'VA Details'!$C$5)</f>
        <v>#NAME?</v>
      </c>
      <c r="BW593" s="218" t="e">
        <f t="array" aca="1" ref="BW593" ca="1">_xll.VisibleAlpha.UDF.VAData('VA Details'!$C$2,BW$557,$B593,BW$559,'VA Details'!$C$4,'VA Details'!$C$3,'VA Details'!$C$5)</f>
        <v>#NAME?</v>
      </c>
      <c r="BX593" s="218" t="e">
        <f t="array" aca="1" ref="BX593" ca="1">_xll.VisibleAlpha.UDF.VAData('VA Details'!$C$2,BX$557,$B593,BX$559,'VA Details'!$C$4,'VA Details'!$C$3,'VA Details'!$C$5)</f>
        <v>#NAME?</v>
      </c>
      <c r="BY593" s="218" t="e">
        <f t="array" aca="1" ref="BY593" ca="1">_xll.VisibleAlpha.UDF.VAData('VA Details'!$C$2,BY$557,$B593,BY$559,'VA Details'!$C$4,'VA Details'!$C$3,'VA Details'!$C$5)</f>
        <v>#NAME?</v>
      </c>
      <c r="BZ593" s="218" t="e">
        <f t="array" aca="1" ref="BZ593" ca="1">_xll.VisibleAlpha.UDF.VAData('VA Details'!$C$2,BZ$557,$B593,BZ$559,'VA Details'!$C$4,'VA Details'!$C$3,'VA Details'!$C$5)</f>
        <v>#NAME?</v>
      </c>
      <c r="CB593" s="4" t="s">
        <v>365</v>
      </c>
      <c r="CC593" s="4">
        <v>425.79880000000003</v>
      </c>
      <c r="CD593" s="4">
        <v>24.724</v>
      </c>
      <c r="CE593" s="4">
        <v>538.60400000000016</v>
      </c>
      <c r="CF593" s="4">
        <v>861.00800000000004</v>
      </c>
      <c r="CG593" s="4">
        <v>838.947</v>
      </c>
      <c r="CH593" s="4">
        <v>1003.2670000000001</v>
      </c>
      <c r="CI593" s="4">
        <v>860.98199999999997</v>
      </c>
      <c r="CJ593" s="4">
        <v>1424.893</v>
      </c>
      <c r="CK593" s="4">
        <v>1287.568</v>
      </c>
      <c r="CL593" s="4">
        <v>1517.0740000000001</v>
      </c>
      <c r="CM593" s="4">
        <v>1424.4829999999999</v>
      </c>
      <c r="CN593" s="4">
        <v>1918.5</v>
      </c>
      <c r="CO593" s="4">
        <v>1790</v>
      </c>
      <c r="CP593" s="218" t="e">
        <f t="array" aca="1" ref="CP593" ca="1">_xll.VisibleAlpha.UDF.VAData('VA Details'!$C$2,CP$557,$B593,CP$559,'VA Details'!$C$4,'VA Details'!$C$3,'VA Details'!$C$5)</f>
        <v>#NAME?</v>
      </c>
      <c r="CQ593" s="218" t="e">
        <f t="array" aca="1" ref="CQ593" ca="1">_xll.VisibleAlpha.UDF.VAData('VA Details'!$C$2,CQ$557,$B593,CQ$559,'VA Details'!$C$4,'VA Details'!$C$3,'VA Details'!$C$5)</f>
        <v>#NAME?</v>
      </c>
      <c r="CR593" s="218" t="e">
        <f t="array" aca="1" ref="CR593" ca="1">_xll.VisibleAlpha.UDF.VAData('VA Details'!$C$2,CR$557,$B593,CR$559,'VA Details'!$C$4,'VA Details'!$C$3,'VA Details'!$C$5)</f>
        <v>#NAME?</v>
      </c>
      <c r="CS593" s="218" t="e">
        <f t="array" aca="1" ref="CS593" ca="1">_xll.VisibleAlpha.UDF.VAData('VA Details'!$C$2,CS$557,$B593,CS$559,'VA Details'!$C$4,'VA Details'!$C$3,'VA Details'!$C$5)</f>
        <v>#NAME?</v>
      </c>
      <c r="CT593" s="218" t="e">
        <f t="array" aca="1" ref="CT593" ca="1">_xll.VisibleAlpha.UDF.VAData('VA Details'!$C$2,CT$557,$B593,CT$559,'VA Details'!$C$4,'VA Details'!$C$3,'VA Details'!$C$5)</f>
        <v>#NAME?</v>
      </c>
    </row>
    <row r="594" spans="1:98" ht="15.75" customHeight="1" x14ac:dyDescent="0.25">
      <c r="A594" s="1"/>
      <c r="B594" s="36" t="s">
        <v>387</v>
      </c>
      <c r="C594" s="4" t="s">
        <v>365</v>
      </c>
      <c r="D594" s="4" t="s">
        <v>365</v>
      </c>
      <c r="E594" s="4" t="s">
        <v>365</v>
      </c>
      <c r="F594" s="4" t="s">
        <v>365</v>
      </c>
      <c r="G594" s="4">
        <v>126.36499999999999</v>
      </c>
      <c r="H594" s="4">
        <v>32.712000000000003</v>
      </c>
      <c r="I594" s="4">
        <v>110.652</v>
      </c>
      <c r="J594" s="4">
        <v>32.383000000000003</v>
      </c>
      <c r="K594" s="4">
        <v>44.356000000000002</v>
      </c>
      <c r="L594" s="4">
        <v>125.925</v>
      </c>
      <c r="M594" s="4">
        <v>194.84299999999999</v>
      </c>
      <c r="N594" s="4">
        <v>150.30199999999999</v>
      </c>
      <c r="O594" s="4">
        <v>51.066000000000003</v>
      </c>
      <c r="P594" s="4">
        <v>496.94099999999997</v>
      </c>
      <c r="Q594" s="4">
        <v>343.22699999999998</v>
      </c>
      <c r="R594" s="4">
        <v>111.31</v>
      </c>
      <c r="S594" s="4">
        <v>88.058000000000007</v>
      </c>
      <c r="T594" s="4">
        <v>79.36</v>
      </c>
      <c r="U594" s="4">
        <v>435.84699999999998</v>
      </c>
      <c r="V594" s="4">
        <v>204.49199999999999</v>
      </c>
      <c r="W594" s="4">
        <v>168.34100000000001</v>
      </c>
      <c r="X594" s="4">
        <v>176.06899999999999</v>
      </c>
      <c r="Y594" s="4">
        <v>218.17500000000001</v>
      </c>
      <c r="Z594" s="4">
        <v>159.09399999999999</v>
      </c>
      <c r="AA594" s="4">
        <v>110.185</v>
      </c>
      <c r="AB594" s="4">
        <v>250.62299999999999</v>
      </c>
      <c r="AC594" s="4">
        <v>321.64400000000001</v>
      </c>
      <c r="AD594" s="4">
        <v>218.22499999999999</v>
      </c>
      <c r="AE594" s="4">
        <v>201.75</v>
      </c>
      <c r="AF594" s="4">
        <v>329.47500000000002</v>
      </c>
      <c r="AG594" s="4">
        <v>344.96100000000001</v>
      </c>
      <c r="AH594" s="4">
        <v>253.435</v>
      </c>
      <c r="AI594" s="4">
        <v>174.41499999999999</v>
      </c>
      <c r="AJ594" s="4">
        <v>354.27699999999999</v>
      </c>
      <c r="AK594" s="4">
        <v>682.78399999999999</v>
      </c>
      <c r="AL594" s="4">
        <v>292.35500000000002</v>
      </c>
      <c r="AM594" s="4">
        <v>244.87100000000001</v>
      </c>
      <c r="AN594" s="4">
        <v>540.34299999999996</v>
      </c>
      <c r="AO594" s="4">
        <v>497.40899999999999</v>
      </c>
      <c r="AP594" s="4">
        <v>420.166</v>
      </c>
      <c r="AQ594" s="4">
        <v>553.09900000000005</v>
      </c>
      <c r="AR594" s="4">
        <v>535.38699999999994</v>
      </c>
      <c r="AS594" s="4">
        <v>477.71800000000002</v>
      </c>
      <c r="AT594" s="4">
        <v>469.32100000000003</v>
      </c>
      <c r="AU594" s="4">
        <v>413.012</v>
      </c>
      <c r="AV594" s="4">
        <v>543.92100000000005</v>
      </c>
      <c r="AW594" s="4">
        <v>532.57399999999996</v>
      </c>
      <c r="AX594" s="4">
        <v>494.19</v>
      </c>
      <c r="AY594" s="4">
        <v>631.70000000000005</v>
      </c>
      <c r="AZ594" s="4">
        <v>989.7</v>
      </c>
      <c r="BA594" s="4">
        <v>895.4</v>
      </c>
      <c r="BB594" s="4">
        <v>848.1</v>
      </c>
      <c r="BC594" s="4">
        <v>786.4</v>
      </c>
      <c r="BD594" s="4">
        <v>968.3</v>
      </c>
      <c r="BE594" s="4">
        <v>886.2</v>
      </c>
      <c r="BF594" s="4">
        <v>902</v>
      </c>
      <c r="BG594" s="4">
        <v>829.3</v>
      </c>
      <c r="BH594" s="272">
        <v>1015.5</v>
      </c>
      <c r="BI594" s="218" t="e">
        <f t="array" aca="1" ref="BI594" ca="1">_xll.VisibleAlpha.UDF.VAData('VA Details'!$C$2,BI$557,$B594,BI$559,'VA Details'!$C$4,'VA Details'!$C$3,'VA Details'!$C$5)</f>
        <v>#NAME?</v>
      </c>
      <c r="BJ594" s="218" t="e">
        <f t="array" aca="1" ref="BJ594" ca="1">_xll.VisibleAlpha.UDF.VAData('VA Details'!$C$2,BJ$557,$B594,BJ$559,'VA Details'!$C$4,'VA Details'!$C$3,'VA Details'!$C$5)</f>
        <v>#NAME?</v>
      </c>
      <c r="BK594" s="218" t="e">
        <f t="array" aca="1" ref="BK594" ca="1">_xll.VisibleAlpha.UDF.VAData('VA Details'!$C$2,BK$557,$B594,BK$559,'VA Details'!$C$4,'VA Details'!$C$3,'VA Details'!$C$5)</f>
        <v>#NAME?</v>
      </c>
      <c r="BL594" s="218" t="e">
        <f t="array" aca="1" ref="BL594" ca="1">_xll.VisibleAlpha.UDF.VAData('VA Details'!$C$2,BL$557,$B594,BL$559,'VA Details'!$C$4,'VA Details'!$C$3,'VA Details'!$C$5)</f>
        <v>#NAME?</v>
      </c>
      <c r="BM594" s="218" t="e">
        <f t="array" aca="1" ref="BM594" ca="1">_xll.VisibleAlpha.UDF.VAData('VA Details'!$C$2,BM$557,$B594,BM$559,'VA Details'!$C$4,'VA Details'!$C$3,'VA Details'!$C$5)</f>
        <v>#NAME?</v>
      </c>
      <c r="BN594" s="218" t="e">
        <f t="array" aca="1" ref="BN594" ca="1">_xll.VisibleAlpha.UDF.VAData('VA Details'!$C$2,BN$557,$B594,BN$559,'VA Details'!$C$4,'VA Details'!$C$3,'VA Details'!$C$5)</f>
        <v>#NAME?</v>
      </c>
      <c r="BO594" s="218" t="e">
        <f t="array" aca="1" ref="BO594" ca="1">_xll.VisibleAlpha.UDF.VAData('VA Details'!$C$2,BO$557,$B594,BO$559,'VA Details'!$C$4,'VA Details'!$C$3,'VA Details'!$C$5)</f>
        <v>#NAME?</v>
      </c>
      <c r="BP594" s="218" t="e">
        <f t="array" aca="1" ref="BP594" ca="1">_xll.VisibleAlpha.UDF.VAData('VA Details'!$C$2,BP$557,$B594,BP$559,'VA Details'!$C$4,'VA Details'!$C$3,'VA Details'!$C$5)</f>
        <v>#NAME?</v>
      </c>
      <c r="BQ594" s="218" t="e">
        <f t="array" aca="1" ref="BQ594" ca="1">_xll.VisibleAlpha.UDF.VAData('VA Details'!$C$2,BQ$557,$B594,BQ$559,'VA Details'!$C$4,'VA Details'!$C$3,'VA Details'!$C$5)</f>
        <v>#NAME?</v>
      </c>
      <c r="BR594" s="218" t="e">
        <f t="array" aca="1" ref="BR594" ca="1">_xll.VisibleAlpha.UDF.VAData('VA Details'!$C$2,BR$557,$B594,BR$559,'VA Details'!$C$4,'VA Details'!$C$3,'VA Details'!$C$5)</f>
        <v>#NAME?</v>
      </c>
      <c r="BS594" s="218" t="e">
        <f t="array" aca="1" ref="BS594" ca="1">_xll.VisibleAlpha.UDF.VAData('VA Details'!$C$2,BS$557,$B594,BS$559,'VA Details'!$C$4,'VA Details'!$C$3,'VA Details'!$C$5)</f>
        <v>#NAME?</v>
      </c>
      <c r="BT594" s="218" t="e">
        <f t="array" aca="1" ref="BT594" ca="1">_xll.VisibleAlpha.UDF.VAData('VA Details'!$C$2,BT$557,$B594,BT$559,'VA Details'!$C$4,'VA Details'!$C$3,'VA Details'!$C$5)</f>
        <v>#NAME?</v>
      </c>
      <c r="BU594" s="218" t="e">
        <f t="array" aca="1" ref="BU594" ca="1">_xll.VisibleAlpha.UDF.VAData('VA Details'!$C$2,BU$557,$B594,BU$559,'VA Details'!$C$4,'VA Details'!$C$3,'VA Details'!$C$5)</f>
        <v>#NAME?</v>
      </c>
      <c r="BV594" s="218" t="e">
        <f t="array" aca="1" ref="BV594" ca="1">_xll.VisibleAlpha.UDF.VAData('VA Details'!$C$2,BV$557,$B594,BV$559,'VA Details'!$C$4,'VA Details'!$C$3,'VA Details'!$C$5)</f>
        <v>#NAME?</v>
      </c>
      <c r="BW594" s="218" t="e">
        <f t="array" aca="1" ref="BW594" ca="1">_xll.VisibleAlpha.UDF.VAData('VA Details'!$C$2,BW$557,$B594,BW$559,'VA Details'!$C$4,'VA Details'!$C$3,'VA Details'!$C$5)</f>
        <v>#NAME?</v>
      </c>
      <c r="BX594" s="218" t="e">
        <f t="array" aca="1" ref="BX594" ca="1">_xll.VisibleAlpha.UDF.VAData('VA Details'!$C$2,BX$557,$B594,BX$559,'VA Details'!$C$4,'VA Details'!$C$3,'VA Details'!$C$5)</f>
        <v>#NAME?</v>
      </c>
      <c r="BY594" s="218" t="e">
        <f t="array" aca="1" ref="BY594" ca="1">_xll.VisibleAlpha.UDF.VAData('VA Details'!$C$2,BY$557,$B594,BY$559,'VA Details'!$C$4,'VA Details'!$C$3,'VA Details'!$C$5)</f>
        <v>#NAME?</v>
      </c>
      <c r="BZ594" s="218" t="e">
        <f t="array" aca="1" ref="BZ594" ca="1">_xll.VisibleAlpha.UDF.VAData('VA Details'!$C$2,BZ$557,$B594,BZ$559,'VA Details'!$C$4,'VA Details'!$C$3,'VA Details'!$C$5)</f>
        <v>#NAME?</v>
      </c>
      <c r="CB594" s="4" t="s">
        <v>365</v>
      </c>
      <c r="CC594" s="4">
        <v>302.10775000000001</v>
      </c>
      <c r="CD594" s="4">
        <v>515.42600000000004</v>
      </c>
      <c r="CE594" s="4">
        <v>1002.544</v>
      </c>
      <c r="CF594" s="4">
        <v>807.75699999999995</v>
      </c>
      <c r="CG594" s="4">
        <v>721.67899999999997</v>
      </c>
      <c r="CH594" s="4">
        <v>900.67899999999997</v>
      </c>
      <c r="CI594" s="4">
        <v>1129.6210000000001</v>
      </c>
      <c r="CJ594" s="4">
        <v>1503.8320000000001</v>
      </c>
      <c r="CK594" s="4">
        <v>1702.79</v>
      </c>
      <c r="CL594" s="4">
        <v>2035.5239999999999</v>
      </c>
      <c r="CM594" s="4">
        <v>1983.701</v>
      </c>
      <c r="CN594" s="4">
        <v>3365.2</v>
      </c>
      <c r="CO594" s="4">
        <v>3542.9</v>
      </c>
      <c r="CP594" s="218" t="e">
        <f t="array" aca="1" ref="CP594" ca="1">_xll.VisibleAlpha.UDF.VAData('VA Details'!$C$2,CP$557,$B594,CP$559,'VA Details'!$C$4,'VA Details'!$C$3,'VA Details'!$C$5)</f>
        <v>#NAME?</v>
      </c>
      <c r="CQ594" s="218" t="e">
        <f t="array" aca="1" ref="CQ594" ca="1">_xll.VisibleAlpha.UDF.VAData('VA Details'!$C$2,CQ$557,$B594,CQ$559,'VA Details'!$C$4,'VA Details'!$C$3,'VA Details'!$C$5)</f>
        <v>#NAME?</v>
      </c>
      <c r="CR594" s="218" t="e">
        <f t="array" aca="1" ref="CR594" ca="1">_xll.VisibleAlpha.UDF.VAData('VA Details'!$C$2,CR$557,$B594,CR$559,'VA Details'!$C$4,'VA Details'!$C$3,'VA Details'!$C$5)</f>
        <v>#NAME?</v>
      </c>
      <c r="CS594" s="218" t="e">
        <f t="array" aca="1" ref="CS594" ca="1">_xll.VisibleAlpha.UDF.VAData('VA Details'!$C$2,CS$557,$B594,CS$559,'VA Details'!$C$4,'VA Details'!$C$3,'VA Details'!$C$5)</f>
        <v>#NAME?</v>
      </c>
      <c r="CT594" s="218" t="e">
        <f t="array" aca="1" ref="CT594" ca="1">_xll.VisibleAlpha.UDF.VAData('VA Details'!$C$2,CT$557,$B594,CT$559,'VA Details'!$C$4,'VA Details'!$C$3,'VA Details'!$C$5)</f>
        <v>#NAME?</v>
      </c>
    </row>
    <row r="595" spans="1:98" ht="15.75" customHeight="1" x14ac:dyDescent="0.25">
      <c r="A595" s="1"/>
      <c r="AP595" s="181"/>
      <c r="AQ595" s="181"/>
      <c r="AR595" s="181"/>
      <c r="AS595" s="181"/>
      <c r="AT595" s="181"/>
      <c r="AU595" s="181"/>
      <c r="AV595" s="181"/>
      <c r="AW595" s="181"/>
      <c r="AX595" s="181"/>
      <c r="AY595" s="181"/>
      <c r="AZ595" s="181"/>
      <c r="BA595" s="181"/>
      <c r="BB595" s="181"/>
      <c r="BC595" s="181"/>
      <c r="BD595" s="181"/>
      <c r="BE595" s="181"/>
      <c r="BF595" s="181"/>
      <c r="BG595" s="181"/>
      <c r="BH595" s="274"/>
      <c r="CB595" s="181"/>
      <c r="CC595" s="181"/>
      <c r="CD595" s="181"/>
      <c r="CE595" s="181"/>
      <c r="CF595" s="181"/>
      <c r="CG595" s="181"/>
      <c r="CH595" s="181"/>
      <c r="CI595" s="181"/>
      <c r="CJ595" s="181"/>
      <c r="CK595" s="181"/>
      <c r="CL595" s="181"/>
      <c r="CM595" s="181"/>
      <c r="CN595" s="181"/>
      <c r="CO595" s="181"/>
    </row>
    <row r="596" spans="1:98" ht="15.75" customHeight="1" x14ac:dyDescent="0.25">
      <c r="A596" s="1"/>
      <c r="B596" s="26" t="s">
        <v>388</v>
      </c>
      <c r="C596" s="4" t="s">
        <v>365</v>
      </c>
      <c r="D596" s="4" t="s">
        <v>365</v>
      </c>
      <c r="E596" s="4" t="s">
        <v>365</v>
      </c>
      <c r="F596" s="4" t="s">
        <v>365</v>
      </c>
      <c r="G596" s="4">
        <v>15.802333333333333</v>
      </c>
      <c r="H596" s="4">
        <v>15.298666666666668</v>
      </c>
      <c r="I596" s="4">
        <v>16.259666666666668</v>
      </c>
      <c r="J596" s="4">
        <v>14.571333333333333</v>
      </c>
      <c r="K596" s="4">
        <v>15.072946724470134</v>
      </c>
      <c r="L596" s="4">
        <v>18.699825041288182</v>
      </c>
      <c r="M596" s="4">
        <v>21.595800000000001</v>
      </c>
      <c r="N596" s="4">
        <v>20.2348</v>
      </c>
      <c r="O596" s="4">
        <v>20.451015063308567</v>
      </c>
      <c r="P596" s="4">
        <v>24.730092767685118</v>
      </c>
      <c r="Q596" s="4">
        <v>27.273185989540316</v>
      </c>
      <c r="R596" s="4">
        <v>26.471069199009083</v>
      </c>
      <c r="S596" s="4">
        <v>22.585000000000001</v>
      </c>
      <c r="T596" s="4">
        <v>23.277000000000001</v>
      </c>
      <c r="U596" s="4">
        <v>29.763999999999999</v>
      </c>
      <c r="V596" s="4">
        <v>33.894402665382145</v>
      </c>
      <c r="W596" s="4">
        <v>32.625999999999998</v>
      </c>
      <c r="X596" s="4">
        <v>23.385000000000002</v>
      </c>
      <c r="Y596" s="4">
        <v>27.462</v>
      </c>
      <c r="Z596" s="4">
        <v>31.408000000000001</v>
      </c>
      <c r="AA596" s="4">
        <v>32.441000000000003</v>
      </c>
      <c r="AB596" s="4">
        <v>29.390999999999998</v>
      </c>
      <c r="AC596" s="4">
        <v>34.344999999999999</v>
      </c>
      <c r="AD596" s="4">
        <v>32.798000000000002</v>
      </c>
      <c r="AE596" s="4">
        <v>38.281999999999996</v>
      </c>
      <c r="AF596" s="4">
        <v>40.067</v>
      </c>
      <c r="AG596" s="4">
        <v>46.119</v>
      </c>
      <c r="AH596" s="4">
        <v>47.393000000000001</v>
      </c>
      <c r="AI596" s="4">
        <v>44.716000000000001</v>
      </c>
      <c r="AJ596" s="4">
        <v>54.095999999999997</v>
      </c>
      <c r="AK596" s="4">
        <v>53.597000000000001</v>
      </c>
      <c r="AL596" s="4">
        <v>48.287999999999997</v>
      </c>
      <c r="AM596" s="4">
        <v>60.811999999999998</v>
      </c>
      <c r="AN596" s="4">
        <v>64.034999999999997</v>
      </c>
      <c r="AO596" s="4">
        <v>69.656999999999996</v>
      </c>
      <c r="AP596" s="4">
        <v>64.150000000000006</v>
      </c>
      <c r="AQ596" s="4">
        <v>65.105999999999995</v>
      </c>
      <c r="AR596" s="4">
        <v>64.888999999999996</v>
      </c>
      <c r="AS596" s="4">
        <v>76.373000000000005</v>
      </c>
      <c r="AT596" s="4">
        <v>77.694000000000003</v>
      </c>
      <c r="AU596" s="4">
        <v>78.817999999999998</v>
      </c>
      <c r="AV596" s="4">
        <v>86.855000000000004</v>
      </c>
      <c r="AW596" s="4">
        <v>101.81</v>
      </c>
      <c r="AX596" s="4">
        <v>95.477000000000004</v>
      </c>
      <c r="AY596" s="4">
        <v>142.1</v>
      </c>
      <c r="AZ596" s="4">
        <v>194</v>
      </c>
      <c r="BA596" s="4">
        <v>197.7</v>
      </c>
      <c r="BB596" s="4">
        <v>195.1</v>
      </c>
      <c r="BC596" s="4">
        <v>206.1</v>
      </c>
      <c r="BD596" s="4">
        <v>195.5</v>
      </c>
      <c r="BE596" s="4">
        <v>197.1</v>
      </c>
      <c r="BF596" s="4">
        <v>212.8</v>
      </c>
      <c r="BG596" s="4">
        <v>189.3</v>
      </c>
      <c r="BH596" s="272">
        <v>212.6</v>
      </c>
      <c r="BI596" s="218" t="e">
        <f t="array" aca="1" ref="BI596" ca="1">_xll.VisibleAlpha.UDF.VAData('VA Details'!$C$2,BI$557,$B596,BI$559,'VA Details'!$C$4,'VA Details'!$C$3,'VA Details'!$C$5)</f>
        <v>#NAME?</v>
      </c>
      <c r="BJ596" s="218" t="e">
        <f t="array" aca="1" ref="BJ596" ca="1">_xll.VisibleAlpha.UDF.VAData('VA Details'!$C$2,BJ$557,$B596,BJ$559,'VA Details'!$C$4,'VA Details'!$C$3,'VA Details'!$C$5)</f>
        <v>#NAME?</v>
      </c>
      <c r="BK596" s="218" t="e">
        <f t="array" aca="1" ref="BK596" ca="1">_xll.VisibleAlpha.UDF.VAData('VA Details'!$C$2,BK$557,$B596,BK$559,'VA Details'!$C$4,'VA Details'!$C$3,'VA Details'!$C$5)</f>
        <v>#NAME?</v>
      </c>
      <c r="BL596" s="218" t="e">
        <f t="array" aca="1" ref="BL596" ca="1">_xll.VisibleAlpha.UDF.VAData('VA Details'!$C$2,BL$557,$B596,BL$559,'VA Details'!$C$4,'VA Details'!$C$3,'VA Details'!$C$5)</f>
        <v>#NAME?</v>
      </c>
      <c r="BM596" s="218" t="e">
        <f t="array" aca="1" ref="BM596" ca="1">_xll.VisibleAlpha.UDF.VAData('VA Details'!$C$2,BM$557,$B596,BM$559,'VA Details'!$C$4,'VA Details'!$C$3,'VA Details'!$C$5)</f>
        <v>#NAME?</v>
      </c>
      <c r="BN596" s="218" t="e">
        <f t="array" aca="1" ref="BN596" ca="1">_xll.VisibleAlpha.UDF.VAData('VA Details'!$C$2,BN$557,$B596,BN$559,'VA Details'!$C$4,'VA Details'!$C$3,'VA Details'!$C$5)</f>
        <v>#NAME?</v>
      </c>
      <c r="BO596" s="218" t="e">
        <f t="array" aca="1" ref="BO596" ca="1">_xll.VisibleAlpha.UDF.VAData('VA Details'!$C$2,BO$557,$B596,BO$559,'VA Details'!$C$4,'VA Details'!$C$3,'VA Details'!$C$5)</f>
        <v>#NAME?</v>
      </c>
      <c r="BP596" s="218" t="e">
        <f t="array" aca="1" ref="BP596" ca="1">_xll.VisibleAlpha.UDF.VAData('VA Details'!$C$2,BP$557,$B596,BP$559,'VA Details'!$C$4,'VA Details'!$C$3,'VA Details'!$C$5)</f>
        <v>#NAME?</v>
      </c>
      <c r="BQ596" s="218" t="e">
        <f t="array" aca="1" ref="BQ596" ca="1">_xll.VisibleAlpha.UDF.VAData('VA Details'!$C$2,BQ$557,$B596,BQ$559,'VA Details'!$C$4,'VA Details'!$C$3,'VA Details'!$C$5)</f>
        <v>#NAME?</v>
      </c>
      <c r="BR596" s="218" t="e">
        <f t="array" aca="1" ref="BR596" ca="1">_xll.VisibleAlpha.UDF.VAData('VA Details'!$C$2,BR$557,$B596,BR$559,'VA Details'!$C$4,'VA Details'!$C$3,'VA Details'!$C$5)</f>
        <v>#NAME?</v>
      </c>
      <c r="BS596" s="218" t="e">
        <f t="array" aca="1" ref="BS596" ca="1">_xll.VisibleAlpha.UDF.VAData('VA Details'!$C$2,BS$557,$B596,BS$559,'VA Details'!$C$4,'VA Details'!$C$3,'VA Details'!$C$5)</f>
        <v>#NAME?</v>
      </c>
      <c r="BT596" s="218" t="e">
        <f t="array" aca="1" ref="BT596" ca="1">_xll.VisibleAlpha.UDF.VAData('VA Details'!$C$2,BT$557,$B596,BT$559,'VA Details'!$C$4,'VA Details'!$C$3,'VA Details'!$C$5)</f>
        <v>#NAME?</v>
      </c>
      <c r="BU596" s="218" t="e">
        <f t="array" aca="1" ref="BU596" ca="1">_xll.VisibleAlpha.UDF.VAData('VA Details'!$C$2,BU$557,$B596,BU$559,'VA Details'!$C$4,'VA Details'!$C$3,'VA Details'!$C$5)</f>
        <v>#NAME?</v>
      </c>
      <c r="BV596" s="218" t="e">
        <f t="array" aca="1" ref="BV596" ca="1">_xll.VisibleAlpha.UDF.VAData('VA Details'!$C$2,BV$557,$B596,BV$559,'VA Details'!$C$4,'VA Details'!$C$3,'VA Details'!$C$5)</f>
        <v>#NAME?</v>
      </c>
      <c r="BW596" s="218" t="e">
        <f t="array" aca="1" ref="BW596" ca="1">_xll.VisibleAlpha.UDF.VAData('VA Details'!$C$2,BW$557,$B596,BW$559,'VA Details'!$C$4,'VA Details'!$C$3,'VA Details'!$C$5)</f>
        <v>#NAME?</v>
      </c>
      <c r="BX596" s="218" t="e">
        <f t="array" aca="1" ref="BX596" ca="1">_xll.VisibleAlpha.UDF.VAData('VA Details'!$C$2,BX$557,$B596,BX$559,'VA Details'!$C$4,'VA Details'!$C$3,'VA Details'!$C$5)</f>
        <v>#NAME?</v>
      </c>
      <c r="BY596" s="218" t="e">
        <f t="array" aca="1" ref="BY596" ca="1">_xll.VisibleAlpha.UDF.VAData('VA Details'!$C$2,BY$557,$B596,BY$559,'VA Details'!$C$4,'VA Details'!$C$3,'VA Details'!$C$5)</f>
        <v>#NAME?</v>
      </c>
      <c r="BZ596" s="218" t="e">
        <f t="array" aca="1" ref="BZ596" ca="1">_xll.VisibleAlpha.UDF.VAData('VA Details'!$C$2,BZ$557,$B596,BZ$559,'VA Details'!$C$4,'VA Details'!$C$3,'VA Details'!$C$5)</f>
        <v>#NAME?</v>
      </c>
      <c r="CB596" s="4" t="s">
        <v>365</v>
      </c>
      <c r="CC596" s="4">
        <v>61.65325</v>
      </c>
      <c r="CD596" s="4">
        <v>75.958653824318745</v>
      </c>
      <c r="CE596" s="4">
        <v>99.399647264657318</v>
      </c>
      <c r="CF596" s="4">
        <v>109.352</v>
      </c>
      <c r="CG596" s="4">
        <v>114.881</v>
      </c>
      <c r="CH596" s="4">
        <v>128.97399999999999</v>
      </c>
      <c r="CI596" s="4">
        <v>171.85900000000001</v>
      </c>
      <c r="CJ596" s="4">
        <v>200.696</v>
      </c>
      <c r="CK596" s="4">
        <v>258.654</v>
      </c>
      <c r="CL596" s="4">
        <v>284.06099999999998</v>
      </c>
      <c r="CM596" s="4">
        <v>362.96</v>
      </c>
      <c r="CN596" s="4">
        <v>728.9</v>
      </c>
      <c r="CO596" s="4">
        <v>811.5</v>
      </c>
      <c r="CP596" s="218" t="e">
        <f t="array" aca="1" ref="CP596" ca="1">_xll.VisibleAlpha.UDF.VAData('VA Details'!$C$2,CP$557,$B596,CP$559,'VA Details'!$C$4,'VA Details'!$C$3,'VA Details'!$C$5)</f>
        <v>#NAME?</v>
      </c>
      <c r="CQ596" s="218" t="e">
        <f t="array" aca="1" ref="CQ596" ca="1">_xll.VisibleAlpha.UDF.VAData('VA Details'!$C$2,CQ$557,$B596,CQ$559,'VA Details'!$C$4,'VA Details'!$C$3,'VA Details'!$C$5)</f>
        <v>#NAME?</v>
      </c>
      <c r="CR596" s="218" t="e">
        <f t="array" aca="1" ref="CR596" ca="1">_xll.VisibleAlpha.UDF.VAData('VA Details'!$C$2,CR$557,$B596,CR$559,'VA Details'!$C$4,'VA Details'!$C$3,'VA Details'!$C$5)</f>
        <v>#NAME?</v>
      </c>
      <c r="CS596" s="218" t="e">
        <f t="array" aca="1" ref="CS596" ca="1">_xll.VisibleAlpha.UDF.VAData('VA Details'!$C$2,CS$557,$B596,CS$559,'VA Details'!$C$4,'VA Details'!$C$3,'VA Details'!$C$5)</f>
        <v>#NAME?</v>
      </c>
      <c r="CT596" s="218" t="e">
        <f t="array" aca="1" ref="CT596" ca="1">_xll.VisibleAlpha.UDF.VAData('VA Details'!$C$2,CT$557,$B596,CT$559,'VA Details'!$C$4,'VA Details'!$C$3,'VA Details'!$C$5)</f>
        <v>#NAME?</v>
      </c>
    </row>
    <row r="597" spans="1:98" ht="15.75" customHeight="1" x14ac:dyDescent="0.25">
      <c r="A597" s="1"/>
      <c r="B597" s="26" t="s">
        <v>389</v>
      </c>
      <c r="C597" s="4" t="s">
        <v>365</v>
      </c>
      <c r="D597" s="4" t="s">
        <v>365</v>
      </c>
      <c r="E597" s="4" t="s">
        <v>365</v>
      </c>
      <c r="F597" s="4" t="s">
        <v>365</v>
      </c>
      <c r="G597" s="4">
        <v>73.75033333333333</v>
      </c>
      <c r="H597" s="4">
        <v>27.919</v>
      </c>
      <c r="I597" s="4">
        <v>39.337333333333333</v>
      </c>
      <c r="J597" s="4">
        <v>39.381</v>
      </c>
      <c r="K597" s="4">
        <v>78.446037861271677</v>
      </c>
      <c r="L597" s="4">
        <v>64.796973472336916</v>
      </c>
      <c r="M597" s="4">
        <v>59.480783333333335</v>
      </c>
      <c r="N597" s="4">
        <v>50.228616666666667</v>
      </c>
      <c r="O597" s="4">
        <v>40.599475990916602</v>
      </c>
      <c r="P597" s="4">
        <v>98.91320092898431</v>
      </c>
      <c r="Q597" s="4">
        <v>68.444185053674644</v>
      </c>
      <c r="R597" s="4">
        <v>28.816572969997249</v>
      </c>
      <c r="S597" s="4">
        <v>34.845999999999997</v>
      </c>
      <c r="T597" s="4">
        <v>46.887</v>
      </c>
      <c r="U597" s="4">
        <v>94.480999999999995</v>
      </c>
      <c r="V597" s="4">
        <v>50.329000000000001</v>
      </c>
      <c r="W597" s="4">
        <v>43.183999999999997</v>
      </c>
      <c r="X597" s="4">
        <v>52.764000000000003</v>
      </c>
      <c r="Y597" s="4">
        <v>57.482999999999997</v>
      </c>
      <c r="Z597" s="4">
        <v>35.454000000000001</v>
      </c>
      <c r="AA597" s="4">
        <v>68.584999999999994</v>
      </c>
      <c r="AB597" s="4">
        <v>77.908000000000001</v>
      </c>
      <c r="AC597" s="4">
        <v>93.379000000000005</v>
      </c>
      <c r="AD597" s="4">
        <v>34.121000000000002</v>
      </c>
      <c r="AE597" s="4">
        <v>47.320999999999998</v>
      </c>
      <c r="AF597" s="4">
        <v>71.257999999999996</v>
      </c>
      <c r="AG597" s="4">
        <v>74.022000000000006</v>
      </c>
      <c r="AH597" s="4">
        <v>42.128</v>
      </c>
      <c r="AI597" s="4">
        <v>53.531999999999996</v>
      </c>
      <c r="AJ597" s="4">
        <v>89.290999999999997</v>
      </c>
      <c r="AK597" s="4">
        <v>154.649</v>
      </c>
      <c r="AL597" s="4">
        <v>70.244</v>
      </c>
      <c r="AM597" s="4">
        <v>85.344999999999999</v>
      </c>
      <c r="AN597" s="4">
        <v>145.822</v>
      </c>
      <c r="AO597" s="4">
        <v>132.95500000000001</v>
      </c>
      <c r="AP597" s="4">
        <v>75.622</v>
      </c>
      <c r="AQ597" s="4">
        <v>80.051000000000002</v>
      </c>
      <c r="AR597" s="4">
        <v>108.735</v>
      </c>
      <c r="AS597" s="4">
        <v>134.22499999999999</v>
      </c>
      <c r="AT597" s="4">
        <v>100.009</v>
      </c>
      <c r="AU597" s="4">
        <v>94.004000000000005</v>
      </c>
      <c r="AV597" s="4">
        <v>127.05200000000001</v>
      </c>
      <c r="AW597" s="4">
        <v>127.3</v>
      </c>
      <c r="AX597" s="4">
        <v>132.79900000000001</v>
      </c>
      <c r="AY597" s="4">
        <v>221.5</v>
      </c>
      <c r="AZ597" s="4">
        <v>324.7</v>
      </c>
      <c r="BA597" s="4">
        <v>342.1</v>
      </c>
      <c r="BB597" s="4">
        <v>323.8</v>
      </c>
      <c r="BC597" s="4">
        <v>328.7</v>
      </c>
      <c r="BD597" s="4">
        <v>308.39999999999998</v>
      </c>
      <c r="BE597" s="4">
        <v>341.8</v>
      </c>
      <c r="BF597" s="4">
        <v>424.7</v>
      </c>
      <c r="BG597" s="4">
        <v>408.6</v>
      </c>
      <c r="BH597" s="272">
        <v>435.2</v>
      </c>
      <c r="BI597" s="218" t="e">
        <f t="array" aca="1" ref="BI597" ca="1">_xll.VisibleAlpha.UDF.VAData('VA Details'!$C$2,BI$557,$B597,BI$559,'VA Details'!$C$4,'VA Details'!$C$3,'VA Details'!$C$5)</f>
        <v>#NAME?</v>
      </c>
      <c r="BJ597" s="218" t="e">
        <f t="array" aca="1" ref="BJ597" ca="1">_xll.VisibleAlpha.UDF.VAData('VA Details'!$C$2,BJ$557,$B597,BJ$559,'VA Details'!$C$4,'VA Details'!$C$3,'VA Details'!$C$5)</f>
        <v>#NAME?</v>
      </c>
      <c r="BK597" s="218" t="e">
        <f t="array" aca="1" ref="BK597" ca="1">_xll.VisibleAlpha.UDF.VAData('VA Details'!$C$2,BK$557,$B597,BK$559,'VA Details'!$C$4,'VA Details'!$C$3,'VA Details'!$C$5)</f>
        <v>#NAME?</v>
      </c>
      <c r="BL597" s="218" t="e">
        <f t="array" aca="1" ref="BL597" ca="1">_xll.VisibleAlpha.UDF.VAData('VA Details'!$C$2,BL$557,$B597,BL$559,'VA Details'!$C$4,'VA Details'!$C$3,'VA Details'!$C$5)</f>
        <v>#NAME?</v>
      </c>
      <c r="BM597" s="218" t="e">
        <f t="array" aca="1" ref="BM597" ca="1">_xll.VisibleAlpha.UDF.VAData('VA Details'!$C$2,BM$557,$B597,BM$559,'VA Details'!$C$4,'VA Details'!$C$3,'VA Details'!$C$5)</f>
        <v>#NAME?</v>
      </c>
      <c r="BN597" s="218" t="e">
        <f t="array" aca="1" ref="BN597" ca="1">_xll.VisibleAlpha.UDF.VAData('VA Details'!$C$2,BN$557,$B597,BN$559,'VA Details'!$C$4,'VA Details'!$C$3,'VA Details'!$C$5)</f>
        <v>#NAME?</v>
      </c>
      <c r="BO597" s="218" t="e">
        <f t="array" aca="1" ref="BO597" ca="1">_xll.VisibleAlpha.UDF.VAData('VA Details'!$C$2,BO$557,$B597,BO$559,'VA Details'!$C$4,'VA Details'!$C$3,'VA Details'!$C$5)</f>
        <v>#NAME?</v>
      </c>
      <c r="BP597" s="218" t="e">
        <f t="array" aca="1" ref="BP597" ca="1">_xll.VisibleAlpha.UDF.VAData('VA Details'!$C$2,BP$557,$B597,BP$559,'VA Details'!$C$4,'VA Details'!$C$3,'VA Details'!$C$5)</f>
        <v>#NAME?</v>
      </c>
      <c r="BQ597" s="218" t="e">
        <f t="array" aca="1" ref="BQ597" ca="1">_xll.VisibleAlpha.UDF.VAData('VA Details'!$C$2,BQ$557,$B597,BQ$559,'VA Details'!$C$4,'VA Details'!$C$3,'VA Details'!$C$5)</f>
        <v>#NAME?</v>
      </c>
      <c r="BR597" s="218" t="e">
        <f t="array" aca="1" ref="BR597" ca="1">_xll.VisibleAlpha.UDF.VAData('VA Details'!$C$2,BR$557,$B597,BR$559,'VA Details'!$C$4,'VA Details'!$C$3,'VA Details'!$C$5)</f>
        <v>#NAME?</v>
      </c>
      <c r="BS597" s="218" t="e">
        <f t="array" aca="1" ref="BS597" ca="1">_xll.VisibleAlpha.UDF.VAData('VA Details'!$C$2,BS$557,$B597,BS$559,'VA Details'!$C$4,'VA Details'!$C$3,'VA Details'!$C$5)</f>
        <v>#NAME?</v>
      </c>
      <c r="BT597" s="218" t="e">
        <f t="array" aca="1" ref="BT597" ca="1">_xll.VisibleAlpha.UDF.VAData('VA Details'!$C$2,BT$557,$B597,BT$559,'VA Details'!$C$4,'VA Details'!$C$3,'VA Details'!$C$5)</f>
        <v>#NAME?</v>
      </c>
      <c r="BU597" s="218" t="e">
        <f t="array" aca="1" ref="BU597" ca="1">_xll.VisibleAlpha.UDF.VAData('VA Details'!$C$2,BU$557,$B597,BU$559,'VA Details'!$C$4,'VA Details'!$C$3,'VA Details'!$C$5)</f>
        <v>#NAME?</v>
      </c>
      <c r="BV597" s="218" t="e">
        <f t="array" aca="1" ref="BV597" ca="1">_xll.VisibleAlpha.UDF.VAData('VA Details'!$C$2,BV$557,$B597,BV$559,'VA Details'!$C$4,'VA Details'!$C$3,'VA Details'!$C$5)</f>
        <v>#NAME?</v>
      </c>
      <c r="BW597" s="218" t="e">
        <f t="array" aca="1" ref="BW597" ca="1">_xll.VisibleAlpha.UDF.VAData('VA Details'!$C$2,BW$557,$B597,BW$559,'VA Details'!$C$4,'VA Details'!$C$3,'VA Details'!$C$5)</f>
        <v>#NAME?</v>
      </c>
      <c r="BX597" s="218" t="e">
        <f t="array" aca="1" ref="BX597" ca="1">_xll.VisibleAlpha.UDF.VAData('VA Details'!$C$2,BX$557,$B597,BX$559,'VA Details'!$C$4,'VA Details'!$C$3,'VA Details'!$C$5)</f>
        <v>#NAME?</v>
      </c>
      <c r="BY597" s="218" t="e">
        <f t="array" aca="1" ref="BY597" ca="1">_xll.VisibleAlpha.UDF.VAData('VA Details'!$C$2,BY$557,$B597,BY$559,'VA Details'!$C$4,'VA Details'!$C$3,'VA Details'!$C$5)</f>
        <v>#NAME?</v>
      </c>
      <c r="BZ597" s="218" t="e">
        <f t="array" aca="1" ref="BZ597" ca="1">_xll.VisibleAlpha.UDF.VAData('VA Details'!$C$2,BZ$557,$B597,BZ$559,'VA Details'!$C$4,'VA Details'!$C$3,'VA Details'!$C$5)</f>
        <v>#NAME?</v>
      </c>
      <c r="CB597" s="4" t="s">
        <v>365</v>
      </c>
      <c r="CC597" s="4">
        <v>179.9675</v>
      </c>
      <c r="CD597" s="4">
        <v>253.3513085002065</v>
      </c>
      <c r="CE597" s="4">
        <v>236.56207620767964</v>
      </c>
      <c r="CF597" s="4">
        <v>226.54300000000001</v>
      </c>
      <c r="CG597" s="4">
        <v>188.88399999999999</v>
      </c>
      <c r="CH597" s="4">
        <v>273.99299999999999</v>
      </c>
      <c r="CI597" s="4">
        <v>234.727</v>
      </c>
      <c r="CJ597" s="4">
        <v>367.71499999999997</v>
      </c>
      <c r="CK597" s="4">
        <v>439.74400000000003</v>
      </c>
      <c r="CL597" s="4">
        <v>423.02</v>
      </c>
      <c r="CM597" s="4">
        <v>481.15199999999999</v>
      </c>
      <c r="CN597" s="4">
        <v>1212.0999999999999</v>
      </c>
      <c r="CO597" s="4">
        <v>1403.6</v>
      </c>
      <c r="CP597" s="218" t="e">
        <f t="array" aca="1" ref="CP597" ca="1">_xll.VisibleAlpha.UDF.VAData('VA Details'!$C$2,CP$557,$B597,CP$559,'VA Details'!$C$4,'VA Details'!$C$3,'VA Details'!$C$5)</f>
        <v>#NAME?</v>
      </c>
      <c r="CQ597" s="218" t="e">
        <f t="array" aca="1" ref="CQ597" ca="1">_xll.VisibleAlpha.UDF.VAData('VA Details'!$C$2,CQ$557,$B597,CQ$559,'VA Details'!$C$4,'VA Details'!$C$3,'VA Details'!$C$5)</f>
        <v>#NAME?</v>
      </c>
      <c r="CR597" s="218" t="e">
        <f t="array" aca="1" ref="CR597" ca="1">_xll.VisibleAlpha.UDF.VAData('VA Details'!$C$2,CR$557,$B597,CR$559,'VA Details'!$C$4,'VA Details'!$C$3,'VA Details'!$C$5)</f>
        <v>#NAME?</v>
      </c>
      <c r="CS597" s="218" t="e">
        <f t="array" aca="1" ref="CS597" ca="1">_xll.VisibleAlpha.UDF.VAData('VA Details'!$C$2,CS$557,$B597,CS$559,'VA Details'!$C$4,'VA Details'!$C$3,'VA Details'!$C$5)</f>
        <v>#NAME?</v>
      </c>
      <c r="CT597" s="218" t="e">
        <f t="array" aca="1" ref="CT597" ca="1">_xll.VisibleAlpha.UDF.VAData('VA Details'!$C$2,CT$557,$B597,CT$559,'VA Details'!$C$4,'VA Details'!$C$3,'VA Details'!$C$5)</f>
        <v>#NAME?</v>
      </c>
    </row>
    <row r="598" spans="1:98" ht="15.75" customHeight="1" x14ac:dyDescent="0.25">
      <c r="A598" s="1"/>
      <c r="B598" s="26" t="s">
        <v>390</v>
      </c>
      <c r="C598" s="4" t="s">
        <v>365</v>
      </c>
      <c r="D598" s="4" t="s">
        <v>365</v>
      </c>
      <c r="E598" s="4" t="s">
        <v>365</v>
      </c>
      <c r="F598" s="4" t="s">
        <v>365</v>
      </c>
      <c r="G598" s="4">
        <v>27.323666666666668</v>
      </c>
      <c r="H598" s="4">
        <v>22.851333333333333</v>
      </c>
      <c r="I598" s="4">
        <v>21.067666666666668</v>
      </c>
      <c r="J598" s="4">
        <v>27.205333333333332</v>
      </c>
      <c r="K598" s="4">
        <v>40.294682080924851</v>
      </c>
      <c r="L598" s="4">
        <v>26.256201486374898</v>
      </c>
      <c r="M598" s="4">
        <v>27.344750000000001</v>
      </c>
      <c r="N598" s="4">
        <v>31.179749999999999</v>
      </c>
      <c r="O598" s="4">
        <v>29.066508945774832</v>
      </c>
      <c r="P598" s="4">
        <v>32.459372969997247</v>
      </c>
      <c r="Q598" s="4">
        <v>28.895443435177551</v>
      </c>
      <c r="R598" s="4">
        <v>30.949024497660332</v>
      </c>
      <c r="S598" s="4">
        <v>33.378148086980453</v>
      </c>
      <c r="T598" s="4">
        <v>34.880000000000003</v>
      </c>
      <c r="U598" s="4">
        <v>37.127000000000002</v>
      </c>
      <c r="V598" s="4">
        <v>35.058999999999997</v>
      </c>
      <c r="W598" s="4">
        <v>37.314</v>
      </c>
      <c r="X598" s="4">
        <v>40.890999999999998</v>
      </c>
      <c r="Y598" s="4">
        <v>37.299999999999997</v>
      </c>
      <c r="Z598" s="4">
        <v>35.396999999999998</v>
      </c>
      <c r="AA598" s="4">
        <v>40.037999999999997</v>
      </c>
      <c r="AB598" s="4">
        <v>39.911000000000001</v>
      </c>
      <c r="AC598" s="4">
        <v>42.24</v>
      </c>
      <c r="AD598" s="4">
        <v>44.396999999999998</v>
      </c>
      <c r="AE598" s="4">
        <v>47.465000000000003</v>
      </c>
      <c r="AF598" s="4">
        <v>48.34</v>
      </c>
      <c r="AG598" s="4">
        <v>49.881999999999998</v>
      </c>
      <c r="AH598" s="4">
        <v>51.183999999999997</v>
      </c>
      <c r="AI598" s="4">
        <v>56.023000000000003</v>
      </c>
      <c r="AJ598" s="4">
        <v>54.393999999999998</v>
      </c>
      <c r="AK598" s="4">
        <v>56.847999999999999</v>
      </c>
      <c r="AL598" s="4">
        <v>61.872</v>
      </c>
      <c r="AM598" s="4">
        <v>60.94</v>
      </c>
      <c r="AN598" s="4">
        <v>63.042000000000002</v>
      </c>
      <c r="AO598" s="4">
        <v>69.62</v>
      </c>
      <c r="AP598" s="4">
        <v>70.659000000000006</v>
      </c>
      <c r="AQ598" s="4">
        <v>88.972999999999999</v>
      </c>
      <c r="AR598" s="4">
        <v>75.090999999999994</v>
      </c>
      <c r="AS598" s="4">
        <v>79.659000000000006</v>
      </c>
      <c r="AT598" s="4">
        <v>82.813000000000002</v>
      </c>
      <c r="AU598" s="4">
        <v>85.063999999999993</v>
      </c>
      <c r="AV598" s="4">
        <v>87.296999999999997</v>
      </c>
      <c r="AW598" s="4">
        <v>100.252</v>
      </c>
      <c r="AX598" s="4">
        <v>98.98</v>
      </c>
      <c r="AY598" s="4">
        <v>114.9</v>
      </c>
      <c r="AZ598" s="4">
        <v>147.6</v>
      </c>
      <c r="BA598" s="4">
        <v>126.8</v>
      </c>
      <c r="BB598" s="4">
        <v>147.69999999999999</v>
      </c>
      <c r="BC598" s="4">
        <v>148.4</v>
      </c>
      <c r="BD598" s="4">
        <v>146.19999999999999</v>
      </c>
      <c r="BE598" s="4">
        <v>147.1</v>
      </c>
      <c r="BF598" s="4">
        <v>158.30000000000001</v>
      </c>
      <c r="BG598" s="4">
        <v>165.7</v>
      </c>
      <c r="BH598" s="272">
        <v>167.7</v>
      </c>
      <c r="BI598" s="218" t="e">
        <f t="array" aca="1" ref="BI598" ca="1">_xll.VisibleAlpha.UDF.VAData('VA Details'!$C$2,BI$557,$B598,BI$559,'VA Details'!$C$4,'VA Details'!$C$3,'VA Details'!$C$5)</f>
        <v>#NAME?</v>
      </c>
      <c r="BJ598" s="218" t="e">
        <f t="array" aca="1" ref="BJ598" ca="1">_xll.VisibleAlpha.UDF.VAData('VA Details'!$C$2,BJ$557,$B598,BJ$559,'VA Details'!$C$4,'VA Details'!$C$3,'VA Details'!$C$5)</f>
        <v>#NAME?</v>
      </c>
      <c r="BK598" s="218" t="e">
        <f t="array" aca="1" ref="BK598" ca="1">_xll.VisibleAlpha.UDF.VAData('VA Details'!$C$2,BK$557,$B598,BK$559,'VA Details'!$C$4,'VA Details'!$C$3,'VA Details'!$C$5)</f>
        <v>#NAME?</v>
      </c>
      <c r="BL598" s="218" t="e">
        <f t="array" aca="1" ref="BL598" ca="1">_xll.VisibleAlpha.UDF.VAData('VA Details'!$C$2,BL$557,$B598,BL$559,'VA Details'!$C$4,'VA Details'!$C$3,'VA Details'!$C$5)</f>
        <v>#NAME?</v>
      </c>
      <c r="BM598" s="218" t="e">
        <f t="array" aca="1" ref="BM598" ca="1">_xll.VisibleAlpha.UDF.VAData('VA Details'!$C$2,BM$557,$B598,BM$559,'VA Details'!$C$4,'VA Details'!$C$3,'VA Details'!$C$5)</f>
        <v>#NAME?</v>
      </c>
      <c r="BN598" s="218" t="e">
        <f t="array" aca="1" ref="BN598" ca="1">_xll.VisibleAlpha.UDF.VAData('VA Details'!$C$2,BN$557,$B598,BN$559,'VA Details'!$C$4,'VA Details'!$C$3,'VA Details'!$C$5)</f>
        <v>#NAME?</v>
      </c>
      <c r="BO598" s="218" t="e">
        <f t="array" aca="1" ref="BO598" ca="1">_xll.VisibleAlpha.UDF.VAData('VA Details'!$C$2,BO$557,$B598,BO$559,'VA Details'!$C$4,'VA Details'!$C$3,'VA Details'!$C$5)</f>
        <v>#NAME?</v>
      </c>
      <c r="BP598" s="218" t="e">
        <f t="array" aca="1" ref="BP598" ca="1">_xll.VisibleAlpha.UDF.VAData('VA Details'!$C$2,BP$557,$B598,BP$559,'VA Details'!$C$4,'VA Details'!$C$3,'VA Details'!$C$5)</f>
        <v>#NAME?</v>
      </c>
      <c r="BQ598" s="218" t="e">
        <f t="array" aca="1" ref="BQ598" ca="1">_xll.VisibleAlpha.UDF.VAData('VA Details'!$C$2,BQ$557,$B598,BQ$559,'VA Details'!$C$4,'VA Details'!$C$3,'VA Details'!$C$5)</f>
        <v>#NAME?</v>
      </c>
      <c r="BR598" s="218" t="e">
        <f t="array" aca="1" ref="BR598" ca="1">_xll.VisibleAlpha.UDF.VAData('VA Details'!$C$2,BR$557,$B598,BR$559,'VA Details'!$C$4,'VA Details'!$C$3,'VA Details'!$C$5)</f>
        <v>#NAME?</v>
      </c>
      <c r="BS598" s="218" t="e">
        <f t="array" aca="1" ref="BS598" ca="1">_xll.VisibleAlpha.UDF.VAData('VA Details'!$C$2,BS$557,$B598,BS$559,'VA Details'!$C$4,'VA Details'!$C$3,'VA Details'!$C$5)</f>
        <v>#NAME?</v>
      </c>
      <c r="BT598" s="218" t="e">
        <f t="array" aca="1" ref="BT598" ca="1">_xll.VisibleAlpha.UDF.VAData('VA Details'!$C$2,BT$557,$B598,BT$559,'VA Details'!$C$4,'VA Details'!$C$3,'VA Details'!$C$5)</f>
        <v>#NAME?</v>
      </c>
      <c r="BU598" s="218" t="e">
        <f t="array" aca="1" ref="BU598" ca="1">_xll.VisibleAlpha.UDF.VAData('VA Details'!$C$2,BU$557,$B598,BU$559,'VA Details'!$C$4,'VA Details'!$C$3,'VA Details'!$C$5)</f>
        <v>#NAME?</v>
      </c>
      <c r="BV598" s="218" t="e">
        <f t="array" aca="1" ref="BV598" ca="1">_xll.VisibleAlpha.UDF.VAData('VA Details'!$C$2,BV$557,$B598,BV$559,'VA Details'!$C$4,'VA Details'!$C$3,'VA Details'!$C$5)</f>
        <v>#NAME?</v>
      </c>
      <c r="BW598" s="218" t="e">
        <f t="array" aca="1" ref="BW598" ca="1">_xll.VisibleAlpha.UDF.VAData('VA Details'!$C$2,BW$557,$B598,BW$559,'VA Details'!$C$4,'VA Details'!$C$3,'VA Details'!$C$5)</f>
        <v>#NAME?</v>
      </c>
      <c r="BX598" s="218" t="e">
        <f t="array" aca="1" ref="BX598" ca="1">_xll.VisibleAlpha.UDF.VAData('VA Details'!$C$2,BX$557,$B598,BX$559,'VA Details'!$C$4,'VA Details'!$C$3,'VA Details'!$C$5)</f>
        <v>#NAME?</v>
      </c>
      <c r="BY598" s="218" t="e">
        <f t="array" aca="1" ref="BY598" ca="1">_xll.VisibleAlpha.UDF.VAData('VA Details'!$C$2,BY$557,$B598,BY$559,'VA Details'!$C$4,'VA Details'!$C$3,'VA Details'!$C$5)</f>
        <v>#NAME?</v>
      </c>
      <c r="BZ598" s="218" t="e">
        <f t="array" aca="1" ref="BZ598" ca="1">_xll.VisibleAlpha.UDF.VAData('VA Details'!$C$2,BZ$557,$B598,BZ$559,'VA Details'!$C$4,'VA Details'!$C$3,'VA Details'!$C$5)</f>
        <v>#NAME?</v>
      </c>
      <c r="CB598" s="4" t="s">
        <v>365</v>
      </c>
      <c r="CC598" s="4">
        <v>98.895250000000004</v>
      </c>
      <c r="CD598" s="4">
        <v>128.28103767547486</v>
      </c>
      <c r="CE598" s="4">
        <v>120.69477652766312</v>
      </c>
      <c r="CF598" s="4">
        <v>141.158661849711</v>
      </c>
      <c r="CG598" s="4">
        <v>150.90199999999999</v>
      </c>
      <c r="CH598" s="4">
        <v>166.58600000000001</v>
      </c>
      <c r="CI598" s="4">
        <v>196.87100000000001</v>
      </c>
      <c r="CJ598" s="4">
        <v>229.137</v>
      </c>
      <c r="CK598" s="4">
        <v>264.26100000000002</v>
      </c>
      <c r="CL598" s="4">
        <v>326.536</v>
      </c>
      <c r="CM598" s="4">
        <v>371.59300000000002</v>
      </c>
      <c r="CN598" s="4">
        <v>537</v>
      </c>
      <c r="CO598" s="4">
        <v>600</v>
      </c>
      <c r="CP598" s="218" t="e">
        <f t="array" aca="1" ref="CP598" ca="1">_xll.VisibleAlpha.UDF.VAData('VA Details'!$C$2,CP$557,$B598,CP$559,'VA Details'!$C$4,'VA Details'!$C$3,'VA Details'!$C$5)</f>
        <v>#NAME?</v>
      </c>
      <c r="CQ598" s="218" t="e">
        <f t="array" aca="1" ref="CQ598" ca="1">_xll.VisibleAlpha.UDF.VAData('VA Details'!$C$2,CQ$557,$B598,CQ$559,'VA Details'!$C$4,'VA Details'!$C$3,'VA Details'!$C$5)</f>
        <v>#NAME?</v>
      </c>
      <c r="CR598" s="218" t="e">
        <f t="array" aca="1" ref="CR598" ca="1">_xll.VisibleAlpha.UDF.VAData('VA Details'!$C$2,CR$557,$B598,CR$559,'VA Details'!$C$4,'VA Details'!$C$3,'VA Details'!$C$5)</f>
        <v>#NAME?</v>
      </c>
      <c r="CS598" s="218" t="e">
        <f t="array" aca="1" ref="CS598" ca="1">_xll.VisibleAlpha.UDF.VAData('VA Details'!$C$2,CS$557,$B598,CS$559,'VA Details'!$C$4,'VA Details'!$C$3,'VA Details'!$C$5)</f>
        <v>#NAME?</v>
      </c>
      <c r="CT598" s="218" t="e">
        <f t="array" aca="1" ref="CT598" ca="1">_xll.VisibleAlpha.UDF.VAData('VA Details'!$C$2,CT$557,$B598,CT$559,'VA Details'!$C$4,'VA Details'!$C$3,'VA Details'!$C$5)</f>
        <v>#NAME?</v>
      </c>
    </row>
    <row r="599" spans="1:98" ht="15.75" customHeight="1" x14ac:dyDescent="0.25">
      <c r="A599" s="1"/>
      <c r="B599" s="26" t="s">
        <v>391</v>
      </c>
      <c r="C599" s="4" t="s">
        <v>365</v>
      </c>
      <c r="D599" s="4" t="s">
        <v>365</v>
      </c>
      <c r="E599" s="4" t="s">
        <v>365</v>
      </c>
      <c r="F599" s="4" t="s">
        <v>365</v>
      </c>
      <c r="G599" s="4">
        <v>3.2450000000000001</v>
      </c>
      <c r="H599" s="4">
        <v>3.2839999999999998</v>
      </c>
      <c r="I599" s="4">
        <v>2.8540000000000001</v>
      </c>
      <c r="J599" s="4">
        <v>2.74</v>
      </c>
      <c r="K599" s="4">
        <v>2.7690000000000001</v>
      </c>
      <c r="L599" s="4">
        <v>2.5499999999999998</v>
      </c>
      <c r="M599" s="4">
        <v>2.5089999999999999</v>
      </c>
      <c r="N599" s="4">
        <v>2.806</v>
      </c>
      <c r="O599" s="4">
        <v>3.0569999999999999</v>
      </c>
      <c r="P599" s="4">
        <v>3.367</v>
      </c>
      <c r="Q599" s="4">
        <v>3.4129999999999998</v>
      </c>
      <c r="R599" s="4">
        <v>3.5219999999999998</v>
      </c>
      <c r="S599" s="4">
        <v>4.1479999999999997</v>
      </c>
      <c r="T599" s="4">
        <v>5.13</v>
      </c>
      <c r="U599" s="4">
        <v>5.8449999999999998</v>
      </c>
      <c r="V599" s="4">
        <v>5.9340000000000002</v>
      </c>
      <c r="W599" s="4">
        <v>6.5750000000000002</v>
      </c>
      <c r="X599" s="4">
        <v>7.3529999999999998</v>
      </c>
      <c r="Y599" s="4">
        <v>7.5339999999999998</v>
      </c>
      <c r="Z599" s="4">
        <v>7.3380000000000001</v>
      </c>
      <c r="AA599" s="4">
        <v>7.3780000000000001</v>
      </c>
      <c r="AB599" s="4">
        <v>7.4909999999999997</v>
      </c>
      <c r="AC599" s="4">
        <v>7.46</v>
      </c>
      <c r="AD599" s="4">
        <v>8.3000000000000007</v>
      </c>
      <c r="AE599" s="4">
        <v>7.6230000000000002</v>
      </c>
      <c r="AF599" s="4">
        <v>7.4980000000000002</v>
      </c>
      <c r="AG599" s="4">
        <v>7.7359999999999998</v>
      </c>
      <c r="AH599" s="4">
        <v>9.3450000000000006</v>
      </c>
      <c r="AI599" s="4">
        <v>9.1300000000000008</v>
      </c>
      <c r="AJ599" s="4">
        <v>9.6240000000000006</v>
      </c>
      <c r="AK599" s="4">
        <v>10.015000000000001</v>
      </c>
      <c r="AL599" s="4">
        <v>10.957000000000001</v>
      </c>
      <c r="AM599" s="4">
        <v>11.134</v>
      </c>
      <c r="AN599" s="4">
        <v>11.903</v>
      </c>
      <c r="AO599" s="4">
        <v>12.209</v>
      </c>
      <c r="AP599" s="4">
        <v>12.382</v>
      </c>
      <c r="AQ599" s="4">
        <v>12.298</v>
      </c>
      <c r="AR599" s="4">
        <v>13.528</v>
      </c>
      <c r="AS599" s="4">
        <v>13.771000000000001</v>
      </c>
      <c r="AT599" s="4">
        <v>15.242000000000001</v>
      </c>
      <c r="AU599" s="4">
        <v>12.093999999999999</v>
      </c>
      <c r="AV599" s="4">
        <v>15.846</v>
      </c>
      <c r="AW599" s="4">
        <v>15.664999999999999</v>
      </c>
      <c r="AX599" s="4">
        <v>16.134</v>
      </c>
      <c r="AY599" s="4">
        <v>17.2</v>
      </c>
      <c r="AZ599" s="4">
        <v>21.1</v>
      </c>
      <c r="BA599" s="4">
        <v>23.6</v>
      </c>
      <c r="BB599" s="4">
        <v>26.9</v>
      </c>
      <c r="BC599" s="4">
        <v>31.5</v>
      </c>
      <c r="BD599" s="4">
        <v>36.4</v>
      </c>
      <c r="BE599" s="4">
        <v>32.299999999999997</v>
      </c>
      <c r="BF599" s="4">
        <v>34</v>
      </c>
      <c r="BG599" s="4">
        <v>35.799999999999997</v>
      </c>
      <c r="BH599" s="272">
        <v>38.1</v>
      </c>
      <c r="BI599" s="218" t="e">
        <f t="array" aca="1" ref="BI599" ca="1">_xll.VisibleAlpha.UDF.VAData('VA Details'!$C$2,BI$557,$B599,BI$559,'VA Details'!$C$4,'VA Details'!$C$3,'VA Details'!$C$5)</f>
        <v>#NAME?</v>
      </c>
      <c r="BJ599" s="218" t="e">
        <f t="array" aca="1" ref="BJ599" ca="1">_xll.VisibleAlpha.UDF.VAData('VA Details'!$C$2,BJ$557,$B599,BJ$559,'VA Details'!$C$4,'VA Details'!$C$3,'VA Details'!$C$5)</f>
        <v>#NAME?</v>
      </c>
      <c r="BK599" s="218" t="e">
        <f t="array" aca="1" ref="BK599" ca="1">_xll.VisibleAlpha.UDF.VAData('VA Details'!$C$2,BK$557,$B599,BK$559,'VA Details'!$C$4,'VA Details'!$C$3,'VA Details'!$C$5)</f>
        <v>#NAME?</v>
      </c>
      <c r="BL599" s="218" t="e">
        <f t="array" aca="1" ref="BL599" ca="1">_xll.VisibleAlpha.UDF.VAData('VA Details'!$C$2,BL$557,$B599,BL$559,'VA Details'!$C$4,'VA Details'!$C$3,'VA Details'!$C$5)</f>
        <v>#NAME?</v>
      </c>
      <c r="BM599" s="218" t="e">
        <f t="array" aca="1" ref="BM599" ca="1">_xll.VisibleAlpha.UDF.VAData('VA Details'!$C$2,BM$557,$B599,BM$559,'VA Details'!$C$4,'VA Details'!$C$3,'VA Details'!$C$5)</f>
        <v>#NAME?</v>
      </c>
      <c r="BN599" s="218" t="e">
        <f t="array" aca="1" ref="BN599" ca="1">_xll.VisibleAlpha.UDF.VAData('VA Details'!$C$2,BN$557,$B599,BN$559,'VA Details'!$C$4,'VA Details'!$C$3,'VA Details'!$C$5)</f>
        <v>#NAME?</v>
      </c>
      <c r="BO599" s="218" t="e">
        <f t="array" aca="1" ref="BO599" ca="1">_xll.VisibleAlpha.UDF.VAData('VA Details'!$C$2,BO$557,$B599,BO$559,'VA Details'!$C$4,'VA Details'!$C$3,'VA Details'!$C$5)</f>
        <v>#NAME?</v>
      </c>
      <c r="BP599" s="218" t="e">
        <f t="array" aca="1" ref="BP599" ca="1">_xll.VisibleAlpha.UDF.VAData('VA Details'!$C$2,BP$557,$B599,BP$559,'VA Details'!$C$4,'VA Details'!$C$3,'VA Details'!$C$5)</f>
        <v>#NAME?</v>
      </c>
      <c r="BQ599" s="218" t="e">
        <f t="array" aca="1" ref="BQ599" ca="1">_xll.VisibleAlpha.UDF.VAData('VA Details'!$C$2,BQ$557,$B599,BQ$559,'VA Details'!$C$4,'VA Details'!$C$3,'VA Details'!$C$5)</f>
        <v>#NAME?</v>
      </c>
      <c r="BR599" s="218" t="e">
        <f t="array" aca="1" ref="BR599" ca="1">_xll.VisibleAlpha.UDF.VAData('VA Details'!$C$2,BR$557,$B599,BR$559,'VA Details'!$C$4,'VA Details'!$C$3,'VA Details'!$C$5)</f>
        <v>#NAME?</v>
      </c>
      <c r="BS599" s="218" t="e">
        <f t="array" aca="1" ref="BS599" ca="1">_xll.VisibleAlpha.UDF.VAData('VA Details'!$C$2,BS$557,$B599,BS$559,'VA Details'!$C$4,'VA Details'!$C$3,'VA Details'!$C$5)</f>
        <v>#NAME?</v>
      </c>
      <c r="BT599" s="218" t="e">
        <f t="array" aca="1" ref="BT599" ca="1">_xll.VisibleAlpha.UDF.VAData('VA Details'!$C$2,BT$557,$B599,BT$559,'VA Details'!$C$4,'VA Details'!$C$3,'VA Details'!$C$5)</f>
        <v>#NAME?</v>
      </c>
      <c r="BU599" s="218" t="e">
        <f t="array" aca="1" ref="BU599" ca="1">_xll.VisibleAlpha.UDF.VAData('VA Details'!$C$2,BU$557,$B599,BU$559,'VA Details'!$C$4,'VA Details'!$C$3,'VA Details'!$C$5)</f>
        <v>#NAME?</v>
      </c>
      <c r="BV599" s="218" t="e">
        <f t="array" aca="1" ref="BV599" ca="1">_xll.VisibleAlpha.UDF.VAData('VA Details'!$C$2,BV$557,$B599,BV$559,'VA Details'!$C$4,'VA Details'!$C$3,'VA Details'!$C$5)</f>
        <v>#NAME?</v>
      </c>
      <c r="BW599" s="218" t="e">
        <f t="array" aca="1" ref="BW599" ca="1">_xll.VisibleAlpha.UDF.VAData('VA Details'!$C$2,BW$557,$B599,BW$559,'VA Details'!$C$4,'VA Details'!$C$3,'VA Details'!$C$5)</f>
        <v>#NAME?</v>
      </c>
      <c r="BX599" s="218" t="e">
        <f t="array" aca="1" ref="BX599" ca="1">_xll.VisibleAlpha.UDF.VAData('VA Details'!$C$2,BX$557,$B599,BX$559,'VA Details'!$C$4,'VA Details'!$C$3,'VA Details'!$C$5)</f>
        <v>#NAME?</v>
      </c>
      <c r="BY599" s="218" t="e">
        <f t="array" aca="1" ref="BY599" ca="1">_xll.VisibleAlpha.UDF.VAData('VA Details'!$C$2,BY$557,$B599,BY$559,'VA Details'!$C$4,'VA Details'!$C$3,'VA Details'!$C$5)</f>
        <v>#NAME?</v>
      </c>
      <c r="BZ599" s="218" t="e">
        <f t="array" aca="1" ref="BZ599" ca="1">_xll.VisibleAlpha.UDF.VAData('VA Details'!$C$2,BZ$557,$B599,BZ$559,'VA Details'!$C$4,'VA Details'!$C$3,'VA Details'!$C$5)</f>
        <v>#NAME?</v>
      </c>
      <c r="CB599" s="4" t="s">
        <v>365</v>
      </c>
      <c r="CC599" s="4">
        <v>12.122999999999999</v>
      </c>
      <c r="CD599" s="4">
        <v>10.634</v>
      </c>
      <c r="CE599" s="4">
        <v>13.359</v>
      </c>
      <c r="CF599" s="4">
        <v>21.056999999999999</v>
      </c>
      <c r="CG599" s="4">
        <v>28.8</v>
      </c>
      <c r="CH599" s="4">
        <v>30.629000000000001</v>
      </c>
      <c r="CI599" s="4">
        <v>32.201999999999998</v>
      </c>
      <c r="CJ599" s="4">
        <v>39.725999999999999</v>
      </c>
      <c r="CK599" s="4">
        <v>47.628</v>
      </c>
      <c r="CL599" s="4">
        <v>54.838999999999999</v>
      </c>
      <c r="CM599" s="4">
        <v>59.738999999999997</v>
      </c>
      <c r="CN599" s="4">
        <v>88.8</v>
      </c>
      <c r="CO599" s="4">
        <v>134.19999999999999</v>
      </c>
      <c r="CP599" s="218" t="e">
        <f t="array" aca="1" ref="CP599" ca="1">_xll.VisibleAlpha.UDF.VAData('VA Details'!$C$2,CP$557,$B599,CP$559,'VA Details'!$C$4,'VA Details'!$C$3,'VA Details'!$C$5)</f>
        <v>#NAME?</v>
      </c>
      <c r="CQ599" s="218" t="e">
        <f t="array" aca="1" ref="CQ599" ca="1">_xll.VisibleAlpha.UDF.VAData('VA Details'!$C$2,CQ$557,$B599,CQ$559,'VA Details'!$C$4,'VA Details'!$C$3,'VA Details'!$C$5)</f>
        <v>#NAME?</v>
      </c>
      <c r="CR599" s="218" t="e">
        <f t="array" aca="1" ref="CR599" ca="1">_xll.VisibleAlpha.UDF.VAData('VA Details'!$C$2,CR$557,$B599,CR$559,'VA Details'!$C$4,'VA Details'!$C$3,'VA Details'!$C$5)</f>
        <v>#NAME?</v>
      </c>
      <c r="CS599" s="218" t="e">
        <f t="array" aca="1" ref="CS599" ca="1">_xll.VisibleAlpha.UDF.VAData('VA Details'!$C$2,CS$557,$B599,CS$559,'VA Details'!$C$4,'VA Details'!$C$3,'VA Details'!$C$5)</f>
        <v>#NAME?</v>
      </c>
      <c r="CT599" s="218" t="e">
        <f t="array" aca="1" ref="CT599" ca="1">_xll.VisibleAlpha.UDF.VAData('VA Details'!$C$2,CT$557,$B599,CT$559,'VA Details'!$C$4,'VA Details'!$C$3,'VA Details'!$C$5)</f>
        <v>#NAME?</v>
      </c>
    </row>
    <row r="600" spans="1:98" ht="15.75" customHeight="1" x14ac:dyDescent="0.25">
      <c r="A600" s="1"/>
      <c r="B600" s="26" t="s">
        <v>392</v>
      </c>
      <c r="C600" s="4" t="s">
        <v>365</v>
      </c>
      <c r="D600" s="4" t="s">
        <v>365</v>
      </c>
      <c r="E600" s="4" t="s">
        <v>365</v>
      </c>
      <c r="F600" s="4" t="s">
        <v>365</v>
      </c>
      <c r="G600" s="4">
        <v>120.12133333333334</v>
      </c>
      <c r="H600" s="4">
        <v>69.352999999999994</v>
      </c>
      <c r="I600" s="4">
        <v>79.518666666666661</v>
      </c>
      <c r="J600" s="4">
        <v>83.436000000000007</v>
      </c>
      <c r="K600" s="4">
        <v>138.232</v>
      </c>
      <c r="L600" s="4">
        <v>111.83674999999999</v>
      </c>
      <c r="M600" s="4">
        <v>111.20699999999999</v>
      </c>
      <c r="N600" s="4">
        <v>104.10842857142858</v>
      </c>
      <c r="O600" s="4">
        <v>93.54</v>
      </c>
      <c r="P600" s="4">
        <v>159.57900000000001</v>
      </c>
      <c r="Q600" s="4">
        <v>127.014</v>
      </c>
      <c r="R600" s="4">
        <v>88.697142857142836</v>
      </c>
      <c r="S600" s="4">
        <v>95.775000000000006</v>
      </c>
      <c r="T600" s="4">
        <v>110.175</v>
      </c>
      <c r="U600" s="4">
        <v>167.21700000000001</v>
      </c>
      <c r="V600" s="4">
        <v>125.048</v>
      </c>
      <c r="W600" s="4">
        <v>119.699</v>
      </c>
      <c r="X600" s="4">
        <v>124.393</v>
      </c>
      <c r="Y600" s="4">
        <v>200.95099999999999</v>
      </c>
      <c r="Z600" s="4">
        <v>109.71</v>
      </c>
      <c r="AA600" s="4">
        <v>148.44200000000001</v>
      </c>
      <c r="AB600" s="4">
        <v>154.70099999999999</v>
      </c>
      <c r="AC600" s="4">
        <v>177.42400000000001</v>
      </c>
      <c r="AD600" s="4">
        <v>119.616</v>
      </c>
      <c r="AE600" s="4">
        <v>140.691</v>
      </c>
      <c r="AF600" s="4">
        <v>167.16300000000001</v>
      </c>
      <c r="AG600" s="4">
        <v>177.75899999999999</v>
      </c>
      <c r="AH600" s="4">
        <v>150.05000000000001</v>
      </c>
      <c r="AI600" s="4">
        <v>163.40100000000001</v>
      </c>
      <c r="AJ600" s="4">
        <v>207.405</v>
      </c>
      <c r="AK600" s="4">
        <v>275.10899999999998</v>
      </c>
      <c r="AL600" s="4">
        <v>191.36099999999999</v>
      </c>
      <c r="AM600" s="4">
        <v>218.23099999999999</v>
      </c>
      <c r="AN600" s="4">
        <v>284.80200000000002</v>
      </c>
      <c r="AO600" s="4">
        <v>284.44099999999997</v>
      </c>
      <c r="AP600" s="4">
        <v>222.81399999999999</v>
      </c>
      <c r="AQ600" s="4">
        <v>246.428</v>
      </c>
      <c r="AR600" s="4">
        <v>262.24299999999999</v>
      </c>
      <c r="AS600" s="4">
        <v>304.02800000000002</v>
      </c>
      <c r="AT600" s="4">
        <v>275.75799999999998</v>
      </c>
      <c r="AU600" s="4">
        <v>269.98</v>
      </c>
      <c r="AV600" s="4">
        <v>317.05</v>
      </c>
      <c r="AW600" s="4">
        <v>345.024</v>
      </c>
      <c r="AX600" s="4">
        <v>343.39</v>
      </c>
      <c r="AY600" s="4">
        <v>489.9</v>
      </c>
      <c r="AZ600" s="4">
        <v>687.4</v>
      </c>
      <c r="BA600" s="4">
        <v>690.2</v>
      </c>
      <c r="BB600" s="4">
        <v>693.5</v>
      </c>
      <c r="BC600" s="4">
        <v>714.7</v>
      </c>
      <c r="BD600" s="4">
        <v>686.5</v>
      </c>
      <c r="BE600" s="4">
        <v>718.7</v>
      </c>
      <c r="BF600" s="4">
        <v>829.8</v>
      </c>
      <c r="BG600" s="4">
        <v>799.4</v>
      </c>
      <c r="BH600" s="272">
        <v>853.6</v>
      </c>
      <c r="BI600" s="218" t="e">
        <f t="array" aca="1" ref="BI600" ca="1">_xll.VisibleAlpha.UDF.VAData('VA Details'!$C$2,BI$557,$B600,BI$559,'VA Details'!$C$4,'VA Details'!$C$3,'VA Details'!$C$5)</f>
        <v>#NAME?</v>
      </c>
      <c r="BJ600" s="218" t="e">
        <f t="array" aca="1" ref="BJ600" ca="1">_xll.VisibleAlpha.UDF.VAData('VA Details'!$C$2,BJ$557,$B600,BJ$559,'VA Details'!$C$4,'VA Details'!$C$3,'VA Details'!$C$5)</f>
        <v>#NAME?</v>
      </c>
      <c r="BK600" s="218" t="e">
        <f t="array" aca="1" ref="BK600" ca="1">_xll.VisibleAlpha.UDF.VAData('VA Details'!$C$2,BK$557,$B600,BK$559,'VA Details'!$C$4,'VA Details'!$C$3,'VA Details'!$C$5)</f>
        <v>#NAME?</v>
      </c>
      <c r="BL600" s="218" t="e">
        <f t="array" aca="1" ref="BL600" ca="1">_xll.VisibleAlpha.UDF.VAData('VA Details'!$C$2,BL$557,$B600,BL$559,'VA Details'!$C$4,'VA Details'!$C$3,'VA Details'!$C$5)</f>
        <v>#NAME?</v>
      </c>
      <c r="BM600" s="218" t="e">
        <f t="array" aca="1" ref="BM600" ca="1">_xll.VisibleAlpha.UDF.VAData('VA Details'!$C$2,BM$557,$B600,BM$559,'VA Details'!$C$4,'VA Details'!$C$3,'VA Details'!$C$5)</f>
        <v>#NAME?</v>
      </c>
      <c r="BN600" s="218" t="e">
        <f t="array" aca="1" ref="BN600" ca="1">_xll.VisibleAlpha.UDF.VAData('VA Details'!$C$2,BN$557,$B600,BN$559,'VA Details'!$C$4,'VA Details'!$C$3,'VA Details'!$C$5)</f>
        <v>#NAME?</v>
      </c>
      <c r="BO600" s="218" t="e">
        <f t="array" aca="1" ref="BO600" ca="1">_xll.VisibleAlpha.UDF.VAData('VA Details'!$C$2,BO$557,$B600,BO$559,'VA Details'!$C$4,'VA Details'!$C$3,'VA Details'!$C$5)</f>
        <v>#NAME?</v>
      </c>
      <c r="BP600" s="218" t="e">
        <f t="array" aca="1" ref="BP600" ca="1">_xll.VisibleAlpha.UDF.VAData('VA Details'!$C$2,BP$557,$B600,BP$559,'VA Details'!$C$4,'VA Details'!$C$3,'VA Details'!$C$5)</f>
        <v>#NAME?</v>
      </c>
      <c r="BQ600" s="218" t="e">
        <f t="array" aca="1" ref="BQ600" ca="1">_xll.VisibleAlpha.UDF.VAData('VA Details'!$C$2,BQ$557,$B600,BQ$559,'VA Details'!$C$4,'VA Details'!$C$3,'VA Details'!$C$5)</f>
        <v>#NAME?</v>
      </c>
      <c r="BR600" s="218" t="e">
        <f t="array" aca="1" ref="BR600" ca="1">_xll.VisibleAlpha.UDF.VAData('VA Details'!$C$2,BR$557,$B600,BR$559,'VA Details'!$C$4,'VA Details'!$C$3,'VA Details'!$C$5)</f>
        <v>#NAME?</v>
      </c>
      <c r="BS600" s="218" t="e">
        <f t="array" aca="1" ref="BS600" ca="1">_xll.VisibleAlpha.UDF.VAData('VA Details'!$C$2,BS$557,$B600,BS$559,'VA Details'!$C$4,'VA Details'!$C$3,'VA Details'!$C$5)</f>
        <v>#NAME?</v>
      </c>
      <c r="BT600" s="218" t="e">
        <f t="array" aca="1" ref="BT600" ca="1">_xll.VisibleAlpha.UDF.VAData('VA Details'!$C$2,BT$557,$B600,BT$559,'VA Details'!$C$4,'VA Details'!$C$3,'VA Details'!$C$5)</f>
        <v>#NAME?</v>
      </c>
      <c r="BU600" s="218" t="e">
        <f t="array" aca="1" ref="BU600" ca="1">_xll.VisibleAlpha.UDF.VAData('VA Details'!$C$2,BU$557,$B600,BU$559,'VA Details'!$C$4,'VA Details'!$C$3,'VA Details'!$C$5)</f>
        <v>#NAME?</v>
      </c>
      <c r="BV600" s="218" t="e">
        <f t="array" aca="1" ref="BV600" ca="1">_xll.VisibleAlpha.UDF.VAData('VA Details'!$C$2,BV$557,$B600,BV$559,'VA Details'!$C$4,'VA Details'!$C$3,'VA Details'!$C$5)</f>
        <v>#NAME?</v>
      </c>
      <c r="BW600" s="218" t="e">
        <f t="array" aca="1" ref="BW600" ca="1">_xll.VisibleAlpha.UDF.VAData('VA Details'!$C$2,BW$557,$B600,BW$559,'VA Details'!$C$4,'VA Details'!$C$3,'VA Details'!$C$5)</f>
        <v>#NAME?</v>
      </c>
      <c r="BX600" s="218" t="e">
        <f t="array" aca="1" ref="BX600" ca="1">_xll.VisibleAlpha.UDF.VAData('VA Details'!$C$2,BX$557,$B600,BX$559,'VA Details'!$C$4,'VA Details'!$C$3,'VA Details'!$C$5)</f>
        <v>#NAME?</v>
      </c>
      <c r="BY600" s="218" t="e">
        <f t="array" aca="1" ref="BY600" ca="1">_xll.VisibleAlpha.UDF.VAData('VA Details'!$C$2,BY$557,$B600,BY$559,'VA Details'!$C$4,'VA Details'!$C$3,'VA Details'!$C$5)</f>
        <v>#NAME?</v>
      </c>
      <c r="BZ600" s="218" t="e">
        <f t="array" aca="1" ref="BZ600" ca="1">_xll.VisibleAlpha.UDF.VAData('VA Details'!$C$2,BZ$557,$B600,BZ$559,'VA Details'!$C$4,'VA Details'!$C$3,'VA Details'!$C$5)</f>
        <v>#NAME?</v>
      </c>
      <c r="CB600" s="4" t="s">
        <v>365</v>
      </c>
      <c r="CC600" s="4">
        <v>352.29275000000001</v>
      </c>
      <c r="CD600" s="4">
        <v>476.07642857142855</v>
      </c>
      <c r="CE600" s="4">
        <v>491.1105714285714</v>
      </c>
      <c r="CF600" s="4">
        <v>498.40899999999999</v>
      </c>
      <c r="CG600" s="4">
        <v>483.46699999999998</v>
      </c>
      <c r="CH600" s="4">
        <v>600.18200000000002</v>
      </c>
      <c r="CI600" s="4">
        <v>635.66300000000001</v>
      </c>
      <c r="CJ600" s="4">
        <v>837.27599999999995</v>
      </c>
      <c r="CK600" s="4">
        <v>1010.288</v>
      </c>
      <c r="CL600" s="4">
        <v>1088.4570000000001</v>
      </c>
      <c r="CM600" s="4">
        <v>1275.44</v>
      </c>
      <c r="CN600" s="4">
        <v>2561</v>
      </c>
      <c r="CO600" s="4">
        <v>2951.2</v>
      </c>
      <c r="CP600" s="218" t="e">
        <f t="array" aca="1" ref="CP600" ca="1">_xll.VisibleAlpha.UDF.VAData('VA Details'!$C$2,CP$557,$B600,CP$559,'VA Details'!$C$4,'VA Details'!$C$3,'VA Details'!$C$5)</f>
        <v>#NAME?</v>
      </c>
      <c r="CQ600" s="218" t="e">
        <f t="array" aca="1" ref="CQ600" ca="1">_xll.VisibleAlpha.UDF.VAData('VA Details'!$C$2,CQ$557,$B600,CQ$559,'VA Details'!$C$4,'VA Details'!$C$3,'VA Details'!$C$5)</f>
        <v>#NAME?</v>
      </c>
      <c r="CR600" s="218" t="e">
        <f t="array" aca="1" ref="CR600" ca="1">_xll.VisibleAlpha.UDF.VAData('VA Details'!$C$2,CR$557,$B600,CR$559,'VA Details'!$C$4,'VA Details'!$C$3,'VA Details'!$C$5)</f>
        <v>#NAME?</v>
      </c>
      <c r="CS600" s="218" t="e">
        <f t="array" aca="1" ref="CS600" ca="1">_xll.VisibleAlpha.UDF.VAData('VA Details'!$C$2,CS$557,$B600,CS$559,'VA Details'!$C$4,'VA Details'!$C$3,'VA Details'!$C$5)</f>
        <v>#NAME?</v>
      </c>
      <c r="CT600" s="218" t="e">
        <f t="array" aca="1" ref="CT600" ca="1">_xll.VisibleAlpha.UDF.VAData('VA Details'!$C$2,CT$557,$B600,CT$559,'VA Details'!$C$4,'VA Details'!$C$3,'VA Details'!$C$5)</f>
        <v>#NAME?</v>
      </c>
    </row>
    <row r="601" spans="1:98" ht="15.75" customHeight="1" x14ac:dyDescent="0.25">
      <c r="A601" s="1"/>
      <c r="B601" s="26"/>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272"/>
      <c r="BI601" s="218"/>
      <c r="BJ601" s="218"/>
      <c r="BK601" s="218"/>
      <c r="BL601" s="218"/>
      <c r="BM601" s="218"/>
      <c r="BN601" s="218"/>
      <c r="BO601" s="218"/>
      <c r="BP601" s="218"/>
      <c r="BQ601" s="218"/>
      <c r="BR601" s="218"/>
      <c r="BS601" s="218"/>
      <c r="BT601" s="218"/>
      <c r="BU601" s="218"/>
      <c r="BV601" s="218"/>
      <c r="BW601" s="218"/>
      <c r="BX601" s="218"/>
      <c r="BY601" s="218"/>
      <c r="BZ601" s="218"/>
      <c r="CB601" s="4"/>
      <c r="CC601" s="4"/>
      <c r="CD601" s="4"/>
      <c r="CE601" s="4"/>
      <c r="CF601" s="4"/>
      <c r="CG601" s="4"/>
      <c r="CH601" s="4"/>
      <c r="CI601" s="4"/>
      <c r="CJ601" s="4"/>
      <c r="CK601" s="4"/>
      <c r="CL601" s="4"/>
      <c r="CM601" s="4"/>
      <c r="CN601" s="4"/>
      <c r="CO601" s="4"/>
      <c r="CP601" s="218"/>
      <c r="CQ601" s="218"/>
      <c r="CR601" s="218"/>
      <c r="CS601" s="218"/>
      <c r="CT601" s="218"/>
    </row>
    <row r="602" spans="1:98" ht="15.75" customHeight="1" x14ac:dyDescent="0.25">
      <c r="A602" s="1"/>
      <c r="B602" s="26" t="s">
        <v>393</v>
      </c>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272"/>
      <c r="BI602" s="218"/>
      <c r="BJ602" s="218"/>
      <c r="BK602" s="218"/>
      <c r="BL602" s="218"/>
      <c r="BM602" s="218"/>
      <c r="BN602" s="218"/>
      <c r="BO602" s="218"/>
      <c r="BP602" s="218"/>
      <c r="BQ602" s="218"/>
      <c r="BR602" s="218"/>
      <c r="BS602" s="218"/>
      <c r="BT602" s="218"/>
      <c r="BU602" s="218"/>
      <c r="BV602" s="218"/>
      <c r="BW602" s="218"/>
      <c r="BX602" s="218"/>
      <c r="BY602" s="218"/>
      <c r="BZ602" s="218"/>
      <c r="CB602" s="4"/>
      <c r="CC602" s="4"/>
      <c r="CD602" s="4"/>
      <c r="CE602" s="4"/>
      <c r="CF602" s="4"/>
      <c r="CG602" s="4"/>
      <c r="CH602" s="4"/>
      <c r="CI602" s="4"/>
      <c r="CJ602" s="4"/>
      <c r="CK602" s="4"/>
      <c r="CL602" s="4"/>
      <c r="CM602" s="4"/>
      <c r="CN602" s="4"/>
      <c r="CO602" s="4"/>
      <c r="CP602" s="218"/>
      <c r="CQ602" s="218"/>
      <c r="CR602" s="218"/>
      <c r="CS602" s="218"/>
      <c r="CT602" s="218"/>
    </row>
    <row r="603" spans="1:98" ht="15.75" customHeight="1" x14ac:dyDescent="0.25">
      <c r="A603" s="62"/>
      <c r="B603" s="72" t="s">
        <v>388</v>
      </c>
      <c r="C603" s="66" t="str">
        <f t="shared" ref="C603:D603" si="1434">+IFERROR(C596/#REF!-1,"")</f>
        <v/>
      </c>
      <c r="D603" s="66" t="str">
        <f t="shared" si="1434"/>
        <v/>
      </c>
      <c r="E603" s="66" t="str">
        <f t="shared" ref="E603:BF603" si="1435">+IFERROR(E596/A596-1,"")</f>
        <v/>
      </c>
      <c r="F603" s="66" t="str">
        <f t="shared" si="1435"/>
        <v/>
      </c>
      <c r="G603" s="66" t="str">
        <f t="shared" si="1435"/>
        <v/>
      </c>
      <c r="H603" s="66" t="str">
        <f t="shared" si="1435"/>
        <v/>
      </c>
      <c r="I603" s="66" t="str">
        <f t="shared" si="1435"/>
        <v/>
      </c>
      <c r="J603" s="66" t="str">
        <f t="shared" si="1435"/>
        <v/>
      </c>
      <c r="K603" s="66">
        <f t="shared" si="1435"/>
        <v>-4.6156893002923582E-2</v>
      </c>
      <c r="L603" s="66">
        <f t="shared" si="1435"/>
        <v>0.22231730703905672</v>
      </c>
      <c r="M603" s="66">
        <f t="shared" si="1435"/>
        <v>0.32818220955739141</v>
      </c>
      <c r="N603" s="66">
        <f t="shared" si="1435"/>
        <v>0.38867182138445355</v>
      </c>
      <c r="O603" s="66">
        <f t="shared" si="1435"/>
        <v>0.35680271662523855</v>
      </c>
      <c r="P603" s="66">
        <f t="shared" si="1435"/>
        <v>0.3224772270907581</v>
      </c>
      <c r="Q603" s="66">
        <f t="shared" si="1435"/>
        <v>0.26289306205559959</v>
      </c>
      <c r="R603" s="66">
        <f t="shared" si="1435"/>
        <v>0.30819524774196361</v>
      </c>
      <c r="S603" s="66">
        <f t="shared" si="1435"/>
        <v>0.10434616228512028</v>
      </c>
      <c r="T603" s="66">
        <f t="shared" si="1435"/>
        <v>-5.8758079936678476E-2</v>
      </c>
      <c r="U603" s="66">
        <f t="shared" si="1435"/>
        <v>9.1328310943024738E-2</v>
      </c>
      <c r="V603" s="66">
        <f t="shared" si="1435"/>
        <v>0.28043194668732707</v>
      </c>
      <c r="W603" s="66">
        <f t="shared" si="1435"/>
        <v>0.44458711534204109</v>
      </c>
      <c r="X603" s="66">
        <f t="shared" si="1435"/>
        <v>4.6397731666452113E-3</v>
      </c>
      <c r="Y603" s="66">
        <f t="shared" si="1435"/>
        <v>-7.7341755140438062E-2</v>
      </c>
      <c r="Z603" s="66">
        <f t="shared" si="1435"/>
        <v>-7.3357323624458459E-2</v>
      </c>
      <c r="AA603" s="66">
        <f t="shared" si="1435"/>
        <v>-5.6703242812479182E-3</v>
      </c>
      <c r="AB603" s="66">
        <f t="shared" si="1435"/>
        <v>0.25683130211674143</v>
      </c>
      <c r="AC603" s="66">
        <f t="shared" si="1435"/>
        <v>0.25063724419197442</v>
      </c>
      <c r="AD603" s="66">
        <f t="shared" si="1435"/>
        <v>4.4256240448293349E-2</v>
      </c>
      <c r="AE603" s="66">
        <f t="shared" si="1435"/>
        <v>0.18004993680835968</v>
      </c>
      <c r="AF603" s="66">
        <f t="shared" si="1435"/>
        <v>0.36324044775611597</v>
      </c>
      <c r="AG603" s="66">
        <f t="shared" si="1435"/>
        <v>0.34281554811471837</v>
      </c>
      <c r="AH603" s="66">
        <f t="shared" si="1435"/>
        <v>0.44499664613695944</v>
      </c>
      <c r="AI603" s="66">
        <f t="shared" si="1435"/>
        <v>0.16806854396322035</v>
      </c>
      <c r="AJ603" s="66">
        <f t="shared" si="1435"/>
        <v>0.35013851798237949</v>
      </c>
      <c r="AK603" s="66">
        <f t="shared" si="1435"/>
        <v>0.16214575337713311</v>
      </c>
      <c r="AL603" s="66">
        <f t="shared" si="1435"/>
        <v>1.8884645411769485E-2</v>
      </c>
      <c r="AM603" s="66">
        <f t="shared" si="1435"/>
        <v>0.35996064048662668</v>
      </c>
      <c r="AN603" s="66">
        <f t="shared" si="1435"/>
        <v>0.18372892635315008</v>
      </c>
      <c r="AO603" s="66">
        <f t="shared" si="1435"/>
        <v>0.29964363677071471</v>
      </c>
      <c r="AP603" s="66">
        <f t="shared" si="1435"/>
        <v>0.32848740888005312</v>
      </c>
      <c r="AQ603" s="66">
        <f t="shared" si="1435"/>
        <v>7.0611063605867219E-2</v>
      </c>
      <c r="AR603" s="66">
        <f t="shared" si="1435"/>
        <v>1.3336456625282933E-2</v>
      </c>
      <c r="AS603" s="66">
        <f t="shared" si="1435"/>
        <v>9.6415292074019998E-2</v>
      </c>
      <c r="AT603" s="66">
        <f t="shared" si="1435"/>
        <v>0.2111301636788776</v>
      </c>
      <c r="AU603" s="66">
        <f t="shared" si="1435"/>
        <v>0.21061038921143993</v>
      </c>
      <c r="AV603" s="66">
        <f t="shared" si="1435"/>
        <v>0.33851654363605554</v>
      </c>
      <c r="AW603" s="66">
        <f t="shared" si="1435"/>
        <v>0.33306273159362587</v>
      </c>
      <c r="AX603" s="66">
        <f t="shared" si="1435"/>
        <v>0.22888511339356965</v>
      </c>
      <c r="AY603" s="66">
        <f t="shared" si="1435"/>
        <v>0.80288766525412969</v>
      </c>
      <c r="AZ603" s="66">
        <f t="shared" si="1435"/>
        <v>1.2336077370329859</v>
      </c>
      <c r="BA603" s="66">
        <f t="shared" si="1435"/>
        <v>0.94185247028779084</v>
      </c>
      <c r="BB603" s="66">
        <f t="shared" si="1435"/>
        <v>1.0434240707186024</v>
      </c>
      <c r="BC603" s="66">
        <f t="shared" si="1435"/>
        <v>0.45038705137227297</v>
      </c>
      <c r="BD603" s="66">
        <f t="shared" si="1435"/>
        <v>7.7319587628865705E-3</v>
      </c>
      <c r="BE603" s="66">
        <f t="shared" si="1435"/>
        <v>-3.0349013657056112E-3</v>
      </c>
      <c r="BF603" s="66">
        <f t="shared" si="1435"/>
        <v>9.0722706304459333E-2</v>
      </c>
      <c r="BG603" s="66">
        <v>-8.1513828238718999E-2</v>
      </c>
      <c r="BH603" s="275">
        <v>8.7468030690537102E-2</v>
      </c>
      <c r="BI603" s="66" t="str">
        <f t="shared" ref="BI603:BZ603" ca="1" si="1436">+IFERROR(BI596/BE596-1,"")</f>
        <v/>
      </c>
      <c r="BJ603" s="66" t="str">
        <f t="shared" ca="1" si="1436"/>
        <v/>
      </c>
      <c r="BK603" s="66" t="str">
        <f t="shared" ca="1" si="1436"/>
        <v/>
      </c>
      <c r="BL603" s="66" t="str">
        <f t="shared" ca="1" si="1436"/>
        <v/>
      </c>
      <c r="BM603" s="66" t="str">
        <f t="shared" ca="1" si="1436"/>
        <v/>
      </c>
      <c r="BN603" s="66" t="str">
        <f t="shared" ca="1" si="1436"/>
        <v/>
      </c>
      <c r="BO603" s="66" t="str">
        <f t="shared" ca="1" si="1436"/>
        <v/>
      </c>
      <c r="BP603" s="66" t="str">
        <f t="shared" ca="1" si="1436"/>
        <v/>
      </c>
      <c r="BQ603" s="66" t="str">
        <f t="shared" ca="1" si="1436"/>
        <v/>
      </c>
      <c r="BR603" s="66" t="str">
        <f t="shared" ca="1" si="1436"/>
        <v/>
      </c>
      <c r="BS603" s="66" t="str">
        <f t="shared" ca="1" si="1436"/>
        <v/>
      </c>
      <c r="BT603" s="66" t="str">
        <f t="shared" ca="1" si="1436"/>
        <v/>
      </c>
      <c r="BU603" s="66" t="str">
        <f t="shared" ca="1" si="1436"/>
        <v/>
      </c>
      <c r="BV603" s="66" t="str">
        <f t="shared" ca="1" si="1436"/>
        <v/>
      </c>
      <c r="BW603" s="66" t="str">
        <f t="shared" ca="1" si="1436"/>
        <v/>
      </c>
      <c r="BX603" s="66" t="str">
        <f t="shared" ca="1" si="1436"/>
        <v/>
      </c>
      <c r="BY603" s="66" t="str">
        <f t="shared" ca="1" si="1436"/>
        <v/>
      </c>
      <c r="BZ603" s="66" t="str">
        <f t="shared" ca="1" si="1436"/>
        <v/>
      </c>
      <c r="CB603" s="66" t="str">
        <f t="shared" ref="CB603:CB607" si="1437">+IFERROR(CB596/#REF!-1,"")</f>
        <v/>
      </c>
      <c r="CC603" s="66" t="str">
        <f t="shared" ref="CC603:CT603" si="1438">+IFERROR(CC596/CB596-1,"")</f>
        <v/>
      </c>
      <c r="CD603" s="66">
        <f t="shared" si="1438"/>
        <v>0.23203000367894222</v>
      </c>
      <c r="CE603" s="66">
        <f t="shared" si="1438"/>
        <v>0.30860201254427388</v>
      </c>
      <c r="CF603" s="66">
        <f t="shared" si="1438"/>
        <v>0.10012462829816648</v>
      </c>
      <c r="CG603" s="66">
        <f t="shared" si="1438"/>
        <v>5.0561489501792289E-2</v>
      </c>
      <c r="CH603" s="66">
        <f t="shared" si="1438"/>
        <v>0.12267476780320496</v>
      </c>
      <c r="CI603" s="66">
        <f t="shared" si="1438"/>
        <v>0.33250887775830806</v>
      </c>
      <c r="CJ603" s="66">
        <f t="shared" si="1438"/>
        <v>0.16779452923617599</v>
      </c>
      <c r="CK603" s="66">
        <f t="shared" si="1438"/>
        <v>0.28878502810220441</v>
      </c>
      <c r="CL603" s="66">
        <f t="shared" si="1438"/>
        <v>9.8227748266023207E-2</v>
      </c>
      <c r="CM603" s="66">
        <f t="shared" si="1438"/>
        <v>0.27775372191184289</v>
      </c>
      <c r="CN603" s="66">
        <f t="shared" si="1438"/>
        <v>1.0082102711042538</v>
      </c>
      <c r="CO603" s="66">
        <f t="shared" si="1438"/>
        <v>0.11332144327068194</v>
      </c>
      <c r="CP603" s="66" t="str">
        <f t="shared" ca="1" si="1438"/>
        <v/>
      </c>
      <c r="CQ603" s="66" t="str">
        <f t="shared" ca="1" si="1438"/>
        <v/>
      </c>
      <c r="CR603" s="66" t="str">
        <f t="shared" ca="1" si="1438"/>
        <v/>
      </c>
      <c r="CS603" s="66" t="str">
        <f t="shared" ca="1" si="1438"/>
        <v/>
      </c>
      <c r="CT603" s="66" t="str">
        <f t="shared" ca="1" si="1438"/>
        <v/>
      </c>
    </row>
    <row r="604" spans="1:98" ht="15.75" customHeight="1" x14ac:dyDescent="0.25">
      <c r="A604" s="62"/>
      <c r="B604" s="72" t="s">
        <v>389</v>
      </c>
      <c r="C604" s="66" t="str">
        <f t="shared" ref="C604:D604" si="1439">+IFERROR(C597/#REF!-1,"")</f>
        <v/>
      </c>
      <c r="D604" s="66" t="str">
        <f t="shared" si="1439"/>
        <v/>
      </c>
      <c r="E604" s="66" t="str">
        <f t="shared" ref="E604:BF604" si="1440">+IFERROR(E597/A597-1,"")</f>
        <v/>
      </c>
      <c r="F604" s="66" t="str">
        <f t="shared" si="1440"/>
        <v/>
      </c>
      <c r="G604" s="66" t="str">
        <f t="shared" si="1440"/>
        <v/>
      </c>
      <c r="H604" s="66" t="str">
        <f t="shared" si="1440"/>
        <v/>
      </c>
      <c r="I604" s="66" t="str">
        <f t="shared" si="1440"/>
        <v/>
      </c>
      <c r="J604" s="66" t="str">
        <f t="shared" si="1440"/>
        <v/>
      </c>
      <c r="K604" s="66">
        <f t="shared" si="1440"/>
        <v>6.367028209506409E-2</v>
      </c>
      <c r="L604" s="66">
        <f t="shared" si="1440"/>
        <v>1.3208916319473087</v>
      </c>
      <c r="M604" s="66">
        <f t="shared" si="1440"/>
        <v>0.51206953530149479</v>
      </c>
      <c r="N604" s="66">
        <f t="shared" si="1440"/>
        <v>0.27545305265652642</v>
      </c>
      <c r="O604" s="66">
        <f t="shared" si="1440"/>
        <v>-0.48245345338263013</v>
      </c>
      <c r="P604" s="66">
        <f t="shared" si="1440"/>
        <v>0.52650958259975322</v>
      </c>
      <c r="Q604" s="66">
        <f t="shared" si="1440"/>
        <v>0.15069407660806933</v>
      </c>
      <c r="R604" s="66">
        <f t="shared" si="1440"/>
        <v>-0.4262917260645791</v>
      </c>
      <c r="S604" s="66">
        <f t="shared" si="1440"/>
        <v>-0.14171306034107045</v>
      </c>
      <c r="T604" s="66">
        <f t="shared" si="1440"/>
        <v>-0.52597833696977436</v>
      </c>
      <c r="U604" s="66">
        <f t="shared" si="1440"/>
        <v>0.38040945225525014</v>
      </c>
      <c r="V604" s="66">
        <f t="shared" si="1440"/>
        <v>0.74652968111095985</v>
      </c>
      <c r="W604" s="66">
        <f t="shared" si="1440"/>
        <v>0.23928140963094768</v>
      </c>
      <c r="X604" s="66">
        <f t="shared" si="1440"/>
        <v>0.12534391195853867</v>
      </c>
      <c r="Y604" s="66">
        <f t="shared" si="1440"/>
        <v>-0.39159196028831189</v>
      </c>
      <c r="Z604" s="66">
        <f t="shared" si="1440"/>
        <v>-0.29555524647817366</v>
      </c>
      <c r="AA604" s="66">
        <f t="shared" si="1440"/>
        <v>0.58820396443127088</v>
      </c>
      <c r="AB604" s="66">
        <f t="shared" si="1440"/>
        <v>0.47653703282541127</v>
      </c>
      <c r="AC604" s="66">
        <f t="shared" si="1440"/>
        <v>0.62446288467894884</v>
      </c>
      <c r="AD604" s="66">
        <f t="shared" si="1440"/>
        <v>-3.7598014328425466E-2</v>
      </c>
      <c r="AE604" s="66">
        <f t="shared" si="1440"/>
        <v>-0.31003863818619226</v>
      </c>
      <c r="AF604" s="66">
        <f t="shared" si="1440"/>
        <v>-8.5357087847204416E-2</v>
      </c>
      <c r="AG604" s="66">
        <f t="shared" si="1440"/>
        <v>-0.2072950020882639</v>
      </c>
      <c r="AH604" s="66">
        <f t="shared" si="1440"/>
        <v>0.23466486914217044</v>
      </c>
      <c r="AI604" s="66">
        <f t="shared" si="1440"/>
        <v>0.13125250945668943</v>
      </c>
      <c r="AJ604" s="66">
        <f t="shared" si="1440"/>
        <v>0.25306632237783822</v>
      </c>
      <c r="AK604" s="66">
        <f t="shared" si="1440"/>
        <v>1.0892302288508819</v>
      </c>
      <c r="AL604" s="66">
        <f t="shared" si="1440"/>
        <v>0.66739460691226737</v>
      </c>
      <c r="AM604" s="66">
        <f t="shared" si="1440"/>
        <v>0.59428005678846296</v>
      </c>
      <c r="AN604" s="66">
        <f t="shared" si="1440"/>
        <v>0.63310971990458165</v>
      </c>
      <c r="AO604" s="66">
        <f t="shared" si="1440"/>
        <v>-0.14027895427710491</v>
      </c>
      <c r="AP604" s="66">
        <f t="shared" si="1440"/>
        <v>7.6561699219862112E-2</v>
      </c>
      <c r="AQ604" s="66">
        <f t="shared" si="1440"/>
        <v>-6.2030581756400416E-2</v>
      </c>
      <c r="AR604" s="66">
        <f t="shared" si="1440"/>
        <v>-0.25433062226550185</v>
      </c>
      <c r="AS604" s="66">
        <f t="shared" si="1440"/>
        <v>9.5521040953705505E-3</v>
      </c>
      <c r="AT604" s="66">
        <f t="shared" si="1440"/>
        <v>0.32248552008674736</v>
      </c>
      <c r="AU604" s="66">
        <f t="shared" si="1440"/>
        <v>0.17430138286842145</v>
      </c>
      <c r="AV604" s="66">
        <f t="shared" si="1440"/>
        <v>0.16845541913827211</v>
      </c>
      <c r="AW604" s="66">
        <f t="shared" si="1440"/>
        <v>-5.1592475321288855E-2</v>
      </c>
      <c r="AX604" s="66">
        <f t="shared" si="1440"/>
        <v>0.32787049165575111</v>
      </c>
      <c r="AY604" s="66">
        <f t="shared" si="1440"/>
        <v>1.3562827113739839</v>
      </c>
      <c r="AZ604" s="66">
        <f t="shared" si="1440"/>
        <v>1.5556465069420393</v>
      </c>
      <c r="BA604" s="66">
        <f t="shared" si="1440"/>
        <v>1.6873527101335433</v>
      </c>
      <c r="BB604" s="66">
        <f t="shared" si="1440"/>
        <v>1.4382713725253953</v>
      </c>
      <c r="BC604" s="66">
        <f t="shared" si="1440"/>
        <v>0.48397291196388248</v>
      </c>
      <c r="BD604" s="66">
        <f t="shared" si="1440"/>
        <v>-5.0200184785956337E-2</v>
      </c>
      <c r="BE604" s="66">
        <f t="shared" si="1440"/>
        <v>-8.7693656825493793E-4</v>
      </c>
      <c r="BF604" s="66">
        <f t="shared" si="1440"/>
        <v>0.31161210623841873</v>
      </c>
      <c r="BG604" s="66">
        <v>0.2430787952540312</v>
      </c>
      <c r="BH604" s="275">
        <v>0.41115434500648518</v>
      </c>
      <c r="BI604" s="66" t="str">
        <f t="shared" ref="BI604:BZ604" ca="1" si="1441">+IFERROR(BI597/BE597-1,"")</f>
        <v/>
      </c>
      <c r="BJ604" s="66" t="str">
        <f t="shared" ca="1" si="1441"/>
        <v/>
      </c>
      <c r="BK604" s="66" t="str">
        <f t="shared" ca="1" si="1441"/>
        <v/>
      </c>
      <c r="BL604" s="66" t="str">
        <f t="shared" ca="1" si="1441"/>
        <v/>
      </c>
      <c r="BM604" s="66" t="str">
        <f t="shared" ca="1" si="1441"/>
        <v/>
      </c>
      <c r="BN604" s="66" t="str">
        <f t="shared" ca="1" si="1441"/>
        <v/>
      </c>
      <c r="BO604" s="66" t="str">
        <f t="shared" ca="1" si="1441"/>
        <v/>
      </c>
      <c r="BP604" s="66" t="str">
        <f t="shared" ca="1" si="1441"/>
        <v/>
      </c>
      <c r="BQ604" s="66" t="str">
        <f t="shared" ca="1" si="1441"/>
        <v/>
      </c>
      <c r="BR604" s="66" t="str">
        <f t="shared" ca="1" si="1441"/>
        <v/>
      </c>
      <c r="BS604" s="66" t="str">
        <f t="shared" ca="1" si="1441"/>
        <v/>
      </c>
      <c r="BT604" s="66" t="str">
        <f t="shared" ca="1" si="1441"/>
        <v/>
      </c>
      <c r="BU604" s="66" t="str">
        <f t="shared" ca="1" si="1441"/>
        <v/>
      </c>
      <c r="BV604" s="66" t="str">
        <f t="shared" ca="1" si="1441"/>
        <v/>
      </c>
      <c r="BW604" s="66" t="str">
        <f t="shared" ca="1" si="1441"/>
        <v/>
      </c>
      <c r="BX604" s="66" t="str">
        <f t="shared" ca="1" si="1441"/>
        <v/>
      </c>
      <c r="BY604" s="66" t="str">
        <f t="shared" ca="1" si="1441"/>
        <v/>
      </c>
      <c r="BZ604" s="66" t="str">
        <f t="shared" ca="1" si="1441"/>
        <v/>
      </c>
      <c r="CB604" s="66" t="str">
        <f t="shared" si="1437"/>
        <v/>
      </c>
      <c r="CC604" s="66" t="str">
        <f t="shared" ref="CC604:CT604" si="1442">+IFERROR(CC597/CB597-1,"")</f>
        <v/>
      </c>
      <c r="CD604" s="66">
        <f t="shared" si="1442"/>
        <v>0.40776144859603258</v>
      </c>
      <c r="CE604" s="66">
        <f t="shared" si="1442"/>
        <v>-6.6268583304013862E-2</v>
      </c>
      <c r="CF604" s="66">
        <f t="shared" si="1442"/>
        <v>-4.2352841876834968E-2</v>
      </c>
      <c r="CG604" s="66">
        <f t="shared" si="1442"/>
        <v>-0.16623334201454032</v>
      </c>
      <c r="CH604" s="66">
        <f t="shared" si="1442"/>
        <v>0.45058872111984072</v>
      </c>
      <c r="CI604" s="66">
        <f t="shared" si="1442"/>
        <v>-0.14331023055333525</v>
      </c>
      <c r="CJ604" s="66">
        <f t="shared" si="1442"/>
        <v>0.5665645622361295</v>
      </c>
      <c r="CK604" s="66">
        <f t="shared" si="1442"/>
        <v>0.19588268088057337</v>
      </c>
      <c r="CL604" s="66">
        <f t="shared" si="1442"/>
        <v>-3.8031218163295133E-2</v>
      </c>
      <c r="CM604" s="66">
        <f t="shared" si="1442"/>
        <v>0.13742139851543667</v>
      </c>
      <c r="CN604" s="66">
        <f t="shared" si="1442"/>
        <v>1.5191623437084329</v>
      </c>
      <c r="CO604" s="66">
        <f t="shared" si="1442"/>
        <v>0.15799026482963452</v>
      </c>
      <c r="CP604" s="66" t="str">
        <f t="shared" ca="1" si="1442"/>
        <v/>
      </c>
      <c r="CQ604" s="66" t="str">
        <f t="shared" ca="1" si="1442"/>
        <v/>
      </c>
      <c r="CR604" s="66" t="str">
        <f t="shared" ca="1" si="1442"/>
        <v/>
      </c>
      <c r="CS604" s="66" t="str">
        <f t="shared" ca="1" si="1442"/>
        <v/>
      </c>
      <c r="CT604" s="66" t="str">
        <f t="shared" ca="1" si="1442"/>
        <v/>
      </c>
    </row>
    <row r="605" spans="1:98" ht="15.75" customHeight="1" x14ac:dyDescent="0.25">
      <c r="A605" s="62"/>
      <c r="B605" s="72" t="s">
        <v>390</v>
      </c>
      <c r="C605" s="66" t="str">
        <f t="shared" ref="C605:D605" si="1443">+IFERROR(C598/#REF!-1,"")</f>
        <v/>
      </c>
      <c r="D605" s="66" t="str">
        <f t="shared" si="1443"/>
        <v/>
      </c>
      <c r="E605" s="66" t="str">
        <f t="shared" ref="E605:BF605" si="1444">+IFERROR(E598/A598-1,"")</f>
        <v/>
      </c>
      <c r="F605" s="66" t="str">
        <f t="shared" si="1444"/>
        <v/>
      </c>
      <c r="G605" s="66" t="str">
        <f t="shared" si="1444"/>
        <v/>
      </c>
      <c r="H605" s="66" t="str">
        <f t="shared" si="1444"/>
        <v/>
      </c>
      <c r="I605" s="66" t="str">
        <f t="shared" si="1444"/>
        <v/>
      </c>
      <c r="J605" s="66" t="str">
        <f t="shared" si="1444"/>
        <v/>
      </c>
      <c r="K605" s="66">
        <f t="shared" si="1444"/>
        <v>0.47471723222572071</v>
      </c>
      <c r="L605" s="66">
        <f t="shared" si="1444"/>
        <v>0.14900085274564145</v>
      </c>
      <c r="M605" s="66">
        <f t="shared" si="1444"/>
        <v>0.29794867332246877</v>
      </c>
      <c r="N605" s="66">
        <f t="shared" si="1444"/>
        <v>0.14608961478141547</v>
      </c>
      <c r="O605" s="66">
        <f t="shared" si="1444"/>
        <v>-0.27865148836762599</v>
      </c>
      <c r="P605" s="66">
        <f t="shared" si="1444"/>
        <v>0.23625547994219009</v>
      </c>
      <c r="Q605" s="66">
        <f t="shared" si="1444"/>
        <v>5.6709000271626175E-2</v>
      </c>
      <c r="R605" s="66">
        <f t="shared" si="1444"/>
        <v>-7.3998509397819046E-3</v>
      </c>
      <c r="S605" s="66">
        <f t="shared" si="1444"/>
        <v>0.14833701388939491</v>
      </c>
      <c r="T605" s="66">
        <f t="shared" si="1444"/>
        <v>7.4574053917806138E-2</v>
      </c>
      <c r="U605" s="66">
        <f t="shared" si="1444"/>
        <v>0.28487386197372855</v>
      </c>
      <c r="V605" s="66">
        <f t="shared" si="1444"/>
        <v>0.13279822446909018</v>
      </c>
      <c r="W605" s="66">
        <f t="shared" si="1444"/>
        <v>0.11791702471818</v>
      </c>
      <c r="X605" s="66">
        <f t="shared" si="1444"/>
        <v>0.17233371559633004</v>
      </c>
      <c r="Y605" s="66">
        <f t="shared" si="1444"/>
        <v>4.6596816333126512E-3</v>
      </c>
      <c r="Z605" s="66">
        <f t="shared" si="1444"/>
        <v>9.640891069340185E-3</v>
      </c>
      <c r="AA605" s="66">
        <f t="shared" si="1444"/>
        <v>7.3002090368226247E-2</v>
      </c>
      <c r="AB605" s="66">
        <f t="shared" si="1444"/>
        <v>-2.3966153921400668E-2</v>
      </c>
      <c r="AC605" s="66">
        <f t="shared" si="1444"/>
        <v>0.13243967828418235</v>
      </c>
      <c r="AD605" s="66">
        <f t="shared" si="1444"/>
        <v>0.25425883549453343</v>
      </c>
      <c r="AE605" s="66">
        <f t="shared" si="1444"/>
        <v>0.18549877616264565</v>
      </c>
      <c r="AF605" s="66">
        <f t="shared" si="1444"/>
        <v>0.2111949086717948</v>
      </c>
      <c r="AG605" s="66">
        <f t="shared" si="1444"/>
        <v>0.1809185606060606</v>
      </c>
      <c r="AH605" s="66">
        <f t="shared" si="1444"/>
        <v>0.15287068946099969</v>
      </c>
      <c r="AI605" s="66">
        <f t="shared" si="1444"/>
        <v>0.18030127462340673</v>
      </c>
      <c r="AJ605" s="66">
        <f t="shared" si="1444"/>
        <v>0.12523789822093501</v>
      </c>
      <c r="AK605" s="66">
        <f t="shared" si="1444"/>
        <v>0.13964957299226177</v>
      </c>
      <c r="AL605" s="66">
        <f t="shared" si="1444"/>
        <v>0.20881525476711471</v>
      </c>
      <c r="AM605" s="66">
        <f t="shared" si="1444"/>
        <v>8.7767524052621226E-2</v>
      </c>
      <c r="AN605" s="66">
        <f t="shared" si="1444"/>
        <v>0.15898812369011295</v>
      </c>
      <c r="AO605" s="66">
        <f t="shared" si="1444"/>
        <v>0.22466929355474252</v>
      </c>
      <c r="AP605" s="66">
        <f t="shared" si="1444"/>
        <v>0.14201900698215675</v>
      </c>
      <c r="AQ605" s="66">
        <f t="shared" si="1444"/>
        <v>0.46000984574991799</v>
      </c>
      <c r="AR605" s="66">
        <f t="shared" si="1444"/>
        <v>0.19112655055359906</v>
      </c>
      <c r="AS605" s="66">
        <f t="shared" si="1444"/>
        <v>0.14419706980752656</v>
      </c>
      <c r="AT605" s="66">
        <f t="shared" si="1444"/>
        <v>0.17200922741618196</v>
      </c>
      <c r="AU605" s="66">
        <f t="shared" si="1444"/>
        <v>-4.3934676812066642E-2</v>
      </c>
      <c r="AV605" s="66">
        <f t="shared" si="1444"/>
        <v>0.16254944001278449</v>
      </c>
      <c r="AW605" s="66">
        <f t="shared" si="1444"/>
        <v>0.25851441770546946</v>
      </c>
      <c r="AX605" s="66">
        <f t="shared" si="1444"/>
        <v>0.19522297223865825</v>
      </c>
      <c r="AY605" s="66">
        <f t="shared" si="1444"/>
        <v>0.35074767234082582</v>
      </c>
      <c r="AZ605" s="66">
        <f t="shared" si="1444"/>
        <v>0.69077975188150798</v>
      </c>
      <c r="BA605" s="66">
        <f t="shared" si="1444"/>
        <v>0.26481267206639281</v>
      </c>
      <c r="BB605" s="66">
        <f t="shared" si="1444"/>
        <v>0.49222065063649212</v>
      </c>
      <c r="BC605" s="66">
        <f t="shared" si="1444"/>
        <v>0.29155787641427322</v>
      </c>
      <c r="BD605" s="66">
        <f t="shared" si="1444"/>
        <v>-9.4850948509485056E-3</v>
      </c>
      <c r="BE605" s="66">
        <f t="shared" si="1444"/>
        <v>0.16009463722397466</v>
      </c>
      <c r="BF605" s="66">
        <f t="shared" si="1444"/>
        <v>7.176709546377813E-2</v>
      </c>
      <c r="BG605" s="66">
        <v>0.11657681940700804</v>
      </c>
      <c r="BH605" s="275">
        <v>0.14705882352941169</v>
      </c>
      <c r="BI605" s="66" t="str">
        <f t="shared" ref="BI605:BZ605" ca="1" si="1445">+IFERROR(BI598/BE598-1,"")</f>
        <v/>
      </c>
      <c r="BJ605" s="66" t="str">
        <f t="shared" ca="1" si="1445"/>
        <v/>
      </c>
      <c r="BK605" s="66" t="str">
        <f t="shared" ca="1" si="1445"/>
        <v/>
      </c>
      <c r="BL605" s="66" t="str">
        <f t="shared" ca="1" si="1445"/>
        <v/>
      </c>
      <c r="BM605" s="66" t="str">
        <f t="shared" ca="1" si="1445"/>
        <v/>
      </c>
      <c r="BN605" s="66" t="str">
        <f t="shared" ca="1" si="1445"/>
        <v/>
      </c>
      <c r="BO605" s="66" t="str">
        <f t="shared" ca="1" si="1445"/>
        <v/>
      </c>
      <c r="BP605" s="66" t="str">
        <f t="shared" ca="1" si="1445"/>
        <v/>
      </c>
      <c r="BQ605" s="66" t="str">
        <f t="shared" ca="1" si="1445"/>
        <v/>
      </c>
      <c r="BR605" s="66" t="str">
        <f t="shared" ca="1" si="1445"/>
        <v/>
      </c>
      <c r="BS605" s="66" t="str">
        <f t="shared" ca="1" si="1445"/>
        <v/>
      </c>
      <c r="BT605" s="66" t="str">
        <f t="shared" ca="1" si="1445"/>
        <v/>
      </c>
      <c r="BU605" s="66" t="str">
        <f t="shared" ca="1" si="1445"/>
        <v/>
      </c>
      <c r="BV605" s="66" t="str">
        <f t="shared" ca="1" si="1445"/>
        <v/>
      </c>
      <c r="BW605" s="66" t="str">
        <f t="shared" ca="1" si="1445"/>
        <v/>
      </c>
      <c r="BX605" s="66" t="str">
        <f t="shared" ca="1" si="1445"/>
        <v/>
      </c>
      <c r="BY605" s="66" t="str">
        <f t="shared" ca="1" si="1445"/>
        <v/>
      </c>
      <c r="BZ605" s="66" t="str">
        <f t="shared" ca="1" si="1445"/>
        <v/>
      </c>
      <c r="CB605" s="66" t="str">
        <f t="shared" si="1437"/>
        <v/>
      </c>
      <c r="CC605" s="66" t="str">
        <f t="shared" ref="CC605:CT605" si="1446">+IFERROR(CC598/CB598-1,"")</f>
        <v/>
      </c>
      <c r="CD605" s="66">
        <f t="shared" si="1446"/>
        <v>0.29714053683543806</v>
      </c>
      <c r="CE605" s="66">
        <f t="shared" si="1446"/>
        <v>-5.9137821811228619E-2</v>
      </c>
      <c r="CF605" s="66">
        <f t="shared" si="1446"/>
        <v>0.16955071222454743</v>
      </c>
      <c r="CG605" s="66">
        <f t="shared" si="1446"/>
        <v>6.9024018948709909E-2</v>
      </c>
      <c r="CH605" s="66">
        <f t="shared" si="1446"/>
        <v>0.10393500417489521</v>
      </c>
      <c r="CI605" s="66">
        <f t="shared" si="1446"/>
        <v>0.18179799022726995</v>
      </c>
      <c r="CJ605" s="66">
        <f t="shared" si="1446"/>
        <v>0.16389412356314526</v>
      </c>
      <c r="CK605" s="66">
        <f t="shared" si="1446"/>
        <v>0.153288207491588</v>
      </c>
      <c r="CL605" s="66">
        <f t="shared" si="1446"/>
        <v>0.23565717226529825</v>
      </c>
      <c r="CM605" s="66">
        <f t="shared" si="1446"/>
        <v>0.13798478575103523</v>
      </c>
      <c r="CN605" s="66">
        <f t="shared" si="1446"/>
        <v>0.44512948306345912</v>
      </c>
      <c r="CO605" s="66">
        <f t="shared" si="1446"/>
        <v>0.11731843575418988</v>
      </c>
      <c r="CP605" s="66" t="str">
        <f t="shared" ca="1" si="1446"/>
        <v/>
      </c>
      <c r="CQ605" s="66" t="str">
        <f t="shared" ca="1" si="1446"/>
        <v/>
      </c>
      <c r="CR605" s="66" t="str">
        <f t="shared" ca="1" si="1446"/>
        <v/>
      </c>
      <c r="CS605" s="66" t="str">
        <f t="shared" ca="1" si="1446"/>
        <v/>
      </c>
      <c r="CT605" s="66" t="str">
        <f t="shared" ca="1" si="1446"/>
        <v/>
      </c>
    </row>
    <row r="606" spans="1:98" ht="15.75" customHeight="1" x14ac:dyDescent="0.25">
      <c r="A606" s="62"/>
      <c r="B606" s="72" t="s">
        <v>391</v>
      </c>
      <c r="C606" s="66" t="str">
        <f t="shared" ref="C606:D606" si="1447">+IFERROR(C599/#REF!-1,"")</f>
        <v/>
      </c>
      <c r="D606" s="66" t="str">
        <f t="shared" si="1447"/>
        <v/>
      </c>
      <c r="E606" s="66" t="str">
        <f t="shared" ref="E606:BF606" si="1448">+IFERROR(E599/A599-1,"")</f>
        <v/>
      </c>
      <c r="F606" s="66" t="str">
        <f t="shared" si="1448"/>
        <v/>
      </c>
      <c r="G606" s="66" t="str">
        <f t="shared" si="1448"/>
        <v/>
      </c>
      <c r="H606" s="66" t="str">
        <f t="shared" si="1448"/>
        <v/>
      </c>
      <c r="I606" s="66" t="str">
        <f t="shared" si="1448"/>
        <v/>
      </c>
      <c r="J606" s="66" t="str">
        <f t="shared" si="1448"/>
        <v/>
      </c>
      <c r="K606" s="66">
        <f t="shared" si="1448"/>
        <v>-0.14668721109399074</v>
      </c>
      <c r="L606" s="66">
        <f t="shared" si="1448"/>
        <v>-0.22350791717417784</v>
      </c>
      <c r="M606" s="66">
        <f t="shared" si="1448"/>
        <v>-0.12088297126839531</v>
      </c>
      <c r="N606" s="66">
        <f t="shared" si="1448"/>
        <v>2.4087591240875783E-2</v>
      </c>
      <c r="O606" s="66">
        <f t="shared" si="1448"/>
        <v>0.10400866738894909</v>
      </c>
      <c r="P606" s="66">
        <f t="shared" si="1448"/>
        <v>0.32039215686274525</v>
      </c>
      <c r="Q606" s="66">
        <f t="shared" si="1448"/>
        <v>0.36030290952570754</v>
      </c>
      <c r="R606" s="66">
        <f t="shared" si="1448"/>
        <v>0.25516749821810403</v>
      </c>
      <c r="S606" s="66">
        <f t="shared" si="1448"/>
        <v>0.35688583578671884</v>
      </c>
      <c r="T606" s="66">
        <f t="shared" si="1448"/>
        <v>0.52361152361152352</v>
      </c>
      <c r="U606" s="66">
        <f t="shared" si="1448"/>
        <v>0.71256958687371807</v>
      </c>
      <c r="V606" s="66">
        <f t="shared" si="1448"/>
        <v>0.68483816013628629</v>
      </c>
      <c r="W606" s="66">
        <f t="shared" si="1448"/>
        <v>0.5851012536162008</v>
      </c>
      <c r="X606" s="66">
        <f t="shared" si="1448"/>
        <v>0.43333333333333335</v>
      </c>
      <c r="Y606" s="66">
        <f t="shared" si="1448"/>
        <v>0.2889649272882806</v>
      </c>
      <c r="Z606" s="66">
        <f t="shared" si="1448"/>
        <v>0.23660262891809913</v>
      </c>
      <c r="AA606" s="66">
        <f t="shared" si="1448"/>
        <v>0.12212927756653991</v>
      </c>
      <c r="AB606" s="66">
        <f t="shared" si="1448"/>
        <v>1.8767849857201035E-2</v>
      </c>
      <c r="AC606" s="66">
        <f t="shared" si="1448"/>
        <v>-9.8221396336607425E-3</v>
      </c>
      <c r="AD606" s="66">
        <f t="shared" si="1448"/>
        <v>0.13109839193240669</v>
      </c>
      <c r="AE606" s="66">
        <f t="shared" si="1448"/>
        <v>3.3206831119544589E-2</v>
      </c>
      <c r="AF606" s="66">
        <f t="shared" si="1448"/>
        <v>9.3445467894803791E-4</v>
      </c>
      <c r="AG606" s="66">
        <f t="shared" si="1448"/>
        <v>3.6997319034852483E-2</v>
      </c>
      <c r="AH606" s="66">
        <f t="shared" si="1448"/>
        <v>0.12590361445783138</v>
      </c>
      <c r="AI606" s="66">
        <f t="shared" si="1448"/>
        <v>0.1976911976911977</v>
      </c>
      <c r="AJ606" s="66">
        <f t="shared" si="1448"/>
        <v>0.28354227794078435</v>
      </c>
      <c r="AK606" s="66">
        <f t="shared" si="1448"/>
        <v>0.29459669079627715</v>
      </c>
      <c r="AL606" s="66">
        <f t="shared" si="1448"/>
        <v>0.17249866238630274</v>
      </c>
      <c r="AM606" s="66">
        <f t="shared" si="1448"/>
        <v>0.21949616648411818</v>
      </c>
      <c r="AN606" s="66">
        <f t="shared" si="1448"/>
        <v>0.23680382377389853</v>
      </c>
      <c r="AO606" s="66">
        <f t="shared" si="1448"/>
        <v>0.21907139291063404</v>
      </c>
      <c r="AP606" s="66">
        <f t="shared" si="1448"/>
        <v>0.13005384685589116</v>
      </c>
      <c r="AQ606" s="66">
        <f t="shared" si="1448"/>
        <v>0.10454463804562608</v>
      </c>
      <c r="AR606" s="66">
        <f t="shared" si="1448"/>
        <v>0.13652020499033846</v>
      </c>
      <c r="AS606" s="66">
        <f t="shared" si="1448"/>
        <v>0.12793840609386531</v>
      </c>
      <c r="AT606" s="66">
        <f t="shared" si="1448"/>
        <v>0.2309804554999193</v>
      </c>
      <c r="AU606" s="66">
        <f t="shared" si="1448"/>
        <v>-1.6588063099691075E-2</v>
      </c>
      <c r="AV606" s="66">
        <f t="shared" si="1448"/>
        <v>0.1713483146067416</v>
      </c>
      <c r="AW606" s="66">
        <f t="shared" si="1448"/>
        <v>0.13753540047926793</v>
      </c>
      <c r="AX606" s="66">
        <f t="shared" si="1448"/>
        <v>5.8522503608450238E-2</v>
      </c>
      <c r="AY606" s="66">
        <f t="shared" si="1448"/>
        <v>0.42219282288738214</v>
      </c>
      <c r="AZ606" s="66">
        <f t="shared" si="1448"/>
        <v>0.33156632588665924</v>
      </c>
      <c r="BA606" s="66">
        <f t="shared" si="1448"/>
        <v>0.50654324928183869</v>
      </c>
      <c r="BB606" s="66">
        <f t="shared" si="1448"/>
        <v>0.66728647576546418</v>
      </c>
      <c r="BC606" s="66">
        <f t="shared" si="1448"/>
        <v>0.83139534883720945</v>
      </c>
      <c r="BD606" s="66">
        <f t="shared" si="1448"/>
        <v>0.7251184834123221</v>
      </c>
      <c r="BE606" s="66">
        <f t="shared" si="1448"/>
        <v>0.36864406779661008</v>
      </c>
      <c r="BF606" s="66">
        <f t="shared" si="1448"/>
        <v>0.26394052044609673</v>
      </c>
      <c r="BG606" s="66">
        <v>0.13650793650793647</v>
      </c>
      <c r="BH606" s="275">
        <v>4.6703296703296759E-2</v>
      </c>
      <c r="BI606" s="66" t="str">
        <f t="shared" ref="BI606:BZ606" ca="1" si="1449">+IFERROR(BI599/BE599-1,"")</f>
        <v/>
      </c>
      <c r="BJ606" s="66" t="str">
        <f t="shared" ca="1" si="1449"/>
        <v/>
      </c>
      <c r="BK606" s="66" t="str">
        <f t="shared" ca="1" si="1449"/>
        <v/>
      </c>
      <c r="BL606" s="66" t="str">
        <f t="shared" ca="1" si="1449"/>
        <v/>
      </c>
      <c r="BM606" s="66" t="str">
        <f t="shared" ca="1" si="1449"/>
        <v/>
      </c>
      <c r="BN606" s="66" t="str">
        <f t="shared" ca="1" si="1449"/>
        <v/>
      </c>
      <c r="BO606" s="66" t="str">
        <f t="shared" ca="1" si="1449"/>
        <v/>
      </c>
      <c r="BP606" s="66" t="str">
        <f t="shared" ca="1" si="1449"/>
        <v/>
      </c>
      <c r="BQ606" s="66" t="str">
        <f t="shared" ca="1" si="1449"/>
        <v/>
      </c>
      <c r="BR606" s="66" t="str">
        <f t="shared" ca="1" si="1449"/>
        <v/>
      </c>
      <c r="BS606" s="66" t="str">
        <f t="shared" ca="1" si="1449"/>
        <v/>
      </c>
      <c r="BT606" s="66" t="str">
        <f t="shared" ca="1" si="1449"/>
        <v/>
      </c>
      <c r="BU606" s="66" t="str">
        <f t="shared" ca="1" si="1449"/>
        <v/>
      </c>
      <c r="BV606" s="66" t="str">
        <f t="shared" ca="1" si="1449"/>
        <v/>
      </c>
      <c r="BW606" s="66" t="str">
        <f t="shared" ca="1" si="1449"/>
        <v/>
      </c>
      <c r="BX606" s="66" t="str">
        <f t="shared" ca="1" si="1449"/>
        <v/>
      </c>
      <c r="BY606" s="66" t="str">
        <f t="shared" ca="1" si="1449"/>
        <v/>
      </c>
      <c r="BZ606" s="66" t="str">
        <f t="shared" ca="1" si="1449"/>
        <v/>
      </c>
      <c r="CB606" s="66" t="str">
        <f t="shared" si="1437"/>
        <v/>
      </c>
      <c r="CC606" s="66" t="str">
        <f t="shared" ref="CC606:CT606" si="1450">+IFERROR(CC599/CB599-1,"")</f>
        <v/>
      </c>
      <c r="CD606" s="66">
        <f t="shared" si="1450"/>
        <v>-0.12282438340344792</v>
      </c>
      <c r="CE606" s="66">
        <f t="shared" si="1450"/>
        <v>0.25625352642467547</v>
      </c>
      <c r="CF606" s="66">
        <f t="shared" si="1450"/>
        <v>0.57624073658207942</v>
      </c>
      <c r="CG606" s="66">
        <f t="shared" si="1450"/>
        <v>0.36771619888873075</v>
      </c>
      <c r="CH606" s="66">
        <f t="shared" si="1450"/>
        <v>6.3506944444444491E-2</v>
      </c>
      <c r="CI606" s="66">
        <f t="shared" si="1450"/>
        <v>5.135655751085566E-2</v>
      </c>
      <c r="CJ606" s="66">
        <f t="shared" si="1450"/>
        <v>0.23365008384572383</v>
      </c>
      <c r="CK606" s="66">
        <f t="shared" si="1450"/>
        <v>0.19891255097417315</v>
      </c>
      <c r="CL606" s="66">
        <f t="shared" si="1450"/>
        <v>0.15140253632317124</v>
      </c>
      <c r="CM606" s="66">
        <f t="shared" si="1450"/>
        <v>8.9352468133992113E-2</v>
      </c>
      <c r="CN606" s="66">
        <f t="shared" si="1450"/>
        <v>0.48646612765530062</v>
      </c>
      <c r="CO606" s="66">
        <f t="shared" si="1450"/>
        <v>0.51126126126126126</v>
      </c>
      <c r="CP606" s="66" t="str">
        <f t="shared" ca="1" si="1450"/>
        <v/>
      </c>
      <c r="CQ606" s="66" t="str">
        <f t="shared" ca="1" si="1450"/>
        <v/>
      </c>
      <c r="CR606" s="66" t="str">
        <f t="shared" ca="1" si="1450"/>
        <v/>
      </c>
      <c r="CS606" s="66" t="str">
        <f t="shared" ca="1" si="1450"/>
        <v/>
      </c>
      <c r="CT606" s="66" t="str">
        <f t="shared" ca="1" si="1450"/>
        <v/>
      </c>
    </row>
    <row r="607" spans="1:98" ht="15.75" customHeight="1" x14ac:dyDescent="0.25">
      <c r="A607" s="220"/>
      <c r="B607" s="79" t="s">
        <v>392</v>
      </c>
      <c r="C607" s="221" t="str">
        <f t="shared" ref="C607:D607" si="1451">+IFERROR(C600/#REF!-1,"")</f>
        <v/>
      </c>
      <c r="D607" s="221" t="str">
        <f t="shared" si="1451"/>
        <v/>
      </c>
      <c r="E607" s="221" t="str">
        <f t="shared" ref="E607:BF607" si="1452">+IFERROR(E600/A600-1,"")</f>
        <v/>
      </c>
      <c r="F607" s="221" t="str">
        <f t="shared" si="1452"/>
        <v/>
      </c>
      <c r="G607" s="221" t="str">
        <f t="shared" si="1452"/>
        <v/>
      </c>
      <c r="H607" s="221" t="str">
        <f t="shared" si="1452"/>
        <v/>
      </c>
      <c r="I607" s="221" t="str">
        <f t="shared" si="1452"/>
        <v/>
      </c>
      <c r="J607" s="221" t="str">
        <f t="shared" si="1452"/>
        <v/>
      </c>
      <c r="K607" s="221">
        <f t="shared" si="1452"/>
        <v>0.15076977722524987</v>
      </c>
      <c r="L607" s="221">
        <f t="shared" si="1452"/>
        <v>0.61257263564661946</v>
      </c>
      <c r="M607" s="221">
        <f t="shared" si="1452"/>
        <v>0.39850181927933059</v>
      </c>
      <c r="N607" s="221">
        <f t="shared" si="1452"/>
        <v>0.24776389773513308</v>
      </c>
      <c r="O607" s="221">
        <f t="shared" si="1452"/>
        <v>-0.32331153423230508</v>
      </c>
      <c r="P607" s="221">
        <f t="shared" si="1452"/>
        <v>0.42689232296181734</v>
      </c>
      <c r="Q607" s="221">
        <f t="shared" si="1452"/>
        <v>0.14214033289271355</v>
      </c>
      <c r="R607" s="221">
        <f t="shared" si="1452"/>
        <v>-0.14803110493318117</v>
      </c>
      <c r="S607" s="221">
        <f t="shared" si="1452"/>
        <v>2.3893521488133507E-2</v>
      </c>
      <c r="T607" s="221">
        <f t="shared" si="1452"/>
        <v>-0.30958960765514265</v>
      </c>
      <c r="U607" s="221">
        <f t="shared" si="1452"/>
        <v>0.31652416269072714</v>
      </c>
      <c r="V607" s="221">
        <f t="shared" si="1452"/>
        <v>0.40983120731864475</v>
      </c>
      <c r="W607" s="221">
        <f t="shared" si="1452"/>
        <v>0.24979378752283998</v>
      </c>
      <c r="X607" s="221">
        <f t="shared" si="1452"/>
        <v>0.12904923984570016</v>
      </c>
      <c r="Y607" s="221">
        <f t="shared" si="1452"/>
        <v>0.20173786158105922</v>
      </c>
      <c r="Z607" s="221">
        <f t="shared" si="1452"/>
        <v>-0.12265689975049587</v>
      </c>
      <c r="AA607" s="221">
        <f t="shared" si="1452"/>
        <v>0.24012731935939313</v>
      </c>
      <c r="AB607" s="221">
        <f t="shared" si="1452"/>
        <v>0.24364715056313457</v>
      </c>
      <c r="AC607" s="221">
        <f t="shared" si="1452"/>
        <v>-0.1170782927181252</v>
      </c>
      <c r="AD607" s="221">
        <f t="shared" si="1452"/>
        <v>9.0292589554279434E-2</v>
      </c>
      <c r="AE607" s="221">
        <f t="shared" si="1452"/>
        <v>-5.2215680198326675E-2</v>
      </c>
      <c r="AF607" s="221">
        <f t="shared" si="1452"/>
        <v>8.0555393953497534E-2</v>
      </c>
      <c r="AG607" s="221">
        <f t="shared" si="1452"/>
        <v>1.8881323834429864E-3</v>
      </c>
      <c r="AH607" s="221">
        <f t="shared" si="1452"/>
        <v>0.25443084537185667</v>
      </c>
      <c r="AI607" s="221">
        <f t="shared" si="1452"/>
        <v>0.161417574684948</v>
      </c>
      <c r="AJ607" s="221">
        <f t="shared" si="1452"/>
        <v>0.24073509089930178</v>
      </c>
      <c r="AK607" s="221">
        <f t="shared" si="1452"/>
        <v>0.54765159569979582</v>
      </c>
      <c r="AL607" s="221">
        <f t="shared" si="1452"/>
        <v>0.27531489503498818</v>
      </c>
      <c r="AM607" s="221">
        <f t="shared" si="1452"/>
        <v>0.33555486196534901</v>
      </c>
      <c r="AN607" s="221">
        <f t="shared" si="1452"/>
        <v>0.37316843856223336</v>
      </c>
      <c r="AO607" s="221">
        <f t="shared" si="1452"/>
        <v>3.3921100363855761E-2</v>
      </c>
      <c r="AP607" s="221">
        <f t="shared" si="1452"/>
        <v>0.16436473471606017</v>
      </c>
      <c r="AQ607" s="221">
        <f t="shared" si="1452"/>
        <v>0.12920712456067207</v>
      </c>
      <c r="AR607" s="221">
        <f t="shared" si="1452"/>
        <v>-7.920941566421591E-2</v>
      </c>
      <c r="AS607" s="221">
        <f t="shared" si="1452"/>
        <v>6.8861380743282519E-2</v>
      </c>
      <c r="AT607" s="221">
        <f t="shared" si="1452"/>
        <v>0.23761523064080348</v>
      </c>
      <c r="AU607" s="221">
        <f t="shared" si="1452"/>
        <v>9.5573554953171103E-2</v>
      </c>
      <c r="AV607" s="221">
        <f t="shared" si="1452"/>
        <v>0.20899318570943759</v>
      </c>
      <c r="AW607" s="221">
        <f t="shared" si="1452"/>
        <v>0.13484284342231634</v>
      </c>
      <c r="AX607" s="221">
        <f t="shared" si="1452"/>
        <v>0.24525852377809532</v>
      </c>
      <c r="AY607" s="221">
        <f t="shared" si="1452"/>
        <v>0.81457885769316229</v>
      </c>
      <c r="AZ607" s="221">
        <f t="shared" si="1452"/>
        <v>1.1681122851285286</v>
      </c>
      <c r="BA607" s="221">
        <f t="shared" si="1452"/>
        <v>1.0004405490632537</v>
      </c>
      <c r="BB607" s="221">
        <f t="shared" si="1452"/>
        <v>1.0195695856023765</v>
      </c>
      <c r="BC607" s="221">
        <f t="shared" si="1452"/>
        <v>0.45886915697081054</v>
      </c>
      <c r="BD607" s="221">
        <f t="shared" si="1452"/>
        <v>-1.3092813500145128E-3</v>
      </c>
      <c r="BE607" s="221">
        <f t="shared" si="1452"/>
        <v>4.12923790205737E-2</v>
      </c>
      <c r="BF607" s="221">
        <f t="shared" si="1452"/>
        <v>0.19653929343907706</v>
      </c>
      <c r="BG607" s="221">
        <v>0.11851126346718899</v>
      </c>
      <c r="BH607" s="276">
        <v>0.24340859431900941</v>
      </c>
      <c r="BI607" s="221" t="str">
        <f t="shared" ref="BI607:BZ607" ca="1" si="1453">+IFERROR(BI600/BE600-1,"")</f>
        <v/>
      </c>
      <c r="BJ607" s="221" t="str">
        <f t="shared" ca="1" si="1453"/>
        <v/>
      </c>
      <c r="BK607" s="221" t="str">
        <f t="shared" ca="1" si="1453"/>
        <v/>
      </c>
      <c r="BL607" s="221" t="str">
        <f t="shared" ca="1" si="1453"/>
        <v/>
      </c>
      <c r="BM607" s="221" t="str">
        <f t="shared" ca="1" si="1453"/>
        <v/>
      </c>
      <c r="BN607" s="221" t="str">
        <f t="shared" ca="1" si="1453"/>
        <v/>
      </c>
      <c r="BO607" s="221" t="str">
        <f t="shared" ca="1" si="1453"/>
        <v/>
      </c>
      <c r="BP607" s="221" t="str">
        <f t="shared" ca="1" si="1453"/>
        <v/>
      </c>
      <c r="BQ607" s="221" t="str">
        <f t="shared" ca="1" si="1453"/>
        <v/>
      </c>
      <c r="BR607" s="221" t="str">
        <f t="shared" ca="1" si="1453"/>
        <v/>
      </c>
      <c r="BS607" s="221" t="str">
        <f t="shared" ca="1" si="1453"/>
        <v/>
      </c>
      <c r="BT607" s="221" t="str">
        <f t="shared" ca="1" si="1453"/>
        <v/>
      </c>
      <c r="BU607" s="221" t="str">
        <f t="shared" ca="1" si="1453"/>
        <v/>
      </c>
      <c r="BV607" s="221" t="str">
        <f t="shared" ca="1" si="1453"/>
        <v/>
      </c>
      <c r="BW607" s="221" t="str">
        <f t="shared" ca="1" si="1453"/>
        <v/>
      </c>
      <c r="BX607" s="221" t="str">
        <f t="shared" ca="1" si="1453"/>
        <v/>
      </c>
      <c r="BY607" s="221" t="str">
        <f t="shared" ca="1" si="1453"/>
        <v/>
      </c>
      <c r="BZ607" s="221" t="str">
        <f t="shared" ca="1" si="1453"/>
        <v/>
      </c>
      <c r="CB607" s="221" t="str">
        <f t="shared" si="1437"/>
        <v/>
      </c>
      <c r="CC607" s="221" t="str">
        <f t="shared" ref="CC607:CT607" si="1454">+IFERROR(CC600/CB600-1,"")</f>
        <v/>
      </c>
      <c r="CD607" s="221">
        <f t="shared" si="1454"/>
        <v>0.35136595507976964</v>
      </c>
      <c r="CE607" s="221">
        <f t="shared" si="1454"/>
        <v>3.1579263233544319E-2</v>
      </c>
      <c r="CF607" s="221">
        <f t="shared" si="1454"/>
        <v>1.4861069983076236E-2</v>
      </c>
      <c r="CG607" s="221">
        <f t="shared" si="1454"/>
        <v>-2.997939443308606E-2</v>
      </c>
      <c r="CH607" s="221">
        <f t="shared" si="1454"/>
        <v>0.24141254728864636</v>
      </c>
      <c r="CI607" s="221">
        <f t="shared" si="1454"/>
        <v>5.9117067822760383E-2</v>
      </c>
      <c r="CJ607" s="221">
        <f t="shared" si="1454"/>
        <v>0.31716963233663109</v>
      </c>
      <c r="CK607" s="221">
        <f t="shared" si="1454"/>
        <v>0.20663676016032961</v>
      </c>
      <c r="CL607" s="221">
        <f t="shared" si="1454"/>
        <v>7.7372986712699765E-2</v>
      </c>
      <c r="CM607" s="221">
        <f t="shared" si="1454"/>
        <v>0.17178721805271135</v>
      </c>
      <c r="CN607" s="221">
        <f t="shared" si="1454"/>
        <v>1.0079345167158</v>
      </c>
      <c r="CO607" s="221">
        <f t="shared" si="1454"/>
        <v>0.15236235845372903</v>
      </c>
      <c r="CP607" s="221" t="str">
        <f t="shared" ca="1" si="1454"/>
        <v/>
      </c>
      <c r="CQ607" s="221" t="str">
        <f t="shared" ca="1" si="1454"/>
        <v/>
      </c>
      <c r="CR607" s="221" t="str">
        <f t="shared" ca="1" si="1454"/>
        <v/>
      </c>
      <c r="CS607" s="221" t="str">
        <f t="shared" ca="1" si="1454"/>
        <v/>
      </c>
      <c r="CT607" s="221" t="str">
        <f t="shared" ca="1" si="1454"/>
        <v/>
      </c>
    </row>
    <row r="608" spans="1:98" ht="15.75" customHeight="1" x14ac:dyDescent="0.25">
      <c r="A608" s="1"/>
      <c r="AP608" s="181"/>
      <c r="AQ608" s="181"/>
      <c r="AR608" s="181"/>
      <c r="AS608" s="181"/>
      <c r="AT608" s="181"/>
      <c r="AU608" s="181"/>
      <c r="AV608" s="181"/>
      <c r="AW608" s="181"/>
      <c r="AX608" s="181"/>
      <c r="AY608" s="181"/>
      <c r="AZ608" s="181"/>
      <c r="BA608" s="181"/>
      <c r="BB608" s="181"/>
      <c r="BC608" s="181"/>
      <c r="BD608" s="181"/>
      <c r="BE608" s="181"/>
      <c r="BF608" s="181"/>
      <c r="BG608" s="181"/>
      <c r="BH608" s="274"/>
      <c r="CB608" s="181"/>
      <c r="CC608" s="181"/>
      <c r="CD608" s="181"/>
      <c r="CE608" s="181"/>
      <c r="CF608" s="181"/>
      <c r="CG608" s="181"/>
      <c r="CH608" s="181"/>
      <c r="CI608" s="181"/>
      <c r="CJ608" s="181"/>
      <c r="CK608" s="181"/>
      <c r="CL608" s="181"/>
      <c r="CM608" s="181"/>
      <c r="CN608" s="181"/>
      <c r="CO608" s="181"/>
    </row>
    <row r="609" spans="1:98" ht="15.75" customHeight="1" x14ac:dyDescent="0.25">
      <c r="A609" s="16"/>
      <c r="B609" s="17" t="s">
        <v>394</v>
      </c>
      <c r="C609" s="40" t="s">
        <v>365</v>
      </c>
      <c r="D609" s="40" t="s">
        <v>365</v>
      </c>
      <c r="E609" s="40" t="s">
        <v>365</v>
      </c>
      <c r="F609" s="40" t="s">
        <v>365</v>
      </c>
      <c r="G609" s="40">
        <v>6.2436666666666598</v>
      </c>
      <c r="H609" s="40">
        <v>-36.640999999999998</v>
      </c>
      <c r="I609" s="40">
        <v>31.133333333333333</v>
      </c>
      <c r="J609" s="40">
        <v>-51.052999999999997</v>
      </c>
      <c r="K609" s="40">
        <v>-93.876000000000005</v>
      </c>
      <c r="L609" s="40">
        <v>13.564</v>
      </c>
      <c r="M609" s="40">
        <v>83.635999999999996</v>
      </c>
      <c r="N609" s="40">
        <v>51.656857142857142</v>
      </c>
      <c r="O609" s="40">
        <v>-42.473999999999997</v>
      </c>
      <c r="P609" s="40">
        <v>337.36200000000002</v>
      </c>
      <c r="Q609" s="40">
        <v>216.21299999999999</v>
      </c>
      <c r="R609" s="40">
        <v>22.942</v>
      </c>
      <c r="S609" s="40">
        <v>-7.7169999999999996</v>
      </c>
      <c r="T609" s="40">
        <v>-30.815000000000001</v>
      </c>
      <c r="U609" s="40">
        <v>268.63</v>
      </c>
      <c r="V609" s="40">
        <v>79.444000000000003</v>
      </c>
      <c r="W609" s="40">
        <v>48.642000000000003</v>
      </c>
      <c r="X609" s="40">
        <v>51.676000000000002</v>
      </c>
      <c r="Y609" s="40">
        <v>88.396000000000001</v>
      </c>
      <c r="Z609" s="40">
        <v>49.497</v>
      </c>
      <c r="AA609" s="40">
        <v>-38.256999999999998</v>
      </c>
      <c r="AB609" s="40">
        <v>95.921999999999997</v>
      </c>
      <c r="AC609" s="40">
        <v>144.221</v>
      </c>
      <c r="AD609" s="40">
        <v>98.608999999999995</v>
      </c>
      <c r="AE609" s="40">
        <v>61.058999999999997</v>
      </c>
      <c r="AF609" s="40">
        <v>162.31200000000001</v>
      </c>
      <c r="AG609" s="40">
        <v>167.202</v>
      </c>
      <c r="AH609" s="40">
        <v>103.38590000000001</v>
      </c>
      <c r="AI609" s="40">
        <v>11.013</v>
      </c>
      <c r="AJ609" s="40">
        <v>146.87200000000001</v>
      </c>
      <c r="AK609" s="40">
        <v>407.67599999999999</v>
      </c>
      <c r="AL609" s="40">
        <v>100.995</v>
      </c>
      <c r="AM609" s="40">
        <v>26.64</v>
      </c>
      <c r="AN609" s="40">
        <v>255.541</v>
      </c>
      <c r="AO609" s="40">
        <v>212.96899999999999</v>
      </c>
      <c r="AP609" s="40">
        <v>197.35400000000001</v>
      </c>
      <c r="AQ609" s="40">
        <v>306.67099999999999</v>
      </c>
      <c r="AR609" s="40">
        <v>273.14400000000001</v>
      </c>
      <c r="AS609" s="40">
        <v>173.69</v>
      </c>
      <c r="AT609" s="40">
        <v>193.56299999999999</v>
      </c>
      <c r="AU609" s="40">
        <v>143.03200000000001</v>
      </c>
      <c r="AV609" s="40">
        <v>226.83500000000001</v>
      </c>
      <c r="AW609" s="40">
        <v>187.59</v>
      </c>
      <c r="AX609" s="40">
        <v>150.80000000000001</v>
      </c>
      <c r="AY609" s="40">
        <v>141.6</v>
      </c>
      <c r="AZ609" s="40">
        <v>302.3</v>
      </c>
      <c r="BA609" s="40">
        <v>205.2</v>
      </c>
      <c r="BB609" s="40">
        <v>154.6</v>
      </c>
      <c r="BC609" s="40">
        <v>71.7</v>
      </c>
      <c r="BD609" s="40">
        <v>281.8</v>
      </c>
      <c r="BE609" s="40">
        <v>167.4</v>
      </c>
      <c r="BF609" s="40">
        <v>72.2</v>
      </c>
      <c r="BG609" s="40">
        <v>29.9</v>
      </c>
      <c r="BH609" s="273">
        <v>161.9</v>
      </c>
      <c r="BI609" s="95" t="e">
        <f t="array" aca="1" ref="BI609" ca="1">_xll.VisibleAlpha.UDF.VAData('VA Details'!$C$2,BI$557,$B609,BI$559,'VA Details'!$C$4,'VA Details'!$C$3,'VA Details'!$C$5)</f>
        <v>#NAME?</v>
      </c>
      <c r="BJ609" s="95" t="e">
        <f t="array" aca="1" ref="BJ609" ca="1">_xll.VisibleAlpha.UDF.VAData('VA Details'!$C$2,BJ$557,$B609,BJ$559,'VA Details'!$C$4,'VA Details'!$C$3,'VA Details'!$C$5)</f>
        <v>#NAME?</v>
      </c>
      <c r="BK609" s="95" t="e">
        <f t="array" aca="1" ref="BK609" ca="1">_xll.VisibleAlpha.UDF.VAData('VA Details'!$C$2,BK$557,$B609,BK$559,'VA Details'!$C$4,'VA Details'!$C$3,'VA Details'!$C$5)</f>
        <v>#NAME?</v>
      </c>
      <c r="BL609" s="95" t="e">
        <f t="array" aca="1" ref="BL609" ca="1">_xll.VisibleAlpha.UDF.VAData('VA Details'!$C$2,BL$557,$B609,BL$559,'VA Details'!$C$4,'VA Details'!$C$3,'VA Details'!$C$5)</f>
        <v>#NAME?</v>
      </c>
      <c r="BM609" s="95" t="e">
        <f t="array" aca="1" ref="BM609" ca="1">_xll.VisibleAlpha.UDF.VAData('VA Details'!$C$2,BM$557,$B609,BM$559,'VA Details'!$C$4,'VA Details'!$C$3,'VA Details'!$C$5)</f>
        <v>#NAME?</v>
      </c>
      <c r="BN609" s="95" t="e">
        <f t="array" aca="1" ref="BN609" ca="1">_xll.VisibleAlpha.UDF.VAData('VA Details'!$C$2,BN$557,$B609,BN$559,'VA Details'!$C$4,'VA Details'!$C$3,'VA Details'!$C$5)</f>
        <v>#NAME?</v>
      </c>
      <c r="BO609" s="95" t="e">
        <f t="array" aca="1" ref="BO609" ca="1">_xll.VisibleAlpha.UDF.VAData('VA Details'!$C$2,BO$557,$B609,BO$559,'VA Details'!$C$4,'VA Details'!$C$3,'VA Details'!$C$5)</f>
        <v>#NAME?</v>
      </c>
      <c r="BP609" s="95" t="e">
        <f t="array" aca="1" ref="BP609" ca="1">_xll.VisibleAlpha.UDF.VAData('VA Details'!$C$2,BP$557,$B609,BP$559,'VA Details'!$C$4,'VA Details'!$C$3,'VA Details'!$C$5)</f>
        <v>#NAME?</v>
      </c>
      <c r="BQ609" s="95" t="e">
        <f t="array" aca="1" ref="BQ609" ca="1">_xll.VisibleAlpha.UDF.VAData('VA Details'!$C$2,BQ$557,$B609,BQ$559,'VA Details'!$C$4,'VA Details'!$C$3,'VA Details'!$C$5)</f>
        <v>#NAME?</v>
      </c>
      <c r="BR609" s="95" t="e">
        <f t="array" aca="1" ref="BR609" ca="1">_xll.VisibleAlpha.UDF.VAData('VA Details'!$C$2,BR$557,$B609,BR$559,'VA Details'!$C$4,'VA Details'!$C$3,'VA Details'!$C$5)</f>
        <v>#NAME?</v>
      </c>
      <c r="BS609" s="95" t="e">
        <f t="array" aca="1" ref="BS609" ca="1">_xll.VisibleAlpha.UDF.VAData('VA Details'!$C$2,BS$557,$B609,BS$559,'VA Details'!$C$4,'VA Details'!$C$3,'VA Details'!$C$5)</f>
        <v>#NAME?</v>
      </c>
      <c r="BT609" s="95" t="e">
        <f t="array" aca="1" ref="BT609" ca="1">_xll.VisibleAlpha.UDF.VAData('VA Details'!$C$2,BT$557,$B609,BT$559,'VA Details'!$C$4,'VA Details'!$C$3,'VA Details'!$C$5)</f>
        <v>#NAME?</v>
      </c>
      <c r="BU609" s="95" t="e">
        <f t="array" aca="1" ref="BU609" ca="1">_xll.VisibleAlpha.UDF.VAData('VA Details'!$C$2,BU$557,$B609,BU$559,'VA Details'!$C$4,'VA Details'!$C$3,'VA Details'!$C$5)</f>
        <v>#NAME?</v>
      </c>
      <c r="BV609" s="95" t="e">
        <f t="array" aca="1" ref="BV609" ca="1">_xll.VisibleAlpha.UDF.VAData('VA Details'!$C$2,BV$557,$B609,BV$559,'VA Details'!$C$4,'VA Details'!$C$3,'VA Details'!$C$5)</f>
        <v>#NAME?</v>
      </c>
      <c r="BW609" s="95" t="e">
        <f t="array" aca="1" ref="BW609" ca="1">_xll.VisibleAlpha.UDF.VAData('VA Details'!$C$2,BW$557,$B609,BW$559,'VA Details'!$C$4,'VA Details'!$C$3,'VA Details'!$C$5)</f>
        <v>#NAME?</v>
      </c>
      <c r="BX609" s="95" t="e">
        <f t="array" aca="1" ref="BX609" ca="1">_xll.VisibleAlpha.UDF.VAData('VA Details'!$C$2,BX$557,$B609,BX$559,'VA Details'!$C$4,'VA Details'!$C$3,'VA Details'!$C$5)</f>
        <v>#NAME?</v>
      </c>
      <c r="BY609" s="95" t="e">
        <f t="array" aca="1" ref="BY609" ca="1">_xll.VisibleAlpha.UDF.VAData('VA Details'!$C$2,BY$557,$B609,BY$559,'VA Details'!$C$4,'VA Details'!$C$3,'VA Details'!$C$5)</f>
        <v>#NAME?</v>
      </c>
      <c r="BZ609" s="95" t="e">
        <f t="array" aca="1" ref="BZ609" ca="1">_xll.VisibleAlpha.UDF.VAData('VA Details'!$C$2,BZ$557,$B609,BZ$559,'VA Details'!$C$4,'VA Details'!$C$3,'VA Details'!$C$5)</f>
        <v>#NAME?</v>
      </c>
      <c r="CB609" s="40" t="s">
        <v>365</v>
      </c>
      <c r="CC609" s="40">
        <v>-50.184999999999974</v>
      </c>
      <c r="CD609" s="40">
        <v>51.263142857142945</v>
      </c>
      <c r="CE609" s="40">
        <v>534.04300000000001</v>
      </c>
      <c r="CF609" s="40">
        <v>309.54300000000001</v>
      </c>
      <c r="CG609" s="40">
        <v>238.21100000000001</v>
      </c>
      <c r="CH609" s="40">
        <v>300.49599999999998</v>
      </c>
      <c r="CI609" s="40">
        <v>493.96</v>
      </c>
      <c r="CJ609" s="40">
        <v>666.55499999999995</v>
      </c>
      <c r="CK609" s="40">
        <v>692.50099999999998</v>
      </c>
      <c r="CL609" s="40">
        <v>947.06799999999998</v>
      </c>
      <c r="CM609" s="40">
        <v>708.25699999999995</v>
      </c>
      <c r="CN609" s="40">
        <v>775.5</v>
      </c>
      <c r="CO609" s="40">
        <v>593.6</v>
      </c>
      <c r="CP609" s="95" t="e">
        <f t="array" aca="1" ref="CP609" ca="1">_xll.VisibleAlpha.UDF.VAData('VA Details'!$C$2,CP$557,$B609,CP$559,'VA Details'!$C$4,'VA Details'!$C$3,'VA Details'!$C$5)</f>
        <v>#NAME?</v>
      </c>
      <c r="CQ609" s="95" t="e">
        <f t="array" aca="1" ref="CQ609" ca="1">_xll.VisibleAlpha.UDF.VAData('VA Details'!$C$2,CQ$557,$B609,CQ$559,'VA Details'!$C$4,'VA Details'!$C$3,'VA Details'!$C$5)</f>
        <v>#NAME?</v>
      </c>
      <c r="CR609" s="95" t="e">
        <f t="array" aca="1" ref="CR609" ca="1">_xll.VisibleAlpha.UDF.VAData('VA Details'!$C$2,CR$557,$B609,CR$559,'VA Details'!$C$4,'VA Details'!$C$3,'VA Details'!$C$5)</f>
        <v>#NAME?</v>
      </c>
      <c r="CS609" s="95" t="e">
        <f t="array" aca="1" ref="CS609" ca="1">_xll.VisibleAlpha.UDF.VAData('VA Details'!$C$2,CS$557,$B609,CS$559,'VA Details'!$C$4,'VA Details'!$C$3,'VA Details'!$C$5)</f>
        <v>#NAME?</v>
      </c>
      <c r="CT609" s="95" t="e">
        <f t="array" aca="1" ref="CT609" ca="1">_xll.VisibleAlpha.UDF.VAData('VA Details'!$C$2,CT$557,$B609,CT$559,'VA Details'!$C$4,'VA Details'!$C$3,'VA Details'!$C$5)</f>
        <v>#NAME?</v>
      </c>
    </row>
    <row r="610" spans="1:98" ht="15.75" customHeight="1" x14ac:dyDescent="0.25">
      <c r="A610" s="16"/>
      <c r="B610" s="17"/>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40"/>
      <c r="BH610" s="273"/>
      <c r="BI610" s="95"/>
      <c r="BJ610" s="95"/>
      <c r="BK610" s="95"/>
      <c r="BL610" s="95"/>
      <c r="BM610" s="95"/>
      <c r="BN610" s="95"/>
      <c r="BO610" s="95"/>
      <c r="BP610" s="95"/>
      <c r="BQ610" s="95"/>
      <c r="BR610" s="95"/>
      <c r="BS610" s="95"/>
      <c r="BT610" s="95"/>
      <c r="BU610" s="95"/>
      <c r="BV610" s="95"/>
      <c r="BW610" s="95"/>
      <c r="BX610" s="95"/>
      <c r="BY610" s="95"/>
      <c r="BZ610" s="95"/>
      <c r="CB610" s="40"/>
      <c r="CC610" s="40"/>
      <c r="CD610" s="40"/>
      <c r="CE610" s="40"/>
      <c r="CF610" s="40"/>
      <c r="CG610" s="40"/>
      <c r="CH610" s="40"/>
      <c r="CI610" s="40"/>
      <c r="CJ610" s="40"/>
      <c r="CK610" s="40"/>
      <c r="CL610" s="40"/>
      <c r="CM610" s="40"/>
      <c r="CN610" s="40"/>
      <c r="CO610" s="40"/>
      <c r="CP610" s="95"/>
      <c r="CQ610" s="95"/>
      <c r="CR610" s="95"/>
      <c r="CS610" s="95"/>
      <c r="CT610" s="95"/>
    </row>
    <row r="611" spans="1:98" ht="15.75" customHeight="1" x14ac:dyDescent="0.25">
      <c r="A611" s="1"/>
      <c r="B611" s="36" t="s">
        <v>395</v>
      </c>
      <c r="C611" s="4" t="s">
        <v>365</v>
      </c>
      <c r="D611" s="4" t="s">
        <v>365</v>
      </c>
      <c r="E611" s="4" t="s">
        <v>365</v>
      </c>
      <c r="F611" s="4" t="s">
        <v>365</v>
      </c>
      <c r="G611" s="4">
        <v>-2.29</v>
      </c>
      <c r="H611" s="4">
        <v>-2.9576666666666669</v>
      </c>
      <c r="I611" s="4">
        <v>-4.027333333333333</v>
      </c>
      <c r="J611" s="4">
        <v>-1.9903333333333333</v>
      </c>
      <c r="K611" s="4">
        <v>-3.5059999999999998</v>
      </c>
      <c r="L611" s="4">
        <v>-2.7629999999999999</v>
      </c>
      <c r="M611" s="4">
        <v>-3.3220000000000001</v>
      </c>
      <c r="N611" s="4">
        <v>-2.8980000000000001</v>
      </c>
      <c r="O611" s="4">
        <v>-3.976</v>
      </c>
      <c r="P611" s="4">
        <v>-51.849625000000003</v>
      </c>
      <c r="Q611" s="4">
        <v>-24.808375000000002</v>
      </c>
      <c r="R611" s="4">
        <v>-5.6797142857142848</v>
      </c>
      <c r="S611" s="4">
        <v>-3.5920000000000001</v>
      </c>
      <c r="T611" s="4">
        <v>-3.5739999999999998</v>
      </c>
      <c r="U611" s="4">
        <v>-4.3959999999999999</v>
      </c>
      <c r="V611" s="4">
        <v>-18.732750000000014</v>
      </c>
      <c r="W611" s="4">
        <v>-1.8069999999999999</v>
      </c>
      <c r="X611" s="4">
        <v>-2.5790000000000002</v>
      </c>
      <c r="Y611" s="4">
        <v>-8.0180000000000007</v>
      </c>
      <c r="Z611" s="4">
        <v>-3.5739999999999998</v>
      </c>
      <c r="AA611" s="4">
        <v>-3.1560000000000001</v>
      </c>
      <c r="AB611" s="4">
        <v>-7.0780000000000003</v>
      </c>
      <c r="AC611" s="4">
        <v>-3.7149999999999999</v>
      </c>
      <c r="AD611" s="4">
        <v>-0.39200000000000002</v>
      </c>
      <c r="AE611" s="4">
        <v>-2.8079999999999998</v>
      </c>
      <c r="AF611" s="4">
        <v>-3.0619999999999998</v>
      </c>
      <c r="AG611" s="4">
        <v>4.1689999999999996</v>
      </c>
      <c r="AH611" s="4">
        <v>3.6440000000000001</v>
      </c>
      <c r="AI611" s="4">
        <v>6.0970000000000004</v>
      </c>
      <c r="AJ611" s="4">
        <v>4.9720000000000004</v>
      </c>
      <c r="AK611" s="4">
        <v>7.758</v>
      </c>
      <c r="AL611" s="4">
        <v>9.8849999999999998</v>
      </c>
      <c r="AM611" s="4">
        <v>9.9309999999999992</v>
      </c>
      <c r="AN611" s="4">
        <v>9.36</v>
      </c>
      <c r="AO611" s="4">
        <v>10.750999999999999</v>
      </c>
      <c r="AP611" s="4">
        <v>8.94</v>
      </c>
      <c r="AQ611" s="4">
        <v>7.4569999999999999</v>
      </c>
      <c r="AR611" s="4">
        <v>1.0369999999999999</v>
      </c>
      <c r="AS611" s="4">
        <v>-1.776</v>
      </c>
      <c r="AT611" s="4">
        <v>-0.30199999999999999</v>
      </c>
      <c r="AU611" s="4">
        <v>-1.637</v>
      </c>
      <c r="AV611" s="4">
        <v>0.36299999999999999</v>
      </c>
      <c r="AW611" s="4">
        <v>-4.59</v>
      </c>
      <c r="AX611" s="4">
        <v>0.84699999999999998</v>
      </c>
      <c r="AY611" s="4">
        <v>-19.2</v>
      </c>
      <c r="AZ611" s="4">
        <v>-34.4</v>
      </c>
      <c r="BA611" s="4">
        <v>-28.7</v>
      </c>
      <c r="BB611" s="4">
        <v>-32.5</v>
      </c>
      <c r="BC611" s="4">
        <v>-15.6</v>
      </c>
      <c r="BD611" s="4">
        <v>-26.3</v>
      </c>
      <c r="BE611" s="4">
        <v>-18.7</v>
      </c>
      <c r="BF611" s="4">
        <v>-13.9</v>
      </c>
      <c r="BG611" s="4">
        <v>-19.600000000000001</v>
      </c>
      <c r="BH611" s="272">
        <v>-20</v>
      </c>
      <c r="BI611" s="218" t="e">
        <f t="array" aca="1" ref="BI611" ca="1">_xll.VisibleAlpha.UDF.VAData('VA Details'!$C$2,BI$557,$B611,BI$559,'VA Details'!$C$4,'VA Details'!$C$3,'VA Details'!$C$5)</f>
        <v>#NAME?</v>
      </c>
      <c r="BJ611" s="218" t="e">
        <f t="array" aca="1" ref="BJ611" ca="1">_xll.VisibleAlpha.UDF.VAData('VA Details'!$C$2,BJ$557,$B611,BJ$559,'VA Details'!$C$4,'VA Details'!$C$3,'VA Details'!$C$5)</f>
        <v>#NAME?</v>
      </c>
      <c r="BK611" s="218" t="e">
        <f t="array" aca="1" ref="BK611" ca="1">_xll.VisibleAlpha.UDF.VAData('VA Details'!$C$2,BK$557,$B611,BK$559,'VA Details'!$C$4,'VA Details'!$C$3,'VA Details'!$C$5)</f>
        <v>#NAME?</v>
      </c>
      <c r="BL611" s="218" t="e">
        <f t="array" aca="1" ref="BL611" ca="1">_xll.VisibleAlpha.UDF.VAData('VA Details'!$C$2,BL$557,$B611,BL$559,'VA Details'!$C$4,'VA Details'!$C$3,'VA Details'!$C$5)</f>
        <v>#NAME?</v>
      </c>
      <c r="BM611" s="218" t="e">
        <f t="array" aca="1" ref="BM611" ca="1">_xll.VisibleAlpha.UDF.VAData('VA Details'!$C$2,BM$557,$B611,BM$559,'VA Details'!$C$4,'VA Details'!$C$3,'VA Details'!$C$5)</f>
        <v>#NAME?</v>
      </c>
      <c r="BN611" s="218" t="e">
        <f t="array" aca="1" ref="BN611" ca="1">_xll.VisibleAlpha.UDF.VAData('VA Details'!$C$2,BN$557,$B611,BN$559,'VA Details'!$C$4,'VA Details'!$C$3,'VA Details'!$C$5)</f>
        <v>#NAME?</v>
      </c>
      <c r="BO611" s="218" t="e">
        <f t="array" aca="1" ref="BO611" ca="1">_xll.VisibleAlpha.UDF.VAData('VA Details'!$C$2,BO$557,$B611,BO$559,'VA Details'!$C$4,'VA Details'!$C$3,'VA Details'!$C$5)</f>
        <v>#NAME?</v>
      </c>
      <c r="BP611" s="218" t="e">
        <f t="array" aca="1" ref="BP611" ca="1">_xll.VisibleAlpha.UDF.VAData('VA Details'!$C$2,BP$557,$B611,BP$559,'VA Details'!$C$4,'VA Details'!$C$3,'VA Details'!$C$5)</f>
        <v>#NAME?</v>
      </c>
      <c r="BQ611" s="218" t="e">
        <f t="array" aca="1" ref="BQ611" ca="1">_xll.VisibleAlpha.UDF.VAData('VA Details'!$C$2,BQ$557,$B611,BQ$559,'VA Details'!$C$4,'VA Details'!$C$3,'VA Details'!$C$5)</f>
        <v>#NAME?</v>
      </c>
      <c r="BR611" s="218" t="e">
        <f t="array" aca="1" ref="BR611" ca="1">_xll.VisibleAlpha.UDF.VAData('VA Details'!$C$2,BR$557,$B611,BR$559,'VA Details'!$C$4,'VA Details'!$C$3,'VA Details'!$C$5)</f>
        <v>#NAME?</v>
      </c>
      <c r="BS611" s="218" t="e">
        <f t="array" aca="1" ref="BS611" ca="1">_xll.VisibleAlpha.UDF.VAData('VA Details'!$C$2,BS$557,$B611,BS$559,'VA Details'!$C$4,'VA Details'!$C$3,'VA Details'!$C$5)</f>
        <v>#NAME?</v>
      </c>
      <c r="BT611" s="218" t="e">
        <f t="array" aca="1" ref="BT611" ca="1">_xll.VisibleAlpha.UDF.VAData('VA Details'!$C$2,BT$557,$B611,BT$559,'VA Details'!$C$4,'VA Details'!$C$3,'VA Details'!$C$5)</f>
        <v>#NAME?</v>
      </c>
      <c r="BU611" s="218" t="e">
        <f t="array" aca="1" ref="BU611" ca="1">_xll.VisibleAlpha.UDF.VAData('VA Details'!$C$2,BU$557,$B611,BU$559,'VA Details'!$C$4,'VA Details'!$C$3,'VA Details'!$C$5)</f>
        <v>#NAME?</v>
      </c>
      <c r="BV611" s="218" t="e">
        <f t="array" aca="1" ref="BV611" ca="1">_xll.VisibleAlpha.UDF.VAData('VA Details'!$C$2,BV$557,$B611,BV$559,'VA Details'!$C$4,'VA Details'!$C$3,'VA Details'!$C$5)</f>
        <v>#NAME?</v>
      </c>
      <c r="BW611" s="218" t="e">
        <f t="array" aca="1" ref="BW611" ca="1">_xll.VisibleAlpha.UDF.VAData('VA Details'!$C$2,BW$557,$B611,BW$559,'VA Details'!$C$4,'VA Details'!$C$3,'VA Details'!$C$5)</f>
        <v>#NAME?</v>
      </c>
      <c r="BX611" s="218" t="e">
        <f t="array" aca="1" ref="BX611" ca="1">_xll.VisibleAlpha.UDF.VAData('VA Details'!$C$2,BX$557,$B611,BX$559,'VA Details'!$C$4,'VA Details'!$C$3,'VA Details'!$C$5)</f>
        <v>#NAME?</v>
      </c>
      <c r="BY611" s="218" t="e">
        <f t="array" aca="1" ref="BY611" ca="1">_xll.VisibleAlpha.UDF.VAData('VA Details'!$C$2,BY$557,$B611,BY$559,'VA Details'!$C$4,'VA Details'!$C$3,'VA Details'!$C$5)</f>
        <v>#NAME?</v>
      </c>
      <c r="BZ611" s="218" t="e">
        <f t="array" aca="1" ref="BZ611" ca="1">_xll.VisibleAlpha.UDF.VAData('VA Details'!$C$2,BZ$557,$B611,BZ$559,'VA Details'!$C$4,'VA Details'!$C$3,'VA Details'!$C$5)</f>
        <v>#NAME?</v>
      </c>
      <c r="CB611" s="4" t="s">
        <v>365</v>
      </c>
      <c r="CC611" s="4">
        <v>-10.409750000000001</v>
      </c>
      <c r="CD611" s="4">
        <v>-12.489000000000001</v>
      </c>
      <c r="CE611" s="4">
        <v>-10.752000000000001</v>
      </c>
      <c r="CF611" s="4">
        <v>-61.849125000000001</v>
      </c>
      <c r="CG611" s="4">
        <v>-27.521999999999998</v>
      </c>
      <c r="CH611" s="4">
        <v>-14.340999999999999</v>
      </c>
      <c r="CI611" s="4">
        <v>11.717000000000001</v>
      </c>
      <c r="CJ611" s="4">
        <v>28.712</v>
      </c>
      <c r="CK611" s="4">
        <v>38.981000000000002</v>
      </c>
      <c r="CL611" s="4">
        <v>6.4160000000000004</v>
      </c>
      <c r="CM611" s="4">
        <v>-5.0170000000000003</v>
      </c>
      <c r="CN611" s="4">
        <v>-114.8</v>
      </c>
      <c r="CO611" s="4">
        <v>-74.7</v>
      </c>
      <c r="CP611" s="218" t="e">
        <f t="array" aca="1" ref="CP611" ca="1">_xll.VisibleAlpha.UDF.VAData('VA Details'!$C$2,CP$557,$B611,CP$559,'VA Details'!$C$4,'VA Details'!$C$3,'VA Details'!$C$5)</f>
        <v>#NAME?</v>
      </c>
      <c r="CQ611" s="218" t="e">
        <f t="array" aca="1" ref="CQ611" ca="1">_xll.VisibleAlpha.UDF.VAData('VA Details'!$C$2,CQ$557,$B611,CQ$559,'VA Details'!$C$4,'VA Details'!$C$3,'VA Details'!$C$5)</f>
        <v>#NAME?</v>
      </c>
      <c r="CR611" s="218" t="e">
        <f t="array" aca="1" ref="CR611" ca="1">_xll.VisibleAlpha.UDF.VAData('VA Details'!$C$2,CR$557,$B611,CR$559,'VA Details'!$C$4,'VA Details'!$C$3,'VA Details'!$C$5)</f>
        <v>#NAME?</v>
      </c>
      <c r="CS611" s="218" t="e">
        <f t="array" aca="1" ref="CS611" ca="1">_xll.VisibleAlpha.UDF.VAData('VA Details'!$C$2,CS$557,$B611,CS$559,'VA Details'!$C$4,'VA Details'!$C$3,'VA Details'!$C$5)</f>
        <v>#NAME?</v>
      </c>
      <c r="CT611" s="218" t="e">
        <f t="array" aca="1" ref="CT611" ca="1">_xll.VisibleAlpha.UDF.VAData('VA Details'!$C$2,CT$557,$B611,CT$559,'VA Details'!$C$4,'VA Details'!$C$3,'VA Details'!$C$5)</f>
        <v>#NAME?</v>
      </c>
    </row>
    <row r="612" spans="1:98" ht="15.75" customHeight="1" x14ac:dyDescent="0.25">
      <c r="A612" s="16"/>
      <c r="B612" s="17" t="s">
        <v>396</v>
      </c>
      <c r="C612" s="40" t="s">
        <v>365</v>
      </c>
      <c r="D612" s="40" t="s">
        <v>365</v>
      </c>
      <c r="E612" s="40" t="s">
        <v>365</v>
      </c>
      <c r="F612" s="40" t="s">
        <v>365</v>
      </c>
      <c r="G612" s="40">
        <v>3.9536666666666598</v>
      </c>
      <c r="H612" s="40">
        <v>-39.598666666666666</v>
      </c>
      <c r="I612" s="40">
        <v>27.106000000000002</v>
      </c>
      <c r="J612" s="40">
        <v>-53.264000000000003</v>
      </c>
      <c r="K612" s="40">
        <v>-97.382000000000005</v>
      </c>
      <c r="L612" s="40">
        <v>12.586500000000001</v>
      </c>
      <c r="M612" s="40">
        <v>83.106125000000006</v>
      </c>
      <c r="N612" s="40">
        <v>47.549714285714288</v>
      </c>
      <c r="O612" s="40">
        <v>-44.688375000000015</v>
      </c>
      <c r="P612" s="40">
        <v>271.91457142857143</v>
      </c>
      <c r="Q612" s="40">
        <v>185.12814285714285</v>
      </c>
      <c r="R612" s="40">
        <v>25.661285714285743</v>
      </c>
      <c r="S612" s="40">
        <v>-13.2974</v>
      </c>
      <c r="T612" s="40">
        <v>-34.387999999999998</v>
      </c>
      <c r="U612" s="40">
        <v>259.83850000000001</v>
      </c>
      <c r="V612" s="40">
        <v>48.624000000000002</v>
      </c>
      <c r="W612" s="40">
        <v>45.606999999999999</v>
      </c>
      <c r="X612" s="40">
        <v>49.097000000000001</v>
      </c>
      <c r="Y612" s="40">
        <v>84.098000000000098</v>
      </c>
      <c r="Z612" s="40">
        <v>49.131999999999998</v>
      </c>
      <c r="AA612" s="40">
        <v>-36.664000000000001</v>
      </c>
      <c r="AB612" s="40">
        <v>95.725999999999999</v>
      </c>
      <c r="AC612" s="40">
        <v>145.428</v>
      </c>
      <c r="AD612" s="40">
        <v>101.568</v>
      </c>
      <c r="AE612" s="40">
        <v>62.384999999999998</v>
      </c>
      <c r="AF612" s="40">
        <v>164.89</v>
      </c>
      <c r="AG612" s="40">
        <v>171.37100000000001</v>
      </c>
      <c r="AH612" s="40">
        <v>107.029</v>
      </c>
      <c r="AI612" s="40">
        <v>17.11</v>
      </c>
      <c r="AJ612" s="40">
        <v>151.84399999999999</v>
      </c>
      <c r="AK612" s="40">
        <v>415.43299999999999</v>
      </c>
      <c r="AL612" s="40">
        <v>110.88</v>
      </c>
      <c r="AM612" s="40">
        <v>36.570999999999998</v>
      </c>
      <c r="AN612" s="40">
        <v>264.90100000000001</v>
      </c>
      <c r="AO612" s="40">
        <v>223.71899999999999</v>
      </c>
      <c r="AP612" s="40">
        <v>206.29400000000001</v>
      </c>
      <c r="AQ612" s="40">
        <v>314.12799999999999</v>
      </c>
      <c r="AR612" s="40">
        <v>274.18099999999998</v>
      </c>
      <c r="AS612" s="40">
        <v>171.91399999999999</v>
      </c>
      <c r="AT612" s="40">
        <v>193.261</v>
      </c>
      <c r="AU612" s="40">
        <v>141.39500000000001</v>
      </c>
      <c r="AV612" s="40">
        <v>227.19800000000001</v>
      </c>
      <c r="AW612" s="40">
        <v>183</v>
      </c>
      <c r="AX612" s="40">
        <v>151.64699999999999</v>
      </c>
      <c r="AY612" s="40">
        <v>122.4</v>
      </c>
      <c r="AZ612" s="40">
        <v>268</v>
      </c>
      <c r="BA612" s="40">
        <v>176.5</v>
      </c>
      <c r="BB612" s="40">
        <v>122.1</v>
      </c>
      <c r="BC612" s="40">
        <v>56.099999999999902</v>
      </c>
      <c r="BD612" s="40">
        <v>255.5</v>
      </c>
      <c r="BE612" s="40">
        <v>148.69999999999999</v>
      </c>
      <c r="BF612" s="40">
        <v>58.1</v>
      </c>
      <c r="BG612" s="40">
        <v>10.3</v>
      </c>
      <c r="BH612" s="273">
        <v>141.9</v>
      </c>
      <c r="BI612" s="95" t="e">
        <f t="array" aca="1" ref="BI612" ca="1">_xll.VisibleAlpha.UDF.VAData('VA Details'!$C$2,BI$557,$B612,BI$559,'VA Details'!$C$4,'VA Details'!$C$3,'VA Details'!$C$5)</f>
        <v>#NAME?</v>
      </c>
      <c r="BJ612" s="95" t="e">
        <f t="array" aca="1" ref="BJ612" ca="1">_xll.VisibleAlpha.UDF.VAData('VA Details'!$C$2,BJ$557,$B612,BJ$559,'VA Details'!$C$4,'VA Details'!$C$3,'VA Details'!$C$5)</f>
        <v>#NAME?</v>
      </c>
      <c r="BK612" s="95" t="e">
        <f t="array" aca="1" ref="BK612" ca="1">_xll.VisibleAlpha.UDF.VAData('VA Details'!$C$2,BK$557,$B612,BK$559,'VA Details'!$C$4,'VA Details'!$C$3,'VA Details'!$C$5)</f>
        <v>#NAME?</v>
      </c>
      <c r="BL612" s="95" t="e">
        <f t="array" aca="1" ref="BL612" ca="1">_xll.VisibleAlpha.UDF.VAData('VA Details'!$C$2,BL$557,$B612,BL$559,'VA Details'!$C$4,'VA Details'!$C$3,'VA Details'!$C$5)</f>
        <v>#NAME?</v>
      </c>
      <c r="BM612" s="95" t="e">
        <f t="array" aca="1" ref="BM612" ca="1">_xll.VisibleAlpha.UDF.VAData('VA Details'!$C$2,BM$557,$B612,BM$559,'VA Details'!$C$4,'VA Details'!$C$3,'VA Details'!$C$5)</f>
        <v>#NAME?</v>
      </c>
      <c r="BN612" s="95" t="e">
        <f t="array" aca="1" ref="BN612" ca="1">_xll.VisibleAlpha.UDF.VAData('VA Details'!$C$2,BN$557,$B612,BN$559,'VA Details'!$C$4,'VA Details'!$C$3,'VA Details'!$C$5)</f>
        <v>#NAME?</v>
      </c>
      <c r="BO612" s="95" t="e">
        <f t="array" aca="1" ref="BO612" ca="1">_xll.VisibleAlpha.UDF.VAData('VA Details'!$C$2,BO$557,$B612,BO$559,'VA Details'!$C$4,'VA Details'!$C$3,'VA Details'!$C$5)</f>
        <v>#NAME?</v>
      </c>
      <c r="BP612" s="95" t="e">
        <f t="array" aca="1" ref="BP612" ca="1">_xll.VisibleAlpha.UDF.VAData('VA Details'!$C$2,BP$557,$B612,BP$559,'VA Details'!$C$4,'VA Details'!$C$3,'VA Details'!$C$5)</f>
        <v>#NAME?</v>
      </c>
      <c r="BQ612" s="95" t="e">
        <f t="array" aca="1" ref="BQ612" ca="1">_xll.VisibleAlpha.UDF.VAData('VA Details'!$C$2,BQ$557,$B612,BQ$559,'VA Details'!$C$4,'VA Details'!$C$3,'VA Details'!$C$5)</f>
        <v>#NAME?</v>
      </c>
      <c r="BR612" s="95" t="e">
        <f t="array" aca="1" ref="BR612" ca="1">_xll.VisibleAlpha.UDF.VAData('VA Details'!$C$2,BR$557,$B612,BR$559,'VA Details'!$C$4,'VA Details'!$C$3,'VA Details'!$C$5)</f>
        <v>#NAME?</v>
      </c>
      <c r="BS612" s="95" t="e">
        <f t="array" aca="1" ref="BS612" ca="1">_xll.VisibleAlpha.UDF.VAData('VA Details'!$C$2,BS$557,$B612,BS$559,'VA Details'!$C$4,'VA Details'!$C$3,'VA Details'!$C$5)</f>
        <v>#NAME?</v>
      </c>
      <c r="BT612" s="95" t="e">
        <f t="array" aca="1" ref="BT612" ca="1">_xll.VisibleAlpha.UDF.VAData('VA Details'!$C$2,BT$557,$B612,BT$559,'VA Details'!$C$4,'VA Details'!$C$3,'VA Details'!$C$5)</f>
        <v>#NAME?</v>
      </c>
      <c r="BU612" s="95" t="e">
        <f t="array" aca="1" ref="BU612" ca="1">_xll.VisibleAlpha.UDF.VAData('VA Details'!$C$2,BU$557,$B612,BU$559,'VA Details'!$C$4,'VA Details'!$C$3,'VA Details'!$C$5)</f>
        <v>#NAME?</v>
      </c>
      <c r="BV612" s="95" t="e">
        <f t="array" aca="1" ref="BV612" ca="1">_xll.VisibleAlpha.UDF.VAData('VA Details'!$C$2,BV$557,$B612,BV$559,'VA Details'!$C$4,'VA Details'!$C$3,'VA Details'!$C$5)</f>
        <v>#NAME?</v>
      </c>
      <c r="BW612" s="95" t="e">
        <f t="array" aca="1" ref="BW612" ca="1">_xll.VisibleAlpha.UDF.VAData('VA Details'!$C$2,BW$557,$B612,BW$559,'VA Details'!$C$4,'VA Details'!$C$3,'VA Details'!$C$5)</f>
        <v>#NAME?</v>
      </c>
      <c r="BX612" s="95" t="e">
        <f t="array" aca="1" ref="BX612" ca="1">_xll.VisibleAlpha.UDF.VAData('VA Details'!$C$2,BX$557,$B612,BX$559,'VA Details'!$C$4,'VA Details'!$C$3,'VA Details'!$C$5)</f>
        <v>#NAME?</v>
      </c>
      <c r="BY612" s="95" t="e">
        <f t="array" aca="1" ref="BY612" ca="1">_xll.VisibleAlpha.UDF.VAData('VA Details'!$C$2,BY$557,$B612,BY$559,'VA Details'!$C$4,'VA Details'!$C$3,'VA Details'!$C$5)</f>
        <v>#NAME?</v>
      </c>
      <c r="BZ612" s="95" t="e">
        <f t="array" aca="1" ref="BZ612" ca="1">_xll.VisibleAlpha.UDF.VAData('VA Details'!$C$2,BZ$557,$B612,BZ$559,'VA Details'!$C$4,'VA Details'!$C$3,'VA Details'!$C$5)</f>
        <v>#NAME?</v>
      </c>
      <c r="CB612" s="40" t="s">
        <v>365</v>
      </c>
      <c r="CC612" s="40">
        <v>-60.760249999999978</v>
      </c>
      <c r="CD612" s="40">
        <v>32.772428571428655</v>
      </c>
      <c r="CE612" s="40">
        <v>519.73271428571445</v>
      </c>
      <c r="CF612" s="40">
        <v>286.2787777777778</v>
      </c>
      <c r="CG612" s="40">
        <v>230.23599999999999</v>
      </c>
      <c r="CH612" s="40">
        <v>306.05900000000003</v>
      </c>
      <c r="CI612" s="40">
        <v>504.81599999999997</v>
      </c>
      <c r="CJ612" s="40">
        <v>695.26800000000003</v>
      </c>
      <c r="CK612" s="40">
        <v>731.48500000000001</v>
      </c>
      <c r="CL612" s="40">
        <v>953.48400000000004</v>
      </c>
      <c r="CM612" s="40">
        <v>708.97500000000002</v>
      </c>
      <c r="CN612" s="40">
        <v>689.3</v>
      </c>
      <c r="CO612" s="40">
        <v>519.6</v>
      </c>
      <c r="CP612" s="95" t="e">
        <f t="array" aca="1" ref="CP612" ca="1">_xll.VisibleAlpha.UDF.VAData('VA Details'!$C$2,CP$557,$B612,CP$559,'VA Details'!$C$4,'VA Details'!$C$3,'VA Details'!$C$5)</f>
        <v>#NAME?</v>
      </c>
      <c r="CQ612" s="95" t="e">
        <f t="array" aca="1" ref="CQ612" ca="1">_xll.VisibleAlpha.UDF.VAData('VA Details'!$C$2,CQ$557,$B612,CQ$559,'VA Details'!$C$4,'VA Details'!$C$3,'VA Details'!$C$5)</f>
        <v>#NAME?</v>
      </c>
      <c r="CR612" s="95" t="e">
        <f t="array" aca="1" ref="CR612" ca="1">_xll.VisibleAlpha.UDF.VAData('VA Details'!$C$2,CR$557,$B612,CR$559,'VA Details'!$C$4,'VA Details'!$C$3,'VA Details'!$C$5)</f>
        <v>#NAME?</v>
      </c>
      <c r="CS612" s="95" t="e">
        <f t="array" aca="1" ref="CS612" ca="1">_xll.VisibleAlpha.UDF.VAData('VA Details'!$C$2,CS$557,$B612,CS$559,'VA Details'!$C$4,'VA Details'!$C$3,'VA Details'!$C$5)</f>
        <v>#NAME?</v>
      </c>
      <c r="CT612" s="95" t="e">
        <f t="array" aca="1" ref="CT612" ca="1">_xll.VisibleAlpha.UDF.VAData('VA Details'!$C$2,CT$557,$B612,CT$559,'VA Details'!$C$4,'VA Details'!$C$3,'VA Details'!$C$5)</f>
        <v>#NAME?</v>
      </c>
    </row>
    <row r="613" spans="1:98" ht="15.75" customHeight="1" x14ac:dyDescent="0.25">
      <c r="A613" s="1"/>
      <c r="AP613" s="181"/>
      <c r="AQ613" s="181"/>
      <c r="AR613" s="181"/>
      <c r="AS613" s="181"/>
      <c r="AT613" s="181"/>
      <c r="AU613" s="181"/>
      <c r="AV613" s="181"/>
      <c r="AW613" s="181"/>
      <c r="AX613" s="181"/>
      <c r="AY613" s="181"/>
      <c r="AZ613" s="181"/>
      <c r="BA613" s="181"/>
      <c r="BB613" s="181"/>
      <c r="BC613" s="181"/>
      <c r="BD613" s="181"/>
      <c r="BE613" s="181"/>
      <c r="BF613" s="181"/>
      <c r="BG613" s="181"/>
      <c r="BH613" s="274"/>
      <c r="CB613" s="181"/>
      <c r="CC613" s="181"/>
      <c r="CD613" s="181"/>
      <c r="CE613" s="181"/>
      <c r="CF613" s="181"/>
      <c r="CG613" s="181"/>
      <c r="CH613" s="181"/>
      <c r="CI613" s="181"/>
      <c r="CJ613" s="181"/>
      <c r="CK613" s="181"/>
      <c r="CL613" s="181"/>
      <c r="CM613" s="181"/>
      <c r="CN613" s="181"/>
      <c r="CO613" s="181"/>
    </row>
    <row r="614" spans="1:98" ht="15.75" customHeight="1" x14ac:dyDescent="0.25">
      <c r="A614" s="1"/>
      <c r="B614" s="36" t="s">
        <v>397</v>
      </c>
      <c r="C614" s="4" t="s">
        <v>365</v>
      </c>
      <c r="D614" s="4" t="s">
        <v>365</v>
      </c>
      <c r="E614" s="4" t="s">
        <v>365</v>
      </c>
      <c r="F614" s="4" t="s">
        <v>365</v>
      </c>
      <c r="G614" s="4">
        <v>2.7806666666666668</v>
      </c>
      <c r="H614" s="4">
        <v>0.59633333333332905</v>
      </c>
      <c r="I614" s="4">
        <v>-0.60833333333333661</v>
      </c>
      <c r="J614" s="4">
        <v>-0.70599999999999996</v>
      </c>
      <c r="K614" s="4">
        <v>1.3680000000000001</v>
      </c>
      <c r="L614" s="4">
        <v>0.79520000000000002</v>
      </c>
      <c r="M614" s="4">
        <v>1.7318</v>
      </c>
      <c r="N614" s="4">
        <v>-0.32366666666665583</v>
      </c>
      <c r="O614" s="4">
        <v>0.60499999999999998</v>
      </c>
      <c r="P614" s="4">
        <v>-8.1850000000000005</v>
      </c>
      <c r="Q614" s="4">
        <v>18.2818</v>
      </c>
      <c r="R614" s="4">
        <v>-0.60420000000001584</v>
      </c>
      <c r="S614" s="4">
        <v>-3.4047142857142876</v>
      </c>
      <c r="T614" s="4">
        <v>3.9190000000000045</v>
      </c>
      <c r="U614" s="4">
        <v>39.80510000000001</v>
      </c>
      <c r="V614" s="4">
        <v>17.775849999999998</v>
      </c>
      <c r="W614" s="4">
        <v>-18.922999999999998</v>
      </c>
      <c r="X614" s="4">
        <v>16.396999999999998</v>
      </c>
      <c r="Y614" s="4">
        <v>-19.746079999999999</v>
      </c>
      <c r="Z614" s="4">
        <v>-0.37407437500001123</v>
      </c>
      <c r="AA614" s="4">
        <v>-8.0658600000000007</v>
      </c>
      <c r="AB614" s="4">
        <v>14.129098000000001</v>
      </c>
      <c r="AC614" s="4">
        <v>31.994160000000001</v>
      </c>
      <c r="AD614" s="4">
        <v>22.34496</v>
      </c>
      <c r="AE614" s="4">
        <v>13.7247</v>
      </c>
      <c r="AF614" s="4">
        <v>36.275799999999997</v>
      </c>
      <c r="AG614" s="4">
        <v>37.701180000000001</v>
      </c>
      <c r="AH614" s="4">
        <v>23.546379999999999</v>
      </c>
      <c r="AI614" s="4">
        <v>3.4186000000000099</v>
      </c>
      <c r="AJ614" s="4">
        <v>30.369399999999999</v>
      </c>
      <c r="AK614" s="4">
        <v>83.086600000000004</v>
      </c>
      <c r="AL614" s="4">
        <v>22.175999999999998</v>
      </c>
      <c r="AM614" s="4">
        <v>6.2170699999999997</v>
      </c>
      <c r="AN614" s="4">
        <v>45.033169999999998</v>
      </c>
      <c r="AO614" s="4">
        <v>38.032229999999998</v>
      </c>
      <c r="AP614" s="4">
        <v>35.071510000000004</v>
      </c>
      <c r="AQ614" s="4">
        <v>50.260480000000001</v>
      </c>
      <c r="AR614" s="4">
        <v>43.868960000000001</v>
      </c>
      <c r="AS614" s="4">
        <v>27.506239999999998</v>
      </c>
      <c r="AT614" s="4">
        <v>30.921759999999999</v>
      </c>
      <c r="AU614" s="4">
        <v>22.623200000000001</v>
      </c>
      <c r="AV614" s="4">
        <v>36.351680000000002</v>
      </c>
      <c r="AW614" s="4">
        <v>29.28</v>
      </c>
      <c r="AX614" s="4">
        <v>24.26352</v>
      </c>
      <c r="AY614" s="4">
        <v>22.032</v>
      </c>
      <c r="AZ614" s="4">
        <v>48.24</v>
      </c>
      <c r="BA614" s="4">
        <v>31.806000000000001</v>
      </c>
      <c r="BB614" s="4">
        <v>21.995999999999999</v>
      </c>
      <c r="BC614" s="4">
        <v>10.098000000000001</v>
      </c>
      <c r="BD614" s="4">
        <v>45.99</v>
      </c>
      <c r="BE614" s="4">
        <v>26.773199999999999</v>
      </c>
      <c r="BF614" s="4">
        <v>10.458</v>
      </c>
      <c r="BG614" s="4">
        <v>1.6534285714285857</v>
      </c>
      <c r="BH614" s="272">
        <v>25.542000000000002</v>
      </c>
      <c r="BI614" s="218" t="e">
        <f t="array" aca="1" ref="BI614" ca="1">_xll.VisibleAlpha.UDF.VAData('VA Details'!$C$2,BI$557,$B614,BI$559,'VA Details'!$C$4,'VA Details'!$C$3,'VA Details'!$C$5)</f>
        <v>#NAME?</v>
      </c>
      <c r="BJ614" s="218" t="e">
        <f t="array" aca="1" ref="BJ614" ca="1">_xll.VisibleAlpha.UDF.VAData('VA Details'!$C$2,BJ$557,$B614,BJ$559,'VA Details'!$C$4,'VA Details'!$C$3,'VA Details'!$C$5)</f>
        <v>#NAME?</v>
      </c>
      <c r="BK614" s="218" t="e">
        <f t="array" aca="1" ref="BK614" ca="1">_xll.VisibleAlpha.UDF.VAData('VA Details'!$C$2,BK$557,$B614,BK$559,'VA Details'!$C$4,'VA Details'!$C$3,'VA Details'!$C$5)</f>
        <v>#NAME?</v>
      </c>
      <c r="BL614" s="218" t="e">
        <f t="array" aca="1" ref="BL614" ca="1">_xll.VisibleAlpha.UDF.VAData('VA Details'!$C$2,BL$557,$B614,BL$559,'VA Details'!$C$4,'VA Details'!$C$3,'VA Details'!$C$5)</f>
        <v>#NAME?</v>
      </c>
      <c r="BM614" s="218" t="e">
        <f t="array" aca="1" ref="BM614" ca="1">_xll.VisibleAlpha.UDF.VAData('VA Details'!$C$2,BM$557,$B614,BM$559,'VA Details'!$C$4,'VA Details'!$C$3,'VA Details'!$C$5)</f>
        <v>#NAME?</v>
      </c>
      <c r="BN614" s="218" t="e">
        <f t="array" aca="1" ref="BN614" ca="1">_xll.VisibleAlpha.UDF.VAData('VA Details'!$C$2,BN$557,$B614,BN$559,'VA Details'!$C$4,'VA Details'!$C$3,'VA Details'!$C$5)</f>
        <v>#NAME?</v>
      </c>
      <c r="BO614" s="218" t="e">
        <f t="array" aca="1" ref="BO614" ca="1">_xll.VisibleAlpha.UDF.VAData('VA Details'!$C$2,BO$557,$B614,BO$559,'VA Details'!$C$4,'VA Details'!$C$3,'VA Details'!$C$5)</f>
        <v>#NAME?</v>
      </c>
      <c r="BP614" s="218" t="e">
        <f t="array" aca="1" ref="BP614" ca="1">_xll.VisibleAlpha.UDF.VAData('VA Details'!$C$2,BP$557,$B614,BP$559,'VA Details'!$C$4,'VA Details'!$C$3,'VA Details'!$C$5)</f>
        <v>#NAME?</v>
      </c>
      <c r="BQ614" s="218" t="e">
        <f t="array" aca="1" ref="BQ614" ca="1">_xll.VisibleAlpha.UDF.VAData('VA Details'!$C$2,BQ$557,$B614,BQ$559,'VA Details'!$C$4,'VA Details'!$C$3,'VA Details'!$C$5)</f>
        <v>#NAME?</v>
      </c>
      <c r="BR614" s="218" t="e">
        <f t="array" aca="1" ref="BR614" ca="1">_xll.VisibleAlpha.UDF.VAData('VA Details'!$C$2,BR$557,$B614,BR$559,'VA Details'!$C$4,'VA Details'!$C$3,'VA Details'!$C$5)</f>
        <v>#NAME?</v>
      </c>
      <c r="BS614" s="218" t="e">
        <f t="array" aca="1" ref="BS614" ca="1">_xll.VisibleAlpha.UDF.VAData('VA Details'!$C$2,BS$557,$B614,BS$559,'VA Details'!$C$4,'VA Details'!$C$3,'VA Details'!$C$5)</f>
        <v>#NAME?</v>
      </c>
      <c r="BT614" s="218" t="e">
        <f t="array" aca="1" ref="BT614" ca="1">_xll.VisibleAlpha.UDF.VAData('VA Details'!$C$2,BT$557,$B614,BT$559,'VA Details'!$C$4,'VA Details'!$C$3,'VA Details'!$C$5)</f>
        <v>#NAME?</v>
      </c>
      <c r="BU614" s="218" t="e">
        <f t="array" aca="1" ref="BU614" ca="1">_xll.VisibleAlpha.UDF.VAData('VA Details'!$C$2,BU$557,$B614,BU$559,'VA Details'!$C$4,'VA Details'!$C$3,'VA Details'!$C$5)</f>
        <v>#NAME?</v>
      </c>
      <c r="BV614" s="218" t="e">
        <f t="array" aca="1" ref="BV614" ca="1">_xll.VisibleAlpha.UDF.VAData('VA Details'!$C$2,BV$557,$B614,BV$559,'VA Details'!$C$4,'VA Details'!$C$3,'VA Details'!$C$5)</f>
        <v>#NAME?</v>
      </c>
      <c r="BW614" s="218" t="e">
        <f t="array" aca="1" ref="BW614" ca="1">_xll.VisibleAlpha.UDF.VAData('VA Details'!$C$2,BW$557,$B614,BW$559,'VA Details'!$C$4,'VA Details'!$C$3,'VA Details'!$C$5)</f>
        <v>#NAME?</v>
      </c>
      <c r="BX614" s="218" t="e">
        <f t="array" aca="1" ref="BX614" ca="1">_xll.VisibleAlpha.UDF.VAData('VA Details'!$C$2,BX$557,$B614,BX$559,'VA Details'!$C$4,'VA Details'!$C$3,'VA Details'!$C$5)</f>
        <v>#NAME?</v>
      </c>
      <c r="BY614" s="218" t="e">
        <f t="array" aca="1" ref="BY614" ca="1">_xll.VisibleAlpha.UDF.VAData('VA Details'!$C$2,BY$557,$B614,BY$559,'VA Details'!$C$4,'VA Details'!$C$3,'VA Details'!$C$5)</f>
        <v>#NAME?</v>
      </c>
      <c r="BZ614" s="218" t="e">
        <f t="array" aca="1" ref="BZ614" ca="1">_xll.VisibleAlpha.UDF.VAData('VA Details'!$C$2,BZ$557,$B614,BZ$559,'VA Details'!$C$4,'VA Details'!$C$3,'VA Details'!$C$5)</f>
        <v>#NAME?</v>
      </c>
      <c r="CB614" s="4" t="s">
        <v>365</v>
      </c>
      <c r="CC614" s="4">
        <v>1.9834999999999812</v>
      </c>
      <c r="CD614" s="4">
        <v>3.8496000000000179</v>
      </c>
      <c r="CE614" s="4">
        <v>13.333799999999981</v>
      </c>
      <c r="CF614" s="4">
        <v>59.638817500000016</v>
      </c>
      <c r="CG614" s="4">
        <v>4.6732600000000106</v>
      </c>
      <c r="CH614" s="4">
        <v>66.864159999999998</v>
      </c>
      <c r="CI614" s="4">
        <v>111.24827999999999</v>
      </c>
      <c r="CJ614" s="4">
        <v>139.05359999999999</v>
      </c>
      <c r="CK614" s="4">
        <v>124.35398000000001</v>
      </c>
      <c r="CL614" s="4">
        <v>152.55744000000001</v>
      </c>
      <c r="CM614" s="4">
        <v>112.5184</v>
      </c>
      <c r="CN614" s="4">
        <v>124.074</v>
      </c>
      <c r="CO614" s="4">
        <v>55.5486</v>
      </c>
      <c r="CP614" s="218" t="e">
        <f t="array" aca="1" ref="CP614" ca="1">_xll.VisibleAlpha.UDF.VAData('VA Details'!$C$2,CP$557,$B614,CP$559,'VA Details'!$C$4,'VA Details'!$C$3,'VA Details'!$C$5)</f>
        <v>#NAME?</v>
      </c>
      <c r="CQ614" s="218" t="e">
        <f t="array" aca="1" ref="CQ614" ca="1">_xll.VisibleAlpha.UDF.VAData('VA Details'!$C$2,CQ$557,$B614,CQ$559,'VA Details'!$C$4,'VA Details'!$C$3,'VA Details'!$C$5)</f>
        <v>#NAME?</v>
      </c>
      <c r="CR614" s="218" t="e">
        <f t="array" aca="1" ref="CR614" ca="1">_xll.VisibleAlpha.UDF.VAData('VA Details'!$C$2,CR$557,$B614,CR$559,'VA Details'!$C$4,'VA Details'!$C$3,'VA Details'!$C$5)</f>
        <v>#NAME?</v>
      </c>
      <c r="CS614" s="218" t="e">
        <f t="array" aca="1" ref="CS614" ca="1">_xll.VisibleAlpha.UDF.VAData('VA Details'!$C$2,CS$557,$B614,CS$559,'VA Details'!$C$4,'VA Details'!$C$3,'VA Details'!$C$5)</f>
        <v>#NAME?</v>
      </c>
      <c r="CT614" s="218" t="e">
        <f t="array" aca="1" ref="CT614" ca="1">_xll.VisibleAlpha.UDF.VAData('VA Details'!$C$2,CT$557,$B614,CT$559,'VA Details'!$C$4,'VA Details'!$C$3,'VA Details'!$C$5)</f>
        <v>#NAME?</v>
      </c>
    </row>
    <row r="615" spans="1:98" ht="15.75" customHeight="1" x14ac:dyDescent="0.25">
      <c r="A615" s="168"/>
      <c r="B615" s="222" t="s">
        <v>398</v>
      </c>
      <c r="C615" s="87" t="e">
        <v>#VALUE!</v>
      </c>
      <c r="D615" s="87" t="e">
        <v>#VALUE!</v>
      </c>
      <c r="E615" s="87" t="e">
        <v>#VALUE!</v>
      </c>
      <c r="F615" s="87" t="e">
        <v>#VALUE!</v>
      </c>
      <c r="G615" s="87">
        <v>0.70331337998482546</v>
      </c>
      <c r="H615" s="87">
        <v>-1.5059429610424486E-2</v>
      </c>
      <c r="I615" s="87">
        <v>-2.2442755601465969E-2</v>
      </c>
      <c r="J615" s="87">
        <v>1.3254731150495642E-2</v>
      </c>
      <c r="K615" s="87">
        <v>-1.4047770635230331E-2</v>
      </c>
      <c r="L615" s="87">
        <v>6.317880268541691E-2</v>
      </c>
      <c r="M615" s="87">
        <v>2.0838415941063306E-2</v>
      </c>
      <c r="N615" s="87">
        <v>-6.8069108622151571E-3</v>
      </c>
      <c r="O615" s="87">
        <v>-1.3538196454894584E-2</v>
      </c>
      <c r="P615" s="87">
        <v>-3.0101365870163006E-2</v>
      </c>
      <c r="Q615" s="87">
        <v>9.8752138480141569E-2</v>
      </c>
      <c r="R615" s="87">
        <v>-2.3545195931615196E-2</v>
      </c>
      <c r="S615" s="87">
        <v>0.25604360895470452</v>
      </c>
      <c r="T615" s="87">
        <v>-0.11396417354891254</v>
      </c>
      <c r="U615" s="87">
        <v>0.15319169407150984</v>
      </c>
      <c r="V615" s="87">
        <v>0.36557769825600522</v>
      </c>
      <c r="W615" s="87">
        <v>-0.41491437717894181</v>
      </c>
      <c r="X615" s="87">
        <v>0.33397152575513772</v>
      </c>
      <c r="Y615" s="87">
        <v>-0.23479844942804795</v>
      </c>
      <c r="Z615" s="87">
        <v>-7.6136606488645129E-3</v>
      </c>
      <c r="AA615" s="87">
        <v>0.21999399956360463</v>
      </c>
      <c r="AB615" s="87">
        <v>0.14759937738963291</v>
      </c>
      <c r="AC615" s="87">
        <v>0.22</v>
      </c>
      <c r="AD615" s="87">
        <v>0.22</v>
      </c>
      <c r="AE615" s="87">
        <v>0.22</v>
      </c>
      <c r="AF615" s="87">
        <v>0.22</v>
      </c>
      <c r="AG615" s="87">
        <v>0.21999743247107154</v>
      </c>
      <c r="AH615" s="87">
        <v>0.22</v>
      </c>
      <c r="AI615" s="87">
        <v>0.19980128579777967</v>
      </c>
      <c r="AJ615" s="87">
        <v>0.20000395142382971</v>
      </c>
      <c r="AK615" s="87">
        <v>0.2</v>
      </c>
      <c r="AL615" s="87">
        <v>0.19999999999999998</v>
      </c>
      <c r="AM615" s="87">
        <v>0.17</v>
      </c>
      <c r="AN615" s="87">
        <v>0.16999999999999998</v>
      </c>
      <c r="AO615" s="87">
        <v>0.16999999999999998</v>
      </c>
      <c r="AP615" s="87">
        <v>0.17000741659961027</v>
      </c>
      <c r="AQ615" s="87">
        <v>0.16</v>
      </c>
      <c r="AR615" s="87">
        <v>0.16</v>
      </c>
      <c r="AS615" s="87">
        <v>0.16</v>
      </c>
      <c r="AT615" s="87">
        <v>0.16</v>
      </c>
      <c r="AU615" s="87">
        <v>0.16</v>
      </c>
      <c r="AV615" s="87">
        <v>0.16</v>
      </c>
      <c r="AW615" s="87">
        <v>0.16</v>
      </c>
      <c r="AX615" s="87">
        <v>0.16</v>
      </c>
      <c r="AY615" s="87">
        <v>0.18</v>
      </c>
      <c r="AZ615" s="87">
        <v>0.18000000000000002</v>
      </c>
      <c r="BA615" s="87">
        <v>0.18020396600566574</v>
      </c>
      <c r="BB615" s="87">
        <v>0.18014742014742013</v>
      </c>
      <c r="BC615" s="87">
        <v>0.18000000000000033</v>
      </c>
      <c r="BD615" s="87">
        <v>0.18000000000000002</v>
      </c>
      <c r="BE615" s="87">
        <v>0.18004841963685272</v>
      </c>
      <c r="BF615" s="87">
        <v>0.18</v>
      </c>
      <c r="BG615" s="87">
        <v>0.16052704576976559</v>
      </c>
      <c r="BH615" s="277">
        <v>0.18</v>
      </c>
      <c r="BI615" s="87" t="e">
        <f t="shared" ref="BI615:BZ615" ca="1" si="1455">+BI614/BI612</f>
        <v>#NAME?</v>
      </c>
      <c r="BJ615" s="87" t="e">
        <f t="shared" ca="1" si="1455"/>
        <v>#NAME?</v>
      </c>
      <c r="BK615" s="87" t="e">
        <f t="shared" ca="1" si="1455"/>
        <v>#NAME?</v>
      </c>
      <c r="BL615" s="87" t="e">
        <f t="shared" ca="1" si="1455"/>
        <v>#NAME?</v>
      </c>
      <c r="BM615" s="87" t="e">
        <f t="shared" ca="1" si="1455"/>
        <v>#NAME?</v>
      </c>
      <c r="BN615" s="87" t="e">
        <f t="shared" ca="1" si="1455"/>
        <v>#NAME?</v>
      </c>
      <c r="BO615" s="87" t="e">
        <f t="shared" ca="1" si="1455"/>
        <v>#NAME?</v>
      </c>
      <c r="BP615" s="87" t="e">
        <f t="shared" ca="1" si="1455"/>
        <v>#NAME?</v>
      </c>
      <c r="BQ615" s="87" t="e">
        <f t="shared" ca="1" si="1455"/>
        <v>#NAME?</v>
      </c>
      <c r="BR615" s="87" t="e">
        <f t="shared" ca="1" si="1455"/>
        <v>#NAME?</v>
      </c>
      <c r="BS615" s="87" t="e">
        <f t="shared" ca="1" si="1455"/>
        <v>#NAME?</v>
      </c>
      <c r="BT615" s="87" t="e">
        <f t="shared" ca="1" si="1455"/>
        <v>#NAME?</v>
      </c>
      <c r="BU615" s="87" t="e">
        <f t="shared" ca="1" si="1455"/>
        <v>#NAME?</v>
      </c>
      <c r="BV615" s="87" t="e">
        <f t="shared" ca="1" si="1455"/>
        <v>#NAME?</v>
      </c>
      <c r="BW615" s="87" t="e">
        <f t="shared" ca="1" si="1455"/>
        <v>#NAME?</v>
      </c>
      <c r="BX615" s="87" t="e">
        <f t="shared" ca="1" si="1455"/>
        <v>#NAME?</v>
      </c>
      <c r="BY615" s="87" t="e">
        <f t="shared" ca="1" si="1455"/>
        <v>#NAME?</v>
      </c>
      <c r="BZ615" s="87" t="e">
        <f t="shared" ca="1" si="1455"/>
        <v>#NAME?</v>
      </c>
      <c r="CB615" s="87" t="e">
        <v>#VALUE!</v>
      </c>
      <c r="CC615" s="87">
        <v>-3.2644697808188447E-2</v>
      </c>
      <c r="CD615" s="87">
        <v>0.11746459349540361</v>
      </c>
      <c r="CE615" s="87">
        <v>2.565511008543123E-2</v>
      </c>
      <c r="CF615" s="87">
        <v>0.20832427035962231</v>
      </c>
      <c r="CG615" s="87">
        <v>2.0297694539516024E-2</v>
      </c>
      <c r="CH615" s="87">
        <v>0.21846820384304985</v>
      </c>
      <c r="CI615" s="87">
        <v>0.22037391841779974</v>
      </c>
      <c r="CJ615" s="87">
        <v>0.19999999999999998</v>
      </c>
      <c r="CK615" s="87">
        <v>0.17000209163550858</v>
      </c>
      <c r="CL615" s="87">
        <v>0.16</v>
      </c>
      <c r="CM615" s="87">
        <v>0.15870573715575301</v>
      </c>
      <c r="CN615" s="87">
        <v>0.18000000000000002</v>
      </c>
      <c r="CO615" s="87">
        <v>0.10690646651270208</v>
      </c>
      <c r="CP615" s="87" t="e">
        <f t="shared" ref="CP615:CT615" ca="1" si="1456">+CP614/CP612</f>
        <v>#NAME?</v>
      </c>
      <c r="CQ615" s="87" t="e">
        <f t="shared" ca="1" si="1456"/>
        <v>#NAME?</v>
      </c>
      <c r="CR615" s="87" t="e">
        <f t="shared" ca="1" si="1456"/>
        <v>#NAME?</v>
      </c>
      <c r="CS615" s="87" t="e">
        <f t="shared" ca="1" si="1456"/>
        <v>#NAME?</v>
      </c>
      <c r="CT615" s="87" t="e">
        <f t="shared" ca="1" si="1456"/>
        <v>#NAME?</v>
      </c>
    </row>
    <row r="616" spans="1:98" ht="15.75" customHeight="1" x14ac:dyDescent="0.25">
      <c r="A616" s="1"/>
      <c r="AP616" s="181"/>
      <c r="AQ616" s="181"/>
      <c r="AR616" s="181"/>
      <c r="AS616" s="181"/>
      <c r="AT616" s="181"/>
      <c r="AU616" s="181"/>
      <c r="AV616" s="181"/>
      <c r="AW616" s="181"/>
      <c r="AX616" s="181"/>
      <c r="AY616" s="181"/>
      <c r="AZ616" s="181"/>
      <c r="BA616" s="181"/>
      <c r="BB616" s="181"/>
      <c r="BC616" s="181"/>
      <c r="BD616" s="181"/>
      <c r="BE616" s="181"/>
      <c r="BF616" s="181"/>
      <c r="BG616" s="181"/>
      <c r="BH616" s="274"/>
      <c r="CB616" s="181"/>
      <c r="CC616" s="181"/>
      <c r="CD616" s="181"/>
      <c r="CE616" s="181"/>
      <c r="CF616" s="181"/>
      <c r="CG616" s="181"/>
      <c r="CH616" s="181"/>
      <c r="CI616" s="181"/>
      <c r="CJ616" s="181"/>
      <c r="CK616" s="181"/>
      <c r="CL616" s="181"/>
      <c r="CM616" s="181"/>
      <c r="CN616" s="181"/>
      <c r="CO616" s="181"/>
    </row>
    <row r="617" spans="1:98" ht="15.75" customHeight="1" x14ac:dyDescent="0.25">
      <c r="A617" s="1"/>
      <c r="B617" s="36" t="s">
        <v>399</v>
      </c>
      <c r="C617" s="4" t="s">
        <v>365</v>
      </c>
      <c r="D617" s="4" t="s">
        <v>365</v>
      </c>
      <c r="E617" s="4" t="s">
        <v>365</v>
      </c>
      <c r="F617" s="4" t="s">
        <v>365</v>
      </c>
      <c r="G617" s="4">
        <v>-0.71050000000000746</v>
      </c>
      <c r="H617" s="4">
        <v>-41.356749999999998</v>
      </c>
      <c r="I617" s="4">
        <v>25.241499999999998</v>
      </c>
      <c r="J617" s="4">
        <v>-54.868250000000003</v>
      </c>
      <c r="K617" s="4">
        <v>-98.75</v>
      </c>
      <c r="L617" s="4">
        <v>10.199</v>
      </c>
      <c r="M617" s="4">
        <v>78.775000000000006</v>
      </c>
      <c r="N617" s="4">
        <v>47.245444444444431</v>
      </c>
      <c r="O617" s="4">
        <v>-47.055</v>
      </c>
      <c r="P617" s="4">
        <v>325.57299999999998</v>
      </c>
      <c r="Q617" s="4">
        <v>210.71199999999999</v>
      </c>
      <c r="R617" s="4">
        <v>21.492999999999999</v>
      </c>
      <c r="S617" s="4">
        <v>-11.231</v>
      </c>
      <c r="T617" s="4">
        <v>-35.408999999999999</v>
      </c>
      <c r="U617" s="4">
        <v>211.6</v>
      </c>
      <c r="V617" s="4">
        <v>52.567999999999898</v>
      </c>
      <c r="W617" s="4">
        <v>34.207999999999998</v>
      </c>
      <c r="X617" s="4">
        <v>32.700000000000003</v>
      </c>
      <c r="Y617" s="4">
        <v>99.313999999999993</v>
      </c>
      <c r="Z617" s="4">
        <v>51.472000000000001</v>
      </c>
      <c r="AA617" s="4">
        <v>-28.895</v>
      </c>
      <c r="AB617" s="4">
        <v>74.793447692307694</v>
      </c>
      <c r="AC617" s="4">
        <v>113.43384</v>
      </c>
      <c r="AD617" s="4">
        <v>79.223039999999997</v>
      </c>
      <c r="AE617" s="4">
        <v>48.660299999999999</v>
      </c>
      <c r="AF617" s="4">
        <v>128.61420000000001</v>
      </c>
      <c r="AG617" s="4">
        <v>133.66782000000001</v>
      </c>
      <c r="AH617" s="4">
        <v>83.482619999999997</v>
      </c>
      <c r="AI617" s="4">
        <v>13.688000000000001</v>
      </c>
      <c r="AJ617" s="4">
        <v>121.4776</v>
      </c>
      <c r="AK617" s="4">
        <v>332.34640000000002</v>
      </c>
      <c r="AL617" s="4">
        <v>88.703999999999994</v>
      </c>
      <c r="AM617" s="4">
        <v>30.353929999999998</v>
      </c>
      <c r="AN617" s="4">
        <v>219.86783</v>
      </c>
      <c r="AO617" s="4">
        <v>185.68677</v>
      </c>
      <c r="AP617" s="4">
        <v>171.22318999999999</v>
      </c>
      <c r="AQ617" s="4">
        <v>263.86752000000001</v>
      </c>
      <c r="AR617" s="4">
        <v>230.31204</v>
      </c>
      <c r="AS617" s="4">
        <v>144.40776</v>
      </c>
      <c r="AT617" s="4">
        <v>162.33923999999999</v>
      </c>
      <c r="AU617" s="4">
        <v>118.7718</v>
      </c>
      <c r="AV617" s="4">
        <v>190.84631999999999</v>
      </c>
      <c r="AW617" s="4">
        <v>153.72</v>
      </c>
      <c r="AX617" s="4">
        <v>127.38348000000001</v>
      </c>
      <c r="AY617" s="4">
        <v>100.45</v>
      </c>
      <c r="AZ617" s="4">
        <v>219.76</v>
      </c>
      <c r="BA617" s="4">
        <v>144.72999999999999</v>
      </c>
      <c r="BB617" s="4">
        <v>100.122</v>
      </c>
      <c r="BC617" s="4">
        <v>46.001999999999903</v>
      </c>
      <c r="BD617" s="4">
        <v>209.51</v>
      </c>
      <c r="BE617" s="4">
        <v>121.934</v>
      </c>
      <c r="BF617" s="4">
        <v>47.642000000000003</v>
      </c>
      <c r="BG617" s="4">
        <v>8.4459999999999802</v>
      </c>
      <c r="BH617" s="272">
        <v>116.358</v>
      </c>
      <c r="BI617" s="218" t="e">
        <f t="array" aca="1" ref="BI617" ca="1">_xll.VisibleAlpha.UDF.VAData('VA Details'!$C$2,BI$557,$B617,BI$559,'VA Details'!$C$4,'VA Details'!$C$3,'VA Details'!$C$5)</f>
        <v>#NAME?</v>
      </c>
      <c r="BJ617" s="218" t="e">
        <f t="array" aca="1" ref="BJ617" ca="1">_xll.VisibleAlpha.UDF.VAData('VA Details'!$C$2,BJ$557,$B617,BJ$559,'VA Details'!$C$4,'VA Details'!$C$3,'VA Details'!$C$5)</f>
        <v>#NAME?</v>
      </c>
      <c r="BK617" s="218" t="e">
        <f t="array" aca="1" ref="BK617" ca="1">_xll.VisibleAlpha.UDF.VAData('VA Details'!$C$2,BK$557,$B617,BK$559,'VA Details'!$C$4,'VA Details'!$C$3,'VA Details'!$C$5)</f>
        <v>#NAME?</v>
      </c>
      <c r="BL617" s="218" t="e">
        <f t="array" aca="1" ref="BL617" ca="1">_xll.VisibleAlpha.UDF.VAData('VA Details'!$C$2,BL$557,$B617,BL$559,'VA Details'!$C$4,'VA Details'!$C$3,'VA Details'!$C$5)</f>
        <v>#NAME?</v>
      </c>
      <c r="BM617" s="218" t="e">
        <f t="array" aca="1" ref="BM617" ca="1">_xll.VisibleAlpha.UDF.VAData('VA Details'!$C$2,BM$557,$B617,BM$559,'VA Details'!$C$4,'VA Details'!$C$3,'VA Details'!$C$5)</f>
        <v>#NAME?</v>
      </c>
      <c r="BN617" s="218" t="e">
        <f t="array" aca="1" ref="BN617" ca="1">_xll.VisibleAlpha.UDF.VAData('VA Details'!$C$2,BN$557,$B617,BN$559,'VA Details'!$C$4,'VA Details'!$C$3,'VA Details'!$C$5)</f>
        <v>#NAME?</v>
      </c>
      <c r="BO617" s="218" t="e">
        <f t="array" aca="1" ref="BO617" ca="1">_xll.VisibleAlpha.UDF.VAData('VA Details'!$C$2,BO$557,$B617,BO$559,'VA Details'!$C$4,'VA Details'!$C$3,'VA Details'!$C$5)</f>
        <v>#NAME?</v>
      </c>
      <c r="BP617" s="218" t="e">
        <f t="array" aca="1" ref="BP617" ca="1">_xll.VisibleAlpha.UDF.VAData('VA Details'!$C$2,BP$557,$B617,BP$559,'VA Details'!$C$4,'VA Details'!$C$3,'VA Details'!$C$5)</f>
        <v>#NAME?</v>
      </c>
      <c r="BQ617" s="218" t="e">
        <f t="array" aca="1" ref="BQ617" ca="1">_xll.VisibleAlpha.UDF.VAData('VA Details'!$C$2,BQ$557,$B617,BQ$559,'VA Details'!$C$4,'VA Details'!$C$3,'VA Details'!$C$5)</f>
        <v>#NAME?</v>
      </c>
      <c r="BR617" s="218" t="e">
        <f t="array" aca="1" ref="BR617" ca="1">_xll.VisibleAlpha.UDF.VAData('VA Details'!$C$2,BR$557,$B617,BR$559,'VA Details'!$C$4,'VA Details'!$C$3,'VA Details'!$C$5)</f>
        <v>#NAME?</v>
      </c>
      <c r="BS617" s="218" t="e">
        <f t="array" aca="1" ref="BS617" ca="1">_xll.VisibleAlpha.UDF.VAData('VA Details'!$C$2,BS$557,$B617,BS$559,'VA Details'!$C$4,'VA Details'!$C$3,'VA Details'!$C$5)</f>
        <v>#NAME?</v>
      </c>
      <c r="BT617" s="218" t="e">
        <f t="array" aca="1" ref="BT617" ca="1">_xll.VisibleAlpha.UDF.VAData('VA Details'!$C$2,BT$557,$B617,BT$559,'VA Details'!$C$4,'VA Details'!$C$3,'VA Details'!$C$5)</f>
        <v>#NAME?</v>
      </c>
      <c r="BU617" s="218" t="e">
        <f t="array" aca="1" ref="BU617" ca="1">_xll.VisibleAlpha.UDF.VAData('VA Details'!$C$2,BU$557,$B617,BU$559,'VA Details'!$C$4,'VA Details'!$C$3,'VA Details'!$C$5)</f>
        <v>#NAME?</v>
      </c>
      <c r="BV617" s="218" t="e">
        <f t="array" aca="1" ref="BV617" ca="1">_xll.VisibleAlpha.UDF.VAData('VA Details'!$C$2,BV$557,$B617,BV$559,'VA Details'!$C$4,'VA Details'!$C$3,'VA Details'!$C$5)</f>
        <v>#NAME?</v>
      </c>
      <c r="BW617" s="218" t="e">
        <f t="array" aca="1" ref="BW617" ca="1">_xll.VisibleAlpha.UDF.VAData('VA Details'!$C$2,BW$557,$B617,BW$559,'VA Details'!$C$4,'VA Details'!$C$3,'VA Details'!$C$5)</f>
        <v>#NAME?</v>
      </c>
      <c r="BX617" s="218" t="e">
        <f t="array" aca="1" ref="BX617" ca="1">_xll.VisibleAlpha.UDF.VAData('VA Details'!$C$2,BX$557,$B617,BX$559,'VA Details'!$C$4,'VA Details'!$C$3,'VA Details'!$C$5)</f>
        <v>#NAME?</v>
      </c>
      <c r="BY617" s="218" t="e">
        <f t="array" aca="1" ref="BY617" ca="1">_xll.VisibleAlpha.UDF.VAData('VA Details'!$C$2,BY$557,$B617,BY$559,'VA Details'!$C$4,'VA Details'!$C$3,'VA Details'!$C$5)</f>
        <v>#NAME?</v>
      </c>
      <c r="BZ617" s="218" t="e">
        <f t="array" aca="1" ref="BZ617" ca="1">_xll.VisibleAlpha.UDF.VAData('VA Details'!$C$2,BZ$557,$B617,BZ$559,'VA Details'!$C$4,'VA Details'!$C$3,'VA Details'!$C$5)</f>
        <v>#NAME?</v>
      </c>
      <c r="CB617" s="4" t="s">
        <v>365</v>
      </c>
      <c r="CC617" s="4">
        <v>-69.230799999999974</v>
      </c>
      <c r="CD617" s="4">
        <v>33.079000000000001</v>
      </c>
      <c r="CE617" s="4">
        <v>510.72300000000001</v>
      </c>
      <c r="CF617" s="4">
        <v>206.541</v>
      </c>
      <c r="CG617" s="4">
        <v>218.298</v>
      </c>
      <c r="CH617" s="4">
        <v>238.72524000000001</v>
      </c>
      <c r="CI617" s="4">
        <v>394.42572000000001</v>
      </c>
      <c r="CJ617" s="4">
        <v>556.21439999999996</v>
      </c>
      <c r="CK617" s="4">
        <v>607.13089000000002</v>
      </c>
      <c r="CL617" s="4">
        <v>800.92655999999999</v>
      </c>
      <c r="CM617" s="4">
        <v>592.21015977777768</v>
      </c>
      <c r="CN617" s="4">
        <v>565.226</v>
      </c>
      <c r="CO617" s="4">
        <v>277.42405714285724</v>
      </c>
      <c r="CP617" s="218" t="e">
        <f t="array" aca="1" ref="CP617" ca="1">_xll.VisibleAlpha.UDF.VAData('VA Details'!$C$2,CP$557,$B617,CP$559,'VA Details'!$C$4,'VA Details'!$C$3,'VA Details'!$C$5)</f>
        <v>#NAME?</v>
      </c>
      <c r="CQ617" s="218" t="e">
        <f t="array" aca="1" ref="CQ617" ca="1">_xll.VisibleAlpha.UDF.VAData('VA Details'!$C$2,CQ$557,$B617,CQ$559,'VA Details'!$C$4,'VA Details'!$C$3,'VA Details'!$C$5)</f>
        <v>#NAME?</v>
      </c>
      <c r="CR617" s="218" t="e">
        <f t="array" aca="1" ref="CR617" ca="1">_xll.VisibleAlpha.UDF.VAData('VA Details'!$C$2,CR$557,$B617,CR$559,'VA Details'!$C$4,'VA Details'!$C$3,'VA Details'!$C$5)</f>
        <v>#NAME?</v>
      </c>
      <c r="CS617" s="218" t="e">
        <f t="array" aca="1" ref="CS617" ca="1">_xll.VisibleAlpha.UDF.VAData('VA Details'!$C$2,CS$557,$B617,CS$559,'VA Details'!$C$4,'VA Details'!$C$3,'VA Details'!$C$5)</f>
        <v>#NAME?</v>
      </c>
      <c r="CT617" s="218" t="e">
        <f t="array" aca="1" ref="CT617" ca="1">_xll.VisibleAlpha.UDF.VAData('VA Details'!$C$2,CT$557,$B617,CT$559,'VA Details'!$C$4,'VA Details'!$C$3,'VA Details'!$C$5)</f>
        <v>#NAME?</v>
      </c>
    </row>
    <row r="618" spans="1:98" ht="15.75" customHeight="1" x14ac:dyDescent="0.25">
      <c r="A618" s="1"/>
      <c r="B618" s="203"/>
      <c r="AP618" s="181"/>
      <c r="AQ618" s="181"/>
      <c r="AR618" s="181"/>
      <c r="AS618" s="181"/>
      <c r="AT618" s="181"/>
      <c r="AU618" s="181"/>
      <c r="AV618" s="181"/>
      <c r="AW618" s="181"/>
      <c r="AX618" s="181"/>
      <c r="AY618" s="181"/>
      <c r="AZ618" s="181"/>
      <c r="BA618" s="181"/>
      <c r="BB618" s="181"/>
      <c r="BC618" s="181"/>
      <c r="BD618" s="181"/>
      <c r="BE618" s="181"/>
      <c r="BF618" s="181"/>
      <c r="BG618" s="181"/>
      <c r="BH618" s="274"/>
      <c r="CB618" s="181"/>
      <c r="CC618" s="181"/>
      <c r="CD618" s="181"/>
      <c r="CE618" s="181"/>
      <c r="CF618" s="181"/>
      <c r="CG618" s="181"/>
      <c r="CH618" s="181"/>
      <c r="CI618" s="181"/>
      <c r="CJ618" s="181"/>
      <c r="CK618" s="181"/>
      <c r="CL618" s="181"/>
      <c r="CM618" s="181"/>
      <c r="CN618" s="181"/>
      <c r="CO618" s="181"/>
    </row>
    <row r="619" spans="1:98" ht="15.75" customHeight="1" x14ac:dyDescent="0.25">
      <c r="A619" s="223"/>
      <c r="B619" s="5" t="s">
        <v>400</v>
      </c>
      <c r="C619" s="5" t="s">
        <v>365</v>
      </c>
      <c r="D619" s="5" t="s">
        <v>365</v>
      </c>
      <c r="E619" s="5" t="s">
        <v>365</v>
      </c>
      <c r="F619" s="5" t="s">
        <v>365</v>
      </c>
      <c r="G619" s="5">
        <v>-1.9388723915721998E-2</v>
      </c>
      <c r="H619" s="5">
        <v>-0.50669158427779104</v>
      </c>
      <c r="I619" s="5">
        <v>0.275818714272904</v>
      </c>
      <c r="J619" s="5">
        <v>-0.66619519997971999</v>
      </c>
      <c r="K619" s="5">
        <v>-1.1616280437595581</v>
      </c>
      <c r="L619" s="5">
        <v>0.119431823504614</v>
      </c>
      <c r="M619" s="5">
        <v>0.84397565835993904</v>
      </c>
      <c r="N619" s="5">
        <v>0.55375109212579898</v>
      </c>
      <c r="O619" s="5">
        <v>-0.54078535957329399</v>
      </c>
      <c r="P619" s="5">
        <v>3.4703991593457562</v>
      </c>
      <c r="Q619" s="5">
        <v>2.1437786143046091</v>
      </c>
      <c r="R619" s="5">
        <v>0.27912987012987001</v>
      </c>
      <c r="S619" s="5">
        <v>-0.14150360972168</v>
      </c>
      <c r="T619" s="5">
        <v>-0.43959031657355702</v>
      </c>
      <c r="U619" s="5">
        <v>2.5426209816665128</v>
      </c>
      <c r="V619" s="5">
        <v>0.64830733181229405</v>
      </c>
      <c r="W619" s="5">
        <v>0.409925693865971</v>
      </c>
      <c r="X619" s="5">
        <v>0.39364810552302298</v>
      </c>
      <c r="Y619" s="5">
        <v>1.189504950495051</v>
      </c>
      <c r="Z619" s="5">
        <v>0.59964798842257605</v>
      </c>
      <c r="AA619" s="5">
        <v>-0.338075613562207</v>
      </c>
      <c r="AB619" s="5">
        <v>0.87438408300446202</v>
      </c>
      <c r="AC619" s="5">
        <v>1.251658999424957</v>
      </c>
      <c r="AD619" s="5">
        <v>0.79334301920589101</v>
      </c>
      <c r="AE619" s="5">
        <v>0.46879146125496601</v>
      </c>
      <c r="AF619" s="5">
        <v>1.175310243991593</v>
      </c>
      <c r="AG619" s="5">
        <v>1.175508125791473</v>
      </c>
      <c r="AH619" s="5">
        <v>0.73663301861819497</v>
      </c>
      <c r="AI619" s="5">
        <v>0.120472575120968</v>
      </c>
      <c r="AJ619" s="5">
        <v>1.067362428236567</v>
      </c>
      <c r="AK619" s="5">
        <v>2.9298916541041851</v>
      </c>
      <c r="AL619" s="5">
        <v>0.78768181576002905</v>
      </c>
      <c r="AM619" s="5">
        <v>0.26786685943265598</v>
      </c>
      <c r="AN619" s="5">
        <v>1.942217839255709</v>
      </c>
      <c r="AO619" s="5">
        <v>1.637504936098136</v>
      </c>
      <c r="AP619" s="5">
        <v>1.5099845670846781</v>
      </c>
      <c r="AQ619" s="5">
        <v>2.3174253043157509</v>
      </c>
      <c r="AR619" s="5">
        <v>2.0124431162839471</v>
      </c>
      <c r="AS619" s="5">
        <v>1.2556759764877741</v>
      </c>
      <c r="AT619" s="5">
        <v>1.410296585874381</v>
      </c>
      <c r="AU619" s="5">
        <v>1.026531952775233</v>
      </c>
      <c r="AV619" s="5">
        <v>1.648680598149572</v>
      </c>
      <c r="AW619" s="5">
        <v>1.3335762433958831</v>
      </c>
      <c r="AX619" s="5">
        <v>1.1044650799843929</v>
      </c>
      <c r="AY619" s="5">
        <v>0.70165567765567805</v>
      </c>
      <c r="AZ619" s="5">
        <v>1.3157339724385859</v>
      </c>
      <c r="BA619" s="5">
        <v>0.861488095238095</v>
      </c>
      <c r="BB619" s="5">
        <v>0.59349140486069896</v>
      </c>
      <c r="BC619" s="5">
        <v>0.26838973162193702</v>
      </c>
      <c r="BD619" s="5">
        <v>1.23313713949382</v>
      </c>
      <c r="BE619" s="5">
        <v>0.71618790369935403</v>
      </c>
      <c r="BF619" s="5">
        <v>0.28070339976553299</v>
      </c>
      <c r="BG619" s="5">
        <v>4.9019152640742997E-2</v>
      </c>
      <c r="BH619" s="278">
        <v>0.66291904218928199</v>
      </c>
      <c r="BI619" s="224" t="e">
        <f t="array" aca="1" ref="BI619" ca="1">_xll.VisibleAlpha.UDF.VAData('VA Details'!$C$2,BI$557,$B619,BI$559,'VA Details'!$C$4,'VA Details'!$C$3,'VA Details'!$C$5)</f>
        <v>#NAME?</v>
      </c>
      <c r="BJ619" s="224" t="e">
        <f t="array" aca="1" ref="BJ619" ca="1">_xll.VisibleAlpha.UDF.VAData('VA Details'!$C$2,BJ$557,$B619,BJ$559,'VA Details'!$C$4,'VA Details'!$C$3,'VA Details'!$C$5)</f>
        <v>#NAME?</v>
      </c>
      <c r="BK619" s="224" t="e">
        <f t="array" aca="1" ref="BK619" ca="1">_xll.VisibleAlpha.UDF.VAData('VA Details'!$C$2,BK$557,$B619,BK$559,'VA Details'!$C$4,'VA Details'!$C$3,'VA Details'!$C$5)</f>
        <v>#NAME?</v>
      </c>
      <c r="BL619" s="224" t="e">
        <f t="array" aca="1" ref="BL619" ca="1">_xll.VisibleAlpha.UDF.VAData('VA Details'!$C$2,BL$557,$B619,BL$559,'VA Details'!$C$4,'VA Details'!$C$3,'VA Details'!$C$5)</f>
        <v>#NAME?</v>
      </c>
      <c r="BM619" s="224" t="e">
        <f t="array" aca="1" ref="BM619" ca="1">_xll.VisibleAlpha.UDF.VAData('VA Details'!$C$2,BM$557,$B619,BM$559,'VA Details'!$C$4,'VA Details'!$C$3,'VA Details'!$C$5)</f>
        <v>#NAME?</v>
      </c>
      <c r="BN619" s="224" t="e">
        <f t="array" aca="1" ref="BN619" ca="1">_xll.VisibleAlpha.UDF.VAData('VA Details'!$C$2,BN$557,$B619,BN$559,'VA Details'!$C$4,'VA Details'!$C$3,'VA Details'!$C$5)</f>
        <v>#NAME?</v>
      </c>
      <c r="BO619" s="224" t="e">
        <f t="array" aca="1" ref="BO619" ca="1">_xll.VisibleAlpha.UDF.VAData('VA Details'!$C$2,BO$557,$B619,BO$559,'VA Details'!$C$4,'VA Details'!$C$3,'VA Details'!$C$5)</f>
        <v>#NAME?</v>
      </c>
      <c r="BP619" s="224" t="e">
        <f t="array" aca="1" ref="BP619" ca="1">_xll.VisibleAlpha.UDF.VAData('VA Details'!$C$2,BP$557,$B619,BP$559,'VA Details'!$C$4,'VA Details'!$C$3,'VA Details'!$C$5)</f>
        <v>#NAME?</v>
      </c>
      <c r="BQ619" s="224" t="e">
        <f t="array" aca="1" ref="BQ619" ca="1">_xll.VisibleAlpha.UDF.VAData('VA Details'!$C$2,BQ$557,$B619,BQ$559,'VA Details'!$C$4,'VA Details'!$C$3,'VA Details'!$C$5)</f>
        <v>#NAME?</v>
      </c>
      <c r="BR619" s="224" t="e">
        <f t="array" aca="1" ref="BR619" ca="1">_xll.VisibleAlpha.UDF.VAData('VA Details'!$C$2,BR$557,$B619,BR$559,'VA Details'!$C$4,'VA Details'!$C$3,'VA Details'!$C$5)</f>
        <v>#NAME?</v>
      </c>
      <c r="BS619" s="224" t="e">
        <f t="array" aca="1" ref="BS619" ca="1">_xll.VisibleAlpha.UDF.VAData('VA Details'!$C$2,BS$557,$B619,BS$559,'VA Details'!$C$4,'VA Details'!$C$3,'VA Details'!$C$5)</f>
        <v>#NAME?</v>
      </c>
      <c r="BT619" s="224" t="e">
        <f t="array" aca="1" ref="BT619" ca="1">_xll.VisibleAlpha.UDF.VAData('VA Details'!$C$2,BT$557,$B619,BT$559,'VA Details'!$C$4,'VA Details'!$C$3,'VA Details'!$C$5)</f>
        <v>#NAME?</v>
      </c>
      <c r="BU619" s="224" t="e">
        <f t="array" aca="1" ref="BU619" ca="1">_xll.VisibleAlpha.UDF.VAData('VA Details'!$C$2,BU$557,$B619,BU$559,'VA Details'!$C$4,'VA Details'!$C$3,'VA Details'!$C$5)</f>
        <v>#NAME?</v>
      </c>
      <c r="BV619" s="224" t="e">
        <f t="array" aca="1" ref="BV619" ca="1">_xll.VisibleAlpha.UDF.VAData('VA Details'!$C$2,BV$557,$B619,BV$559,'VA Details'!$C$4,'VA Details'!$C$3,'VA Details'!$C$5)</f>
        <v>#NAME?</v>
      </c>
      <c r="BW619" s="224" t="e">
        <f t="array" aca="1" ref="BW619" ca="1">_xll.VisibleAlpha.UDF.VAData('VA Details'!$C$2,BW$557,$B619,BW$559,'VA Details'!$C$4,'VA Details'!$C$3,'VA Details'!$C$5)</f>
        <v>#NAME?</v>
      </c>
      <c r="BX619" s="224" t="e">
        <f t="array" aca="1" ref="BX619" ca="1">_xll.VisibleAlpha.UDF.VAData('VA Details'!$C$2,BX$557,$B619,BX$559,'VA Details'!$C$4,'VA Details'!$C$3,'VA Details'!$C$5)</f>
        <v>#NAME?</v>
      </c>
      <c r="BY619" s="224" t="e">
        <f t="array" aca="1" ref="BY619" ca="1">_xll.VisibleAlpha.UDF.VAData('VA Details'!$C$2,BY$557,$B619,BY$559,'VA Details'!$C$4,'VA Details'!$C$3,'VA Details'!$C$5)</f>
        <v>#NAME?</v>
      </c>
      <c r="BZ619" s="224" t="e">
        <f t="array" aca="1" ref="BZ619" ca="1">_xll.VisibleAlpha.UDF.VAData('VA Details'!$C$2,BZ$557,$B619,BZ$559,'VA Details'!$C$4,'VA Details'!$C$3,'VA Details'!$C$5)</f>
        <v>#NAME?</v>
      </c>
      <c r="CB619" s="5" t="s">
        <v>365</v>
      </c>
      <c r="CC619" s="5">
        <v>-0.86061591247180702</v>
      </c>
      <c r="CD619" s="5">
        <v>0.62480100739243905</v>
      </c>
      <c r="CE619" s="5">
        <v>5.845051667386076</v>
      </c>
      <c r="CF619" s="5">
        <v>2.5699727500093319</v>
      </c>
      <c r="CG619" s="5">
        <v>2.2933483844290432</v>
      </c>
      <c r="CH619" s="5">
        <v>2.6287850964737189</v>
      </c>
      <c r="CI619" s="5">
        <v>3.5764708442123592</v>
      </c>
      <c r="CJ619" s="5">
        <v>4.9131304954905257</v>
      </c>
      <c r="CK619" s="5">
        <v>5.3611971938356389</v>
      </c>
      <c r="CL619" s="5">
        <v>6.9885830461149157</v>
      </c>
      <c r="CM619" s="5">
        <v>5.1217895695148909</v>
      </c>
      <c r="CN619" s="5">
        <v>3.5323076923076919</v>
      </c>
      <c r="CO619" s="5">
        <v>2.5014579659024041</v>
      </c>
      <c r="CP619" s="224" t="e">
        <f t="array" aca="1" ref="CP619" ca="1">_xll.VisibleAlpha.UDF.VAData('VA Details'!$C$2,CP$557,$B619,CP$559,'VA Details'!$C$4,'VA Details'!$C$3,'VA Details'!$C$5)</f>
        <v>#NAME?</v>
      </c>
      <c r="CQ619" s="224" t="e">
        <f t="array" aca="1" ref="CQ619" ca="1">_xll.VisibleAlpha.UDF.VAData('VA Details'!$C$2,CQ$557,$B619,CQ$559,'VA Details'!$C$4,'VA Details'!$C$3,'VA Details'!$C$5)</f>
        <v>#NAME?</v>
      </c>
      <c r="CR619" s="224" t="e">
        <f t="array" aca="1" ref="CR619" ca="1">_xll.VisibleAlpha.UDF.VAData('VA Details'!$C$2,CR$557,$B619,CR$559,'VA Details'!$C$4,'VA Details'!$C$3,'VA Details'!$C$5)</f>
        <v>#NAME?</v>
      </c>
      <c r="CS619" s="224" t="e">
        <f t="array" aca="1" ref="CS619" ca="1">_xll.VisibleAlpha.UDF.VAData('VA Details'!$C$2,CS$557,$B619,CS$559,'VA Details'!$C$4,'VA Details'!$C$3,'VA Details'!$C$5)</f>
        <v>#NAME?</v>
      </c>
      <c r="CT619" s="224" t="e">
        <f t="array" aca="1" ref="CT619" ca="1">_xll.VisibleAlpha.UDF.VAData('VA Details'!$C$2,CT$557,$B619,CT$559,'VA Details'!$C$4,'VA Details'!$C$3,'VA Details'!$C$5)</f>
        <v>#NAME?</v>
      </c>
    </row>
    <row r="620" spans="1:98" ht="15.75" customHeight="1" x14ac:dyDescent="0.25">
      <c r="A620" s="223"/>
      <c r="B620" s="5" t="s">
        <v>15</v>
      </c>
      <c r="C620" s="5" t="s">
        <v>365</v>
      </c>
      <c r="D620" s="5" t="s">
        <v>365</v>
      </c>
      <c r="E620" s="5" t="s">
        <v>365</v>
      </c>
      <c r="F620" s="5" t="s">
        <v>365</v>
      </c>
      <c r="G620" s="5">
        <v>-9.8091987163509992E-3</v>
      </c>
      <c r="H620" s="5">
        <v>-0.49863455510007298</v>
      </c>
      <c r="I620" s="5">
        <v>0.237618368782537</v>
      </c>
      <c r="J620" s="5">
        <v>-0.64998223064621197</v>
      </c>
      <c r="K620" s="5">
        <v>-1.1616280437595601</v>
      </c>
      <c r="L620" s="5">
        <v>0.111169244520018</v>
      </c>
      <c r="M620" s="5">
        <v>0.69328256562136104</v>
      </c>
      <c r="N620" s="5">
        <v>0.38048806574092198</v>
      </c>
      <c r="O620" s="5">
        <v>-0.54078535957329399</v>
      </c>
      <c r="P620" s="5">
        <v>2.49371485841445</v>
      </c>
      <c r="Q620" s="5">
        <v>1.7</v>
      </c>
      <c r="R620" s="5">
        <v>0.20714237481068501</v>
      </c>
      <c r="S620" s="5">
        <v>-0.14000000000000001</v>
      </c>
      <c r="T620" s="5">
        <v>-0.44</v>
      </c>
      <c r="U620" s="5">
        <v>1.87</v>
      </c>
      <c r="V620" s="5">
        <v>0.488822763622838</v>
      </c>
      <c r="W620" s="5">
        <v>0.310696279554937</v>
      </c>
      <c r="X620" s="5">
        <v>0.28680436784633601</v>
      </c>
      <c r="Y620" s="5">
        <v>0.90383232769996602</v>
      </c>
      <c r="Z620" s="5">
        <v>0.46327073755388998</v>
      </c>
      <c r="AA620" s="5">
        <v>-0.338075613562207</v>
      </c>
      <c r="AB620" s="5">
        <v>0.65832250328428199</v>
      </c>
      <c r="AC620" s="5">
        <v>0.97649635416666702</v>
      </c>
      <c r="AD620" s="5">
        <v>0.67596450511945405</v>
      </c>
      <c r="AE620" s="5">
        <v>0.40959848484848499</v>
      </c>
      <c r="AF620" s="5">
        <v>1.08964216765453</v>
      </c>
      <c r="AG620" s="5">
        <v>1.11857221757322</v>
      </c>
      <c r="AH620" s="5">
        <v>0.70330766638584696</v>
      </c>
      <c r="AI620" s="5">
        <v>0.117295630230493</v>
      </c>
      <c r="AJ620" s="5">
        <v>1.0456198602539699</v>
      </c>
      <c r="AK620" s="5">
        <v>2.9</v>
      </c>
      <c r="AL620" s="5">
        <v>0.778788410886742</v>
      </c>
      <c r="AM620" s="5">
        <v>0.26525951020122801</v>
      </c>
      <c r="AN620" s="5">
        <v>1.9258902426723199</v>
      </c>
      <c r="AO620" s="5">
        <v>1.63</v>
      </c>
      <c r="AP620" s="5">
        <v>1.5</v>
      </c>
      <c r="AQ620" s="5">
        <v>2.2953784056508599</v>
      </c>
      <c r="AR620" s="5">
        <v>1.9955294851577801</v>
      </c>
      <c r="AS620" s="5">
        <v>1.2436401216014901</v>
      </c>
      <c r="AT620" s="5">
        <v>1.3958662080825499</v>
      </c>
      <c r="AU620" s="5">
        <v>1.0140169042943701</v>
      </c>
      <c r="AV620" s="5">
        <v>1.63391625215106</v>
      </c>
      <c r="AW620" s="5">
        <v>1.31713335846729</v>
      </c>
      <c r="AX620" s="5">
        <v>1.0905933117583599</v>
      </c>
      <c r="AY620" s="5">
        <v>0.711829787234042</v>
      </c>
      <c r="AZ620" s="5">
        <v>1.30344009489917</v>
      </c>
      <c r="BA620" s="5">
        <v>0.85537825059101702</v>
      </c>
      <c r="BB620" s="5">
        <v>0.59349140486069996</v>
      </c>
      <c r="BC620" s="5">
        <v>0.26838973162193802</v>
      </c>
      <c r="BD620" s="5">
        <v>1.21737361998838</v>
      </c>
      <c r="BE620" s="5">
        <v>0.70623508975101401</v>
      </c>
      <c r="BF620" s="5">
        <v>0.27648960739030098</v>
      </c>
      <c r="BG620" s="5">
        <v>4.8373424999999998E-2</v>
      </c>
      <c r="BH620" s="278">
        <v>0.65655561829474895</v>
      </c>
      <c r="BI620" s="224" t="e">
        <f t="array" aca="1" ref="BI620" ca="1">_xll.VisibleAlpha.UDF.VAData('VA Details'!$C$2,BI$557,$B620,BI$559,'VA Details'!$C$4,'VA Details'!$C$3,'VA Details'!$C$5)</f>
        <v>#NAME?</v>
      </c>
      <c r="BJ620" s="224" t="e">
        <f t="array" aca="1" ref="BJ620" ca="1">_xll.VisibleAlpha.UDF.VAData('VA Details'!$C$2,BJ$557,$B620,BJ$559,'VA Details'!$C$4,'VA Details'!$C$3,'VA Details'!$C$5)</f>
        <v>#NAME?</v>
      </c>
      <c r="BK620" s="224" t="e">
        <f t="array" aca="1" ref="BK620" ca="1">_xll.VisibleAlpha.UDF.VAData('VA Details'!$C$2,BK$557,$B620,BK$559,'VA Details'!$C$4,'VA Details'!$C$3,'VA Details'!$C$5)</f>
        <v>#NAME?</v>
      </c>
      <c r="BL620" s="224" t="e">
        <f t="array" aca="1" ref="BL620" ca="1">_xll.VisibleAlpha.UDF.VAData('VA Details'!$C$2,BL$557,$B620,BL$559,'VA Details'!$C$4,'VA Details'!$C$3,'VA Details'!$C$5)</f>
        <v>#NAME?</v>
      </c>
      <c r="BM620" s="224" t="e">
        <f t="array" aca="1" ref="BM620" ca="1">_xll.VisibleAlpha.UDF.VAData('VA Details'!$C$2,BM$557,$B620,BM$559,'VA Details'!$C$4,'VA Details'!$C$3,'VA Details'!$C$5)</f>
        <v>#NAME?</v>
      </c>
      <c r="BN620" s="224" t="e">
        <f t="array" aca="1" ref="BN620" ca="1">_xll.VisibleAlpha.UDF.VAData('VA Details'!$C$2,BN$557,$B620,BN$559,'VA Details'!$C$4,'VA Details'!$C$3,'VA Details'!$C$5)</f>
        <v>#NAME?</v>
      </c>
      <c r="BO620" s="224" t="e">
        <f t="array" aca="1" ref="BO620" ca="1">_xll.VisibleAlpha.UDF.VAData('VA Details'!$C$2,BO$557,$B620,BO$559,'VA Details'!$C$4,'VA Details'!$C$3,'VA Details'!$C$5)</f>
        <v>#NAME?</v>
      </c>
      <c r="BP620" s="224" t="e">
        <f t="array" aca="1" ref="BP620" ca="1">_xll.VisibleAlpha.UDF.VAData('VA Details'!$C$2,BP$557,$B620,BP$559,'VA Details'!$C$4,'VA Details'!$C$3,'VA Details'!$C$5)</f>
        <v>#NAME?</v>
      </c>
      <c r="BQ620" s="224" t="e">
        <f t="array" aca="1" ref="BQ620" ca="1">_xll.VisibleAlpha.UDF.VAData('VA Details'!$C$2,BQ$557,$B620,BQ$559,'VA Details'!$C$4,'VA Details'!$C$3,'VA Details'!$C$5)</f>
        <v>#NAME?</v>
      </c>
      <c r="BR620" s="224" t="e">
        <f t="array" aca="1" ref="BR620" ca="1">_xll.VisibleAlpha.UDF.VAData('VA Details'!$C$2,BR$557,$B620,BR$559,'VA Details'!$C$4,'VA Details'!$C$3,'VA Details'!$C$5)</f>
        <v>#NAME?</v>
      </c>
      <c r="BS620" s="224" t="e">
        <f t="array" aca="1" ref="BS620" ca="1">_xll.VisibleAlpha.UDF.VAData('VA Details'!$C$2,BS$557,$B620,BS$559,'VA Details'!$C$4,'VA Details'!$C$3,'VA Details'!$C$5)</f>
        <v>#NAME?</v>
      </c>
      <c r="BT620" s="224" t="e">
        <f t="array" aca="1" ref="BT620" ca="1">_xll.VisibleAlpha.UDF.VAData('VA Details'!$C$2,BT$557,$B620,BT$559,'VA Details'!$C$4,'VA Details'!$C$3,'VA Details'!$C$5)</f>
        <v>#NAME?</v>
      </c>
      <c r="BU620" s="224" t="e">
        <f t="array" aca="1" ref="BU620" ca="1">_xll.VisibleAlpha.UDF.VAData('VA Details'!$C$2,BU$557,$B620,BU$559,'VA Details'!$C$4,'VA Details'!$C$3,'VA Details'!$C$5)</f>
        <v>#NAME?</v>
      </c>
      <c r="BV620" s="224" t="e">
        <f t="array" aca="1" ref="BV620" ca="1">_xll.VisibleAlpha.UDF.VAData('VA Details'!$C$2,BV$557,$B620,BV$559,'VA Details'!$C$4,'VA Details'!$C$3,'VA Details'!$C$5)</f>
        <v>#NAME?</v>
      </c>
      <c r="BW620" s="224" t="e">
        <f t="array" aca="1" ref="BW620" ca="1">_xll.VisibleAlpha.UDF.VAData('VA Details'!$C$2,BW$557,$B620,BW$559,'VA Details'!$C$4,'VA Details'!$C$3,'VA Details'!$C$5)</f>
        <v>#NAME?</v>
      </c>
      <c r="BX620" s="224" t="e">
        <f t="array" aca="1" ref="BX620" ca="1">_xll.VisibleAlpha.UDF.VAData('VA Details'!$C$2,BX$557,$B620,BX$559,'VA Details'!$C$4,'VA Details'!$C$3,'VA Details'!$C$5)</f>
        <v>#NAME?</v>
      </c>
      <c r="BY620" s="224" t="e">
        <f t="array" aca="1" ref="BY620" ca="1">_xll.VisibleAlpha.UDF.VAData('VA Details'!$C$2,BY$557,$B620,BY$559,'VA Details'!$C$4,'VA Details'!$C$3,'VA Details'!$C$5)</f>
        <v>#NAME?</v>
      </c>
      <c r="BZ620" s="224" t="e">
        <f t="array" aca="1" ref="BZ620" ca="1">_xll.VisibleAlpha.UDF.VAData('VA Details'!$C$2,BZ$557,$B620,BZ$559,'VA Details'!$C$4,'VA Details'!$C$3,'VA Details'!$C$5)</f>
        <v>#NAME?</v>
      </c>
      <c r="CB620" s="5" t="s">
        <v>365</v>
      </c>
      <c r="CC620" s="5">
        <v>-0.71025481069149199</v>
      </c>
      <c r="CD620" s="5">
        <v>0.36</v>
      </c>
      <c r="CE620" s="5">
        <v>4.26</v>
      </c>
      <c r="CF620" s="5">
        <v>1.9081315789473681</v>
      </c>
      <c r="CG620" s="5">
        <v>1.96</v>
      </c>
      <c r="CH620" s="5">
        <v>2.0527183334079511</v>
      </c>
      <c r="CI620" s="5">
        <v>3.340057653061224</v>
      </c>
      <c r="CJ620" s="5">
        <v>4.83</v>
      </c>
      <c r="CK620" s="5">
        <v>5.3130044045388818</v>
      </c>
      <c r="CL620" s="5">
        <v>6.9204202377661099</v>
      </c>
      <c r="CM620" s="5">
        <v>5.0556598266710804</v>
      </c>
      <c r="CN620" s="5">
        <v>3.4836733436055498</v>
      </c>
      <c r="CO620" s="5">
        <v>2.4727937663712298</v>
      </c>
      <c r="CP620" s="224" t="e">
        <f t="array" aca="1" ref="CP620" ca="1">_xll.VisibleAlpha.UDF.VAData('VA Details'!$C$2,CP$557,$B620,CP$559,'VA Details'!$C$4,'VA Details'!$C$3,'VA Details'!$C$5)</f>
        <v>#NAME?</v>
      </c>
      <c r="CQ620" s="224" t="e">
        <f t="array" aca="1" ref="CQ620" ca="1">_xll.VisibleAlpha.UDF.VAData('VA Details'!$C$2,CQ$557,$B620,CQ$559,'VA Details'!$C$4,'VA Details'!$C$3,'VA Details'!$C$5)</f>
        <v>#NAME?</v>
      </c>
      <c r="CR620" s="224" t="e">
        <f t="array" aca="1" ref="CR620" ca="1">_xll.VisibleAlpha.UDF.VAData('VA Details'!$C$2,CR$557,$B620,CR$559,'VA Details'!$C$4,'VA Details'!$C$3,'VA Details'!$C$5)</f>
        <v>#NAME?</v>
      </c>
      <c r="CS620" s="224" t="e">
        <f t="array" aca="1" ref="CS620" ca="1">_xll.VisibleAlpha.UDF.VAData('VA Details'!$C$2,CS$557,$B620,CS$559,'VA Details'!$C$4,'VA Details'!$C$3,'VA Details'!$C$5)</f>
        <v>#NAME?</v>
      </c>
      <c r="CT620" s="224" t="e">
        <f t="array" aca="1" ref="CT620" ca="1">_xll.VisibleAlpha.UDF.VAData('VA Details'!$C$2,CT$557,$B620,CT$559,'VA Details'!$C$4,'VA Details'!$C$3,'VA Details'!$C$5)</f>
        <v>#NAME?</v>
      </c>
    </row>
    <row r="621" spans="1:98" ht="15.75" customHeight="1" x14ac:dyDescent="0.25">
      <c r="A621" s="1"/>
      <c r="AP621" s="181"/>
      <c r="AQ621" s="181"/>
      <c r="AR621" s="181"/>
      <c r="AS621" s="181"/>
      <c r="AT621" s="181"/>
      <c r="AU621" s="181"/>
      <c r="AV621" s="181"/>
      <c r="AW621" s="181"/>
      <c r="AX621" s="181"/>
      <c r="AY621" s="181"/>
      <c r="AZ621" s="181"/>
      <c r="BA621" s="181"/>
      <c r="BB621" s="181"/>
      <c r="BC621" s="181"/>
      <c r="BD621" s="181"/>
      <c r="BE621" s="181"/>
      <c r="BF621" s="181"/>
      <c r="BG621" s="181"/>
      <c r="BH621" s="274"/>
      <c r="CB621" s="181"/>
      <c r="CC621" s="181"/>
      <c r="CD621" s="181"/>
      <c r="CE621" s="181"/>
      <c r="CF621" s="181"/>
      <c r="CG621" s="181"/>
      <c r="CH621" s="181"/>
      <c r="CI621" s="181"/>
      <c r="CJ621" s="181"/>
      <c r="CK621" s="181"/>
      <c r="CL621" s="181"/>
      <c r="CM621" s="181"/>
      <c r="CN621" s="181"/>
      <c r="CO621" s="181"/>
    </row>
    <row r="622" spans="1:98" ht="15.75" customHeight="1" x14ac:dyDescent="0.25">
      <c r="A622" s="1"/>
      <c r="B622" s="36" t="s">
        <v>401</v>
      </c>
      <c r="C622" s="4" t="s">
        <v>365</v>
      </c>
      <c r="D622" s="4" t="s">
        <v>365</v>
      </c>
      <c r="E622" s="4" t="s">
        <v>365</v>
      </c>
      <c r="F622" s="4" t="s">
        <v>365</v>
      </c>
      <c r="G622" s="4">
        <v>82.504999999999995</v>
      </c>
      <c r="H622" s="4">
        <v>82.94</v>
      </c>
      <c r="I622" s="4">
        <v>87.537000000000006</v>
      </c>
      <c r="J622" s="4">
        <v>84.414666666666662</v>
      </c>
      <c r="K622" s="4">
        <v>85.01</v>
      </c>
      <c r="L622" s="4">
        <v>85.396000000000001</v>
      </c>
      <c r="M622" s="4">
        <v>93.337999999999994</v>
      </c>
      <c r="N622" s="4">
        <v>93.697999999999993</v>
      </c>
      <c r="O622" s="4">
        <v>86.992000000000004</v>
      </c>
      <c r="P622" s="4">
        <v>88.822000000000003</v>
      </c>
      <c r="Q622" s="4">
        <v>98.29</v>
      </c>
      <c r="R622" s="4">
        <v>77</v>
      </c>
      <c r="S622" s="4">
        <v>79.369</v>
      </c>
      <c r="T622" s="4">
        <v>80.355000000000004</v>
      </c>
      <c r="U622" s="4">
        <v>80.659000000000006</v>
      </c>
      <c r="V622" s="4">
        <v>81.084999999999994</v>
      </c>
      <c r="W622" s="4">
        <v>82.832999999999998</v>
      </c>
      <c r="X622" s="4">
        <v>83.849000000000004</v>
      </c>
      <c r="Y622" s="4">
        <v>83.426000000000002</v>
      </c>
      <c r="Z622" s="4">
        <v>86.375</v>
      </c>
      <c r="AA622" s="4">
        <v>84.587999999999994</v>
      </c>
      <c r="AB622" s="4">
        <v>85.393000000000001</v>
      </c>
      <c r="AC622" s="4">
        <v>90.427999999999997</v>
      </c>
      <c r="AD622" s="4">
        <v>100.49</v>
      </c>
      <c r="AE622" s="4">
        <v>104.465</v>
      </c>
      <c r="AF622" s="4">
        <v>109.43</v>
      </c>
      <c r="AG622" s="4">
        <v>113.712</v>
      </c>
      <c r="AH622" s="4">
        <v>113.33</v>
      </c>
      <c r="AI622" s="4">
        <v>112.941</v>
      </c>
      <c r="AJ622" s="4">
        <v>113.735</v>
      </c>
      <c r="AK622" s="4">
        <v>113.43300000000001</v>
      </c>
      <c r="AL622" s="4">
        <v>112.614</v>
      </c>
      <c r="AM622" s="4">
        <v>112.621</v>
      </c>
      <c r="AN622" s="4">
        <v>113.117</v>
      </c>
      <c r="AO622" s="4">
        <v>113.251</v>
      </c>
      <c r="AP622" s="4">
        <v>113.39400000000001</v>
      </c>
      <c r="AQ622" s="4">
        <v>113.86199999999999</v>
      </c>
      <c r="AR622" s="4">
        <v>114.444</v>
      </c>
      <c r="AS622" s="4">
        <v>115.004</v>
      </c>
      <c r="AT622" s="4">
        <v>115.11</v>
      </c>
      <c r="AU622" s="4">
        <v>115.7</v>
      </c>
      <c r="AV622" s="4">
        <v>115.75700000000001</v>
      </c>
      <c r="AW622" s="4">
        <v>115.26900000000001</v>
      </c>
      <c r="AX622" s="4">
        <v>115.33499999999999</v>
      </c>
      <c r="AY622" s="4">
        <v>136.5</v>
      </c>
      <c r="AZ622" s="4">
        <v>166.9</v>
      </c>
      <c r="BA622" s="4">
        <v>168</v>
      </c>
      <c r="BB622" s="4">
        <v>168.7</v>
      </c>
      <c r="BC622" s="4">
        <v>169.4</v>
      </c>
      <c r="BD622" s="4">
        <v>169.9</v>
      </c>
      <c r="BE622" s="4">
        <v>170.3</v>
      </c>
      <c r="BF622" s="4">
        <v>170.6</v>
      </c>
      <c r="BG622" s="4">
        <v>172.3</v>
      </c>
      <c r="BH622" s="272">
        <v>175.4</v>
      </c>
      <c r="BI622" s="218" t="e">
        <f t="array" aca="1" ref="BI622" ca="1">_xll.VisibleAlpha.UDF.VAData('VA Details'!$C$2,BI$557,$B622,BI$559,'VA Details'!$C$4,'VA Details'!$C$3,'VA Details'!$C$5)</f>
        <v>#NAME?</v>
      </c>
      <c r="BJ622" s="218" t="e">
        <f t="array" aca="1" ref="BJ622" ca="1">_xll.VisibleAlpha.UDF.VAData('VA Details'!$C$2,BJ$557,$B622,BJ$559,'VA Details'!$C$4,'VA Details'!$C$3,'VA Details'!$C$5)</f>
        <v>#NAME?</v>
      </c>
      <c r="BK622" s="218" t="e">
        <f t="array" aca="1" ref="BK622" ca="1">_xll.VisibleAlpha.UDF.VAData('VA Details'!$C$2,BK$557,$B622,BK$559,'VA Details'!$C$4,'VA Details'!$C$3,'VA Details'!$C$5)</f>
        <v>#NAME?</v>
      </c>
      <c r="BL622" s="218" t="e">
        <f t="array" aca="1" ref="BL622" ca="1">_xll.VisibleAlpha.UDF.VAData('VA Details'!$C$2,BL$557,$B622,BL$559,'VA Details'!$C$4,'VA Details'!$C$3,'VA Details'!$C$5)</f>
        <v>#NAME?</v>
      </c>
      <c r="BM622" s="218" t="e">
        <f t="array" aca="1" ref="BM622" ca="1">_xll.VisibleAlpha.UDF.VAData('VA Details'!$C$2,BM$557,$B622,BM$559,'VA Details'!$C$4,'VA Details'!$C$3,'VA Details'!$C$5)</f>
        <v>#NAME?</v>
      </c>
      <c r="BN622" s="218" t="e">
        <f t="array" aca="1" ref="BN622" ca="1">_xll.VisibleAlpha.UDF.VAData('VA Details'!$C$2,BN$557,$B622,BN$559,'VA Details'!$C$4,'VA Details'!$C$3,'VA Details'!$C$5)</f>
        <v>#NAME?</v>
      </c>
      <c r="BO622" s="218" t="e">
        <f t="array" aca="1" ref="BO622" ca="1">_xll.VisibleAlpha.UDF.VAData('VA Details'!$C$2,BO$557,$B622,BO$559,'VA Details'!$C$4,'VA Details'!$C$3,'VA Details'!$C$5)</f>
        <v>#NAME?</v>
      </c>
      <c r="BP622" s="218" t="e">
        <f t="array" aca="1" ref="BP622" ca="1">_xll.VisibleAlpha.UDF.VAData('VA Details'!$C$2,BP$557,$B622,BP$559,'VA Details'!$C$4,'VA Details'!$C$3,'VA Details'!$C$5)</f>
        <v>#NAME?</v>
      </c>
      <c r="BQ622" s="218" t="e">
        <f t="array" aca="1" ref="BQ622" ca="1">_xll.VisibleAlpha.UDF.VAData('VA Details'!$C$2,BQ$557,$B622,BQ$559,'VA Details'!$C$4,'VA Details'!$C$3,'VA Details'!$C$5)</f>
        <v>#NAME?</v>
      </c>
      <c r="BR622" s="218" t="e">
        <f t="array" aca="1" ref="BR622" ca="1">_xll.VisibleAlpha.UDF.VAData('VA Details'!$C$2,BR$557,$B622,BR$559,'VA Details'!$C$4,'VA Details'!$C$3,'VA Details'!$C$5)</f>
        <v>#NAME?</v>
      </c>
      <c r="BS622" s="218" t="e">
        <f t="array" aca="1" ref="BS622" ca="1">_xll.VisibleAlpha.UDF.VAData('VA Details'!$C$2,BS$557,$B622,BS$559,'VA Details'!$C$4,'VA Details'!$C$3,'VA Details'!$C$5)</f>
        <v>#NAME?</v>
      </c>
      <c r="BT622" s="218" t="e">
        <f t="array" aca="1" ref="BT622" ca="1">_xll.VisibleAlpha.UDF.VAData('VA Details'!$C$2,BT$557,$B622,BT$559,'VA Details'!$C$4,'VA Details'!$C$3,'VA Details'!$C$5)</f>
        <v>#NAME?</v>
      </c>
      <c r="BU622" s="218" t="e">
        <f t="array" aca="1" ref="BU622" ca="1">_xll.VisibleAlpha.UDF.VAData('VA Details'!$C$2,BU$557,$B622,BU$559,'VA Details'!$C$4,'VA Details'!$C$3,'VA Details'!$C$5)</f>
        <v>#NAME?</v>
      </c>
      <c r="BV622" s="218" t="e">
        <f t="array" aca="1" ref="BV622" ca="1">_xll.VisibleAlpha.UDF.VAData('VA Details'!$C$2,BV$557,$B622,BV$559,'VA Details'!$C$4,'VA Details'!$C$3,'VA Details'!$C$5)</f>
        <v>#NAME?</v>
      </c>
      <c r="BW622" s="218" t="e">
        <f t="array" aca="1" ref="BW622" ca="1">_xll.VisibleAlpha.UDF.VAData('VA Details'!$C$2,BW$557,$B622,BW$559,'VA Details'!$C$4,'VA Details'!$C$3,'VA Details'!$C$5)</f>
        <v>#NAME?</v>
      </c>
      <c r="BX622" s="218" t="e">
        <f t="array" aca="1" ref="BX622" ca="1">_xll.VisibleAlpha.UDF.VAData('VA Details'!$C$2,BX$557,$B622,BX$559,'VA Details'!$C$4,'VA Details'!$C$3,'VA Details'!$C$5)</f>
        <v>#NAME?</v>
      </c>
      <c r="BY622" s="218" t="e">
        <f t="array" aca="1" ref="BY622" ca="1">_xll.VisibleAlpha.UDF.VAData('VA Details'!$C$2,BY$557,$B622,BY$559,'VA Details'!$C$4,'VA Details'!$C$3,'VA Details'!$C$5)</f>
        <v>#NAME?</v>
      </c>
      <c r="BZ622" s="218" t="e">
        <f t="array" aca="1" ref="BZ622" ca="1">_xll.VisibleAlpha.UDF.VAData('VA Details'!$C$2,BZ$557,$B622,BZ$559,'VA Details'!$C$4,'VA Details'!$C$3,'VA Details'!$C$5)</f>
        <v>#NAME?</v>
      </c>
      <c r="CB622" s="4" t="s">
        <v>365</v>
      </c>
      <c r="CC622" s="4">
        <v>83.355999999999995</v>
      </c>
      <c r="CD622" s="4">
        <v>85.581000000000003</v>
      </c>
      <c r="CE622" s="4">
        <v>84.519000000000005</v>
      </c>
      <c r="CF622" s="4">
        <v>80.367000000000004</v>
      </c>
      <c r="CG622" s="4">
        <v>83.417000000000002</v>
      </c>
      <c r="CH622" s="4">
        <v>90.18</v>
      </c>
      <c r="CI622" s="4">
        <v>110.21</v>
      </c>
      <c r="CJ622" s="4">
        <v>113.176</v>
      </c>
      <c r="CK622" s="4">
        <v>113.096</v>
      </c>
      <c r="CL622" s="4">
        <v>114.602</v>
      </c>
      <c r="CM622" s="4">
        <v>115.51575</v>
      </c>
      <c r="CN622" s="4">
        <v>160.02500000000001</v>
      </c>
      <c r="CO622" s="4">
        <v>170.05</v>
      </c>
      <c r="CP622" s="218" t="e">
        <f t="array" aca="1" ref="CP622" ca="1">_xll.VisibleAlpha.UDF.VAData('VA Details'!$C$2,CP$557,$B622,CP$559,'VA Details'!$C$4,'VA Details'!$C$3,'VA Details'!$C$5)</f>
        <v>#NAME?</v>
      </c>
      <c r="CQ622" s="218" t="e">
        <f t="array" aca="1" ref="CQ622" ca="1">_xll.VisibleAlpha.UDF.VAData('VA Details'!$C$2,CQ$557,$B622,CQ$559,'VA Details'!$C$4,'VA Details'!$C$3,'VA Details'!$C$5)</f>
        <v>#NAME?</v>
      </c>
      <c r="CR622" s="218" t="e">
        <f t="array" aca="1" ref="CR622" ca="1">_xll.VisibleAlpha.UDF.VAData('VA Details'!$C$2,CR$557,$B622,CR$559,'VA Details'!$C$4,'VA Details'!$C$3,'VA Details'!$C$5)</f>
        <v>#NAME?</v>
      </c>
      <c r="CS622" s="218" t="e">
        <f t="array" aca="1" ref="CS622" ca="1">_xll.VisibleAlpha.UDF.VAData('VA Details'!$C$2,CS$557,$B622,CS$559,'VA Details'!$C$4,'VA Details'!$C$3,'VA Details'!$C$5)</f>
        <v>#NAME?</v>
      </c>
      <c r="CT622" s="218" t="e">
        <f t="array" aca="1" ref="CT622" ca="1">_xll.VisibleAlpha.UDF.VAData('VA Details'!$C$2,CT$557,$B622,CT$559,'VA Details'!$C$4,'VA Details'!$C$3,'VA Details'!$C$5)</f>
        <v>#NAME?</v>
      </c>
    </row>
    <row r="623" spans="1:98" ht="15.75" customHeight="1" x14ac:dyDescent="0.25">
      <c r="A623" s="1"/>
      <c r="B623" s="5" t="s">
        <v>402</v>
      </c>
      <c r="C623" s="4" t="s">
        <v>365</v>
      </c>
      <c r="D623" s="4" t="s">
        <v>365</v>
      </c>
      <c r="E623" s="4" t="s">
        <v>365</v>
      </c>
      <c r="F623" s="4" t="s">
        <v>365</v>
      </c>
      <c r="G623" s="4">
        <v>86.972999999999999</v>
      </c>
      <c r="H623" s="4">
        <v>82.94</v>
      </c>
      <c r="I623" s="4">
        <v>109.03874999999999</v>
      </c>
      <c r="J623" s="4">
        <v>84.415000000000006</v>
      </c>
      <c r="K623" s="4">
        <v>85.01</v>
      </c>
      <c r="L623" s="4">
        <v>91.742999999999995</v>
      </c>
      <c r="M623" s="4">
        <v>119.35899999999999</v>
      </c>
      <c r="N623" s="4">
        <v>112.19799999999999</v>
      </c>
      <c r="O623" s="4">
        <v>86.992000000000004</v>
      </c>
      <c r="P623" s="4">
        <v>117.738</v>
      </c>
      <c r="Q623" s="4">
        <v>111.812</v>
      </c>
      <c r="R623" s="4">
        <v>103.663</v>
      </c>
      <c r="S623" s="4">
        <v>79.369</v>
      </c>
      <c r="T623" s="4">
        <v>80.355000000000004</v>
      </c>
      <c r="U623" s="4">
        <v>107.114</v>
      </c>
      <c r="V623" s="4">
        <v>107.54</v>
      </c>
      <c r="W623" s="4">
        <v>109.288</v>
      </c>
      <c r="X623" s="4">
        <v>110.304</v>
      </c>
      <c r="Y623" s="4">
        <v>109.881</v>
      </c>
      <c r="Z623" s="4">
        <v>111.80200000000001</v>
      </c>
      <c r="AA623" s="4">
        <v>84.587999999999994</v>
      </c>
      <c r="AB623" s="4">
        <v>115.202</v>
      </c>
      <c r="AC623" s="4">
        <v>115.3</v>
      </c>
      <c r="AD623" s="4">
        <v>117.2</v>
      </c>
      <c r="AE623" s="4">
        <v>118.8</v>
      </c>
      <c r="AF623" s="4">
        <v>118.1</v>
      </c>
      <c r="AG623" s="4">
        <v>119.5</v>
      </c>
      <c r="AH623" s="4">
        <v>118.7</v>
      </c>
      <c r="AI623" s="4">
        <v>115.985</v>
      </c>
      <c r="AJ623" s="4">
        <v>116.095</v>
      </c>
      <c r="AK623" s="4">
        <v>114.73699999999999</v>
      </c>
      <c r="AL623" s="4">
        <v>113.93899999999999</v>
      </c>
      <c r="AM623" s="4">
        <v>113.72799999999999</v>
      </c>
      <c r="AN623" s="4">
        <v>114.07599999999999</v>
      </c>
      <c r="AO623" s="4">
        <v>114.254</v>
      </c>
      <c r="AP623" s="4">
        <v>114.4</v>
      </c>
      <c r="AQ623" s="4">
        <v>114.956</v>
      </c>
      <c r="AR623" s="4">
        <v>115.414</v>
      </c>
      <c r="AS623" s="4">
        <v>116.117</v>
      </c>
      <c r="AT623" s="4">
        <v>116.3</v>
      </c>
      <c r="AU623" s="4">
        <v>117.13</v>
      </c>
      <c r="AV623" s="4">
        <v>116.803</v>
      </c>
      <c r="AW623" s="4">
        <v>116.708</v>
      </c>
      <c r="AX623" s="4">
        <v>116.80200000000001</v>
      </c>
      <c r="AY623" s="4">
        <v>141</v>
      </c>
      <c r="AZ623" s="4">
        <v>168.6</v>
      </c>
      <c r="BA623" s="4">
        <v>169.2</v>
      </c>
      <c r="BB623" s="4">
        <v>170.2</v>
      </c>
      <c r="BC623" s="4">
        <v>171.4</v>
      </c>
      <c r="BD623" s="4">
        <v>172.1</v>
      </c>
      <c r="BE623" s="4">
        <v>172.7</v>
      </c>
      <c r="BF623" s="4">
        <v>173.2</v>
      </c>
      <c r="BG623" s="4">
        <v>174.6</v>
      </c>
      <c r="BH623" s="272">
        <v>177.1</v>
      </c>
      <c r="BI623" s="218" t="e">
        <f t="array" aca="1" ref="BI623" ca="1">_xll.VisibleAlpha.UDF.VAData('VA Details'!$C$2,BI$557,$B623,BI$559,'VA Details'!$C$4,'VA Details'!$C$3,'VA Details'!$C$5)</f>
        <v>#NAME?</v>
      </c>
      <c r="BJ623" s="218" t="e">
        <f t="array" aca="1" ref="BJ623" ca="1">_xll.VisibleAlpha.UDF.VAData('VA Details'!$C$2,BJ$557,$B623,BJ$559,'VA Details'!$C$4,'VA Details'!$C$3,'VA Details'!$C$5)</f>
        <v>#NAME?</v>
      </c>
      <c r="BK623" s="218" t="e">
        <f t="array" aca="1" ref="BK623" ca="1">_xll.VisibleAlpha.UDF.VAData('VA Details'!$C$2,BK$557,$B623,BK$559,'VA Details'!$C$4,'VA Details'!$C$3,'VA Details'!$C$5)</f>
        <v>#NAME?</v>
      </c>
      <c r="BL623" s="218" t="e">
        <f t="array" aca="1" ref="BL623" ca="1">_xll.VisibleAlpha.UDF.VAData('VA Details'!$C$2,BL$557,$B623,BL$559,'VA Details'!$C$4,'VA Details'!$C$3,'VA Details'!$C$5)</f>
        <v>#NAME?</v>
      </c>
      <c r="BM623" s="218" t="e">
        <f t="array" aca="1" ref="BM623" ca="1">_xll.VisibleAlpha.UDF.VAData('VA Details'!$C$2,BM$557,$B623,BM$559,'VA Details'!$C$4,'VA Details'!$C$3,'VA Details'!$C$5)</f>
        <v>#NAME?</v>
      </c>
      <c r="BN623" s="218" t="e">
        <f t="array" aca="1" ref="BN623" ca="1">_xll.VisibleAlpha.UDF.VAData('VA Details'!$C$2,BN$557,$B623,BN$559,'VA Details'!$C$4,'VA Details'!$C$3,'VA Details'!$C$5)</f>
        <v>#NAME?</v>
      </c>
      <c r="BO623" s="218" t="e">
        <f t="array" aca="1" ref="BO623" ca="1">_xll.VisibleAlpha.UDF.VAData('VA Details'!$C$2,BO$557,$B623,BO$559,'VA Details'!$C$4,'VA Details'!$C$3,'VA Details'!$C$5)</f>
        <v>#NAME?</v>
      </c>
      <c r="BP623" s="218" t="e">
        <f t="array" aca="1" ref="BP623" ca="1">_xll.VisibleAlpha.UDF.VAData('VA Details'!$C$2,BP$557,$B623,BP$559,'VA Details'!$C$4,'VA Details'!$C$3,'VA Details'!$C$5)</f>
        <v>#NAME?</v>
      </c>
      <c r="BQ623" s="218" t="e">
        <f t="array" aca="1" ref="BQ623" ca="1">_xll.VisibleAlpha.UDF.VAData('VA Details'!$C$2,BQ$557,$B623,BQ$559,'VA Details'!$C$4,'VA Details'!$C$3,'VA Details'!$C$5)</f>
        <v>#NAME?</v>
      </c>
      <c r="BR623" s="218" t="e">
        <f t="array" aca="1" ref="BR623" ca="1">_xll.VisibleAlpha.UDF.VAData('VA Details'!$C$2,BR$557,$B623,BR$559,'VA Details'!$C$4,'VA Details'!$C$3,'VA Details'!$C$5)</f>
        <v>#NAME?</v>
      </c>
      <c r="BS623" s="218" t="e">
        <f t="array" aca="1" ref="BS623" ca="1">_xll.VisibleAlpha.UDF.VAData('VA Details'!$C$2,BS$557,$B623,BS$559,'VA Details'!$C$4,'VA Details'!$C$3,'VA Details'!$C$5)</f>
        <v>#NAME?</v>
      </c>
      <c r="BT623" s="218" t="e">
        <f t="array" aca="1" ref="BT623" ca="1">_xll.VisibleAlpha.UDF.VAData('VA Details'!$C$2,BT$557,$B623,BT$559,'VA Details'!$C$4,'VA Details'!$C$3,'VA Details'!$C$5)</f>
        <v>#NAME?</v>
      </c>
      <c r="BU623" s="218" t="e">
        <f t="array" aca="1" ref="BU623" ca="1">_xll.VisibleAlpha.UDF.VAData('VA Details'!$C$2,BU$557,$B623,BU$559,'VA Details'!$C$4,'VA Details'!$C$3,'VA Details'!$C$5)</f>
        <v>#NAME?</v>
      </c>
      <c r="BV623" s="218" t="e">
        <f t="array" aca="1" ref="BV623" ca="1">_xll.VisibleAlpha.UDF.VAData('VA Details'!$C$2,BV$557,$B623,BV$559,'VA Details'!$C$4,'VA Details'!$C$3,'VA Details'!$C$5)</f>
        <v>#NAME?</v>
      </c>
      <c r="BW623" s="218" t="e">
        <f t="array" aca="1" ref="BW623" ca="1">_xll.VisibleAlpha.UDF.VAData('VA Details'!$C$2,BW$557,$B623,BW$559,'VA Details'!$C$4,'VA Details'!$C$3,'VA Details'!$C$5)</f>
        <v>#NAME?</v>
      </c>
      <c r="BX623" s="218" t="e">
        <f t="array" aca="1" ref="BX623" ca="1">_xll.VisibleAlpha.UDF.VAData('VA Details'!$C$2,BX$557,$B623,BX$559,'VA Details'!$C$4,'VA Details'!$C$3,'VA Details'!$C$5)</f>
        <v>#NAME?</v>
      </c>
      <c r="BY623" s="218" t="e">
        <f t="array" aca="1" ref="BY623" ca="1">_xll.VisibleAlpha.UDF.VAData('VA Details'!$C$2,BY$557,$B623,BY$559,'VA Details'!$C$4,'VA Details'!$C$3,'VA Details'!$C$5)</f>
        <v>#NAME?</v>
      </c>
      <c r="BZ623" s="218" t="e">
        <f t="array" aca="1" ref="BZ623" ca="1">_xll.VisibleAlpha.UDF.VAData('VA Details'!$C$2,BZ$557,$B623,BZ$559,'VA Details'!$C$4,'VA Details'!$C$3,'VA Details'!$C$5)</f>
        <v>#NAME?</v>
      </c>
      <c r="CB623" s="4" t="s">
        <v>365</v>
      </c>
      <c r="CC623" s="4">
        <v>83.355999999999995</v>
      </c>
      <c r="CD623" s="4">
        <v>85.581000000000003</v>
      </c>
      <c r="CE623" s="4">
        <v>111.78</v>
      </c>
      <c r="CF623" s="4">
        <v>106.822</v>
      </c>
      <c r="CG623" s="4">
        <v>110.42400000000001</v>
      </c>
      <c r="CH623" s="4">
        <v>115.9</v>
      </c>
      <c r="CI623" s="4">
        <v>117.6</v>
      </c>
      <c r="CJ623" s="4">
        <v>115.2</v>
      </c>
      <c r="CK623" s="4">
        <v>114.11450000000001</v>
      </c>
      <c r="CL623" s="4">
        <v>115.744</v>
      </c>
      <c r="CM623" s="4">
        <v>116.69425612407946</v>
      </c>
      <c r="CN623" s="4">
        <v>161.97272727272727</v>
      </c>
      <c r="CO623" s="4">
        <v>171.85751792822361</v>
      </c>
      <c r="CP623" s="218" t="e">
        <f t="array" aca="1" ref="CP623" ca="1">_xll.VisibleAlpha.UDF.VAData('VA Details'!$C$2,CP$557,$B623,CP$559,'VA Details'!$C$4,'VA Details'!$C$3,'VA Details'!$C$5)</f>
        <v>#NAME?</v>
      </c>
      <c r="CQ623" s="218" t="e">
        <f t="array" aca="1" ref="CQ623" ca="1">_xll.VisibleAlpha.UDF.VAData('VA Details'!$C$2,CQ$557,$B623,CQ$559,'VA Details'!$C$4,'VA Details'!$C$3,'VA Details'!$C$5)</f>
        <v>#NAME?</v>
      </c>
      <c r="CR623" s="218" t="e">
        <f t="array" aca="1" ref="CR623" ca="1">_xll.VisibleAlpha.UDF.VAData('VA Details'!$C$2,CR$557,$B623,CR$559,'VA Details'!$C$4,'VA Details'!$C$3,'VA Details'!$C$5)</f>
        <v>#NAME?</v>
      </c>
      <c r="CS623" s="218" t="e">
        <f t="array" aca="1" ref="CS623" ca="1">_xll.VisibleAlpha.UDF.VAData('VA Details'!$C$2,CS$557,$B623,CS$559,'VA Details'!$C$4,'VA Details'!$C$3,'VA Details'!$C$5)</f>
        <v>#NAME?</v>
      </c>
      <c r="CT623" s="218" t="e">
        <f t="array" aca="1" ref="CT623" ca="1">_xll.VisibleAlpha.UDF.VAData('VA Details'!$C$2,CT$557,$B623,CT$559,'VA Details'!$C$4,'VA Details'!$C$3,'VA Details'!$C$5)</f>
        <v>#NAME?</v>
      </c>
    </row>
    <row r="624" spans="1:98" ht="15.75" customHeight="1" x14ac:dyDescent="0.25">
      <c r="A624" s="1"/>
      <c r="AP624" s="181"/>
      <c r="AQ624" s="181"/>
      <c r="AR624" s="181"/>
      <c r="AS624" s="181"/>
      <c r="AT624" s="181"/>
      <c r="AU624" s="181"/>
      <c r="AV624" s="181"/>
      <c r="AW624" s="181"/>
      <c r="AX624" s="181"/>
      <c r="AY624" s="181"/>
      <c r="AZ624" s="181"/>
      <c r="BA624" s="181"/>
      <c r="BB624" s="181"/>
      <c r="BC624" s="181"/>
      <c r="BD624" s="181"/>
      <c r="BE624" s="181"/>
      <c r="BF624" s="181"/>
      <c r="BG624" s="181"/>
      <c r="BH624" s="274"/>
      <c r="CB624" s="181"/>
      <c r="CC624" s="181"/>
      <c r="CD624" s="181"/>
      <c r="CE624" s="181"/>
      <c r="CF624" s="181"/>
      <c r="CG624" s="181"/>
      <c r="CH624" s="181"/>
      <c r="CI624" s="181"/>
      <c r="CJ624" s="181"/>
      <c r="CK624" s="181"/>
      <c r="CL624" s="181"/>
      <c r="CM624" s="181"/>
      <c r="CN624" s="181"/>
      <c r="CO624" s="181"/>
    </row>
    <row r="625" spans="1:98" ht="15.75" customHeight="1" x14ac:dyDescent="0.25">
      <c r="A625" s="1"/>
      <c r="B625" s="26" t="s">
        <v>13</v>
      </c>
      <c r="C625" s="4" t="s">
        <v>365</v>
      </c>
      <c r="D625" s="4" t="s">
        <v>365</v>
      </c>
      <c r="E625" s="4" t="s">
        <v>365</v>
      </c>
      <c r="F625" s="4" t="s">
        <v>365</v>
      </c>
      <c r="G625" s="4">
        <v>1.3819999999999966</v>
      </c>
      <c r="H625" s="4">
        <v>-38.225000000000001</v>
      </c>
      <c r="I625" s="4">
        <v>23.102</v>
      </c>
      <c r="J625" s="4">
        <v>-58.402000000000001</v>
      </c>
      <c r="K625" s="4">
        <v>-98.113</v>
      </c>
      <c r="L625" s="4">
        <v>-1.383</v>
      </c>
      <c r="M625" s="4">
        <v>83.501000000000104</v>
      </c>
      <c r="N625" s="4">
        <v>31.867999999999999</v>
      </c>
      <c r="O625" s="4">
        <v>-46.506999999999998</v>
      </c>
      <c r="P625" s="4">
        <v>-114.524</v>
      </c>
      <c r="Q625" s="4">
        <v>609.70799999999997</v>
      </c>
      <c r="R625" s="4">
        <v>-20.062000000000001</v>
      </c>
      <c r="S625" s="4">
        <v>-29.061</v>
      </c>
      <c r="T625" s="4">
        <v>-62.359000000000002</v>
      </c>
      <c r="U625" s="4">
        <v>72.957000000000107</v>
      </c>
      <c r="V625" s="4">
        <v>-236.41900000000001</v>
      </c>
      <c r="W625" s="4">
        <v>-56.061999999999898</v>
      </c>
      <c r="X625" s="4">
        <v>73.784000000000006</v>
      </c>
      <c r="Y625" s="4">
        <v>-51.662999999999997</v>
      </c>
      <c r="Z625" s="4">
        <v>49.23</v>
      </c>
      <c r="AA625" s="4">
        <v>-32.954999999999998</v>
      </c>
      <c r="AB625" s="4">
        <v>54.685000000000002</v>
      </c>
      <c r="AC625" s="4">
        <v>-20.949000000000002</v>
      </c>
      <c r="AD625" s="4">
        <v>119.881</v>
      </c>
      <c r="AE625" s="4">
        <v>57.962000000000003</v>
      </c>
      <c r="AF625" s="4">
        <v>7.5640000000000001</v>
      </c>
      <c r="AG625" s="4">
        <v>16.716000000000001</v>
      </c>
      <c r="AH625" s="4">
        <v>97.304000000000002</v>
      </c>
      <c r="AI625" s="4">
        <v>80.105999999999995</v>
      </c>
      <c r="AJ625" s="4">
        <v>35.737000000000002</v>
      </c>
      <c r="AK625" s="4">
        <v>61.918999999999997</v>
      </c>
      <c r="AL625" s="4">
        <v>69.141999999999996</v>
      </c>
      <c r="AM625" s="4">
        <v>62.987000000000002</v>
      </c>
      <c r="AN625" s="4">
        <v>86.843999999999994</v>
      </c>
      <c r="AO625" s="4">
        <v>189.16300000000001</v>
      </c>
      <c r="AP625" s="4">
        <v>134.386</v>
      </c>
      <c r="AQ625" s="4">
        <v>94.561000000000007</v>
      </c>
      <c r="AR625" s="4">
        <v>129.05799999999999</v>
      </c>
      <c r="AS625" s="4">
        <v>190.06399999999999</v>
      </c>
      <c r="AT625" s="4">
        <v>271.29700000000003</v>
      </c>
      <c r="AU625" s="4">
        <v>182.93899999999999</v>
      </c>
      <c r="AV625" s="4">
        <v>36.332000000000001</v>
      </c>
      <c r="AW625" s="4">
        <v>170.1</v>
      </c>
      <c r="AX625" s="4">
        <v>145.327</v>
      </c>
      <c r="AY625" s="4">
        <v>-15.1</v>
      </c>
      <c r="AZ625" s="4">
        <v>-222.6</v>
      </c>
      <c r="BA625" s="4">
        <v>-137.9</v>
      </c>
      <c r="BB625" s="4">
        <v>-666.1</v>
      </c>
      <c r="BC625" s="4">
        <v>-163.9</v>
      </c>
      <c r="BD625" s="4">
        <v>-498.4</v>
      </c>
      <c r="BE625" s="4">
        <v>-86.9</v>
      </c>
      <c r="BF625" s="4">
        <v>-2670.2</v>
      </c>
      <c r="BG625" s="4">
        <v>-140.1</v>
      </c>
      <c r="BH625" s="272">
        <v>-249.9</v>
      </c>
      <c r="BI625" s="218" t="e">
        <f t="array" aca="1" ref="BI625" ca="1">_xll.VisibleAlpha.UDF.VAData('VA Details'!$C$2,BI$557,$B625,BI$559,'VA Details'!$C$4,'VA Details'!$C$3,'VA Details'!$C$5)</f>
        <v>#NAME?</v>
      </c>
      <c r="BJ625" s="218" t="e">
        <f t="array" aca="1" ref="BJ625" ca="1">_xll.VisibleAlpha.UDF.VAData('VA Details'!$C$2,BJ$557,$B625,BJ$559,'VA Details'!$C$4,'VA Details'!$C$3,'VA Details'!$C$5)</f>
        <v>#NAME?</v>
      </c>
      <c r="BK625" s="218" t="e">
        <f t="array" aca="1" ref="BK625" ca="1">_xll.VisibleAlpha.UDF.VAData('VA Details'!$C$2,BK$557,$B625,BK$559,'VA Details'!$C$4,'VA Details'!$C$3,'VA Details'!$C$5)</f>
        <v>#NAME?</v>
      </c>
      <c r="BL625" s="218" t="e">
        <f t="array" aca="1" ref="BL625" ca="1">_xll.VisibleAlpha.UDF.VAData('VA Details'!$C$2,BL$557,$B625,BL$559,'VA Details'!$C$4,'VA Details'!$C$3,'VA Details'!$C$5)</f>
        <v>#NAME?</v>
      </c>
      <c r="BM625" s="218" t="e">
        <f t="array" aca="1" ref="BM625" ca="1">_xll.VisibleAlpha.UDF.VAData('VA Details'!$C$2,BM$557,$B625,BM$559,'VA Details'!$C$4,'VA Details'!$C$3,'VA Details'!$C$5)</f>
        <v>#NAME?</v>
      </c>
      <c r="BN625" s="218" t="e">
        <f t="array" aca="1" ref="BN625" ca="1">_xll.VisibleAlpha.UDF.VAData('VA Details'!$C$2,BN$557,$B625,BN$559,'VA Details'!$C$4,'VA Details'!$C$3,'VA Details'!$C$5)</f>
        <v>#NAME?</v>
      </c>
      <c r="BO625" s="218" t="e">
        <f t="array" aca="1" ref="BO625" ca="1">_xll.VisibleAlpha.UDF.VAData('VA Details'!$C$2,BO$557,$B625,BO$559,'VA Details'!$C$4,'VA Details'!$C$3,'VA Details'!$C$5)</f>
        <v>#NAME?</v>
      </c>
      <c r="BP625" s="218" t="e">
        <f t="array" aca="1" ref="BP625" ca="1">_xll.VisibleAlpha.UDF.VAData('VA Details'!$C$2,BP$557,$B625,BP$559,'VA Details'!$C$4,'VA Details'!$C$3,'VA Details'!$C$5)</f>
        <v>#NAME?</v>
      </c>
      <c r="BQ625" s="218" t="e">
        <f t="array" aca="1" ref="BQ625" ca="1">_xll.VisibleAlpha.UDF.VAData('VA Details'!$C$2,BQ$557,$B625,BQ$559,'VA Details'!$C$4,'VA Details'!$C$3,'VA Details'!$C$5)</f>
        <v>#NAME?</v>
      </c>
      <c r="BR625" s="218" t="e">
        <f t="array" aca="1" ref="BR625" ca="1">_xll.VisibleAlpha.UDF.VAData('VA Details'!$C$2,BR$557,$B625,BR$559,'VA Details'!$C$4,'VA Details'!$C$3,'VA Details'!$C$5)</f>
        <v>#NAME?</v>
      </c>
      <c r="BS625" s="218" t="e">
        <f t="array" aca="1" ref="BS625" ca="1">_xll.VisibleAlpha.UDF.VAData('VA Details'!$C$2,BS$557,$B625,BS$559,'VA Details'!$C$4,'VA Details'!$C$3,'VA Details'!$C$5)</f>
        <v>#NAME?</v>
      </c>
      <c r="BT625" s="218" t="e">
        <f t="array" aca="1" ref="BT625" ca="1">_xll.VisibleAlpha.UDF.VAData('VA Details'!$C$2,BT$557,$B625,BT$559,'VA Details'!$C$4,'VA Details'!$C$3,'VA Details'!$C$5)</f>
        <v>#NAME?</v>
      </c>
      <c r="BU625" s="218" t="e">
        <f t="array" aca="1" ref="BU625" ca="1">_xll.VisibleAlpha.UDF.VAData('VA Details'!$C$2,BU$557,$B625,BU$559,'VA Details'!$C$4,'VA Details'!$C$3,'VA Details'!$C$5)</f>
        <v>#NAME?</v>
      </c>
      <c r="BV625" s="218" t="e">
        <f t="array" aca="1" ref="BV625" ca="1">_xll.VisibleAlpha.UDF.VAData('VA Details'!$C$2,BV$557,$B625,BV$559,'VA Details'!$C$4,'VA Details'!$C$3,'VA Details'!$C$5)</f>
        <v>#NAME?</v>
      </c>
      <c r="BW625" s="218" t="e">
        <f t="array" aca="1" ref="BW625" ca="1">_xll.VisibleAlpha.UDF.VAData('VA Details'!$C$2,BW$557,$B625,BW$559,'VA Details'!$C$4,'VA Details'!$C$3,'VA Details'!$C$5)</f>
        <v>#NAME?</v>
      </c>
      <c r="BX625" s="218" t="e">
        <f t="array" aca="1" ref="BX625" ca="1">_xll.VisibleAlpha.UDF.VAData('VA Details'!$C$2,BX$557,$B625,BX$559,'VA Details'!$C$4,'VA Details'!$C$3,'VA Details'!$C$5)</f>
        <v>#NAME?</v>
      </c>
      <c r="BY625" s="218" t="e">
        <f t="array" aca="1" ref="BY625" ca="1">_xll.VisibleAlpha.UDF.VAData('VA Details'!$C$2,BY$557,$B625,BY$559,'VA Details'!$C$4,'VA Details'!$C$3,'VA Details'!$C$5)</f>
        <v>#NAME?</v>
      </c>
      <c r="BZ625" s="218" t="e">
        <f t="array" aca="1" ref="BZ625" ca="1">_xll.VisibleAlpha.UDF.VAData('VA Details'!$C$2,BZ$557,$B625,BZ$559,'VA Details'!$C$4,'VA Details'!$C$3,'VA Details'!$C$5)</f>
        <v>#NAME?</v>
      </c>
      <c r="CB625" s="4" t="s">
        <v>365</v>
      </c>
      <c r="CC625" s="4">
        <v>-72.143000000000001</v>
      </c>
      <c r="CD625" s="4">
        <v>15.872999999999999</v>
      </c>
      <c r="CE625" s="4">
        <v>428.61500000000001</v>
      </c>
      <c r="CF625" s="4">
        <v>-254.88200000000001</v>
      </c>
      <c r="CG625" s="4">
        <v>17.972000000000001</v>
      </c>
      <c r="CH625" s="4">
        <v>122.012</v>
      </c>
      <c r="CI625" s="4">
        <v>179.54599999999999</v>
      </c>
      <c r="CJ625" s="4">
        <v>246.904</v>
      </c>
      <c r="CK625" s="4">
        <v>473.38</v>
      </c>
      <c r="CL625" s="4">
        <v>684.98</v>
      </c>
      <c r="CM625" s="4">
        <v>534.70000000000005</v>
      </c>
      <c r="CN625" s="4">
        <v>-1041.7</v>
      </c>
      <c r="CO625" s="4">
        <v>-3419.4</v>
      </c>
      <c r="CP625" s="218" t="e">
        <f t="array" aca="1" ref="CP625" ca="1">_xll.VisibleAlpha.UDF.VAData('VA Details'!$C$2,CP$557,$B625,CP$559,'VA Details'!$C$4,'VA Details'!$C$3,'VA Details'!$C$5)</f>
        <v>#NAME?</v>
      </c>
      <c r="CQ625" s="218" t="e">
        <f t="array" aca="1" ref="CQ625" ca="1">_xll.VisibleAlpha.UDF.VAData('VA Details'!$C$2,CQ$557,$B625,CQ$559,'VA Details'!$C$4,'VA Details'!$C$3,'VA Details'!$C$5)</f>
        <v>#NAME?</v>
      </c>
      <c r="CR625" s="218" t="e">
        <f t="array" aca="1" ref="CR625" ca="1">_xll.VisibleAlpha.UDF.VAData('VA Details'!$C$2,CR$557,$B625,CR$559,'VA Details'!$C$4,'VA Details'!$C$3,'VA Details'!$C$5)</f>
        <v>#NAME?</v>
      </c>
      <c r="CS625" s="218" t="e">
        <f t="array" aca="1" ref="CS625" ca="1">_xll.VisibleAlpha.UDF.VAData('VA Details'!$C$2,CS$557,$B625,CS$559,'VA Details'!$C$4,'VA Details'!$C$3,'VA Details'!$C$5)</f>
        <v>#NAME?</v>
      </c>
      <c r="CT625" s="218" t="e">
        <f t="array" aca="1" ref="CT625" ca="1">_xll.VisibleAlpha.UDF.VAData('VA Details'!$C$2,CT$557,$B625,CT$559,'VA Details'!$C$4,'VA Details'!$C$3,'VA Details'!$C$5)</f>
        <v>#NAME?</v>
      </c>
    </row>
    <row r="626" spans="1:98" ht="15.75" customHeight="1" x14ac:dyDescent="0.25">
      <c r="A626" s="1"/>
      <c r="B626" s="26" t="s">
        <v>14</v>
      </c>
      <c r="C626" s="4" t="s">
        <v>365</v>
      </c>
      <c r="D626" s="4" t="s">
        <v>365</v>
      </c>
      <c r="E626" s="4" t="s">
        <v>365</v>
      </c>
      <c r="F626" s="4" t="s">
        <v>365</v>
      </c>
      <c r="G626" s="4">
        <v>9.4886666666666599</v>
      </c>
      <c r="H626" s="4">
        <v>-33.356999999999999</v>
      </c>
      <c r="I626" s="4">
        <v>33.987333333333332</v>
      </c>
      <c r="J626" s="4">
        <v>-48.313000000000002</v>
      </c>
      <c r="K626" s="4">
        <v>-91.106999999999999</v>
      </c>
      <c r="L626" s="4">
        <v>22.313333333333333</v>
      </c>
      <c r="M626" s="4">
        <v>91.305500000000023</v>
      </c>
      <c r="N626" s="4">
        <v>55.514333333333333</v>
      </c>
      <c r="O626" s="4">
        <v>-39.417000000000002</v>
      </c>
      <c r="P626" s="4">
        <v>349.5496</v>
      </c>
      <c r="Q626" s="4">
        <v>122.27916666666667</v>
      </c>
      <c r="R626" s="4">
        <v>34.747600000000041</v>
      </c>
      <c r="S626" s="4">
        <v>-3.5690000000000102</v>
      </c>
      <c r="T626" s="4">
        <v>-25.684000000000001</v>
      </c>
      <c r="U626" s="4">
        <v>274.47500000000002</v>
      </c>
      <c r="V626" s="4">
        <v>85.378</v>
      </c>
      <c r="W626" s="4">
        <v>55.216999999999999</v>
      </c>
      <c r="X626" s="4">
        <v>59.027999999999999</v>
      </c>
      <c r="Y626" s="4">
        <v>95.931000000000097</v>
      </c>
      <c r="Z626" s="4">
        <v>56.835000000000001</v>
      </c>
      <c r="AA626" s="4">
        <v>-30.878</v>
      </c>
      <c r="AB626" s="4">
        <v>103.413</v>
      </c>
      <c r="AC626" s="4">
        <v>151.68100000000001</v>
      </c>
      <c r="AD626" s="4">
        <v>106.90900000000001</v>
      </c>
      <c r="AE626" s="4">
        <v>68.682000000000102</v>
      </c>
      <c r="AF626" s="4">
        <v>169.81</v>
      </c>
      <c r="AG626" s="4">
        <v>174.93799999999999</v>
      </c>
      <c r="AH626" s="4">
        <v>112.73</v>
      </c>
      <c r="AI626" s="4">
        <v>20.144000000000101</v>
      </c>
      <c r="AJ626" s="4">
        <v>156.49600000000001</v>
      </c>
      <c r="AK626" s="4">
        <v>417.69099999999997</v>
      </c>
      <c r="AL626" s="4">
        <v>111.95099999999999</v>
      </c>
      <c r="AM626" s="4">
        <v>37.774000000000001</v>
      </c>
      <c r="AN626" s="4">
        <v>267.44400000000002</v>
      </c>
      <c r="AO626" s="4">
        <v>225.178</v>
      </c>
      <c r="AP626" s="4">
        <v>209.73599999999999</v>
      </c>
      <c r="AQ626" s="4">
        <v>318.96899999999999</v>
      </c>
      <c r="AR626" s="4">
        <v>286.67200000000003</v>
      </c>
      <c r="AS626" s="4">
        <v>187.46100000000001</v>
      </c>
      <c r="AT626" s="4">
        <v>208.80500000000001</v>
      </c>
      <c r="AU626" s="4">
        <v>155.126</v>
      </c>
      <c r="AV626" s="4">
        <v>242.68100000000001</v>
      </c>
      <c r="AW626" s="4">
        <v>203.255</v>
      </c>
      <c r="AX626" s="4">
        <v>166.934</v>
      </c>
      <c r="AY626" s="4">
        <v>158.80000000000001</v>
      </c>
      <c r="AZ626" s="4">
        <v>323.39999999999998</v>
      </c>
      <c r="BA626" s="4">
        <v>229</v>
      </c>
      <c r="BB626" s="4">
        <v>181.6</v>
      </c>
      <c r="BC626" s="4">
        <v>103.2</v>
      </c>
      <c r="BD626" s="4">
        <v>318.2</v>
      </c>
      <c r="BE626" s="4">
        <v>202.4</v>
      </c>
      <c r="BF626" s="4">
        <v>106.2</v>
      </c>
      <c r="BG626" s="4">
        <v>65.7</v>
      </c>
      <c r="BH626" s="272">
        <v>200</v>
      </c>
      <c r="BI626" s="218" t="e">
        <f t="array" aca="1" ref="BI626" ca="1">_xll.VisibleAlpha.UDF.VAData('VA Details'!$C$2,BI$557,$B626,BI$559,'VA Details'!$C$4,'VA Details'!$C$3,'VA Details'!$C$5)</f>
        <v>#NAME?</v>
      </c>
      <c r="BJ626" s="218" t="e">
        <f t="array" aca="1" ref="BJ626" ca="1">_xll.VisibleAlpha.UDF.VAData('VA Details'!$C$2,BJ$557,$B626,BJ$559,'VA Details'!$C$4,'VA Details'!$C$3,'VA Details'!$C$5)</f>
        <v>#NAME?</v>
      </c>
      <c r="BK626" s="218" t="e">
        <f t="array" aca="1" ref="BK626" ca="1">_xll.VisibleAlpha.UDF.VAData('VA Details'!$C$2,BK$557,$B626,BK$559,'VA Details'!$C$4,'VA Details'!$C$3,'VA Details'!$C$5)</f>
        <v>#NAME?</v>
      </c>
      <c r="BL626" s="218" t="e">
        <f t="array" aca="1" ref="BL626" ca="1">_xll.VisibleAlpha.UDF.VAData('VA Details'!$C$2,BL$557,$B626,BL$559,'VA Details'!$C$4,'VA Details'!$C$3,'VA Details'!$C$5)</f>
        <v>#NAME?</v>
      </c>
      <c r="BM626" s="218" t="e">
        <f t="array" aca="1" ref="BM626" ca="1">_xll.VisibleAlpha.UDF.VAData('VA Details'!$C$2,BM$557,$B626,BM$559,'VA Details'!$C$4,'VA Details'!$C$3,'VA Details'!$C$5)</f>
        <v>#NAME?</v>
      </c>
      <c r="BN626" s="218" t="e">
        <f t="array" aca="1" ref="BN626" ca="1">_xll.VisibleAlpha.UDF.VAData('VA Details'!$C$2,BN$557,$B626,BN$559,'VA Details'!$C$4,'VA Details'!$C$3,'VA Details'!$C$5)</f>
        <v>#NAME?</v>
      </c>
      <c r="BO626" s="218" t="e">
        <f t="array" aca="1" ref="BO626" ca="1">_xll.VisibleAlpha.UDF.VAData('VA Details'!$C$2,BO$557,$B626,BO$559,'VA Details'!$C$4,'VA Details'!$C$3,'VA Details'!$C$5)</f>
        <v>#NAME?</v>
      </c>
      <c r="BP626" s="218" t="e">
        <f t="array" aca="1" ref="BP626" ca="1">_xll.VisibleAlpha.UDF.VAData('VA Details'!$C$2,BP$557,$B626,BP$559,'VA Details'!$C$4,'VA Details'!$C$3,'VA Details'!$C$5)</f>
        <v>#NAME?</v>
      </c>
      <c r="BQ626" s="218" t="e">
        <f t="array" aca="1" ref="BQ626" ca="1">_xll.VisibleAlpha.UDF.VAData('VA Details'!$C$2,BQ$557,$B626,BQ$559,'VA Details'!$C$4,'VA Details'!$C$3,'VA Details'!$C$5)</f>
        <v>#NAME?</v>
      </c>
      <c r="BR626" s="218" t="e">
        <f t="array" aca="1" ref="BR626" ca="1">_xll.VisibleAlpha.UDF.VAData('VA Details'!$C$2,BR$557,$B626,BR$559,'VA Details'!$C$4,'VA Details'!$C$3,'VA Details'!$C$5)</f>
        <v>#NAME?</v>
      </c>
      <c r="BS626" s="218" t="e">
        <f t="array" aca="1" ref="BS626" ca="1">_xll.VisibleAlpha.UDF.VAData('VA Details'!$C$2,BS$557,$B626,BS$559,'VA Details'!$C$4,'VA Details'!$C$3,'VA Details'!$C$5)</f>
        <v>#NAME?</v>
      </c>
      <c r="BT626" s="218" t="e">
        <f t="array" aca="1" ref="BT626" ca="1">_xll.VisibleAlpha.UDF.VAData('VA Details'!$C$2,BT$557,$B626,BT$559,'VA Details'!$C$4,'VA Details'!$C$3,'VA Details'!$C$5)</f>
        <v>#NAME?</v>
      </c>
      <c r="BU626" s="218" t="e">
        <f t="array" aca="1" ref="BU626" ca="1">_xll.VisibleAlpha.UDF.VAData('VA Details'!$C$2,BU$557,$B626,BU$559,'VA Details'!$C$4,'VA Details'!$C$3,'VA Details'!$C$5)</f>
        <v>#NAME?</v>
      </c>
      <c r="BV626" s="218" t="e">
        <f t="array" aca="1" ref="BV626" ca="1">_xll.VisibleAlpha.UDF.VAData('VA Details'!$C$2,BV$557,$B626,BV$559,'VA Details'!$C$4,'VA Details'!$C$3,'VA Details'!$C$5)</f>
        <v>#NAME?</v>
      </c>
      <c r="BW626" s="218" t="e">
        <f t="array" aca="1" ref="BW626" ca="1">_xll.VisibleAlpha.UDF.VAData('VA Details'!$C$2,BW$557,$B626,BW$559,'VA Details'!$C$4,'VA Details'!$C$3,'VA Details'!$C$5)</f>
        <v>#NAME?</v>
      </c>
      <c r="BX626" s="218" t="e">
        <f t="array" aca="1" ref="BX626" ca="1">_xll.VisibleAlpha.UDF.VAData('VA Details'!$C$2,BX$557,$B626,BX$559,'VA Details'!$C$4,'VA Details'!$C$3,'VA Details'!$C$5)</f>
        <v>#NAME?</v>
      </c>
      <c r="BY626" s="218" t="e">
        <f t="array" aca="1" ref="BY626" ca="1">_xll.VisibleAlpha.UDF.VAData('VA Details'!$C$2,BY$557,$B626,BY$559,'VA Details'!$C$4,'VA Details'!$C$3,'VA Details'!$C$5)</f>
        <v>#NAME?</v>
      </c>
      <c r="BZ626" s="218" t="e">
        <f t="array" aca="1" ref="BZ626" ca="1">_xll.VisibleAlpha.UDF.VAData('VA Details'!$C$2,BZ$557,$B626,BZ$559,'VA Details'!$C$4,'VA Details'!$C$3,'VA Details'!$C$5)</f>
        <v>#NAME?</v>
      </c>
      <c r="CB626" s="4" t="s">
        <v>365</v>
      </c>
      <c r="CC626" s="4">
        <v>-37.346999999999973</v>
      </c>
      <c r="CD626" s="4">
        <v>62.113714285714359</v>
      </c>
      <c r="CE626" s="4">
        <v>559.16971428571458</v>
      </c>
      <c r="CF626" s="4">
        <v>330.6</v>
      </c>
      <c r="CG626" s="4">
        <v>267.01100000000002</v>
      </c>
      <c r="CH626" s="4">
        <v>329.149</v>
      </c>
      <c r="CI626" s="4">
        <v>526.16</v>
      </c>
      <c r="CJ626" s="4">
        <v>706.28099999999995</v>
      </c>
      <c r="CK626" s="4">
        <v>740.13199999999995</v>
      </c>
      <c r="CL626" s="4">
        <v>1001.907</v>
      </c>
      <c r="CM626" s="4">
        <v>767.99599999999998</v>
      </c>
      <c r="CN626" s="4">
        <v>864.3</v>
      </c>
      <c r="CO626" s="4">
        <v>728.4</v>
      </c>
      <c r="CP626" s="218" t="e">
        <f t="array" aca="1" ref="CP626" ca="1">_xll.VisibleAlpha.UDF.VAData('VA Details'!$C$2,CP$557,$B626,CP$559,'VA Details'!$C$4,'VA Details'!$C$3,'VA Details'!$C$5)</f>
        <v>#NAME?</v>
      </c>
      <c r="CQ626" s="218" t="e">
        <f t="array" aca="1" ref="CQ626" ca="1">_xll.VisibleAlpha.UDF.VAData('VA Details'!$C$2,CQ$557,$B626,CQ$559,'VA Details'!$C$4,'VA Details'!$C$3,'VA Details'!$C$5)</f>
        <v>#NAME?</v>
      </c>
      <c r="CR626" s="218" t="e">
        <f t="array" aca="1" ref="CR626" ca="1">_xll.VisibleAlpha.UDF.VAData('VA Details'!$C$2,CR$557,$B626,CR$559,'VA Details'!$C$4,'VA Details'!$C$3,'VA Details'!$C$5)</f>
        <v>#NAME?</v>
      </c>
      <c r="CS626" s="218" t="e">
        <f t="array" aca="1" ref="CS626" ca="1">_xll.VisibleAlpha.UDF.VAData('VA Details'!$C$2,CS$557,$B626,CS$559,'VA Details'!$C$4,'VA Details'!$C$3,'VA Details'!$C$5)</f>
        <v>#NAME?</v>
      </c>
      <c r="CT626" s="218" t="e">
        <f t="array" aca="1" ref="CT626" ca="1">_xll.VisibleAlpha.UDF.VAData('VA Details'!$C$2,CT$557,$B626,CT$559,'VA Details'!$C$4,'VA Details'!$C$3,'VA Details'!$C$5)</f>
        <v>#NAME?</v>
      </c>
    </row>
    <row r="627" spans="1:98" ht="15.75" customHeight="1" x14ac:dyDescent="0.25">
      <c r="A627" s="1"/>
      <c r="B627" s="26"/>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272"/>
      <c r="BI627" s="218"/>
      <c r="BJ627" s="218"/>
      <c r="BK627" s="218"/>
      <c r="BL627" s="218"/>
      <c r="BM627" s="218"/>
      <c r="BN627" s="218"/>
      <c r="BO627" s="218"/>
      <c r="BP627" s="218"/>
      <c r="BQ627" s="218"/>
      <c r="BR627" s="218"/>
      <c r="BS627" s="218"/>
      <c r="BT627" s="218"/>
      <c r="BU627" s="218"/>
      <c r="BV627" s="218"/>
      <c r="BW627" s="218"/>
      <c r="BX627" s="218"/>
      <c r="BY627" s="218"/>
      <c r="BZ627" s="218"/>
      <c r="CB627" s="4"/>
      <c r="CC627" s="4"/>
      <c r="CD627" s="4"/>
      <c r="CE627" s="4"/>
      <c r="CF627" s="4"/>
      <c r="CG627" s="4"/>
      <c r="CH627" s="4"/>
      <c r="CI627" s="4"/>
      <c r="CJ627" s="4"/>
      <c r="CK627" s="4"/>
      <c r="CL627" s="4"/>
      <c r="CM627" s="4"/>
      <c r="CN627" s="4"/>
      <c r="CO627" s="4"/>
      <c r="CP627" s="218"/>
      <c r="CQ627" s="218"/>
      <c r="CR627" s="218"/>
      <c r="CS627" s="218"/>
      <c r="CT627" s="218"/>
    </row>
    <row r="628" spans="1:98" ht="15.75" customHeight="1" x14ac:dyDescent="0.25">
      <c r="A628" s="1"/>
      <c r="B628" s="203" t="s">
        <v>403</v>
      </c>
      <c r="AP628" s="181"/>
      <c r="AQ628" s="181"/>
      <c r="AR628" s="181"/>
      <c r="AS628" s="181"/>
      <c r="AT628" s="181"/>
      <c r="AU628" s="181"/>
      <c r="AV628" s="181"/>
      <c r="AW628" s="181"/>
      <c r="AX628" s="181"/>
      <c r="AY628" s="181"/>
      <c r="AZ628" s="181"/>
      <c r="BA628" s="181"/>
      <c r="BB628" s="181"/>
      <c r="BC628" s="181"/>
      <c r="BD628" s="181"/>
      <c r="BE628" s="181"/>
      <c r="BF628" s="181"/>
      <c r="BG628" s="181"/>
      <c r="BH628" s="274"/>
      <c r="CB628" s="181"/>
      <c r="CC628" s="181"/>
      <c r="CD628" s="181"/>
      <c r="CE628" s="181"/>
      <c r="CF628" s="181"/>
      <c r="CG628" s="181"/>
      <c r="CH628" s="181"/>
      <c r="CI628" s="181"/>
      <c r="CJ628" s="181"/>
      <c r="CK628" s="181"/>
      <c r="CL628" s="181"/>
      <c r="CM628" s="181"/>
      <c r="CN628" s="181"/>
      <c r="CO628" s="181"/>
    </row>
    <row r="629" spans="1:98" ht="15.75" customHeight="1" x14ac:dyDescent="0.25">
      <c r="A629" s="1"/>
      <c r="B629" s="36" t="s">
        <v>404</v>
      </c>
      <c r="C629" s="4" t="s">
        <v>365</v>
      </c>
      <c r="D629" s="4" t="s">
        <v>365</v>
      </c>
      <c r="E629" s="4" t="s">
        <v>365</v>
      </c>
      <c r="F629" s="4" t="s">
        <v>365</v>
      </c>
      <c r="G629" s="4">
        <v>-0.71050000000000746</v>
      </c>
      <c r="H629" s="4">
        <v>-41.356749999999998</v>
      </c>
      <c r="I629" s="4">
        <v>25.241499999999998</v>
      </c>
      <c r="J629" s="4">
        <v>-54.868250000000003</v>
      </c>
      <c r="K629" s="4">
        <v>-98.75</v>
      </c>
      <c r="L629" s="4">
        <v>10.199</v>
      </c>
      <c r="M629" s="4">
        <v>78.775000000000006</v>
      </c>
      <c r="N629" s="4">
        <v>47.245444444444431</v>
      </c>
      <c r="O629" s="4">
        <v>-47.055</v>
      </c>
      <c r="P629" s="4">
        <v>325.57299999999998</v>
      </c>
      <c r="Q629" s="4">
        <v>210.71199999999999</v>
      </c>
      <c r="R629" s="4">
        <v>21.492999999999999</v>
      </c>
      <c r="S629" s="4">
        <v>-11.231</v>
      </c>
      <c r="T629" s="4">
        <v>-35.408999999999999</v>
      </c>
      <c r="U629" s="4">
        <v>211.6</v>
      </c>
      <c r="V629" s="4">
        <v>52.567999999999898</v>
      </c>
      <c r="W629" s="4">
        <v>34.207999999999998</v>
      </c>
      <c r="X629" s="4">
        <v>32.700000000000003</v>
      </c>
      <c r="Y629" s="4">
        <v>99.313999999999993</v>
      </c>
      <c r="Z629" s="4">
        <v>51.472000000000001</v>
      </c>
      <c r="AA629" s="4">
        <v>-28.895</v>
      </c>
      <c r="AB629" s="4">
        <v>74.793447692307694</v>
      </c>
      <c r="AC629" s="4">
        <v>113.43384</v>
      </c>
      <c r="AD629" s="4">
        <v>79.223039999999997</v>
      </c>
      <c r="AE629" s="4">
        <v>48.660299999999999</v>
      </c>
      <c r="AF629" s="4">
        <v>128.61420000000001</v>
      </c>
      <c r="AG629" s="4">
        <v>133.66782000000001</v>
      </c>
      <c r="AH629" s="4">
        <v>83.482619999999997</v>
      </c>
      <c r="AI629" s="4">
        <v>13.688000000000001</v>
      </c>
      <c r="AJ629" s="4">
        <v>121.4776</v>
      </c>
      <c r="AK629" s="4">
        <v>332.34640000000002</v>
      </c>
      <c r="AL629" s="4">
        <v>88.703999999999994</v>
      </c>
      <c r="AM629" s="4">
        <v>30.353929999999998</v>
      </c>
      <c r="AN629" s="4">
        <v>219.86783</v>
      </c>
      <c r="AO629" s="4">
        <v>185.68677</v>
      </c>
      <c r="AP629" s="4">
        <v>171.22318999999999</v>
      </c>
      <c r="AQ629" s="4">
        <v>263.86752000000001</v>
      </c>
      <c r="AR629" s="4">
        <v>230.31204</v>
      </c>
      <c r="AS629" s="4">
        <v>144.40776</v>
      </c>
      <c r="AT629" s="4">
        <v>162.33923999999999</v>
      </c>
      <c r="AU629" s="4">
        <v>118.7718</v>
      </c>
      <c r="AV629" s="4">
        <v>190.84631999999999</v>
      </c>
      <c r="AW629" s="4">
        <v>153.72</v>
      </c>
      <c r="AX629" s="4">
        <v>127.38348000000001</v>
      </c>
      <c r="AY629" s="4">
        <v>100.45</v>
      </c>
      <c r="AZ629" s="4">
        <v>219.76</v>
      </c>
      <c r="BA629" s="4">
        <v>144.72999999999999</v>
      </c>
      <c r="BB629" s="4">
        <v>100.122</v>
      </c>
      <c r="BC629" s="4">
        <v>46.001999999999903</v>
      </c>
      <c r="BD629" s="4">
        <v>209.51</v>
      </c>
      <c r="BE629" s="4">
        <v>121.934</v>
      </c>
      <c r="BF629" s="4">
        <v>47.642000000000003</v>
      </c>
      <c r="BG629" s="4">
        <v>8.4459999999999802</v>
      </c>
      <c r="BH629" s="272">
        <v>116.358</v>
      </c>
      <c r="BI629" s="4" t="e">
        <f t="shared" ref="BI629:BZ629" ca="1" si="1457">+BI617</f>
        <v>#NAME?</v>
      </c>
      <c r="BJ629" s="4" t="e">
        <f t="shared" ca="1" si="1457"/>
        <v>#NAME?</v>
      </c>
      <c r="BK629" s="4" t="e">
        <f t="shared" ca="1" si="1457"/>
        <v>#NAME?</v>
      </c>
      <c r="BL629" s="4" t="e">
        <f t="shared" ca="1" si="1457"/>
        <v>#NAME?</v>
      </c>
      <c r="BM629" s="4" t="e">
        <f t="shared" ca="1" si="1457"/>
        <v>#NAME?</v>
      </c>
      <c r="BN629" s="4" t="e">
        <f t="shared" ca="1" si="1457"/>
        <v>#NAME?</v>
      </c>
      <c r="BO629" s="4" t="e">
        <f t="shared" ca="1" si="1457"/>
        <v>#NAME?</v>
      </c>
      <c r="BP629" s="4" t="e">
        <f t="shared" ca="1" si="1457"/>
        <v>#NAME?</v>
      </c>
      <c r="BQ629" s="4" t="e">
        <f t="shared" ca="1" si="1457"/>
        <v>#NAME?</v>
      </c>
      <c r="BR629" s="4" t="e">
        <f t="shared" ca="1" si="1457"/>
        <v>#NAME?</v>
      </c>
      <c r="BS629" s="4" t="e">
        <f t="shared" ca="1" si="1457"/>
        <v>#NAME?</v>
      </c>
      <c r="BT629" s="4" t="e">
        <f t="shared" ca="1" si="1457"/>
        <v>#NAME?</v>
      </c>
      <c r="BU629" s="4" t="e">
        <f t="shared" ca="1" si="1457"/>
        <v>#NAME?</v>
      </c>
      <c r="BV629" s="4" t="e">
        <f t="shared" ca="1" si="1457"/>
        <v>#NAME?</v>
      </c>
      <c r="BW629" s="4" t="e">
        <f t="shared" ca="1" si="1457"/>
        <v>#NAME?</v>
      </c>
      <c r="BX629" s="4" t="e">
        <f t="shared" ca="1" si="1457"/>
        <v>#NAME?</v>
      </c>
      <c r="BY629" s="4" t="e">
        <f t="shared" ca="1" si="1457"/>
        <v>#NAME?</v>
      </c>
      <c r="BZ629" s="4" t="e">
        <f t="shared" ca="1" si="1457"/>
        <v>#NAME?</v>
      </c>
      <c r="CB629" s="4" t="s">
        <v>365</v>
      </c>
      <c r="CC629" s="4">
        <v>-69.230799999999974</v>
      </c>
      <c r="CD629" s="4">
        <v>33.079000000000001</v>
      </c>
      <c r="CE629" s="4">
        <v>510.72300000000001</v>
      </c>
      <c r="CF629" s="4">
        <v>206.541</v>
      </c>
      <c r="CG629" s="4">
        <v>218.298</v>
      </c>
      <c r="CH629" s="4">
        <v>238.72524000000001</v>
      </c>
      <c r="CI629" s="4">
        <v>394.42572000000001</v>
      </c>
      <c r="CJ629" s="4">
        <v>556.21439999999996</v>
      </c>
      <c r="CK629" s="4">
        <v>607.13089000000002</v>
      </c>
      <c r="CL629" s="4">
        <v>800.92655999999999</v>
      </c>
      <c r="CM629" s="4">
        <v>592.21015977777768</v>
      </c>
      <c r="CN629" s="4">
        <v>565.226</v>
      </c>
      <c r="CO629" s="4">
        <v>277.42405714285724</v>
      </c>
      <c r="CP629" s="4" t="e">
        <f t="shared" ref="CP629:CT629" ca="1" si="1458">+CP617</f>
        <v>#NAME?</v>
      </c>
      <c r="CQ629" s="4" t="e">
        <f t="shared" ca="1" si="1458"/>
        <v>#NAME?</v>
      </c>
      <c r="CR629" s="4" t="e">
        <f t="shared" ca="1" si="1458"/>
        <v>#NAME?</v>
      </c>
      <c r="CS629" s="4" t="e">
        <f t="shared" ca="1" si="1458"/>
        <v>#NAME?</v>
      </c>
      <c r="CT629" s="4" t="e">
        <f t="shared" ca="1" si="1458"/>
        <v>#NAME?</v>
      </c>
    </row>
    <row r="630" spans="1:98" ht="15.75" customHeight="1" x14ac:dyDescent="0.25">
      <c r="A630" s="1"/>
      <c r="B630" s="212" t="s">
        <v>405</v>
      </c>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272"/>
      <c r="BI630" s="218"/>
      <c r="BJ630" s="218"/>
      <c r="BK630" s="218"/>
      <c r="BL630" s="218"/>
      <c r="BM630" s="218"/>
      <c r="BN630" s="218"/>
      <c r="BO630" s="218"/>
      <c r="BP630" s="218"/>
      <c r="BQ630" s="218"/>
      <c r="BR630" s="218"/>
      <c r="BS630" s="218"/>
      <c r="BT630" s="218"/>
      <c r="BU630" s="218"/>
      <c r="BV630" s="218"/>
      <c r="BW630" s="218"/>
      <c r="BX630" s="218"/>
      <c r="BY630" s="218"/>
      <c r="BZ630" s="218"/>
      <c r="CB630" s="4"/>
      <c r="CC630" s="4"/>
      <c r="CD630" s="4"/>
      <c r="CE630" s="4"/>
      <c r="CF630" s="4"/>
      <c r="CG630" s="4"/>
      <c r="CH630" s="4"/>
      <c r="CI630" s="4"/>
      <c r="CJ630" s="4"/>
      <c r="CK630" s="4"/>
      <c r="CL630" s="4"/>
      <c r="CM630" s="4"/>
      <c r="CN630" s="4"/>
      <c r="CO630" s="4"/>
      <c r="CP630" s="218"/>
      <c r="CQ630" s="218"/>
      <c r="CR630" s="218"/>
      <c r="CS630" s="218"/>
      <c r="CT630" s="218"/>
    </row>
    <row r="631" spans="1:98" ht="15.75" customHeight="1" x14ac:dyDescent="0.25">
      <c r="A631" s="1"/>
      <c r="B631" s="26" t="s">
        <v>406</v>
      </c>
      <c r="C631" s="4" t="s">
        <v>365</v>
      </c>
      <c r="D631" s="4" t="s">
        <v>365</v>
      </c>
      <c r="E631" s="4" t="s">
        <v>365</v>
      </c>
      <c r="F631" s="4" t="s">
        <v>365</v>
      </c>
      <c r="G631" s="4">
        <v>3.2450000000000001</v>
      </c>
      <c r="H631" s="4">
        <v>4.3656666666666668</v>
      </c>
      <c r="I631" s="4">
        <v>5.0303333333333331</v>
      </c>
      <c r="J631" s="4">
        <v>-0.51800000000000002</v>
      </c>
      <c r="K631" s="4">
        <v>2.7690000000000001</v>
      </c>
      <c r="L631" s="4">
        <v>2.5499999999999998</v>
      </c>
      <c r="M631" s="4">
        <v>2.5089999999999999</v>
      </c>
      <c r="N631" s="4">
        <v>2.806</v>
      </c>
      <c r="O631" s="4">
        <v>3.0569999999999999</v>
      </c>
      <c r="P631" s="4">
        <v>3.367</v>
      </c>
      <c r="Q631" s="4">
        <v>3.4129999999999998</v>
      </c>
      <c r="R631" s="4">
        <v>3.5219999999999998</v>
      </c>
      <c r="S631" s="4">
        <v>4.1479999999999997</v>
      </c>
      <c r="T631" s="4">
        <v>5.13</v>
      </c>
      <c r="U631" s="4">
        <v>5.8449999999999998</v>
      </c>
      <c r="V631" s="4">
        <v>5.9340000000000002</v>
      </c>
      <c r="W631" s="4">
        <v>6.5750000000000002</v>
      </c>
      <c r="X631" s="4">
        <v>7.3529999999999998</v>
      </c>
      <c r="Y631" s="4">
        <v>7.5339999999999998</v>
      </c>
      <c r="Z631" s="4">
        <v>7.3380000000000001</v>
      </c>
      <c r="AA631" s="4">
        <v>7.3780000000000001</v>
      </c>
      <c r="AB631" s="4">
        <v>7.4909999999999997</v>
      </c>
      <c r="AC631" s="4">
        <v>7.46</v>
      </c>
      <c r="AD631" s="4">
        <v>8.3780000000000001</v>
      </c>
      <c r="AE631" s="4">
        <v>7.7430000000000003</v>
      </c>
      <c r="AF631" s="4">
        <v>7.6260000000000003</v>
      </c>
      <c r="AG631" s="4">
        <v>7.8639999999999999</v>
      </c>
      <c r="AH631" s="4">
        <v>8.9689999999999994</v>
      </c>
      <c r="AI631" s="4">
        <v>9.1300000000000008</v>
      </c>
      <c r="AJ631" s="4">
        <v>9.6229999999999993</v>
      </c>
      <c r="AK631" s="4">
        <v>10.016</v>
      </c>
      <c r="AL631" s="4">
        <v>10.957000000000001</v>
      </c>
      <c r="AM631" s="4">
        <v>11.134</v>
      </c>
      <c r="AN631" s="4">
        <v>11.903</v>
      </c>
      <c r="AO631" s="4">
        <v>12.209</v>
      </c>
      <c r="AP631" s="4">
        <v>12.382</v>
      </c>
      <c r="AQ631" s="4">
        <v>12.298</v>
      </c>
      <c r="AR631" s="4">
        <v>13.528</v>
      </c>
      <c r="AS631" s="4">
        <v>14.964</v>
      </c>
      <c r="AT631" s="4">
        <v>15.519</v>
      </c>
      <c r="AU631" s="4">
        <v>12.464</v>
      </c>
      <c r="AV631" s="4">
        <v>15.972</v>
      </c>
      <c r="AW631" s="4">
        <v>16.3</v>
      </c>
      <c r="AX631" s="4">
        <v>16.463999999999999</v>
      </c>
      <c r="AY631" s="4">
        <v>17.5</v>
      </c>
      <c r="AZ631" s="4">
        <v>21.4</v>
      </c>
      <c r="BA631" s="4">
        <v>24</v>
      </c>
      <c r="BB631" s="4">
        <v>27.4</v>
      </c>
      <c r="BC631" s="4">
        <v>31.5</v>
      </c>
      <c r="BD631" s="4">
        <v>36.4</v>
      </c>
      <c r="BE631" s="4">
        <v>33.700000000000003</v>
      </c>
      <c r="BF631" s="4">
        <v>33.9</v>
      </c>
      <c r="BG631" s="4">
        <v>35.9</v>
      </c>
      <c r="BH631" s="272">
        <v>38.1</v>
      </c>
      <c r="BI631" s="218" t="e">
        <f t="array" aca="1" ref="BI631" ca="1">_xll.VisibleAlpha.UDF.VAData('VA Details'!$C$2,BI$557,$B631,BI$559,'VA Details'!$C$4,'VA Details'!$C$3,'VA Details'!$C$5)</f>
        <v>#NAME?</v>
      </c>
      <c r="BJ631" s="218" t="e">
        <f t="array" aca="1" ref="BJ631" ca="1">_xll.VisibleAlpha.UDF.VAData('VA Details'!$C$2,BJ$557,$B631,BJ$559,'VA Details'!$C$4,'VA Details'!$C$3,'VA Details'!$C$5)</f>
        <v>#NAME?</v>
      </c>
      <c r="BK631" s="218" t="e">
        <f t="array" aca="1" ref="BK631" ca="1">_xll.VisibleAlpha.UDF.VAData('VA Details'!$C$2,BK$557,$B631,BK$559,'VA Details'!$C$4,'VA Details'!$C$3,'VA Details'!$C$5)</f>
        <v>#NAME?</v>
      </c>
      <c r="BL631" s="218" t="e">
        <f t="array" aca="1" ref="BL631" ca="1">_xll.VisibleAlpha.UDF.VAData('VA Details'!$C$2,BL$557,$B631,BL$559,'VA Details'!$C$4,'VA Details'!$C$3,'VA Details'!$C$5)</f>
        <v>#NAME?</v>
      </c>
      <c r="BM631" s="218" t="e">
        <f t="array" aca="1" ref="BM631" ca="1">_xll.VisibleAlpha.UDF.VAData('VA Details'!$C$2,BM$557,$B631,BM$559,'VA Details'!$C$4,'VA Details'!$C$3,'VA Details'!$C$5)</f>
        <v>#NAME?</v>
      </c>
      <c r="BN631" s="218" t="e">
        <f t="array" aca="1" ref="BN631" ca="1">_xll.VisibleAlpha.UDF.VAData('VA Details'!$C$2,BN$557,$B631,BN$559,'VA Details'!$C$4,'VA Details'!$C$3,'VA Details'!$C$5)</f>
        <v>#NAME?</v>
      </c>
      <c r="BO631" s="218" t="e">
        <f t="array" aca="1" ref="BO631" ca="1">_xll.VisibleAlpha.UDF.VAData('VA Details'!$C$2,BO$557,$B631,BO$559,'VA Details'!$C$4,'VA Details'!$C$3,'VA Details'!$C$5)</f>
        <v>#NAME?</v>
      </c>
      <c r="BP631" s="218" t="e">
        <f t="array" aca="1" ref="BP631" ca="1">_xll.VisibleAlpha.UDF.VAData('VA Details'!$C$2,BP$557,$B631,BP$559,'VA Details'!$C$4,'VA Details'!$C$3,'VA Details'!$C$5)</f>
        <v>#NAME?</v>
      </c>
      <c r="BQ631" s="218" t="e">
        <f t="array" aca="1" ref="BQ631" ca="1">_xll.VisibleAlpha.UDF.VAData('VA Details'!$C$2,BQ$557,$B631,BQ$559,'VA Details'!$C$4,'VA Details'!$C$3,'VA Details'!$C$5)</f>
        <v>#NAME?</v>
      </c>
      <c r="BR631" s="218" t="e">
        <f t="array" aca="1" ref="BR631" ca="1">_xll.VisibleAlpha.UDF.VAData('VA Details'!$C$2,BR$557,$B631,BR$559,'VA Details'!$C$4,'VA Details'!$C$3,'VA Details'!$C$5)</f>
        <v>#NAME?</v>
      </c>
      <c r="BS631" s="218" t="e">
        <f t="array" aca="1" ref="BS631" ca="1">_xll.VisibleAlpha.UDF.VAData('VA Details'!$C$2,BS$557,$B631,BS$559,'VA Details'!$C$4,'VA Details'!$C$3,'VA Details'!$C$5)</f>
        <v>#NAME?</v>
      </c>
      <c r="BT631" s="218" t="e">
        <f t="array" aca="1" ref="BT631" ca="1">_xll.VisibleAlpha.UDF.VAData('VA Details'!$C$2,BT$557,$B631,BT$559,'VA Details'!$C$4,'VA Details'!$C$3,'VA Details'!$C$5)</f>
        <v>#NAME?</v>
      </c>
      <c r="BU631" s="218" t="e">
        <f t="array" aca="1" ref="BU631" ca="1">_xll.VisibleAlpha.UDF.VAData('VA Details'!$C$2,BU$557,$B631,BU$559,'VA Details'!$C$4,'VA Details'!$C$3,'VA Details'!$C$5)</f>
        <v>#NAME?</v>
      </c>
      <c r="BV631" s="218" t="e">
        <f t="array" aca="1" ref="BV631" ca="1">_xll.VisibleAlpha.UDF.VAData('VA Details'!$C$2,BV$557,$B631,BV$559,'VA Details'!$C$4,'VA Details'!$C$3,'VA Details'!$C$5)</f>
        <v>#NAME?</v>
      </c>
      <c r="BW631" s="218" t="e">
        <f t="array" aca="1" ref="BW631" ca="1">_xll.VisibleAlpha.UDF.VAData('VA Details'!$C$2,BW$557,$B631,BW$559,'VA Details'!$C$4,'VA Details'!$C$3,'VA Details'!$C$5)</f>
        <v>#NAME?</v>
      </c>
      <c r="BX631" s="218" t="e">
        <f t="array" aca="1" ref="BX631" ca="1">_xll.VisibleAlpha.UDF.VAData('VA Details'!$C$2,BX$557,$B631,BX$559,'VA Details'!$C$4,'VA Details'!$C$3,'VA Details'!$C$5)</f>
        <v>#NAME?</v>
      </c>
      <c r="BY631" s="218" t="e">
        <f t="array" aca="1" ref="BY631" ca="1">_xll.VisibleAlpha.UDF.VAData('VA Details'!$C$2,BY$557,$B631,BY$559,'VA Details'!$C$4,'VA Details'!$C$3,'VA Details'!$C$5)</f>
        <v>#NAME?</v>
      </c>
      <c r="BZ631" s="218" t="e">
        <f t="array" aca="1" ref="BZ631" ca="1">_xll.VisibleAlpha.UDF.VAData('VA Details'!$C$2,BZ$557,$B631,BZ$559,'VA Details'!$C$4,'VA Details'!$C$3,'VA Details'!$C$5)</f>
        <v>#NAME?</v>
      </c>
      <c r="CB631" s="4" t="s">
        <v>365</v>
      </c>
      <c r="CC631" s="4">
        <v>12.122999999999999</v>
      </c>
      <c r="CD631" s="4">
        <v>10.634</v>
      </c>
      <c r="CE631" s="4">
        <v>13.359</v>
      </c>
      <c r="CF631" s="4">
        <v>21.056999999999999</v>
      </c>
      <c r="CG631" s="4">
        <v>28.8</v>
      </c>
      <c r="CH631" s="4">
        <v>30.707000000000001</v>
      </c>
      <c r="CI631" s="4">
        <v>32.201999999999998</v>
      </c>
      <c r="CJ631" s="4">
        <v>39.725999999999999</v>
      </c>
      <c r="CK631" s="4">
        <v>47.628</v>
      </c>
      <c r="CL631" s="4">
        <v>56.308999999999997</v>
      </c>
      <c r="CM631" s="4">
        <v>61.2</v>
      </c>
      <c r="CN631" s="4">
        <v>90.3</v>
      </c>
      <c r="CO631" s="4">
        <v>135.5</v>
      </c>
      <c r="CP631" s="218" t="e">
        <f t="array" aca="1" ref="CP631" ca="1">_xll.VisibleAlpha.UDF.VAData('VA Details'!$C$2,CP$557,$B631,CP$559,'VA Details'!$C$4,'VA Details'!$C$3,'VA Details'!$C$5)</f>
        <v>#NAME?</v>
      </c>
      <c r="CQ631" s="218" t="e">
        <f t="array" aca="1" ref="CQ631" ca="1">_xll.VisibleAlpha.UDF.VAData('VA Details'!$C$2,CQ$557,$B631,CQ$559,'VA Details'!$C$4,'VA Details'!$C$3,'VA Details'!$C$5)</f>
        <v>#NAME?</v>
      </c>
      <c r="CR631" s="218" t="e">
        <f t="array" aca="1" ref="CR631" ca="1">_xll.VisibleAlpha.UDF.VAData('VA Details'!$C$2,CR$557,$B631,CR$559,'VA Details'!$C$4,'VA Details'!$C$3,'VA Details'!$C$5)</f>
        <v>#NAME?</v>
      </c>
      <c r="CS631" s="218" t="e">
        <f t="array" aca="1" ref="CS631" ca="1">_xll.VisibleAlpha.UDF.VAData('VA Details'!$C$2,CS$557,$B631,CS$559,'VA Details'!$C$4,'VA Details'!$C$3,'VA Details'!$C$5)</f>
        <v>#NAME?</v>
      </c>
      <c r="CT631" s="218" t="e">
        <f t="array" aca="1" ref="CT631" ca="1">_xll.VisibleAlpha.UDF.VAData('VA Details'!$C$2,CT$557,$B631,CT$559,'VA Details'!$C$4,'VA Details'!$C$3,'VA Details'!$C$5)</f>
        <v>#NAME?</v>
      </c>
    </row>
    <row r="632" spans="1:98" ht="15.75" customHeight="1" x14ac:dyDescent="0.25">
      <c r="A632" s="1"/>
      <c r="B632" s="26" t="s">
        <v>407</v>
      </c>
      <c r="C632" s="4" t="s">
        <v>365</v>
      </c>
      <c r="D632" s="4" t="s">
        <v>365</v>
      </c>
      <c r="E632" s="4" t="s">
        <v>365</v>
      </c>
      <c r="F632" s="4" t="s">
        <v>365</v>
      </c>
      <c r="G632" s="4">
        <v>8.048</v>
      </c>
      <c r="H632" s="4">
        <v>7.2946666666666671</v>
      </c>
      <c r="I632" s="4">
        <v>15.023</v>
      </c>
      <c r="J632" s="4">
        <v>3.1283333333333334</v>
      </c>
      <c r="K632" s="4">
        <v>7.0060000000000002</v>
      </c>
      <c r="L632" s="4">
        <v>7.0910000000000002</v>
      </c>
      <c r="M632" s="4">
        <v>8.6809999999999992</v>
      </c>
      <c r="N632" s="4">
        <v>12.987</v>
      </c>
      <c r="O632" s="4">
        <v>5.9470000000000001</v>
      </c>
      <c r="P632" s="4">
        <v>15.319000000000001</v>
      </c>
      <c r="Q632" s="4">
        <v>36.328000000000003</v>
      </c>
      <c r="R632" s="4">
        <v>20.524000000000001</v>
      </c>
      <c r="S632" s="4">
        <v>9.9789999999999992</v>
      </c>
      <c r="T632" s="4">
        <v>13.867000000000001</v>
      </c>
      <c r="U632" s="4">
        <v>28.628</v>
      </c>
      <c r="V632" s="4">
        <v>12.772</v>
      </c>
      <c r="W632" s="4">
        <v>19.085999999999999</v>
      </c>
      <c r="X632" s="4">
        <v>16.32</v>
      </c>
      <c r="Y632" s="4">
        <v>18.738</v>
      </c>
      <c r="Z632" s="4">
        <v>15.852</v>
      </c>
      <c r="AA632" s="4">
        <v>15.1</v>
      </c>
      <c r="AB632" s="4">
        <v>18.233000000000001</v>
      </c>
      <c r="AC632" s="4">
        <v>22.088000000000001</v>
      </c>
      <c r="AD632" s="4">
        <v>26.457999999999998</v>
      </c>
      <c r="AE632" s="4">
        <v>24.071000000000002</v>
      </c>
      <c r="AF632" s="4">
        <v>59.012</v>
      </c>
      <c r="AG632" s="4">
        <v>13.028</v>
      </c>
      <c r="AH632" s="4">
        <v>20.238</v>
      </c>
      <c r="AI632" s="4">
        <v>24.597999999999999</v>
      </c>
      <c r="AJ632" s="4">
        <v>30.343</v>
      </c>
      <c r="AK632" s="4">
        <v>123.66800000000001</v>
      </c>
      <c r="AL632" s="4">
        <v>69.090999999999994</v>
      </c>
      <c r="AM632" s="4">
        <v>57.432000000000002</v>
      </c>
      <c r="AN632" s="4">
        <v>55.767000000000003</v>
      </c>
      <c r="AO632" s="4">
        <v>63.399000000000001</v>
      </c>
      <c r="AP632" s="4">
        <v>81.283000000000001</v>
      </c>
      <c r="AQ632" s="4">
        <v>53.411000000000001</v>
      </c>
      <c r="AR632" s="4">
        <v>45.308</v>
      </c>
      <c r="AS632" s="4">
        <v>41.116</v>
      </c>
      <c r="AT632" s="4">
        <v>-29.363</v>
      </c>
      <c r="AU632" s="4">
        <v>49.05</v>
      </c>
      <c r="AV632" s="4">
        <v>47.146000000000001</v>
      </c>
      <c r="AW632" s="4">
        <v>46.344000000000001</v>
      </c>
      <c r="AX632" s="4">
        <v>40.429000000000002</v>
      </c>
      <c r="AY632" s="4">
        <v>43.9</v>
      </c>
      <c r="AZ632" s="4">
        <v>107.9</v>
      </c>
      <c r="BA632" s="4">
        <v>86.7</v>
      </c>
      <c r="BB632" s="4">
        <v>79.3</v>
      </c>
      <c r="BC632" s="4">
        <v>78.7</v>
      </c>
      <c r="BD632" s="4">
        <v>90.4</v>
      </c>
      <c r="BE632" s="4">
        <v>85.9</v>
      </c>
      <c r="BF632" s="4">
        <v>80.599999999999994</v>
      </c>
      <c r="BG632" s="4">
        <v>75.3</v>
      </c>
      <c r="BH632" s="272">
        <v>86.2</v>
      </c>
      <c r="BI632" s="218" t="e">
        <f t="array" aca="1" ref="BI632" ca="1">_xll.VisibleAlpha.UDF.VAData('VA Details'!$C$2,BI$557,$B632,BI$559,'VA Details'!$C$4,'VA Details'!$C$3,'VA Details'!$C$5)</f>
        <v>#NAME?</v>
      </c>
      <c r="BJ632" s="218" t="e">
        <f t="array" aca="1" ref="BJ632" ca="1">_xll.VisibleAlpha.UDF.VAData('VA Details'!$C$2,BJ$557,$B632,BJ$559,'VA Details'!$C$4,'VA Details'!$C$3,'VA Details'!$C$5)</f>
        <v>#NAME?</v>
      </c>
      <c r="BK632" s="218" t="e">
        <f t="array" aca="1" ref="BK632" ca="1">_xll.VisibleAlpha.UDF.VAData('VA Details'!$C$2,BK$557,$B632,BK$559,'VA Details'!$C$4,'VA Details'!$C$3,'VA Details'!$C$5)</f>
        <v>#NAME?</v>
      </c>
      <c r="BL632" s="218" t="e">
        <f t="array" aca="1" ref="BL632" ca="1">_xll.VisibleAlpha.UDF.VAData('VA Details'!$C$2,BL$557,$B632,BL$559,'VA Details'!$C$4,'VA Details'!$C$3,'VA Details'!$C$5)</f>
        <v>#NAME?</v>
      </c>
      <c r="BM632" s="218" t="e">
        <f t="array" aca="1" ref="BM632" ca="1">_xll.VisibleAlpha.UDF.VAData('VA Details'!$C$2,BM$557,$B632,BM$559,'VA Details'!$C$4,'VA Details'!$C$3,'VA Details'!$C$5)</f>
        <v>#NAME?</v>
      </c>
      <c r="BN632" s="218" t="e">
        <f t="array" aca="1" ref="BN632" ca="1">_xll.VisibleAlpha.UDF.VAData('VA Details'!$C$2,BN$557,$B632,BN$559,'VA Details'!$C$4,'VA Details'!$C$3,'VA Details'!$C$5)</f>
        <v>#NAME?</v>
      </c>
      <c r="BO632" s="218" t="e">
        <f t="array" aca="1" ref="BO632" ca="1">_xll.VisibleAlpha.UDF.VAData('VA Details'!$C$2,BO$557,$B632,BO$559,'VA Details'!$C$4,'VA Details'!$C$3,'VA Details'!$C$5)</f>
        <v>#NAME?</v>
      </c>
      <c r="BP632" s="218" t="e">
        <f t="array" aca="1" ref="BP632" ca="1">_xll.VisibleAlpha.UDF.VAData('VA Details'!$C$2,BP$557,$B632,BP$559,'VA Details'!$C$4,'VA Details'!$C$3,'VA Details'!$C$5)</f>
        <v>#NAME?</v>
      </c>
      <c r="BQ632" s="218" t="e">
        <f t="array" aca="1" ref="BQ632" ca="1">_xll.VisibleAlpha.UDF.VAData('VA Details'!$C$2,BQ$557,$B632,BQ$559,'VA Details'!$C$4,'VA Details'!$C$3,'VA Details'!$C$5)</f>
        <v>#NAME?</v>
      </c>
      <c r="BR632" s="218" t="e">
        <f t="array" aca="1" ref="BR632" ca="1">_xll.VisibleAlpha.UDF.VAData('VA Details'!$C$2,BR$557,$B632,BR$559,'VA Details'!$C$4,'VA Details'!$C$3,'VA Details'!$C$5)</f>
        <v>#NAME?</v>
      </c>
      <c r="BS632" s="218" t="e">
        <f t="array" aca="1" ref="BS632" ca="1">_xll.VisibleAlpha.UDF.VAData('VA Details'!$C$2,BS$557,$B632,BS$559,'VA Details'!$C$4,'VA Details'!$C$3,'VA Details'!$C$5)</f>
        <v>#NAME?</v>
      </c>
      <c r="BT632" s="218" t="e">
        <f t="array" aca="1" ref="BT632" ca="1">_xll.VisibleAlpha.UDF.VAData('VA Details'!$C$2,BT$557,$B632,BT$559,'VA Details'!$C$4,'VA Details'!$C$3,'VA Details'!$C$5)</f>
        <v>#NAME?</v>
      </c>
      <c r="BU632" s="218" t="e">
        <f t="array" aca="1" ref="BU632" ca="1">_xll.VisibleAlpha.UDF.VAData('VA Details'!$C$2,BU$557,$B632,BU$559,'VA Details'!$C$4,'VA Details'!$C$3,'VA Details'!$C$5)</f>
        <v>#NAME?</v>
      </c>
      <c r="BV632" s="218" t="e">
        <f t="array" aca="1" ref="BV632" ca="1">_xll.VisibleAlpha.UDF.VAData('VA Details'!$C$2,BV$557,$B632,BV$559,'VA Details'!$C$4,'VA Details'!$C$3,'VA Details'!$C$5)</f>
        <v>#NAME?</v>
      </c>
      <c r="BW632" s="218" t="e">
        <f t="array" aca="1" ref="BW632" ca="1">_xll.VisibleAlpha.UDF.VAData('VA Details'!$C$2,BW$557,$B632,BW$559,'VA Details'!$C$4,'VA Details'!$C$3,'VA Details'!$C$5)</f>
        <v>#NAME?</v>
      </c>
      <c r="BX632" s="218" t="e">
        <f t="array" aca="1" ref="BX632" ca="1">_xll.VisibleAlpha.UDF.VAData('VA Details'!$C$2,BX$557,$B632,BX$559,'VA Details'!$C$4,'VA Details'!$C$3,'VA Details'!$C$5)</f>
        <v>#NAME?</v>
      </c>
      <c r="BY632" s="218" t="e">
        <f t="array" aca="1" ref="BY632" ca="1">_xll.VisibleAlpha.UDF.VAData('VA Details'!$C$2,BY$557,$B632,BY$559,'VA Details'!$C$4,'VA Details'!$C$3,'VA Details'!$C$5)</f>
        <v>#NAME?</v>
      </c>
      <c r="BZ632" s="218" t="e">
        <f t="array" aca="1" ref="BZ632" ca="1">_xll.VisibleAlpha.UDF.VAData('VA Details'!$C$2,BZ$557,$B632,BZ$559,'VA Details'!$C$4,'VA Details'!$C$3,'VA Details'!$C$5)</f>
        <v>#NAME?</v>
      </c>
      <c r="CB632" s="4" t="s">
        <v>365</v>
      </c>
      <c r="CC632" s="4">
        <v>33.494</v>
      </c>
      <c r="CD632" s="4">
        <v>35.765000000000001</v>
      </c>
      <c r="CE632" s="4">
        <v>78.117999999999995</v>
      </c>
      <c r="CF632" s="4">
        <v>65.245999999999995</v>
      </c>
      <c r="CG632" s="4">
        <v>69.995999999999995</v>
      </c>
      <c r="CH632" s="4">
        <v>81.879000000000005</v>
      </c>
      <c r="CI632" s="4">
        <v>116.349</v>
      </c>
      <c r="CJ632" s="4">
        <v>247.7</v>
      </c>
      <c r="CK632" s="4">
        <v>257.88099999999997</v>
      </c>
      <c r="CL632" s="4">
        <v>110.47199999999999</v>
      </c>
      <c r="CM632" s="4">
        <v>182.96899999999999</v>
      </c>
      <c r="CN632" s="4">
        <v>317.8</v>
      </c>
      <c r="CO632" s="4">
        <v>335.6</v>
      </c>
      <c r="CP632" s="218" t="e">
        <f t="array" aca="1" ref="CP632" ca="1">_xll.VisibleAlpha.UDF.VAData('VA Details'!$C$2,CP$557,$B632,CP$559,'VA Details'!$C$4,'VA Details'!$C$3,'VA Details'!$C$5)</f>
        <v>#NAME?</v>
      </c>
      <c r="CQ632" s="218" t="e">
        <f t="array" aca="1" ref="CQ632" ca="1">_xll.VisibleAlpha.UDF.VAData('VA Details'!$C$2,CQ$557,$B632,CQ$559,'VA Details'!$C$4,'VA Details'!$C$3,'VA Details'!$C$5)</f>
        <v>#NAME?</v>
      </c>
      <c r="CR632" s="218" t="e">
        <f t="array" aca="1" ref="CR632" ca="1">_xll.VisibleAlpha.UDF.VAData('VA Details'!$C$2,CR$557,$B632,CR$559,'VA Details'!$C$4,'VA Details'!$C$3,'VA Details'!$C$5)</f>
        <v>#NAME?</v>
      </c>
      <c r="CS632" s="218" t="e">
        <f t="array" aca="1" ref="CS632" ca="1">_xll.VisibleAlpha.UDF.VAData('VA Details'!$C$2,CS$557,$B632,CS$559,'VA Details'!$C$4,'VA Details'!$C$3,'VA Details'!$C$5)</f>
        <v>#NAME?</v>
      </c>
      <c r="CT632" s="218" t="e">
        <f t="array" aca="1" ref="CT632" ca="1">_xll.VisibleAlpha.UDF.VAData('VA Details'!$C$2,CT$557,$B632,CT$559,'VA Details'!$C$4,'VA Details'!$C$3,'VA Details'!$C$5)</f>
        <v>#NAME?</v>
      </c>
    </row>
    <row r="633" spans="1:98" ht="15.75" customHeight="1" x14ac:dyDescent="0.25">
      <c r="A633" s="1"/>
      <c r="B633" s="26" t="s">
        <v>408</v>
      </c>
      <c r="C633" s="4" t="s">
        <v>365</v>
      </c>
      <c r="D633" s="4" t="s">
        <v>365</v>
      </c>
      <c r="E633" s="4" t="s">
        <v>365</v>
      </c>
      <c r="F633" s="4" t="s">
        <v>365</v>
      </c>
      <c r="G633" s="4">
        <v>72.465999999999994</v>
      </c>
      <c r="H633" s="4">
        <v>36.050333333333334</v>
      </c>
      <c r="I633" s="4">
        <v>60.917333333333332</v>
      </c>
      <c r="J633" s="4">
        <v>-18.733666666666668</v>
      </c>
      <c r="K633" s="4">
        <v>95.488</v>
      </c>
      <c r="L633" s="4">
        <v>46.798000000000002</v>
      </c>
      <c r="M633" s="4">
        <v>47.033000000000001</v>
      </c>
      <c r="N633" s="4">
        <v>41.429000000000002</v>
      </c>
      <c r="O633" s="4">
        <v>43.238</v>
      </c>
      <c r="P633" s="4">
        <v>40.923000000000002</v>
      </c>
      <c r="Q633" s="4">
        <v>168.06800000000001</v>
      </c>
      <c r="R633" s="4">
        <v>13.304</v>
      </c>
      <c r="S633" s="4">
        <v>7.2549999999999999</v>
      </c>
      <c r="T633" s="4">
        <v>2.8809999999999998</v>
      </c>
      <c r="U633" s="4">
        <v>79.632000000000005</v>
      </c>
      <c r="V633" s="4">
        <v>43.685000000000002</v>
      </c>
      <c r="W633" s="4">
        <v>23.59</v>
      </c>
      <c r="X633" s="4">
        <v>17.129000000000001</v>
      </c>
      <c r="Y633" s="4">
        <v>42.337000000000003</v>
      </c>
      <c r="Z633" s="4">
        <v>51.415999999999997</v>
      </c>
      <c r="AA633" s="4">
        <v>41.033999999999999</v>
      </c>
      <c r="AB633" s="4">
        <v>22.425000000000001</v>
      </c>
      <c r="AC633" s="4">
        <v>66.56</v>
      </c>
      <c r="AD633" s="4">
        <v>91.891999999999996</v>
      </c>
      <c r="AE633" s="4">
        <v>18.206</v>
      </c>
      <c r="AF633" s="4">
        <v>20.655999999999999</v>
      </c>
      <c r="AG633" s="4">
        <v>23.373000000000001</v>
      </c>
      <c r="AH633" s="4">
        <v>15.651999999999999</v>
      </c>
      <c r="AI633" s="4">
        <v>6.8579999999999997</v>
      </c>
      <c r="AJ633" s="4">
        <v>13.411</v>
      </c>
      <c r="AK633" s="4">
        <v>139.898</v>
      </c>
      <c r="AL633" s="4">
        <v>41.054000000000002</v>
      </c>
      <c r="AM633" s="4">
        <v>30.498000000000001</v>
      </c>
      <c r="AN633" s="4">
        <v>42.006999999999998</v>
      </c>
      <c r="AO633" s="4">
        <v>43.317999999999998</v>
      </c>
      <c r="AP633" s="4">
        <v>52.101999999999997</v>
      </c>
      <c r="AQ633" s="4">
        <v>57.441000000000003</v>
      </c>
      <c r="AR633" s="4">
        <v>35.222999999999999</v>
      </c>
      <c r="AS633" s="4">
        <v>20.728000000000002</v>
      </c>
      <c r="AT633" s="4">
        <v>30.870999999999999</v>
      </c>
      <c r="AU633" s="4">
        <v>24.510999999999999</v>
      </c>
      <c r="AV633" s="4">
        <v>70.828000000000003</v>
      </c>
      <c r="AW633" s="4">
        <v>17.417999999999999</v>
      </c>
      <c r="AX633" s="4">
        <v>41.161999999999999</v>
      </c>
      <c r="AY633" s="4">
        <v>47.5</v>
      </c>
      <c r="AZ633" s="4">
        <v>34.200000000000003</v>
      </c>
      <c r="BA633" s="4">
        <v>65.900000000000006</v>
      </c>
      <c r="BB633" s="4">
        <v>120.7</v>
      </c>
      <c r="BC633" s="4">
        <v>69</v>
      </c>
      <c r="BD633" s="4">
        <v>39.1</v>
      </c>
      <c r="BE633" s="4">
        <v>44</v>
      </c>
      <c r="BF633" s="4">
        <v>140.6</v>
      </c>
      <c r="BG633" s="4">
        <v>85.9</v>
      </c>
      <c r="BH633" s="272">
        <v>53.7</v>
      </c>
      <c r="BI633" s="218" t="e">
        <f t="array" aca="1" ref="BI633" ca="1">_xll.VisibleAlpha.UDF.VAData('VA Details'!$C$2,BI$557,$B633,BI$559,'VA Details'!$C$4,'VA Details'!$C$3,'VA Details'!$C$5)</f>
        <v>#NAME?</v>
      </c>
      <c r="BJ633" s="218" t="e">
        <f t="array" aca="1" ref="BJ633" ca="1">_xll.VisibleAlpha.UDF.VAData('VA Details'!$C$2,BJ$557,$B633,BJ$559,'VA Details'!$C$4,'VA Details'!$C$3,'VA Details'!$C$5)</f>
        <v>#NAME?</v>
      </c>
      <c r="BK633" s="218" t="e">
        <f t="array" aca="1" ref="BK633" ca="1">_xll.VisibleAlpha.UDF.VAData('VA Details'!$C$2,BK$557,$B633,BK$559,'VA Details'!$C$4,'VA Details'!$C$3,'VA Details'!$C$5)</f>
        <v>#NAME?</v>
      </c>
      <c r="BL633" s="218" t="e">
        <f t="array" aca="1" ref="BL633" ca="1">_xll.VisibleAlpha.UDF.VAData('VA Details'!$C$2,BL$557,$B633,BL$559,'VA Details'!$C$4,'VA Details'!$C$3,'VA Details'!$C$5)</f>
        <v>#NAME?</v>
      </c>
      <c r="BM633" s="218" t="e">
        <f t="array" aca="1" ref="BM633" ca="1">_xll.VisibleAlpha.UDF.VAData('VA Details'!$C$2,BM$557,$B633,BM$559,'VA Details'!$C$4,'VA Details'!$C$3,'VA Details'!$C$5)</f>
        <v>#NAME?</v>
      </c>
      <c r="BN633" s="218" t="e">
        <f t="array" aca="1" ref="BN633" ca="1">_xll.VisibleAlpha.UDF.VAData('VA Details'!$C$2,BN$557,$B633,BN$559,'VA Details'!$C$4,'VA Details'!$C$3,'VA Details'!$C$5)</f>
        <v>#NAME?</v>
      </c>
      <c r="BO633" s="218" t="e">
        <f t="array" aca="1" ref="BO633" ca="1">_xll.VisibleAlpha.UDF.VAData('VA Details'!$C$2,BO$557,$B633,BO$559,'VA Details'!$C$4,'VA Details'!$C$3,'VA Details'!$C$5)</f>
        <v>#NAME?</v>
      </c>
      <c r="BP633" s="218" t="e">
        <f t="array" aca="1" ref="BP633" ca="1">_xll.VisibleAlpha.UDF.VAData('VA Details'!$C$2,BP$557,$B633,BP$559,'VA Details'!$C$4,'VA Details'!$C$3,'VA Details'!$C$5)</f>
        <v>#NAME?</v>
      </c>
      <c r="BQ633" s="218" t="e">
        <f t="array" aca="1" ref="BQ633" ca="1">_xll.VisibleAlpha.UDF.VAData('VA Details'!$C$2,BQ$557,$B633,BQ$559,'VA Details'!$C$4,'VA Details'!$C$3,'VA Details'!$C$5)</f>
        <v>#NAME?</v>
      </c>
      <c r="BR633" s="218" t="e">
        <f t="array" aca="1" ref="BR633" ca="1">_xll.VisibleAlpha.UDF.VAData('VA Details'!$C$2,BR$557,$B633,BR$559,'VA Details'!$C$4,'VA Details'!$C$3,'VA Details'!$C$5)</f>
        <v>#NAME?</v>
      </c>
      <c r="BS633" s="218" t="e">
        <f t="array" aca="1" ref="BS633" ca="1">_xll.VisibleAlpha.UDF.VAData('VA Details'!$C$2,BS$557,$B633,BS$559,'VA Details'!$C$4,'VA Details'!$C$3,'VA Details'!$C$5)</f>
        <v>#NAME?</v>
      </c>
      <c r="BT633" s="218" t="e">
        <f t="array" aca="1" ref="BT633" ca="1">_xll.VisibleAlpha.UDF.VAData('VA Details'!$C$2,BT$557,$B633,BT$559,'VA Details'!$C$4,'VA Details'!$C$3,'VA Details'!$C$5)</f>
        <v>#NAME?</v>
      </c>
      <c r="BU633" s="218" t="e">
        <f t="array" aca="1" ref="BU633" ca="1">_xll.VisibleAlpha.UDF.VAData('VA Details'!$C$2,BU$557,$B633,BU$559,'VA Details'!$C$4,'VA Details'!$C$3,'VA Details'!$C$5)</f>
        <v>#NAME?</v>
      </c>
      <c r="BV633" s="218" t="e">
        <f t="array" aca="1" ref="BV633" ca="1">_xll.VisibleAlpha.UDF.VAData('VA Details'!$C$2,BV$557,$B633,BV$559,'VA Details'!$C$4,'VA Details'!$C$3,'VA Details'!$C$5)</f>
        <v>#NAME?</v>
      </c>
      <c r="BW633" s="218" t="e">
        <f t="array" aca="1" ref="BW633" ca="1">_xll.VisibleAlpha.UDF.VAData('VA Details'!$C$2,BW$557,$B633,BW$559,'VA Details'!$C$4,'VA Details'!$C$3,'VA Details'!$C$5)</f>
        <v>#NAME?</v>
      </c>
      <c r="BX633" s="218" t="e">
        <f t="array" aca="1" ref="BX633" ca="1">_xll.VisibleAlpha.UDF.VAData('VA Details'!$C$2,BX$557,$B633,BX$559,'VA Details'!$C$4,'VA Details'!$C$3,'VA Details'!$C$5)</f>
        <v>#NAME?</v>
      </c>
      <c r="BY633" s="218" t="e">
        <f t="array" aca="1" ref="BY633" ca="1">_xll.VisibleAlpha.UDF.VAData('VA Details'!$C$2,BY$557,$B633,BY$559,'VA Details'!$C$4,'VA Details'!$C$3,'VA Details'!$C$5)</f>
        <v>#NAME?</v>
      </c>
      <c r="BZ633" s="218" t="e">
        <f t="array" aca="1" ref="BZ633" ca="1">_xll.VisibleAlpha.UDF.VAData('VA Details'!$C$2,BZ$557,$B633,BZ$559,'VA Details'!$C$4,'VA Details'!$C$3,'VA Details'!$C$5)</f>
        <v>#NAME?</v>
      </c>
      <c r="CB633" s="4" t="s">
        <v>365</v>
      </c>
      <c r="CC633" s="4">
        <v>150.69999999999999</v>
      </c>
      <c r="CD633" s="4">
        <v>230.74799999999999</v>
      </c>
      <c r="CE633" s="4">
        <v>265.53300000000002</v>
      </c>
      <c r="CF633" s="4">
        <v>133.453</v>
      </c>
      <c r="CG633" s="4">
        <v>134.47200000000001</v>
      </c>
      <c r="CH633" s="4">
        <v>221.911</v>
      </c>
      <c r="CI633" s="4">
        <v>77.887</v>
      </c>
      <c r="CJ633" s="4">
        <v>201.221</v>
      </c>
      <c r="CK633" s="4">
        <v>167.92500000000001</v>
      </c>
      <c r="CL633" s="4">
        <v>144.26300000000001</v>
      </c>
      <c r="CM633" s="4">
        <v>153.279</v>
      </c>
      <c r="CN633" s="4">
        <v>268.3</v>
      </c>
      <c r="CO633" s="4">
        <v>292.7</v>
      </c>
      <c r="CP633" s="218" t="e">
        <f t="array" aca="1" ref="CP633" ca="1">_xll.VisibleAlpha.UDF.VAData('VA Details'!$C$2,CP$557,$B633,CP$559,'VA Details'!$C$4,'VA Details'!$C$3,'VA Details'!$C$5)</f>
        <v>#NAME?</v>
      </c>
      <c r="CQ633" s="218" t="e">
        <f t="array" aca="1" ref="CQ633" ca="1">_xll.VisibleAlpha.UDF.VAData('VA Details'!$C$2,CQ$557,$B633,CQ$559,'VA Details'!$C$4,'VA Details'!$C$3,'VA Details'!$C$5)</f>
        <v>#NAME?</v>
      </c>
      <c r="CR633" s="218" t="e">
        <f t="array" aca="1" ref="CR633" ca="1">_xll.VisibleAlpha.UDF.VAData('VA Details'!$C$2,CR$557,$B633,CR$559,'VA Details'!$C$4,'VA Details'!$C$3,'VA Details'!$C$5)</f>
        <v>#NAME?</v>
      </c>
      <c r="CS633" s="218" t="e">
        <f t="array" aca="1" ref="CS633" ca="1">_xll.VisibleAlpha.UDF.VAData('VA Details'!$C$2,CS$557,$B633,CS$559,'VA Details'!$C$4,'VA Details'!$C$3,'VA Details'!$C$5)</f>
        <v>#NAME?</v>
      </c>
      <c r="CT633" s="218" t="e">
        <f t="array" aca="1" ref="CT633" ca="1">_xll.VisibleAlpha.UDF.VAData('VA Details'!$C$2,CT$557,$B633,CT$559,'VA Details'!$C$4,'VA Details'!$C$3,'VA Details'!$C$5)</f>
        <v>#NAME?</v>
      </c>
    </row>
    <row r="634" spans="1:98" ht="15.75" customHeight="1" x14ac:dyDescent="0.25">
      <c r="A634" s="1"/>
      <c r="B634" s="26" t="s">
        <v>409</v>
      </c>
      <c r="C634" s="4" t="s">
        <v>365</v>
      </c>
      <c r="D634" s="4" t="s">
        <v>365</v>
      </c>
      <c r="E634" s="4" t="s">
        <v>365</v>
      </c>
      <c r="F634" s="4" t="s">
        <v>365</v>
      </c>
      <c r="G634" s="4" t="s">
        <v>365</v>
      </c>
      <c r="H634" s="4" t="s">
        <v>365</v>
      </c>
      <c r="I634" s="4" t="s">
        <v>365</v>
      </c>
      <c r="J634" s="4" t="s">
        <v>365</v>
      </c>
      <c r="K634" s="4" t="s">
        <v>365</v>
      </c>
      <c r="L634" s="4" t="s">
        <v>365</v>
      </c>
      <c r="M634" s="4" t="s">
        <v>365</v>
      </c>
      <c r="N634" s="4" t="s">
        <v>365</v>
      </c>
      <c r="O634" s="4" t="s">
        <v>365</v>
      </c>
      <c r="P634" s="4" t="s">
        <v>365</v>
      </c>
      <c r="Q634" s="4" t="s">
        <v>365</v>
      </c>
      <c r="R634" s="4" t="s">
        <v>365</v>
      </c>
      <c r="S634" s="4" t="s">
        <v>365</v>
      </c>
      <c r="T634" s="4" t="s">
        <v>365</v>
      </c>
      <c r="U634" s="4" t="s">
        <v>365</v>
      </c>
      <c r="V634" s="4" t="s">
        <v>365</v>
      </c>
      <c r="W634" s="4" t="s">
        <v>365</v>
      </c>
      <c r="X634" s="4" t="s">
        <v>365</v>
      </c>
      <c r="Y634" s="4" t="s">
        <v>365</v>
      </c>
      <c r="Z634" s="4" t="s">
        <v>365</v>
      </c>
      <c r="AA634" s="4" t="s">
        <v>365</v>
      </c>
      <c r="AB634" s="4" t="s">
        <v>365</v>
      </c>
      <c r="AC634" s="4" t="s">
        <v>365</v>
      </c>
      <c r="AD634" s="4" t="s">
        <v>365</v>
      </c>
      <c r="AE634" s="4" t="s">
        <v>365</v>
      </c>
      <c r="AF634" s="4">
        <v>11.257</v>
      </c>
      <c r="AG634" s="4">
        <v>11.257</v>
      </c>
      <c r="AH634" s="4">
        <v>-11.257</v>
      </c>
      <c r="AI634" s="4" t="s">
        <v>365</v>
      </c>
      <c r="AJ634" s="4" t="s">
        <v>365</v>
      </c>
      <c r="AK634" s="4" t="s">
        <v>365</v>
      </c>
      <c r="AL634" s="4" t="s">
        <v>365</v>
      </c>
      <c r="AM634" s="4" t="s">
        <v>365</v>
      </c>
      <c r="AN634" s="4" t="s">
        <v>365</v>
      </c>
      <c r="AO634" s="4" t="s">
        <v>365</v>
      </c>
      <c r="AP634" s="4" t="s">
        <v>365</v>
      </c>
      <c r="AQ634" s="4" t="s">
        <v>365</v>
      </c>
      <c r="AR634" s="4" t="s">
        <v>365</v>
      </c>
      <c r="AS634" s="4" t="s">
        <v>365</v>
      </c>
      <c r="AT634" s="4">
        <v>39.073</v>
      </c>
      <c r="AU634" s="4">
        <v>9.8000000000000007</v>
      </c>
      <c r="AV634" s="4">
        <v>62.598999999999997</v>
      </c>
      <c r="AW634" s="4">
        <v>16.902249999999988</v>
      </c>
      <c r="AX634" s="4">
        <v>-13.790249999999993</v>
      </c>
      <c r="AY634" s="4">
        <v>19.899999999999999</v>
      </c>
      <c r="AZ634" s="4">
        <v>13.35</v>
      </c>
      <c r="BA634" s="4">
        <v>-23.3</v>
      </c>
      <c r="BB634" s="4" t="s">
        <v>365</v>
      </c>
      <c r="BC634" s="4" t="s">
        <v>365</v>
      </c>
      <c r="BD634" s="4">
        <v>165.4</v>
      </c>
      <c r="BE634" s="4" t="s">
        <v>365</v>
      </c>
      <c r="BF634" s="4">
        <v>2176.6999999999998</v>
      </c>
      <c r="BG634" s="4" t="s">
        <v>365</v>
      </c>
      <c r="BH634" s="272" t="s">
        <v>365</v>
      </c>
      <c r="BI634" s="218" t="e">
        <f t="array" aca="1" ref="BI634" ca="1">_xll.VisibleAlpha.UDF.VAData('VA Details'!$C$2,BI$557,$B634,BI$559,'VA Details'!$C$4,'VA Details'!$C$3,'VA Details'!$C$5)</f>
        <v>#NAME?</v>
      </c>
      <c r="BJ634" s="218" t="e">
        <f t="array" aca="1" ref="BJ634" ca="1">_xll.VisibleAlpha.UDF.VAData('VA Details'!$C$2,BJ$557,$B634,BJ$559,'VA Details'!$C$4,'VA Details'!$C$3,'VA Details'!$C$5)</f>
        <v>#NAME?</v>
      </c>
      <c r="BK634" s="218" t="e">
        <f t="array" aca="1" ref="BK634" ca="1">_xll.VisibleAlpha.UDF.VAData('VA Details'!$C$2,BK$557,$B634,BK$559,'VA Details'!$C$4,'VA Details'!$C$3,'VA Details'!$C$5)</f>
        <v>#NAME?</v>
      </c>
      <c r="BL634" s="218" t="e">
        <f t="array" aca="1" ref="BL634" ca="1">_xll.VisibleAlpha.UDF.VAData('VA Details'!$C$2,BL$557,$B634,BL$559,'VA Details'!$C$4,'VA Details'!$C$3,'VA Details'!$C$5)</f>
        <v>#NAME?</v>
      </c>
      <c r="BM634" s="218" t="e">
        <f t="array" aca="1" ref="BM634" ca="1">_xll.VisibleAlpha.UDF.VAData('VA Details'!$C$2,BM$557,$B634,BM$559,'VA Details'!$C$4,'VA Details'!$C$3,'VA Details'!$C$5)</f>
        <v>#NAME?</v>
      </c>
      <c r="BN634" s="218" t="e">
        <f t="array" aca="1" ref="BN634" ca="1">_xll.VisibleAlpha.UDF.VAData('VA Details'!$C$2,BN$557,$B634,BN$559,'VA Details'!$C$4,'VA Details'!$C$3,'VA Details'!$C$5)</f>
        <v>#NAME?</v>
      </c>
      <c r="BO634" s="218" t="e">
        <f t="array" aca="1" ref="BO634" ca="1">_xll.VisibleAlpha.UDF.VAData('VA Details'!$C$2,BO$557,$B634,BO$559,'VA Details'!$C$4,'VA Details'!$C$3,'VA Details'!$C$5)</f>
        <v>#NAME?</v>
      </c>
      <c r="BP634" s="218" t="e">
        <f t="array" aca="1" ref="BP634" ca="1">_xll.VisibleAlpha.UDF.VAData('VA Details'!$C$2,BP$557,$B634,BP$559,'VA Details'!$C$4,'VA Details'!$C$3,'VA Details'!$C$5)</f>
        <v>#NAME?</v>
      </c>
      <c r="BQ634" s="218" t="e">
        <f t="array" aca="1" ref="BQ634" ca="1">_xll.VisibleAlpha.UDF.VAData('VA Details'!$C$2,BQ$557,$B634,BQ$559,'VA Details'!$C$4,'VA Details'!$C$3,'VA Details'!$C$5)</f>
        <v>#NAME?</v>
      </c>
      <c r="BR634" s="218" t="e">
        <f t="array" aca="1" ref="BR634" ca="1">_xll.VisibleAlpha.UDF.VAData('VA Details'!$C$2,BR$557,$B634,BR$559,'VA Details'!$C$4,'VA Details'!$C$3,'VA Details'!$C$5)</f>
        <v>#NAME?</v>
      </c>
      <c r="BS634" s="218" t="e">
        <f t="array" aca="1" ref="BS634" ca="1">_xll.VisibleAlpha.UDF.VAData('VA Details'!$C$2,BS$557,$B634,BS$559,'VA Details'!$C$4,'VA Details'!$C$3,'VA Details'!$C$5)</f>
        <v>#NAME?</v>
      </c>
      <c r="BT634" s="218" t="e">
        <f t="array" aca="1" ref="BT634" ca="1">_xll.VisibleAlpha.UDF.VAData('VA Details'!$C$2,BT$557,$B634,BT$559,'VA Details'!$C$4,'VA Details'!$C$3,'VA Details'!$C$5)</f>
        <v>#NAME?</v>
      </c>
      <c r="BU634" s="218" t="e">
        <f t="array" aca="1" ref="BU634" ca="1">_xll.VisibleAlpha.UDF.VAData('VA Details'!$C$2,BU$557,$B634,BU$559,'VA Details'!$C$4,'VA Details'!$C$3,'VA Details'!$C$5)</f>
        <v>#NAME?</v>
      </c>
      <c r="BV634" s="218" t="e">
        <f t="array" aca="1" ref="BV634" ca="1">_xll.VisibleAlpha.UDF.VAData('VA Details'!$C$2,BV$557,$B634,BV$559,'VA Details'!$C$4,'VA Details'!$C$3,'VA Details'!$C$5)</f>
        <v>#NAME?</v>
      </c>
      <c r="BW634" s="218" t="e">
        <f t="array" aca="1" ref="BW634" ca="1">_xll.VisibleAlpha.UDF.VAData('VA Details'!$C$2,BW$557,$B634,BW$559,'VA Details'!$C$4,'VA Details'!$C$3,'VA Details'!$C$5)</f>
        <v>#NAME?</v>
      </c>
      <c r="BX634" s="218" t="e">
        <f t="array" aca="1" ref="BX634" ca="1">_xll.VisibleAlpha.UDF.VAData('VA Details'!$C$2,BX$557,$B634,BX$559,'VA Details'!$C$4,'VA Details'!$C$3,'VA Details'!$C$5)</f>
        <v>#NAME?</v>
      </c>
      <c r="BY634" s="218" t="e">
        <f t="array" aca="1" ref="BY634" ca="1">_xll.VisibleAlpha.UDF.VAData('VA Details'!$C$2,BY$557,$B634,BY$559,'VA Details'!$C$4,'VA Details'!$C$3,'VA Details'!$C$5)</f>
        <v>#NAME?</v>
      </c>
      <c r="BZ634" s="218" t="e">
        <f t="array" aca="1" ref="BZ634" ca="1">_xll.VisibleAlpha.UDF.VAData('VA Details'!$C$2,BZ$557,$B634,BZ$559,'VA Details'!$C$4,'VA Details'!$C$3,'VA Details'!$C$5)</f>
        <v>#NAME?</v>
      </c>
      <c r="CB634" s="4" t="s">
        <v>365</v>
      </c>
      <c r="CC634" s="4">
        <v>-2.2000000000000002</v>
      </c>
      <c r="CD634" s="4" t="s">
        <v>365</v>
      </c>
      <c r="CE634" s="4" t="s">
        <v>365</v>
      </c>
      <c r="CF634" s="4" t="s">
        <v>365</v>
      </c>
      <c r="CG634" s="4" t="s">
        <v>365</v>
      </c>
      <c r="CH634" s="4" t="s">
        <v>365</v>
      </c>
      <c r="CI634" s="4">
        <v>11.257</v>
      </c>
      <c r="CJ634" s="4" t="s">
        <v>365</v>
      </c>
      <c r="CK634" s="4" t="s">
        <v>365</v>
      </c>
      <c r="CL634" s="4">
        <v>39.073</v>
      </c>
      <c r="CM634" s="4">
        <v>70.611000000000004</v>
      </c>
      <c r="CN634" s="4" t="s">
        <v>365</v>
      </c>
      <c r="CO634" s="4">
        <v>2342.1</v>
      </c>
      <c r="CP634" s="218" t="e">
        <f t="array" aca="1" ref="CP634" ca="1">_xll.VisibleAlpha.UDF.VAData('VA Details'!$C$2,CP$557,$B634,CP$559,'VA Details'!$C$4,'VA Details'!$C$3,'VA Details'!$C$5)</f>
        <v>#NAME?</v>
      </c>
      <c r="CQ634" s="218" t="e">
        <f t="array" aca="1" ref="CQ634" ca="1">_xll.VisibleAlpha.UDF.VAData('VA Details'!$C$2,CQ$557,$B634,CQ$559,'VA Details'!$C$4,'VA Details'!$C$3,'VA Details'!$C$5)</f>
        <v>#NAME?</v>
      </c>
      <c r="CR634" s="218" t="e">
        <f t="array" aca="1" ref="CR634" ca="1">_xll.VisibleAlpha.UDF.VAData('VA Details'!$C$2,CR$557,$B634,CR$559,'VA Details'!$C$4,'VA Details'!$C$3,'VA Details'!$C$5)</f>
        <v>#NAME?</v>
      </c>
      <c r="CS634" s="218" t="e">
        <f t="array" aca="1" ref="CS634" ca="1">_xll.VisibleAlpha.UDF.VAData('VA Details'!$C$2,CS$557,$B634,CS$559,'VA Details'!$C$4,'VA Details'!$C$3,'VA Details'!$C$5)</f>
        <v>#NAME?</v>
      </c>
      <c r="CT634" s="218" t="e">
        <f t="array" aca="1" ref="CT634" ca="1">_xll.VisibleAlpha.UDF.VAData('VA Details'!$C$2,CT$557,$B634,CT$559,'VA Details'!$C$4,'VA Details'!$C$3,'VA Details'!$C$5)</f>
        <v>#NAME?</v>
      </c>
    </row>
    <row r="635" spans="1:98" ht="15.75" customHeight="1" x14ac:dyDescent="0.25">
      <c r="A635" s="1"/>
      <c r="B635" s="26" t="s">
        <v>410</v>
      </c>
      <c r="C635" s="4" t="s">
        <v>365</v>
      </c>
      <c r="D635" s="4" t="s">
        <v>365</v>
      </c>
      <c r="E635" s="4" t="s">
        <v>365</v>
      </c>
      <c r="F635" s="4" t="s">
        <v>365</v>
      </c>
      <c r="G635" s="4">
        <v>0.30499999999999999</v>
      </c>
      <c r="H635" s="4">
        <v>0.51266666666666671</v>
      </c>
      <c r="I635" s="4">
        <v>0.50166666666666671</v>
      </c>
      <c r="J635" s="4">
        <v>-0.33633333333333332</v>
      </c>
      <c r="K635" s="4">
        <v>4.2089999999999996</v>
      </c>
      <c r="L635" s="4">
        <v>0.73499999999999999</v>
      </c>
      <c r="M635" s="4">
        <v>1.734</v>
      </c>
      <c r="N635" s="4">
        <v>0.32200000000000001</v>
      </c>
      <c r="O635" s="4">
        <v>0.13900000000000001</v>
      </c>
      <c r="P635" s="4">
        <v>2.903</v>
      </c>
      <c r="Q635" s="4">
        <v>0.33300000000000002</v>
      </c>
      <c r="R635" s="4">
        <v>0.183</v>
      </c>
      <c r="S635" s="4">
        <v>0.105</v>
      </c>
      <c r="T635" s="4">
        <v>0.154</v>
      </c>
      <c r="U635" s="4">
        <v>6.0999999999999999E-2</v>
      </c>
      <c r="V635" s="4">
        <v>2.4E-2</v>
      </c>
      <c r="W635" s="4">
        <v>3.2000000000000001E-2</v>
      </c>
      <c r="X635" s="4">
        <v>0.128</v>
      </c>
      <c r="Y635" s="4">
        <v>0.16</v>
      </c>
      <c r="Z635" s="4">
        <v>-0.192</v>
      </c>
      <c r="AA635" s="4" t="s">
        <v>365</v>
      </c>
      <c r="AB635" s="4" t="s">
        <v>365</v>
      </c>
      <c r="AC635" s="4">
        <v>1.3979999999999999</v>
      </c>
      <c r="AD635" s="4">
        <v>5.34</v>
      </c>
      <c r="AE635" s="4">
        <v>8.1809999999999992</v>
      </c>
      <c r="AF635" s="4">
        <v>9.1050000000000004</v>
      </c>
      <c r="AG635" s="4">
        <v>9.1839999999999993</v>
      </c>
      <c r="AH635" s="4">
        <v>8.36</v>
      </c>
      <c r="AI635" s="4">
        <v>6.8609999999999998</v>
      </c>
      <c r="AJ635" s="4">
        <v>5.4109999999999996</v>
      </c>
      <c r="AK635" s="4">
        <v>5.5129999999999999</v>
      </c>
      <c r="AL635" s="4">
        <v>6.0940000000000003</v>
      </c>
      <c r="AM635" s="4">
        <v>5.56</v>
      </c>
      <c r="AN635" s="4">
        <v>5.0670000000000002</v>
      </c>
      <c r="AO635" s="4">
        <v>5.3540000000000001</v>
      </c>
      <c r="AP635" s="4">
        <v>5.0090000000000003</v>
      </c>
      <c r="AQ635" s="4">
        <v>4.9859999999999998</v>
      </c>
      <c r="AR635" s="4">
        <v>6.8150000000000004</v>
      </c>
      <c r="AS635" s="4">
        <v>10.205</v>
      </c>
      <c r="AT635" s="4">
        <v>10.234999999999999</v>
      </c>
      <c r="AU635" s="4">
        <v>15.215</v>
      </c>
      <c r="AV635" s="4">
        <v>18.452999999999999</v>
      </c>
      <c r="AW635" s="4">
        <v>15.837999999999999</v>
      </c>
      <c r="AX635" s="4">
        <v>15.311</v>
      </c>
      <c r="AY635" s="4">
        <v>117.6</v>
      </c>
      <c r="AZ635" s="4">
        <v>320.60000000000002</v>
      </c>
      <c r="BA635" s="4">
        <v>301.89999999999998</v>
      </c>
      <c r="BB635" s="4">
        <v>766.6</v>
      </c>
      <c r="BC635" s="4">
        <v>249.6</v>
      </c>
      <c r="BD635" s="4">
        <v>427.2</v>
      </c>
      <c r="BE635" s="4">
        <v>248.1</v>
      </c>
      <c r="BF635" s="4">
        <v>494</v>
      </c>
      <c r="BG635" s="4">
        <v>182</v>
      </c>
      <c r="BH635" s="272">
        <v>192.1</v>
      </c>
      <c r="BI635" s="218" t="e">
        <f t="array" aca="1" ref="BI635" ca="1">_xll.VisibleAlpha.UDF.VAData('VA Details'!$C$2,BI$557,$B635,BI$559,'VA Details'!$C$4,'VA Details'!$C$3,'VA Details'!$C$5)</f>
        <v>#NAME?</v>
      </c>
      <c r="BJ635" s="218" t="e">
        <f t="array" aca="1" ref="BJ635" ca="1">_xll.VisibleAlpha.UDF.VAData('VA Details'!$C$2,BJ$557,$B635,BJ$559,'VA Details'!$C$4,'VA Details'!$C$3,'VA Details'!$C$5)</f>
        <v>#NAME?</v>
      </c>
      <c r="BK635" s="218" t="e">
        <f t="array" aca="1" ref="BK635" ca="1">_xll.VisibleAlpha.UDF.VAData('VA Details'!$C$2,BK$557,$B635,BK$559,'VA Details'!$C$4,'VA Details'!$C$3,'VA Details'!$C$5)</f>
        <v>#NAME?</v>
      </c>
      <c r="BL635" s="218" t="e">
        <f t="array" aca="1" ref="BL635" ca="1">_xll.VisibleAlpha.UDF.VAData('VA Details'!$C$2,BL$557,$B635,BL$559,'VA Details'!$C$4,'VA Details'!$C$3,'VA Details'!$C$5)</f>
        <v>#NAME?</v>
      </c>
      <c r="BM635" s="218" t="e">
        <f t="array" aca="1" ref="BM635" ca="1">_xll.VisibleAlpha.UDF.VAData('VA Details'!$C$2,BM$557,$B635,BM$559,'VA Details'!$C$4,'VA Details'!$C$3,'VA Details'!$C$5)</f>
        <v>#NAME?</v>
      </c>
      <c r="BN635" s="218" t="e">
        <f t="array" aca="1" ref="BN635" ca="1">_xll.VisibleAlpha.UDF.VAData('VA Details'!$C$2,BN$557,$B635,BN$559,'VA Details'!$C$4,'VA Details'!$C$3,'VA Details'!$C$5)</f>
        <v>#NAME?</v>
      </c>
      <c r="BO635" s="218" t="e">
        <f t="array" aca="1" ref="BO635" ca="1">_xll.VisibleAlpha.UDF.VAData('VA Details'!$C$2,BO$557,$B635,BO$559,'VA Details'!$C$4,'VA Details'!$C$3,'VA Details'!$C$5)</f>
        <v>#NAME?</v>
      </c>
      <c r="BP635" s="218" t="e">
        <f t="array" aca="1" ref="BP635" ca="1">_xll.VisibleAlpha.UDF.VAData('VA Details'!$C$2,BP$557,$B635,BP$559,'VA Details'!$C$4,'VA Details'!$C$3,'VA Details'!$C$5)</f>
        <v>#NAME?</v>
      </c>
      <c r="BQ635" s="218" t="e">
        <f t="array" aca="1" ref="BQ635" ca="1">_xll.VisibleAlpha.UDF.VAData('VA Details'!$C$2,BQ$557,$B635,BQ$559,'VA Details'!$C$4,'VA Details'!$C$3,'VA Details'!$C$5)</f>
        <v>#NAME?</v>
      </c>
      <c r="BR635" s="218" t="e">
        <f t="array" aca="1" ref="BR635" ca="1">_xll.VisibleAlpha.UDF.VAData('VA Details'!$C$2,BR$557,$B635,BR$559,'VA Details'!$C$4,'VA Details'!$C$3,'VA Details'!$C$5)</f>
        <v>#NAME?</v>
      </c>
      <c r="BS635" s="218" t="e">
        <f t="array" aca="1" ref="BS635" ca="1">_xll.VisibleAlpha.UDF.VAData('VA Details'!$C$2,BS$557,$B635,BS$559,'VA Details'!$C$4,'VA Details'!$C$3,'VA Details'!$C$5)</f>
        <v>#NAME?</v>
      </c>
      <c r="BT635" s="218" t="e">
        <f t="array" aca="1" ref="BT635" ca="1">_xll.VisibleAlpha.UDF.VAData('VA Details'!$C$2,BT$557,$B635,BT$559,'VA Details'!$C$4,'VA Details'!$C$3,'VA Details'!$C$5)</f>
        <v>#NAME?</v>
      </c>
      <c r="BU635" s="218" t="e">
        <f t="array" aca="1" ref="BU635" ca="1">_xll.VisibleAlpha.UDF.VAData('VA Details'!$C$2,BU$557,$B635,BU$559,'VA Details'!$C$4,'VA Details'!$C$3,'VA Details'!$C$5)</f>
        <v>#NAME?</v>
      </c>
      <c r="BV635" s="218" t="e">
        <f t="array" aca="1" ref="BV635" ca="1">_xll.VisibleAlpha.UDF.VAData('VA Details'!$C$2,BV$557,$B635,BV$559,'VA Details'!$C$4,'VA Details'!$C$3,'VA Details'!$C$5)</f>
        <v>#NAME?</v>
      </c>
      <c r="BW635" s="218" t="e">
        <f t="array" aca="1" ref="BW635" ca="1">_xll.VisibleAlpha.UDF.VAData('VA Details'!$C$2,BW$557,$B635,BW$559,'VA Details'!$C$4,'VA Details'!$C$3,'VA Details'!$C$5)</f>
        <v>#NAME?</v>
      </c>
      <c r="BX635" s="218" t="e">
        <f t="array" aca="1" ref="BX635" ca="1">_xll.VisibleAlpha.UDF.VAData('VA Details'!$C$2,BX$557,$B635,BX$559,'VA Details'!$C$4,'VA Details'!$C$3,'VA Details'!$C$5)</f>
        <v>#NAME?</v>
      </c>
      <c r="BY635" s="218" t="e">
        <f t="array" aca="1" ref="BY635" ca="1">_xll.VisibleAlpha.UDF.VAData('VA Details'!$C$2,BY$557,$B635,BY$559,'VA Details'!$C$4,'VA Details'!$C$3,'VA Details'!$C$5)</f>
        <v>#NAME?</v>
      </c>
      <c r="BZ635" s="218" t="e">
        <f t="array" aca="1" ref="BZ635" ca="1">_xll.VisibleAlpha.UDF.VAData('VA Details'!$C$2,BZ$557,$B635,BZ$559,'VA Details'!$C$4,'VA Details'!$C$3,'VA Details'!$C$5)</f>
        <v>#NAME?</v>
      </c>
      <c r="CB635" s="4" t="s">
        <v>365</v>
      </c>
      <c r="CC635" s="4">
        <v>0.98299999999999998</v>
      </c>
      <c r="CD635" s="4">
        <v>7</v>
      </c>
      <c r="CE635" s="4">
        <v>3.5579999999999998</v>
      </c>
      <c r="CF635" s="4">
        <v>0.34399999999999997</v>
      </c>
      <c r="CG635" s="4">
        <v>0.16</v>
      </c>
      <c r="CH635" s="4">
        <v>6.7380000000000004</v>
      </c>
      <c r="CI635" s="4">
        <v>34.83</v>
      </c>
      <c r="CJ635" s="4">
        <v>23.879000000000001</v>
      </c>
      <c r="CK635" s="4">
        <v>20.99</v>
      </c>
      <c r="CL635" s="4">
        <v>32.241</v>
      </c>
      <c r="CM635" s="4">
        <v>64.816999999999993</v>
      </c>
      <c r="CN635" s="4">
        <v>1506.7</v>
      </c>
      <c r="CO635" s="4">
        <v>1418.9</v>
      </c>
      <c r="CP635" s="218" t="e">
        <f t="array" aca="1" ref="CP635" ca="1">_xll.VisibleAlpha.UDF.VAData('VA Details'!$C$2,CP$557,$B635,CP$559,'VA Details'!$C$4,'VA Details'!$C$3,'VA Details'!$C$5)</f>
        <v>#NAME?</v>
      </c>
      <c r="CQ635" s="218" t="e">
        <f t="array" aca="1" ref="CQ635" ca="1">_xll.VisibleAlpha.UDF.VAData('VA Details'!$C$2,CQ$557,$B635,CQ$559,'VA Details'!$C$4,'VA Details'!$C$3,'VA Details'!$C$5)</f>
        <v>#NAME?</v>
      </c>
      <c r="CR635" s="218" t="e">
        <f t="array" aca="1" ref="CR635" ca="1">_xll.VisibleAlpha.UDF.VAData('VA Details'!$C$2,CR$557,$B635,CR$559,'VA Details'!$C$4,'VA Details'!$C$3,'VA Details'!$C$5)</f>
        <v>#NAME?</v>
      </c>
      <c r="CS635" s="218" t="e">
        <f t="array" aca="1" ref="CS635" ca="1">_xll.VisibleAlpha.UDF.VAData('VA Details'!$C$2,CS$557,$B635,CS$559,'VA Details'!$C$4,'VA Details'!$C$3,'VA Details'!$C$5)</f>
        <v>#NAME?</v>
      </c>
      <c r="CT635" s="218" t="e">
        <f t="array" aca="1" ref="CT635" ca="1">_xll.VisibleAlpha.UDF.VAData('VA Details'!$C$2,CT$557,$B635,CT$559,'VA Details'!$C$4,'VA Details'!$C$3,'VA Details'!$C$5)</f>
        <v>#NAME?</v>
      </c>
    </row>
    <row r="636" spans="1:98" ht="15.75" customHeight="1" x14ac:dyDescent="0.25">
      <c r="A636" s="1"/>
      <c r="B636" s="26" t="s">
        <v>411</v>
      </c>
      <c r="C636" s="4" t="s">
        <v>365</v>
      </c>
      <c r="D636" s="4" t="s">
        <v>365</v>
      </c>
      <c r="E636" s="4" t="s">
        <v>365</v>
      </c>
      <c r="F636" s="4" t="s">
        <v>365</v>
      </c>
      <c r="G636" s="4" t="s">
        <v>365</v>
      </c>
      <c r="H636" s="4" t="s">
        <v>365</v>
      </c>
      <c r="I636" s="4" t="s">
        <v>365</v>
      </c>
      <c r="J636" s="4">
        <v>1.8779999999999999</v>
      </c>
      <c r="K636" s="4" t="s">
        <v>365</v>
      </c>
      <c r="L636" s="4">
        <v>-8.9999999999999993E-3</v>
      </c>
      <c r="M636" s="4">
        <v>3.3000000000000002E-2</v>
      </c>
      <c r="N636" s="4">
        <v>-0.84099999999999997</v>
      </c>
      <c r="O636" s="4" t="s">
        <v>365</v>
      </c>
      <c r="P636" s="4">
        <v>-6.1050000000000004</v>
      </c>
      <c r="Q636" s="4">
        <v>0.61799999999999999</v>
      </c>
      <c r="R636" s="4">
        <v>-13.548999999999999</v>
      </c>
      <c r="S636" s="4" t="s">
        <v>365</v>
      </c>
      <c r="T636" s="4">
        <v>0.59899999999999998</v>
      </c>
      <c r="U636" s="4">
        <v>4.2000000000000003E-2</v>
      </c>
      <c r="V636" s="4">
        <v>1.6379999999999999</v>
      </c>
      <c r="W636" s="4" t="s">
        <v>365</v>
      </c>
      <c r="X636" s="4">
        <v>6.8000000000000005E-2</v>
      </c>
      <c r="Y636" s="4">
        <v>-6.8000000000000005E-2</v>
      </c>
      <c r="Z636" s="4">
        <v>-0.27</v>
      </c>
      <c r="AA636" s="4" t="s">
        <v>365</v>
      </c>
      <c r="AB636" s="4">
        <v>-1.4999999999999999E-2</v>
      </c>
      <c r="AC636" s="4">
        <v>1.4999999999999999E-2</v>
      </c>
      <c r="AD636" s="4">
        <v>3.02</v>
      </c>
      <c r="AE636" s="4">
        <v>0.188</v>
      </c>
      <c r="AF636" s="4">
        <v>-0.188</v>
      </c>
      <c r="AG636" s="4">
        <v>11.257</v>
      </c>
      <c r="AH636" s="4">
        <v>-32.523000000000003</v>
      </c>
      <c r="AI636" s="4" t="s">
        <v>365</v>
      </c>
      <c r="AJ636" s="4" t="s">
        <v>365</v>
      </c>
      <c r="AK636" s="4" t="s">
        <v>365</v>
      </c>
      <c r="AL636" s="4">
        <v>110.60299999999999</v>
      </c>
      <c r="AM636" s="4" t="s">
        <v>365</v>
      </c>
      <c r="AN636" s="4" t="s">
        <v>365</v>
      </c>
      <c r="AO636" s="4" t="s">
        <v>365</v>
      </c>
      <c r="AP636" s="4">
        <v>-3.4860000000000002</v>
      </c>
      <c r="AQ636" s="4">
        <v>-2.9239999999999999</v>
      </c>
      <c r="AR636" s="4">
        <v>0.29299999999999998</v>
      </c>
      <c r="AS636" s="4">
        <v>2.6309999999999998</v>
      </c>
      <c r="AT636" s="4">
        <v>10.631</v>
      </c>
      <c r="AU636" s="4" t="s">
        <v>365</v>
      </c>
      <c r="AV636" s="4" t="s">
        <v>365</v>
      </c>
      <c r="AW636" s="4" t="s">
        <v>365</v>
      </c>
      <c r="AX636" s="4">
        <v>8.1</v>
      </c>
      <c r="AY636" s="4" t="s">
        <v>365</v>
      </c>
      <c r="AZ636" s="4" t="s">
        <v>365</v>
      </c>
      <c r="BA636" s="4" t="s">
        <v>365</v>
      </c>
      <c r="BB636" s="4">
        <v>-410.8</v>
      </c>
      <c r="BC636" s="4" t="s">
        <v>365</v>
      </c>
      <c r="BD636" s="4" t="s">
        <v>365</v>
      </c>
      <c r="BE636" s="4" t="s">
        <v>365</v>
      </c>
      <c r="BF636" s="4">
        <v>-150.4</v>
      </c>
      <c r="BG636" s="4" t="s">
        <v>365</v>
      </c>
      <c r="BH636" s="272" t="s">
        <v>365</v>
      </c>
      <c r="BI636" s="218" t="e">
        <f t="array" aca="1" ref="BI636" ca="1">_xll.VisibleAlpha.UDF.VAData('VA Details'!$C$2,BI$557,$B636,BI$559,'VA Details'!$C$4,'VA Details'!$C$3,'VA Details'!$C$5)</f>
        <v>#NAME?</v>
      </c>
      <c r="BJ636" s="218" t="e">
        <f t="array" aca="1" ref="BJ636" ca="1">_xll.VisibleAlpha.UDF.VAData('VA Details'!$C$2,BJ$557,$B636,BJ$559,'VA Details'!$C$4,'VA Details'!$C$3,'VA Details'!$C$5)</f>
        <v>#NAME?</v>
      </c>
      <c r="BK636" s="218" t="e">
        <f t="array" aca="1" ref="BK636" ca="1">_xll.VisibleAlpha.UDF.VAData('VA Details'!$C$2,BK$557,$B636,BK$559,'VA Details'!$C$4,'VA Details'!$C$3,'VA Details'!$C$5)</f>
        <v>#NAME?</v>
      </c>
      <c r="BL636" s="218" t="e">
        <f t="array" aca="1" ref="BL636" ca="1">_xll.VisibleAlpha.UDF.VAData('VA Details'!$C$2,BL$557,$B636,BL$559,'VA Details'!$C$4,'VA Details'!$C$3,'VA Details'!$C$5)</f>
        <v>#NAME?</v>
      </c>
      <c r="BM636" s="218" t="e">
        <f t="array" aca="1" ref="BM636" ca="1">_xll.VisibleAlpha.UDF.VAData('VA Details'!$C$2,BM$557,$B636,BM$559,'VA Details'!$C$4,'VA Details'!$C$3,'VA Details'!$C$5)</f>
        <v>#NAME?</v>
      </c>
      <c r="BN636" s="218" t="e">
        <f t="array" aca="1" ref="BN636" ca="1">_xll.VisibleAlpha.UDF.VAData('VA Details'!$C$2,BN$557,$B636,BN$559,'VA Details'!$C$4,'VA Details'!$C$3,'VA Details'!$C$5)</f>
        <v>#NAME?</v>
      </c>
      <c r="BO636" s="218" t="e">
        <f t="array" aca="1" ref="BO636" ca="1">_xll.VisibleAlpha.UDF.VAData('VA Details'!$C$2,BO$557,$B636,BO$559,'VA Details'!$C$4,'VA Details'!$C$3,'VA Details'!$C$5)</f>
        <v>#NAME?</v>
      </c>
      <c r="BP636" s="218" t="e">
        <f t="array" aca="1" ref="BP636" ca="1">_xll.VisibleAlpha.UDF.VAData('VA Details'!$C$2,BP$557,$B636,BP$559,'VA Details'!$C$4,'VA Details'!$C$3,'VA Details'!$C$5)</f>
        <v>#NAME?</v>
      </c>
      <c r="BQ636" s="218" t="e">
        <f t="array" aca="1" ref="BQ636" ca="1">_xll.VisibleAlpha.UDF.VAData('VA Details'!$C$2,BQ$557,$B636,BQ$559,'VA Details'!$C$4,'VA Details'!$C$3,'VA Details'!$C$5)</f>
        <v>#NAME?</v>
      </c>
      <c r="BR636" s="218" t="e">
        <f t="array" aca="1" ref="BR636" ca="1">_xll.VisibleAlpha.UDF.VAData('VA Details'!$C$2,BR$557,$B636,BR$559,'VA Details'!$C$4,'VA Details'!$C$3,'VA Details'!$C$5)</f>
        <v>#NAME?</v>
      </c>
      <c r="BS636" s="218" t="e">
        <f t="array" aca="1" ref="BS636" ca="1">_xll.VisibleAlpha.UDF.VAData('VA Details'!$C$2,BS$557,$B636,BS$559,'VA Details'!$C$4,'VA Details'!$C$3,'VA Details'!$C$5)</f>
        <v>#NAME?</v>
      </c>
      <c r="BT636" s="218" t="e">
        <f t="array" aca="1" ref="BT636" ca="1">_xll.VisibleAlpha.UDF.VAData('VA Details'!$C$2,BT$557,$B636,BT$559,'VA Details'!$C$4,'VA Details'!$C$3,'VA Details'!$C$5)</f>
        <v>#NAME?</v>
      </c>
      <c r="BU636" s="218" t="e">
        <f t="array" aca="1" ref="BU636" ca="1">_xll.VisibleAlpha.UDF.VAData('VA Details'!$C$2,BU$557,$B636,BU$559,'VA Details'!$C$4,'VA Details'!$C$3,'VA Details'!$C$5)</f>
        <v>#NAME?</v>
      </c>
      <c r="BV636" s="218" t="e">
        <f t="array" aca="1" ref="BV636" ca="1">_xll.VisibleAlpha.UDF.VAData('VA Details'!$C$2,BV$557,$B636,BV$559,'VA Details'!$C$4,'VA Details'!$C$3,'VA Details'!$C$5)</f>
        <v>#NAME?</v>
      </c>
      <c r="BW636" s="218" t="e">
        <f t="array" aca="1" ref="BW636" ca="1">_xll.VisibleAlpha.UDF.VAData('VA Details'!$C$2,BW$557,$B636,BW$559,'VA Details'!$C$4,'VA Details'!$C$3,'VA Details'!$C$5)</f>
        <v>#NAME?</v>
      </c>
      <c r="BX636" s="218" t="e">
        <f t="array" aca="1" ref="BX636" ca="1">_xll.VisibleAlpha.UDF.VAData('VA Details'!$C$2,BX$557,$B636,BX$559,'VA Details'!$C$4,'VA Details'!$C$3,'VA Details'!$C$5)</f>
        <v>#NAME?</v>
      </c>
      <c r="BY636" s="218" t="e">
        <f t="array" aca="1" ref="BY636" ca="1">_xll.VisibleAlpha.UDF.VAData('VA Details'!$C$2,BY$557,$B636,BY$559,'VA Details'!$C$4,'VA Details'!$C$3,'VA Details'!$C$5)</f>
        <v>#NAME?</v>
      </c>
      <c r="BZ636" s="218" t="e">
        <f t="array" aca="1" ref="BZ636" ca="1">_xll.VisibleAlpha.UDF.VAData('VA Details'!$C$2,BZ$557,$B636,BZ$559,'VA Details'!$C$4,'VA Details'!$C$3,'VA Details'!$C$5)</f>
        <v>#NAME?</v>
      </c>
      <c r="CB636" s="4" t="s">
        <v>365</v>
      </c>
      <c r="CC636" s="4">
        <v>1.8779999999999999</v>
      </c>
      <c r="CD636" s="4">
        <v>-0.84099999999999997</v>
      </c>
      <c r="CE636" s="4">
        <v>-19.036000000000001</v>
      </c>
      <c r="CF636" s="4">
        <v>2.2789999999999999</v>
      </c>
      <c r="CG636" s="4">
        <v>-0.27</v>
      </c>
      <c r="CH636" s="4">
        <v>3.02</v>
      </c>
      <c r="CI636" s="4">
        <v>-32.523000000000003</v>
      </c>
      <c r="CJ636" s="4">
        <v>110.60299999999999</v>
      </c>
      <c r="CK636" s="4">
        <v>-3.4860000000000002</v>
      </c>
      <c r="CL636" s="4">
        <v>10.631</v>
      </c>
      <c r="CM636" s="4">
        <v>8.1</v>
      </c>
      <c r="CN636" s="4">
        <v>-410.8</v>
      </c>
      <c r="CO636" s="4">
        <v>-150.4</v>
      </c>
      <c r="CP636" s="218" t="e">
        <f t="array" aca="1" ref="CP636" ca="1">_xll.VisibleAlpha.UDF.VAData('VA Details'!$C$2,CP$557,$B636,CP$559,'VA Details'!$C$4,'VA Details'!$C$3,'VA Details'!$C$5)</f>
        <v>#NAME?</v>
      </c>
      <c r="CQ636" s="218" t="e">
        <f t="array" aca="1" ref="CQ636" ca="1">_xll.VisibleAlpha.UDF.VAData('VA Details'!$C$2,CQ$557,$B636,CQ$559,'VA Details'!$C$4,'VA Details'!$C$3,'VA Details'!$C$5)</f>
        <v>#NAME?</v>
      </c>
      <c r="CR636" s="218" t="e">
        <f t="array" aca="1" ref="CR636" ca="1">_xll.VisibleAlpha.UDF.VAData('VA Details'!$C$2,CR$557,$B636,CR$559,'VA Details'!$C$4,'VA Details'!$C$3,'VA Details'!$C$5)</f>
        <v>#NAME?</v>
      </c>
      <c r="CS636" s="218" t="e">
        <f t="array" aca="1" ref="CS636" ca="1">_xll.VisibleAlpha.UDF.VAData('VA Details'!$C$2,CS$557,$B636,CS$559,'VA Details'!$C$4,'VA Details'!$C$3,'VA Details'!$C$5)</f>
        <v>#NAME?</v>
      </c>
      <c r="CT636" s="218" t="e">
        <f t="array" aca="1" ref="CT636" ca="1">_xll.VisibleAlpha.UDF.VAData('VA Details'!$C$2,CT$557,$B636,CT$559,'VA Details'!$C$4,'VA Details'!$C$3,'VA Details'!$C$5)</f>
        <v>#NAME?</v>
      </c>
    </row>
    <row r="637" spans="1:98" ht="15.75" customHeight="1" x14ac:dyDescent="0.25">
      <c r="A637" s="1"/>
      <c r="B637" s="26" t="s">
        <v>412</v>
      </c>
      <c r="C637" s="4" t="s">
        <v>365</v>
      </c>
      <c r="D637" s="4" t="s">
        <v>365</v>
      </c>
      <c r="E637" s="4" t="s">
        <v>365</v>
      </c>
      <c r="F637" s="4" t="s">
        <v>365</v>
      </c>
      <c r="G637" s="4">
        <v>2.0139999999999998</v>
      </c>
      <c r="H637" s="4">
        <v>3.1576666666666666</v>
      </c>
      <c r="I637" s="4">
        <v>5.5236666666666663</v>
      </c>
      <c r="J637" s="4">
        <v>2.7710000000000004</v>
      </c>
      <c r="K637" s="4">
        <v>5.7009999999999996</v>
      </c>
      <c r="L637" s="4">
        <v>4.9969999999999999</v>
      </c>
      <c r="M637" s="4">
        <v>5.1609999999999996</v>
      </c>
      <c r="N637" s="4">
        <v>4.1310000000000002</v>
      </c>
      <c r="O637" s="4">
        <v>8.5259999999999998</v>
      </c>
      <c r="P637" s="4">
        <v>11.613</v>
      </c>
      <c r="Q637" s="4">
        <v>4.09</v>
      </c>
      <c r="R637" s="4">
        <v>5.95</v>
      </c>
      <c r="S637" s="4">
        <v>5.9420000000000002</v>
      </c>
      <c r="T637" s="4">
        <v>-13.044</v>
      </c>
      <c r="U637" s="4">
        <v>9.5370000000000008</v>
      </c>
      <c r="V637" s="4">
        <v>5.8460000000000001</v>
      </c>
      <c r="W637" s="4">
        <v>6.3079999999999998</v>
      </c>
      <c r="X637" s="4">
        <v>7.13</v>
      </c>
      <c r="Y637" s="4">
        <v>7.77</v>
      </c>
      <c r="Z637" s="4">
        <v>3.7210000000000001</v>
      </c>
      <c r="AA637" s="4">
        <v>3.3079999999999998</v>
      </c>
      <c r="AB637" s="4">
        <v>7.5549999999999997</v>
      </c>
      <c r="AC637" s="4">
        <v>4.4809999999999999</v>
      </c>
      <c r="AD637" s="4">
        <v>2.3450000000000002</v>
      </c>
      <c r="AE637" s="4">
        <v>-5.3470000000000004</v>
      </c>
      <c r="AF637" s="4">
        <v>16.797000000000001</v>
      </c>
      <c r="AG637" s="4">
        <v>3.105</v>
      </c>
      <c r="AH637" s="4">
        <v>3.160000000000001</v>
      </c>
      <c r="AI637" s="4">
        <v>-2.98</v>
      </c>
      <c r="AJ637" s="4">
        <v>1.3660000000000001</v>
      </c>
      <c r="AK637" s="4">
        <v>-2.298</v>
      </c>
      <c r="AL637" s="4">
        <v>4.5869999999999997</v>
      </c>
      <c r="AM637" s="4">
        <v>1.321</v>
      </c>
      <c r="AN637" s="4">
        <v>3.004</v>
      </c>
      <c r="AO637" s="4">
        <v>-2.516</v>
      </c>
      <c r="AP637" s="4">
        <v>7.2649999999999997</v>
      </c>
      <c r="AQ637" s="4">
        <v>-2.9239999999999999</v>
      </c>
      <c r="AR637" s="4">
        <v>0.29299999999999998</v>
      </c>
      <c r="AS637" s="4">
        <v>-40.677</v>
      </c>
      <c r="AT637" s="4">
        <v>4.6040000000000001</v>
      </c>
      <c r="AU637" s="4">
        <v>13.802</v>
      </c>
      <c r="AV637" s="4">
        <v>-11.734999999999999</v>
      </c>
      <c r="AW637" s="4">
        <v>4.0789999999999997</v>
      </c>
      <c r="AX637" s="4">
        <v>45.118000000000002</v>
      </c>
      <c r="AY637" s="4">
        <v>75.2</v>
      </c>
      <c r="AZ637" s="4">
        <v>32.200000000000003</v>
      </c>
      <c r="BA637" s="4">
        <v>43.5</v>
      </c>
      <c r="BB637" s="4">
        <v>81.7</v>
      </c>
      <c r="BC637" s="4">
        <v>59.7</v>
      </c>
      <c r="BD637" s="4">
        <v>232.3</v>
      </c>
      <c r="BE637" s="4">
        <v>47.6</v>
      </c>
      <c r="BF637" s="4">
        <v>2243.3000000000002</v>
      </c>
      <c r="BG637" s="4">
        <v>58.7</v>
      </c>
      <c r="BH637" s="272">
        <v>63.2</v>
      </c>
      <c r="BI637" s="218" t="e">
        <f t="array" aca="1" ref="BI637" ca="1">_xll.VisibleAlpha.UDF.VAData('VA Details'!$C$2,BI$557,$B637,BI$559,'VA Details'!$C$4,'VA Details'!$C$3,'VA Details'!$C$5)</f>
        <v>#NAME?</v>
      </c>
      <c r="BJ637" s="218" t="e">
        <f t="array" aca="1" ref="BJ637" ca="1">_xll.VisibleAlpha.UDF.VAData('VA Details'!$C$2,BJ$557,$B637,BJ$559,'VA Details'!$C$4,'VA Details'!$C$3,'VA Details'!$C$5)</f>
        <v>#NAME?</v>
      </c>
      <c r="BK637" s="218" t="e">
        <f t="array" aca="1" ref="BK637" ca="1">_xll.VisibleAlpha.UDF.VAData('VA Details'!$C$2,BK$557,$B637,BK$559,'VA Details'!$C$4,'VA Details'!$C$3,'VA Details'!$C$5)</f>
        <v>#NAME?</v>
      </c>
      <c r="BL637" s="218" t="e">
        <f t="array" aca="1" ref="BL637" ca="1">_xll.VisibleAlpha.UDF.VAData('VA Details'!$C$2,BL$557,$B637,BL$559,'VA Details'!$C$4,'VA Details'!$C$3,'VA Details'!$C$5)</f>
        <v>#NAME?</v>
      </c>
      <c r="BM637" s="218" t="e">
        <f t="array" aca="1" ref="BM637" ca="1">_xll.VisibleAlpha.UDF.VAData('VA Details'!$C$2,BM$557,$B637,BM$559,'VA Details'!$C$4,'VA Details'!$C$3,'VA Details'!$C$5)</f>
        <v>#NAME?</v>
      </c>
      <c r="BN637" s="218" t="e">
        <f t="array" aca="1" ref="BN637" ca="1">_xll.VisibleAlpha.UDF.VAData('VA Details'!$C$2,BN$557,$B637,BN$559,'VA Details'!$C$4,'VA Details'!$C$3,'VA Details'!$C$5)</f>
        <v>#NAME?</v>
      </c>
      <c r="BO637" s="218" t="e">
        <f t="array" aca="1" ref="BO637" ca="1">_xll.VisibleAlpha.UDF.VAData('VA Details'!$C$2,BO$557,$B637,BO$559,'VA Details'!$C$4,'VA Details'!$C$3,'VA Details'!$C$5)</f>
        <v>#NAME?</v>
      </c>
      <c r="BP637" s="218" t="e">
        <f t="array" aca="1" ref="BP637" ca="1">_xll.VisibleAlpha.UDF.VAData('VA Details'!$C$2,BP$557,$B637,BP$559,'VA Details'!$C$4,'VA Details'!$C$3,'VA Details'!$C$5)</f>
        <v>#NAME?</v>
      </c>
      <c r="BQ637" s="218" t="e">
        <f t="array" aca="1" ref="BQ637" ca="1">_xll.VisibleAlpha.UDF.VAData('VA Details'!$C$2,BQ$557,$B637,BQ$559,'VA Details'!$C$4,'VA Details'!$C$3,'VA Details'!$C$5)</f>
        <v>#NAME?</v>
      </c>
      <c r="BR637" s="218" t="e">
        <f t="array" aca="1" ref="BR637" ca="1">_xll.VisibleAlpha.UDF.VAData('VA Details'!$C$2,BR$557,$B637,BR$559,'VA Details'!$C$4,'VA Details'!$C$3,'VA Details'!$C$5)</f>
        <v>#NAME?</v>
      </c>
      <c r="BS637" s="218" t="e">
        <f t="array" aca="1" ref="BS637" ca="1">_xll.VisibleAlpha.UDF.VAData('VA Details'!$C$2,BS$557,$B637,BS$559,'VA Details'!$C$4,'VA Details'!$C$3,'VA Details'!$C$5)</f>
        <v>#NAME?</v>
      </c>
      <c r="BT637" s="218" t="e">
        <f t="array" aca="1" ref="BT637" ca="1">_xll.VisibleAlpha.UDF.VAData('VA Details'!$C$2,BT$557,$B637,BT$559,'VA Details'!$C$4,'VA Details'!$C$3,'VA Details'!$C$5)</f>
        <v>#NAME?</v>
      </c>
      <c r="BU637" s="218" t="e">
        <f t="array" aca="1" ref="BU637" ca="1">_xll.VisibleAlpha.UDF.VAData('VA Details'!$C$2,BU$557,$B637,BU$559,'VA Details'!$C$4,'VA Details'!$C$3,'VA Details'!$C$5)</f>
        <v>#NAME?</v>
      </c>
      <c r="BV637" s="218" t="e">
        <f t="array" aca="1" ref="BV637" ca="1">_xll.VisibleAlpha.UDF.VAData('VA Details'!$C$2,BV$557,$B637,BV$559,'VA Details'!$C$4,'VA Details'!$C$3,'VA Details'!$C$5)</f>
        <v>#NAME?</v>
      </c>
      <c r="BW637" s="218" t="e">
        <f t="array" aca="1" ref="BW637" ca="1">_xll.VisibleAlpha.UDF.VAData('VA Details'!$C$2,BW$557,$B637,BW$559,'VA Details'!$C$4,'VA Details'!$C$3,'VA Details'!$C$5)</f>
        <v>#NAME?</v>
      </c>
      <c r="BX637" s="218" t="e">
        <f t="array" aca="1" ref="BX637" ca="1">_xll.VisibleAlpha.UDF.VAData('VA Details'!$C$2,BX$557,$B637,BX$559,'VA Details'!$C$4,'VA Details'!$C$3,'VA Details'!$C$5)</f>
        <v>#NAME?</v>
      </c>
      <c r="BY637" s="218" t="e">
        <f t="array" aca="1" ref="BY637" ca="1">_xll.VisibleAlpha.UDF.VAData('VA Details'!$C$2,BY$557,$B637,BY$559,'VA Details'!$C$4,'VA Details'!$C$3,'VA Details'!$C$5)</f>
        <v>#NAME?</v>
      </c>
      <c r="BZ637" s="218" t="e">
        <f t="array" aca="1" ref="BZ637" ca="1">_xll.VisibleAlpha.UDF.VAData('VA Details'!$C$2,BZ$557,$B637,BZ$559,'VA Details'!$C$4,'VA Details'!$C$3,'VA Details'!$C$5)</f>
        <v>#NAME?</v>
      </c>
      <c r="CB637" s="4" t="s">
        <v>365</v>
      </c>
      <c r="CC637" s="4">
        <v>43.619200000000006</v>
      </c>
      <c r="CD637" s="4">
        <v>19.989999999999998</v>
      </c>
      <c r="CE637" s="4">
        <v>30.178999999999998</v>
      </c>
      <c r="CF637" s="4">
        <v>8.2810000000000006</v>
      </c>
      <c r="CG637" s="4">
        <v>24.928999999999998</v>
      </c>
      <c r="CH637" s="4">
        <v>17.689</v>
      </c>
      <c r="CI637" s="4">
        <v>28.972000000000001</v>
      </c>
      <c r="CJ637" s="4">
        <v>0.67500000000000004</v>
      </c>
      <c r="CK637" s="4">
        <v>9.0739999999999998</v>
      </c>
      <c r="CL637" s="4">
        <v>-5.52</v>
      </c>
      <c r="CM637" s="4">
        <v>51.264000000000003</v>
      </c>
      <c r="CN637" s="4">
        <v>209.3</v>
      </c>
      <c r="CO637" s="4">
        <v>2582.9</v>
      </c>
      <c r="CP637" s="218" t="e">
        <f t="array" aca="1" ref="CP637" ca="1">_xll.VisibleAlpha.UDF.VAData('VA Details'!$C$2,CP$557,$B637,CP$559,'VA Details'!$C$4,'VA Details'!$C$3,'VA Details'!$C$5)</f>
        <v>#NAME?</v>
      </c>
      <c r="CQ637" s="218" t="e">
        <f t="array" aca="1" ref="CQ637" ca="1">_xll.VisibleAlpha.UDF.VAData('VA Details'!$C$2,CQ$557,$B637,CQ$559,'VA Details'!$C$4,'VA Details'!$C$3,'VA Details'!$C$5)</f>
        <v>#NAME?</v>
      </c>
      <c r="CR637" s="218" t="e">
        <f t="array" aca="1" ref="CR637" ca="1">_xll.VisibleAlpha.UDF.VAData('VA Details'!$C$2,CR$557,$B637,CR$559,'VA Details'!$C$4,'VA Details'!$C$3,'VA Details'!$C$5)</f>
        <v>#NAME?</v>
      </c>
      <c r="CS637" s="218" t="e">
        <f t="array" aca="1" ref="CS637" ca="1">_xll.VisibleAlpha.UDF.VAData('VA Details'!$C$2,CS$557,$B637,CS$559,'VA Details'!$C$4,'VA Details'!$C$3,'VA Details'!$C$5)</f>
        <v>#NAME?</v>
      </c>
      <c r="CT637" s="218" t="e">
        <f t="array" aca="1" ref="CT637" ca="1">_xll.VisibleAlpha.UDF.VAData('VA Details'!$C$2,CT$557,$B637,CT$559,'VA Details'!$C$4,'VA Details'!$C$3,'VA Details'!$C$5)</f>
        <v>#NAME?</v>
      </c>
    </row>
    <row r="638" spans="1:98" ht="15.75" customHeight="1" x14ac:dyDescent="0.25">
      <c r="A638" s="1"/>
      <c r="B638" s="36" t="s">
        <v>413</v>
      </c>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272"/>
      <c r="BI638" s="218"/>
      <c r="BJ638" s="218"/>
      <c r="BK638" s="218"/>
      <c r="BL638" s="218"/>
      <c r="BM638" s="218"/>
      <c r="BN638" s="218"/>
      <c r="BO638" s="218"/>
      <c r="BP638" s="218"/>
      <c r="BQ638" s="218"/>
      <c r="BR638" s="218"/>
      <c r="BS638" s="218"/>
      <c r="BT638" s="218"/>
      <c r="BU638" s="218"/>
      <c r="BV638" s="218"/>
      <c r="BW638" s="218"/>
      <c r="BX638" s="218"/>
      <c r="BY638" s="218"/>
      <c r="BZ638" s="218"/>
      <c r="CB638" s="4"/>
      <c r="CC638" s="4"/>
      <c r="CD638" s="4"/>
      <c r="CE638" s="4"/>
      <c r="CF638" s="4"/>
      <c r="CG638" s="4"/>
      <c r="CH638" s="4"/>
      <c r="CI638" s="4"/>
      <c r="CJ638" s="4"/>
      <c r="CK638" s="4"/>
      <c r="CL638" s="4"/>
      <c r="CM638" s="4"/>
      <c r="CN638" s="4"/>
      <c r="CO638" s="4"/>
      <c r="CP638" s="218"/>
      <c r="CQ638" s="218"/>
      <c r="CR638" s="218"/>
      <c r="CS638" s="218"/>
      <c r="CT638" s="218"/>
    </row>
    <row r="639" spans="1:98" ht="15.75" customHeight="1" x14ac:dyDescent="0.25">
      <c r="A639" s="1"/>
      <c r="B639" s="203" t="s">
        <v>414</v>
      </c>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272"/>
      <c r="BI639" s="218"/>
      <c r="BJ639" s="218"/>
      <c r="BK639" s="218"/>
      <c r="BL639" s="218"/>
      <c r="BM639" s="218"/>
      <c r="BN639" s="218"/>
      <c r="BO639" s="218"/>
      <c r="BP639" s="218"/>
      <c r="BQ639" s="218"/>
      <c r="BR639" s="218"/>
      <c r="BS639" s="218"/>
      <c r="BT639" s="218"/>
      <c r="BU639" s="218"/>
      <c r="BV639" s="218"/>
      <c r="BW639" s="218"/>
      <c r="BX639" s="218"/>
      <c r="BY639" s="218"/>
      <c r="BZ639" s="218"/>
      <c r="CB639" s="4"/>
      <c r="CC639" s="4"/>
      <c r="CD639" s="4"/>
      <c r="CE639" s="4"/>
      <c r="CF639" s="4"/>
      <c r="CG639" s="4"/>
      <c r="CH639" s="4"/>
      <c r="CI639" s="4"/>
      <c r="CJ639" s="4"/>
      <c r="CK639" s="4"/>
      <c r="CL639" s="4"/>
      <c r="CM639" s="4"/>
      <c r="CN639" s="4"/>
      <c r="CO639" s="4"/>
      <c r="CP639" s="218"/>
      <c r="CQ639" s="218"/>
      <c r="CR639" s="218"/>
      <c r="CS639" s="218"/>
      <c r="CT639" s="218"/>
    </row>
    <row r="640" spans="1:98" ht="15.75" customHeight="1" x14ac:dyDescent="0.25">
      <c r="A640" s="1"/>
      <c r="B640" s="26" t="s">
        <v>415</v>
      </c>
      <c r="C640" s="4" t="s">
        <v>365</v>
      </c>
      <c r="D640" s="4" t="s">
        <v>365</v>
      </c>
      <c r="E640" s="4" t="s">
        <v>365</v>
      </c>
      <c r="F640" s="4" t="s">
        <v>365</v>
      </c>
      <c r="G640" s="4">
        <v>-1.363</v>
      </c>
      <c r="H640" s="4">
        <v>-19.590333333333334</v>
      </c>
      <c r="I640" s="4">
        <v>15.728</v>
      </c>
      <c r="J640" s="4">
        <v>7.3263333333333334</v>
      </c>
      <c r="K640" s="4">
        <v>-5.51</v>
      </c>
      <c r="L640" s="4">
        <v>-32.581000000000003</v>
      </c>
      <c r="M640" s="4">
        <v>30.881</v>
      </c>
      <c r="N640" s="4">
        <v>-0.53099999999999703</v>
      </c>
      <c r="O640" s="4">
        <v>2.3660000000000001</v>
      </c>
      <c r="P640" s="4">
        <v>-56.180999999999997</v>
      </c>
      <c r="Q640" s="4">
        <v>38.997999999999998</v>
      </c>
      <c r="R640" s="4">
        <v>15.255000000000001</v>
      </c>
      <c r="S640" s="4">
        <v>6.633</v>
      </c>
      <c r="T640" s="4">
        <v>-32.801000000000002</v>
      </c>
      <c r="U640" s="4">
        <v>31.331</v>
      </c>
      <c r="V640" s="4">
        <v>4.5659999999999998</v>
      </c>
      <c r="W640" s="4">
        <v>8.3409999999999993</v>
      </c>
      <c r="X640" s="4">
        <v>-12.096</v>
      </c>
      <c r="Y640" s="4">
        <v>3.3809999999999998</v>
      </c>
      <c r="Z640" s="4">
        <v>4.1829999999999998</v>
      </c>
      <c r="AA640" s="4">
        <v>2.6960000000000002</v>
      </c>
      <c r="AB640" s="4">
        <v>-65.251000000000005</v>
      </c>
      <c r="AC640" s="4">
        <v>46.679000000000002</v>
      </c>
      <c r="AD640" s="4">
        <v>10.933999999999999</v>
      </c>
      <c r="AE640" s="4">
        <v>5.4509999999999996</v>
      </c>
      <c r="AF640" s="4">
        <v>-24.172000000000001</v>
      </c>
      <c r="AG640" s="4">
        <v>5.7450000000000001</v>
      </c>
      <c r="AH640" s="4">
        <v>16.893000000000001</v>
      </c>
      <c r="AI640" s="4">
        <v>3.6920000000000002</v>
      </c>
      <c r="AJ640" s="4">
        <v>-29.617000000000001</v>
      </c>
      <c r="AK640" s="4">
        <v>-0.42699999999999999</v>
      </c>
      <c r="AL640" s="4">
        <v>11.949</v>
      </c>
      <c r="AM640" s="4">
        <v>4.0289999999999999</v>
      </c>
      <c r="AN640" s="4">
        <v>-16.093</v>
      </c>
      <c r="AO640" s="4">
        <v>15.752000000000001</v>
      </c>
      <c r="AP640" s="4">
        <v>4.8010000000000002</v>
      </c>
      <c r="AQ640" s="4">
        <v>-0.13100000000000001</v>
      </c>
      <c r="AR640" s="4">
        <v>-7.1349999999999998</v>
      </c>
      <c r="AS640" s="4">
        <v>0.81399999999999995</v>
      </c>
      <c r="AT640" s="4">
        <v>8.9550000000000001</v>
      </c>
      <c r="AU640" s="4">
        <v>6.3360000000000003</v>
      </c>
      <c r="AV640" s="4">
        <v>-1.181</v>
      </c>
      <c r="AW640" s="4">
        <v>0.77400000000000002</v>
      </c>
      <c r="AX640" s="4">
        <v>-1.823</v>
      </c>
      <c r="AY640" s="4" t="s">
        <v>365</v>
      </c>
      <c r="AZ640" s="4" t="s">
        <v>365</v>
      </c>
      <c r="BA640" s="4" t="s">
        <v>365</v>
      </c>
      <c r="BB640" s="4" t="s">
        <v>365</v>
      </c>
      <c r="BC640" s="4" t="s">
        <v>365</v>
      </c>
      <c r="BD640" s="4" t="s">
        <v>365</v>
      </c>
      <c r="BE640" s="4" t="s">
        <v>365</v>
      </c>
      <c r="BF640" s="4" t="s">
        <v>365</v>
      </c>
      <c r="BG640" s="4" t="s">
        <v>365</v>
      </c>
      <c r="BH640" s="272" t="s">
        <v>365</v>
      </c>
      <c r="BI640" s="218" t="e">
        <f t="array" aca="1" ref="BI640" ca="1">_xll.VisibleAlpha.UDF.VAData('VA Details'!$C$2,BI$557,$B640,BI$559,'VA Details'!$C$4,'VA Details'!$C$3,'VA Details'!$C$5)</f>
        <v>#NAME?</v>
      </c>
      <c r="BJ640" s="218" t="e">
        <f t="array" aca="1" ref="BJ640" ca="1">_xll.VisibleAlpha.UDF.VAData('VA Details'!$C$2,BJ$557,$B640,BJ$559,'VA Details'!$C$4,'VA Details'!$C$3,'VA Details'!$C$5)</f>
        <v>#NAME?</v>
      </c>
      <c r="BK640" s="218" t="e">
        <f t="array" aca="1" ref="BK640" ca="1">_xll.VisibleAlpha.UDF.VAData('VA Details'!$C$2,BK$557,$B640,BK$559,'VA Details'!$C$4,'VA Details'!$C$3,'VA Details'!$C$5)</f>
        <v>#NAME?</v>
      </c>
      <c r="BL640" s="218" t="e">
        <f t="array" aca="1" ref="BL640" ca="1">_xll.VisibleAlpha.UDF.VAData('VA Details'!$C$2,BL$557,$B640,BL$559,'VA Details'!$C$4,'VA Details'!$C$3,'VA Details'!$C$5)</f>
        <v>#NAME?</v>
      </c>
      <c r="BM640" s="218" t="e">
        <f t="array" aca="1" ref="BM640" ca="1">_xll.VisibleAlpha.UDF.VAData('VA Details'!$C$2,BM$557,$B640,BM$559,'VA Details'!$C$4,'VA Details'!$C$3,'VA Details'!$C$5)</f>
        <v>#NAME?</v>
      </c>
      <c r="BN640" s="218" t="e">
        <f t="array" aca="1" ref="BN640" ca="1">_xll.VisibleAlpha.UDF.VAData('VA Details'!$C$2,BN$557,$B640,BN$559,'VA Details'!$C$4,'VA Details'!$C$3,'VA Details'!$C$5)</f>
        <v>#NAME?</v>
      </c>
      <c r="BO640" s="218" t="e">
        <f t="array" aca="1" ref="BO640" ca="1">_xll.VisibleAlpha.UDF.VAData('VA Details'!$C$2,BO$557,$B640,BO$559,'VA Details'!$C$4,'VA Details'!$C$3,'VA Details'!$C$5)</f>
        <v>#NAME?</v>
      </c>
      <c r="BP640" s="218" t="e">
        <f t="array" aca="1" ref="BP640" ca="1">_xll.VisibleAlpha.UDF.VAData('VA Details'!$C$2,BP$557,$B640,BP$559,'VA Details'!$C$4,'VA Details'!$C$3,'VA Details'!$C$5)</f>
        <v>#NAME?</v>
      </c>
      <c r="BQ640" s="218" t="e">
        <f t="array" aca="1" ref="BQ640" ca="1">_xll.VisibleAlpha.UDF.VAData('VA Details'!$C$2,BQ$557,$B640,BQ$559,'VA Details'!$C$4,'VA Details'!$C$3,'VA Details'!$C$5)</f>
        <v>#NAME?</v>
      </c>
      <c r="BR640" s="218" t="e">
        <f t="array" aca="1" ref="BR640" ca="1">_xll.VisibleAlpha.UDF.VAData('VA Details'!$C$2,BR$557,$B640,BR$559,'VA Details'!$C$4,'VA Details'!$C$3,'VA Details'!$C$5)</f>
        <v>#NAME?</v>
      </c>
      <c r="BS640" s="218" t="e">
        <f t="array" aca="1" ref="BS640" ca="1">_xll.VisibleAlpha.UDF.VAData('VA Details'!$C$2,BS$557,$B640,BS$559,'VA Details'!$C$4,'VA Details'!$C$3,'VA Details'!$C$5)</f>
        <v>#NAME?</v>
      </c>
      <c r="BT640" s="218" t="e">
        <f t="array" aca="1" ref="BT640" ca="1">_xll.VisibleAlpha.UDF.VAData('VA Details'!$C$2,BT$557,$B640,BT$559,'VA Details'!$C$4,'VA Details'!$C$3,'VA Details'!$C$5)</f>
        <v>#NAME?</v>
      </c>
      <c r="BU640" s="218" t="e">
        <f t="array" aca="1" ref="BU640" ca="1">_xll.VisibleAlpha.UDF.VAData('VA Details'!$C$2,BU$557,$B640,BU$559,'VA Details'!$C$4,'VA Details'!$C$3,'VA Details'!$C$5)</f>
        <v>#NAME?</v>
      </c>
      <c r="BV640" s="218" t="e">
        <f t="array" aca="1" ref="BV640" ca="1">_xll.VisibleAlpha.UDF.VAData('VA Details'!$C$2,BV$557,$B640,BV$559,'VA Details'!$C$4,'VA Details'!$C$3,'VA Details'!$C$5)</f>
        <v>#NAME?</v>
      </c>
      <c r="BW640" s="218" t="e">
        <f t="array" aca="1" ref="BW640" ca="1">_xll.VisibleAlpha.UDF.VAData('VA Details'!$C$2,BW$557,$B640,BW$559,'VA Details'!$C$4,'VA Details'!$C$3,'VA Details'!$C$5)</f>
        <v>#NAME?</v>
      </c>
      <c r="BX640" s="218" t="e">
        <f t="array" aca="1" ref="BX640" ca="1">_xll.VisibleAlpha.UDF.VAData('VA Details'!$C$2,BX$557,$B640,BX$559,'VA Details'!$C$4,'VA Details'!$C$3,'VA Details'!$C$5)</f>
        <v>#NAME?</v>
      </c>
      <c r="BY640" s="218" t="e">
        <f t="array" aca="1" ref="BY640" ca="1">_xll.VisibleAlpha.UDF.VAData('VA Details'!$C$2,BY$557,$B640,BY$559,'VA Details'!$C$4,'VA Details'!$C$3,'VA Details'!$C$5)</f>
        <v>#NAME?</v>
      </c>
      <c r="BZ640" s="218" t="e">
        <f t="array" aca="1" ref="BZ640" ca="1">_xll.VisibleAlpha.UDF.VAData('VA Details'!$C$2,BZ$557,$B640,BZ$559,'VA Details'!$C$4,'VA Details'!$C$3,'VA Details'!$C$5)</f>
        <v>#NAME?</v>
      </c>
      <c r="CB640" s="4" t="s">
        <v>365</v>
      </c>
      <c r="CC640" s="4">
        <v>2.101</v>
      </c>
      <c r="CD640" s="4">
        <v>-7.7409999999999997</v>
      </c>
      <c r="CE640" s="4">
        <v>0.438000000000002</v>
      </c>
      <c r="CF640" s="4">
        <v>9.7289999999999992</v>
      </c>
      <c r="CG640" s="4">
        <v>3.8090000000000002</v>
      </c>
      <c r="CH640" s="4">
        <v>-4.9420000000000002</v>
      </c>
      <c r="CI640" s="4">
        <v>3.9169999999999998</v>
      </c>
      <c r="CJ640" s="4">
        <v>-14.403</v>
      </c>
      <c r="CK640" s="4">
        <v>8.4890000000000008</v>
      </c>
      <c r="CL640" s="4">
        <v>2.5030000000000001</v>
      </c>
      <c r="CM640" s="4">
        <v>4.1059999999999999</v>
      </c>
      <c r="CN640" s="4" t="s">
        <v>365</v>
      </c>
      <c r="CO640" s="4" t="s">
        <v>365</v>
      </c>
      <c r="CP640" s="218" t="e">
        <f t="array" aca="1" ref="CP640" ca="1">_xll.VisibleAlpha.UDF.VAData('VA Details'!$C$2,CP$557,$B640,CP$559,'VA Details'!$C$4,'VA Details'!$C$3,'VA Details'!$C$5)</f>
        <v>#NAME?</v>
      </c>
      <c r="CQ640" s="218" t="e">
        <f t="array" aca="1" ref="CQ640" ca="1">_xll.VisibleAlpha.UDF.VAData('VA Details'!$C$2,CQ$557,$B640,CQ$559,'VA Details'!$C$4,'VA Details'!$C$3,'VA Details'!$C$5)</f>
        <v>#NAME?</v>
      </c>
      <c r="CR640" s="218" t="e">
        <f t="array" aca="1" ref="CR640" ca="1">_xll.VisibleAlpha.UDF.VAData('VA Details'!$C$2,CR$557,$B640,CR$559,'VA Details'!$C$4,'VA Details'!$C$3,'VA Details'!$C$5)</f>
        <v>#NAME?</v>
      </c>
      <c r="CS640" s="218" t="e">
        <f t="array" aca="1" ref="CS640" ca="1">_xll.VisibleAlpha.UDF.VAData('VA Details'!$C$2,CS$557,$B640,CS$559,'VA Details'!$C$4,'VA Details'!$C$3,'VA Details'!$C$5)</f>
        <v>#NAME?</v>
      </c>
      <c r="CT640" s="218" t="e">
        <f t="array" aca="1" ref="CT640" ca="1">_xll.VisibleAlpha.UDF.VAData('VA Details'!$C$2,CT$557,$B640,CT$559,'VA Details'!$C$4,'VA Details'!$C$3,'VA Details'!$C$5)</f>
        <v>#NAME?</v>
      </c>
    </row>
    <row r="641" spans="1:98" ht="15.75" customHeight="1" x14ac:dyDescent="0.25">
      <c r="A641" s="1"/>
      <c r="B641" s="26" t="s">
        <v>416</v>
      </c>
      <c r="C641" s="4" t="s">
        <v>365</v>
      </c>
      <c r="D641" s="4" t="s">
        <v>365</v>
      </c>
      <c r="E641" s="4" t="s">
        <v>365</v>
      </c>
      <c r="F641" s="4" t="s">
        <v>365</v>
      </c>
      <c r="G641" s="4">
        <v>-45.63</v>
      </c>
      <c r="H641" s="4">
        <v>-57.164000000000001</v>
      </c>
      <c r="I641" s="4">
        <v>-88.925666666666672</v>
      </c>
      <c r="J641" s="4">
        <v>0.49666666666666665</v>
      </c>
      <c r="K641" s="4">
        <v>-56.332000000000001</v>
      </c>
      <c r="L641" s="4">
        <v>-54.984999999999999</v>
      </c>
      <c r="M641" s="4">
        <v>-39.161999999999999</v>
      </c>
      <c r="N641" s="4">
        <v>-66.414000000000001</v>
      </c>
      <c r="O641" s="4">
        <v>-42.07</v>
      </c>
      <c r="P641" s="4">
        <v>34.204000000000001</v>
      </c>
      <c r="Q641" s="4">
        <v>-143.40899999999999</v>
      </c>
      <c r="R641" s="4">
        <v>-41.082000000000001</v>
      </c>
      <c r="S641" s="4">
        <v>-42.99</v>
      </c>
      <c r="T641" s="4">
        <v>-61.502000000000002</v>
      </c>
      <c r="U641" s="4">
        <v>-50.962000000000003</v>
      </c>
      <c r="V641" s="4">
        <v>-33.317999999999998</v>
      </c>
      <c r="W641" s="4">
        <v>-43.131</v>
      </c>
      <c r="X641" s="4">
        <v>-74.828000000000003</v>
      </c>
      <c r="Y641" s="4">
        <v>-52.115000000000002</v>
      </c>
      <c r="Z641" s="4">
        <v>-49.143000000000001</v>
      </c>
      <c r="AA641" s="4">
        <v>-62.392000000000003</v>
      </c>
      <c r="AB641" s="4">
        <v>-86.12</v>
      </c>
      <c r="AC641" s="4">
        <v>-45.91</v>
      </c>
      <c r="AD641" s="4">
        <v>-58.529000000000003</v>
      </c>
      <c r="AE641" s="4">
        <v>-71.828999999999994</v>
      </c>
      <c r="AF641" s="4">
        <v>-74.180000000000007</v>
      </c>
      <c r="AG641" s="4">
        <v>-40.363999999999997</v>
      </c>
      <c r="AH641" s="4">
        <v>-38.896000000000001</v>
      </c>
      <c r="AI641" s="4">
        <v>-54.662999999999997</v>
      </c>
      <c r="AJ641" s="4">
        <v>-78.344999999999999</v>
      </c>
      <c r="AK641" s="4">
        <v>-24.702000000000002</v>
      </c>
      <c r="AL641" s="4">
        <v>-49.121000000000002</v>
      </c>
      <c r="AM641" s="4">
        <v>-56.968000000000004</v>
      </c>
      <c r="AN641" s="4">
        <v>5.0359999999999996</v>
      </c>
      <c r="AO641" s="4">
        <v>33.380000000000003</v>
      </c>
      <c r="AP641" s="4">
        <v>-29.882000000000001</v>
      </c>
      <c r="AQ641" s="4">
        <v>-60.219000000000001</v>
      </c>
      <c r="AR641" s="4">
        <v>-67.070999999999998</v>
      </c>
      <c r="AS641" s="4">
        <v>-17.661000000000001</v>
      </c>
      <c r="AT641" s="4">
        <v>-115.401</v>
      </c>
      <c r="AU641" s="4">
        <v>-85.887</v>
      </c>
      <c r="AV641" s="4">
        <v>-177.34800000000001</v>
      </c>
      <c r="AW641" s="4">
        <v>-113.22</v>
      </c>
      <c r="AX641" s="4">
        <v>-81.100999999999999</v>
      </c>
      <c r="AY641" s="4">
        <v>-103.5</v>
      </c>
      <c r="AZ641" s="4">
        <v>-148.69999999999999</v>
      </c>
      <c r="BA641" s="4">
        <v>-110.7</v>
      </c>
      <c r="BB641" s="4">
        <v>-129.9</v>
      </c>
      <c r="BC641" s="4">
        <v>-125.2</v>
      </c>
      <c r="BD641" s="4">
        <v>-175.5</v>
      </c>
      <c r="BE641" s="4">
        <v>-156.6</v>
      </c>
      <c r="BF641" s="4">
        <v>-146.1</v>
      </c>
      <c r="BG641" s="4">
        <v>-197.9</v>
      </c>
      <c r="BH641" s="272">
        <v>-164.9</v>
      </c>
      <c r="BI641" s="218" t="e">
        <f t="array" aca="1" ref="BI641" ca="1">_xll.VisibleAlpha.UDF.VAData('VA Details'!$C$2,BI$557,$B641,BI$559,'VA Details'!$C$4,'VA Details'!$C$3,'VA Details'!$C$5)</f>
        <v>#NAME?</v>
      </c>
      <c r="BJ641" s="218" t="e">
        <f t="array" aca="1" ref="BJ641" ca="1">_xll.VisibleAlpha.UDF.VAData('VA Details'!$C$2,BJ$557,$B641,BJ$559,'VA Details'!$C$4,'VA Details'!$C$3,'VA Details'!$C$5)</f>
        <v>#NAME?</v>
      </c>
      <c r="BK641" s="218" t="e">
        <f t="array" aca="1" ref="BK641" ca="1">_xll.VisibleAlpha.UDF.VAData('VA Details'!$C$2,BK$557,$B641,BK$559,'VA Details'!$C$4,'VA Details'!$C$3,'VA Details'!$C$5)</f>
        <v>#NAME?</v>
      </c>
      <c r="BL641" s="218" t="e">
        <f t="array" aca="1" ref="BL641" ca="1">_xll.VisibleAlpha.UDF.VAData('VA Details'!$C$2,BL$557,$B641,BL$559,'VA Details'!$C$4,'VA Details'!$C$3,'VA Details'!$C$5)</f>
        <v>#NAME?</v>
      </c>
      <c r="BM641" s="218" t="e">
        <f t="array" aca="1" ref="BM641" ca="1">_xll.VisibleAlpha.UDF.VAData('VA Details'!$C$2,BM$557,$B641,BM$559,'VA Details'!$C$4,'VA Details'!$C$3,'VA Details'!$C$5)</f>
        <v>#NAME?</v>
      </c>
      <c r="BN641" s="218" t="e">
        <f t="array" aca="1" ref="BN641" ca="1">_xll.VisibleAlpha.UDF.VAData('VA Details'!$C$2,BN$557,$B641,BN$559,'VA Details'!$C$4,'VA Details'!$C$3,'VA Details'!$C$5)</f>
        <v>#NAME?</v>
      </c>
      <c r="BO641" s="218" t="e">
        <f t="array" aca="1" ref="BO641" ca="1">_xll.VisibleAlpha.UDF.VAData('VA Details'!$C$2,BO$557,$B641,BO$559,'VA Details'!$C$4,'VA Details'!$C$3,'VA Details'!$C$5)</f>
        <v>#NAME?</v>
      </c>
      <c r="BP641" s="218" t="e">
        <f t="array" aca="1" ref="BP641" ca="1">_xll.VisibleAlpha.UDF.VAData('VA Details'!$C$2,BP$557,$B641,BP$559,'VA Details'!$C$4,'VA Details'!$C$3,'VA Details'!$C$5)</f>
        <v>#NAME?</v>
      </c>
      <c r="BQ641" s="218" t="e">
        <f t="array" aca="1" ref="BQ641" ca="1">_xll.VisibleAlpha.UDF.VAData('VA Details'!$C$2,BQ$557,$B641,BQ$559,'VA Details'!$C$4,'VA Details'!$C$3,'VA Details'!$C$5)</f>
        <v>#NAME?</v>
      </c>
      <c r="BR641" s="218" t="e">
        <f t="array" aca="1" ref="BR641" ca="1">_xll.VisibleAlpha.UDF.VAData('VA Details'!$C$2,BR$557,$B641,BR$559,'VA Details'!$C$4,'VA Details'!$C$3,'VA Details'!$C$5)</f>
        <v>#NAME?</v>
      </c>
      <c r="BS641" s="218" t="e">
        <f t="array" aca="1" ref="BS641" ca="1">_xll.VisibleAlpha.UDF.VAData('VA Details'!$C$2,BS$557,$B641,BS$559,'VA Details'!$C$4,'VA Details'!$C$3,'VA Details'!$C$5)</f>
        <v>#NAME?</v>
      </c>
      <c r="BT641" s="218" t="e">
        <f t="array" aca="1" ref="BT641" ca="1">_xll.VisibleAlpha.UDF.VAData('VA Details'!$C$2,BT$557,$B641,BT$559,'VA Details'!$C$4,'VA Details'!$C$3,'VA Details'!$C$5)</f>
        <v>#NAME?</v>
      </c>
      <c r="BU641" s="218" t="e">
        <f t="array" aca="1" ref="BU641" ca="1">_xll.VisibleAlpha.UDF.VAData('VA Details'!$C$2,BU$557,$B641,BU$559,'VA Details'!$C$4,'VA Details'!$C$3,'VA Details'!$C$5)</f>
        <v>#NAME?</v>
      </c>
      <c r="BV641" s="218" t="e">
        <f t="array" aca="1" ref="BV641" ca="1">_xll.VisibleAlpha.UDF.VAData('VA Details'!$C$2,BV$557,$B641,BV$559,'VA Details'!$C$4,'VA Details'!$C$3,'VA Details'!$C$5)</f>
        <v>#NAME?</v>
      </c>
      <c r="BW641" s="218" t="e">
        <f t="array" aca="1" ref="BW641" ca="1">_xll.VisibleAlpha.UDF.VAData('VA Details'!$C$2,BW$557,$B641,BW$559,'VA Details'!$C$4,'VA Details'!$C$3,'VA Details'!$C$5)</f>
        <v>#NAME?</v>
      </c>
      <c r="BX641" s="218" t="e">
        <f t="array" aca="1" ref="BX641" ca="1">_xll.VisibleAlpha.UDF.VAData('VA Details'!$C$2,BX$557,$B641,BX$559,'VA Details'!$C$4,'VA Details'!$C$3,'VA Details'!$C$5)</f>
        <v>#NAME?</v>
      </c>
      <c r="BY641" s="218" t="e">
        <f t="array" aca="1" ref="BY641" ca="1">_xll.VisibleAlpha.UDF.VAData('VA Details'!$C$2,BY$557,$B641,BY$559,'VA Details'!$C$4,'VA Details'!$C$3,'VA Details'!$C$5)</f>
        <v>#NAME?</v>
      </c>
      <c r="BZ641" s="218" t="e">
        <f t="array" aca="1" ref="BZ641" ca="1">_xll.VisibleAlpha.UDF.VAData('VA Details'!$C$2,BZ$557,$B641,BZ$559,'VA Details'!$C$4,'VA Details'!$C$3,'VA Details'!$C$5)</f>
        <v>#NAME?</v>
      </c>
      <c r="CB641" s="4" t="s">
        <v>365</v>
      </c>
      <c r="CC641" s="4">
        <v>-191.22300000000001</v>
      </c>
      <c r="CD641" s="4">
        <v>-216.893</v>
      </c>
      <c r="CE641" s="4">
        <v>-192.357</v>
      </c>
      <c r="CF641" s="4">
        <v>-188.77199999999999</v>
      </c>
      <c r="CG641" s="4">
        <v>-219.21700000000001</v>
      </c>
      <c r="CH641" s="4">
        <v>-252.95099999999999</v>
      </c>
      <c r="CI641" s="4">
        <v>-225.26900000000001</v>
      </c>
      <c r="CJ641" s="4">
        <v>-206.83099999999999</v>
      </c>
      <c r="CK641" s="4">
        <v>-48.433999999999997</v>
      </c>
      <c r="CL641" s="4">
        <v>-260.35199999999998</v>
      </c>
      <c r="CM641" s="4">
        <v>-387</v>
      </c>
      <c r="CN641" s="4">
        <v>-492.8</v>
      </c>
      <c r="CO641" s="4">
        <v>-603.4</v>
      </c>
      <c r="CP641" s="218" t="e">
        <f t="array" aca="1" ref="CP641" ca="1">_xll.VisibleAlpha.UDF.VAData('VA Details'!$C$2,CP$557,$B641,CP$559,'VA Details'!$C$4,'VA Details'!$C$3,'VA Details'!$C$5)</f>
        <v>#NAME?</v>
      </c>
      <c r="CQ641" s="218" t="e">
        <f t="array" aca="1" ref="CQ641" ca="1">_xll.VisibleAlpha.UDF.VAData('VA Details'!$C$2,CQ$557,$B641,CQ$559,'VA Details'!$C$4,'VA Details'!$C$3,'VA Details'!$C$5)</f>
        <v>#NAME?</v>
      </c>
      <c r="CR641" s="218" t="e">
        <f t="array" aca="1" ref="CR641" ca="1">_xll.VisibleAlpha.UDF.VAData('VA Details'!$C$2,CR$557,$B641,CR$559,'VA Details'!$C$4,'VA Details'!$C$3,'VA Details'!$C$5)</f>
        <v>#NAME?</v>
      </c>
      <c r="CS641" s="218" t="e">
        <f t="array" aca="1" ref="CS641" ca="1">_xll.VisibleAlpha.UDF.VAData('VA Details'!$C$2,CS$557,$B641,CS$559,'VA Details'!$C$4,'VA Details'!$C$3,'VA Details'!$C$5)</f>
        <v>#NAME?</v>
      </c>
      <c r="CT641" s="218" t="e">
        <f t="array" aca="1" ref="CT641" ca="1">_xll.VisibleAlpha.UDF.VAData('VA Details'!$C$2,CT$557,$B641,CT$559,'VA Details'!$C$4,'VA Details'!$C$3,'VA Details'!$C$5)</f>
        <v>#NAME?</v>
      </c>
    </row>
    <row r="642" spans="1:98" ht="15.75" customHeight="1" x14ac:dyDescent="0.25">
      <c r="A642" s="1"/>
      <c r="B642" s="26" t="s">
        <v>417</v>
      </c>
      <c r="C642" s="4" t="s">
        <v>365</v>
      </c>
      <c r="D642" s="4" t="s">
        <v>365</v>
      </c>
      <c r="E642" s="4" t="s">
        <v>365</v>
      </c>
      <c r="F642" s="4" t="s">
        <v>365</v>
      </c>
      <c r="G642" s="4">
        <v>-26.062999999999999</v>
      </c>
      <c r="H642" s="4">
        <v>2.6413333333333333</v>
      </c>
      <c r="I642" s="4">
        <v>13.947666666666667</v>
      </c>
      <c r="J642" s="4">
        <v>12.010999999999999</v>
      </c>
      <c r="K642" s="4">
        <v>2.105</v>
      </c>
      <c r="L642" s="4">
        <v>1.214</v>
      </c>
      <c r="M642" s="4">
        <v>-3.7930000000000001</v>
      </c>
      <c r="N642" s="4">
        <v>-5.22</v>
      </c>
      <c r="O642" s="4">
        <v>-14.590999999999999</v>
      </c>
      <c r="P642" s="4">
        <v>-21.244</v>
      </c>
      <c r="Q642" s="4">
        <v>-170.113</v>
      </c>
      <c r="R642" s="4">
        <v>187.524</v>
      </c>
      <c r="S642" s="4">
        <v>-2.3969999999999998</v>
      </c>
      <c r="T642" s="4">
        <v>-3.45</v>
      </c>
      <c r="U642" s="4">
        <v>-46.244999999999997</v>
      </c>
      <c r="V642" s="4">
        <v>57.49</v>
      </c>
      <c r="W642" s="4">
        <v>-20.693000000000001</v>
      </c>
      <c r="X642" s="4">
        <v>7.4429999999999996</v>
      </c>
      <c r="Y642" s="4">
        <v>6.7359999999999998</v>
      </c>
      <c r="Z642" s="4">
        <v>-5.758</v>
      </c>
      <c r="AA642" s="4">
        <v>-3.867</v>
      </c>
      <c r="AB642" s="4">
        <v>-4.6929999999999996</v>
      </c>
      <c r="AC642" s="4">
        <v>-22.9</v>
      </c>
      <c r="AD642" s="4">
        <v>9.3049999999999997</v>
      </c>
      <c r="AE642" s="4">
        <v>-23.199000000000002</v>
      </c>
      <c r="AF642" s="4">
        <v>-21.89</v>
      </c>
      <c r="AG642" s="4">
        <v>5.9560000000000004</v>
      </c>
      <c r="AH642" s="4">
        <v>-35.411000000000001</v>
      </c>
      <c r="AI642" s="4">
        <v>-21.463999999999999</v>
      </c>
      <c r="AJ642" s="4">
        <v>14.782999999999999</v>
      </c>
      <c r="AK642" s="4">
        <v>-136.23699999999999</v>
      </c>
      <c r="AL642" s="4">
        <v>-132.88200000000001</v>
      </c>
      <c r="AM642" s="4">
        <v>-131.12100000000001</v>
      </c>
      <c r="AN642" s="4">
        <v>6.6000000000000003E-2</v>
      </c>
      <c r="AO642" s="4">
        <v>-84.004999999999995</v>
      </c>
      <c r="AP642" s="4">
        <v>-44.756999999999998</v>
      </c>
      <c r="AQ642" s="4">
        <v>80.759</v>
      </c>
      <c r="AR642" s="4">
        <v>-15.462999999999999</v>
      </c>
      <c r="AS642" s="4">
        <v>-114.617</v>
      </c>
      <c r="AT642" s="4">
        <v>-9.4160000000000004</v>
      </c>
      <c r="AU642" s="4">
        <v>17.622</v>
      </c>
      <c r="AV642" s="4">
        <v>-53.366999999999997</v>
      </c>
      <c r="AW642" s="4">
        <v>-87.963999999999999</v>
      </c>
      <c r="AX642" s="4">
        <v>-83.85</v>
      </c>
      <c r="AY642" s="4">
        <v>-67.599999999999994</v>
      </c>
      <c r="AZ642" s="4">
        <v>22.9</v>
      </c>
      <c r="BA642" s="4">
        <v>21.2</v>
      </c>
      <c r="BB642" s="4">
        <v>100.7</v>
      </c>
      <c r="BC642" s="4">
        <v>-14.4</v>
      </c>
      <c r="BD642" s="4">
        <v>-30.1</v>
      </c>
      <c r="BE642" s="4">
        <v>-3.3</v>
      </c>
      <c r="BF642" s="4">
        <v>-106.9</v>
      </c>
      <c r="BG642" s="4">
        <v>49</v>
      </c>
      <c r="BH642" s="272">
        <v>-26.9</v>
      </c>
      <c r="BI642" s="218" t="e">
        <f t="array" aca="1" ref="BI642" ca="1">_xll.VisibleAlpha.UDF.VAData('VA Details'!$C$2,BI$557,$B642,BI$559,'VA Details'!$C$4,'VA Details'!$C$3,'VA Details'!$C$5)</f>
        <v>#NAME?</v>
      </c>
      <c r="BJ642" s="218" t="e">
        <f t="array" aca="1" ref="BJ642" ca="1">_xll.VisibleAlpha.UDF.VAData('VA Details'!$C$2,BJ$557,$B642,BJ$559,'VA Details'!$C$4,'VA Details'!$C$3,'VA Details'!$C$5)</f>
        <v>#NAME?</v>
      </c>
      <c r="BK642" s="218" t="e">
        <f t="array" aca="1" ref="BK642" ca="1">_xll.VisibleAlpha.UDF.VAData('VA Details'!$C$2,BK$557,$B642,BK$559,'VA Details'!$C$4,'VA Details'!$C$3,'VA Details'!$C$5)</f>
        <v>#NAME?</v>
      </c>
      <c r="BL642" s="218" t="e">
        <f t="array" aca="1" ref="BL642" ca="1">_xll.VisibleAlpha.UDF.VAData('VA Details'!$C$2,BL$557,$B642,BL$559,'VA Details'!$C$4,'VA Details'!$C$3,'VA Details'!$C$5)</f>
        <v>#NAME?</v>
      </c>
      <c r="BM642" s="218" t="e">
        <f t="array" aca="1" ref="BM642" ca="1">_xll.VisibleAlpha.UDF.VAData('VA Details'!$C$2,BM$557,$B642,BM$559,'VA Details'!$C$4,'VA Details'!$C$3,'VA Details'!$C$5)</f>
        <v>#NAME?</v>
      </c>
      <c r="BN642" s="218" t="e">
        <f t="array" aca="1" ref="BN642" ca="1">_xll.VisibleAlpha.UDF.VAData('VA Details'!$C$2,BN$557,$B642,BN$559,'VA Details'!$C$4,'VA Details'!$C$3,'VA Details'!$C$5)</f>
        <v>#NAME?</v>
      </c>
      <c r="BO642" s="218" t="e">
        <f t="array" aca="1" ref="BO642" ca="1">_xll.VisibleAlpha.UDF.VAData('VA Details'!$C$2,BO$557,$B642,BO$559,'VA Details'!$C$4,'VA Details'!$C$3,'VA Details'!$C$5)</f>
        <v>#NAME?</v>
      </c>
      <c r="BP642" s="218" t="e">
        <f t="array" aca="1" ref="BP642" ca="1">_xll.VisibleAlpha.UDF.VAData('VA Details'!$C$2,BP$557,$B642,BP$559,'VA Details'!$C$4,'VA Details'!$C$3,'VA Details'!$C$5)</f>
        <v>#NAME?</v>
      </c>
      <c r="BQ642" s="218" t="e">
        <f t="array" aca="1" ref="BQ642" ca="1">_xll.VisibleAlpha.UDF.VAData('VA Details'!$C$2,BQ$557,$B642,BQ$559,'VA Details'!$C$4,'VA Details'!$C$3,'VA Details'!$C$5)</f>
        <v>#NAME?</v>
      </c>
      <c r="BR642" s="218" t="e">
        <f t="array" aca="1" ref="BR642" ca="1">_xll.VisibleAlpha.UDF.VAData('VA Details'!$C$2,BR$557,$B642,BR$559,'VA Details'!$C$4,'VA Details'!$C$3,'VA Details'!$C$5)</f>
        <v>#NAME?</v>
      </c>
      <c r="BS642" s="218" t="e">
        <f t="array" aca="1" ref="BS642" ca="1">_xll.VisibleAlpha.UDF.VAData('VA Details'!$C$2,BS$557,$B642,BS$559,'VA Details'!$C$4,'VA Details'!$C$3,'VA Details'!$C$5)</f>
        <v>#NAME?</v>
      </c>
      <c r="BT642" s="218" t="e">
        <f t="array" aca="1" ref="BT642" ca="1">_xll.VisibleAlpha.UDF.VAData('VA Details'!$C$2,BT$557,$B642,BT$559,'VA Details'!$C$4,'VA Details'!$C$3,'VA Details'!$C$5)</f>
        <v>#NAME?</v>
      </c>
      <c r="BU642" s="218" t="e">
        <f t="array" aca="1" ref="BU642" ca="1">_xll.VisibleAlpha.UDF.VAData('VA Details'!$C$2,BU$557,$B642,BU$559,'VA Details'!$C$4,'VA Details'!$C$3,'VA Details'!$C$5)</f>
        <v>#NAME?</v>
      </c>
      <c r="BV642" s="218" t="e">
        <f t="array" aca="1" ref="BV642" ca="1">_xll.VisibleAlpha.UDF.VAData('VA Details'!$C$2,BV$557,$B642,BV$559,'VA Details'!$C$4,'VA Details'!$C$3,'VA Details'!$C$5)</f>
        <v>#NAME?</v>
      </c>
      <c r="BW642" s="218" t="e">
        <f t="array" aca="1" ref="BW642" ca="1">_xll.VisibleAlpha.UDF.VAData('VA Details'!$C$2,BW$557,$B642,BW$559,'VA Details'!$C$4,'VA Details'!$C$3,'VA Details'!$C$5)</f>
        <v>#NAME?</v>
      </c>
      <c r="BX642" s="218" t="e">
        <f t="array" aca="1" ref="BX642" ca="1">_xll.VisibleAlpha.UDF.VAData('VA Details'!$C$2,BX$557,$B642,BX$559,'VA Details'!$C$4,'VA Details'!$C$3,'VA Details'!$C$5)</f>
        <v>#NAME?</v>
      </c>
      <c r="BY642" s="218" t="e">
        <f t="array" aca="1" ref="BY642" ca="1">_xll.VisibleAlpha.UDF.VAData('VA Details'!$C$2,BY$557,$B642,BY$559,'VA Details'!$C$4,'VA Details'!$C$3,'VA Details'!$C$5)</f>
        <v>#NAME?</v>
      </c>
      <c r="BZ642" s="218" t="e">
        <f t="array" aca="1" ref="BZ642" ca="1">_xll.VisibleAlpha.UDF.VAData('VA Details'!$C$2,BZ$557,$B642,BZ$559,'VA Details'!$C$4,'VA Details'!$C$3,'VA Details'!$C$5)</f>
        <v>#NAME?</v>
      </c>
      <c r="CB642" s="4" t="s">
        <v>365</v>
      </c>
      <c r="CC642" s="4">
        <v>1.0862000000000001</v>
      </c>
      <c r="CD642" s="4">
        <v>-14.669</v>
      </c>
      <c r="CE642" s="4">
        <v>-18.423999999999999</v>
      </c>
      <c r="CF642" s="4">
        <v>5.3979999999999997</v>
      </c>
      <c r="CG642" s="4">
        <v>-12.272</v>
      </c>
      <c r="CH642" s="4">
        <v>-22.155000000000001</v>
      </c>
      <c r="CI642" s="4">
        <v>-74.543999999999997</v>
      </c>
      <c r="CJ642" s="4">
        <v>-275.8</v>
      </c>
      <c r="CK642" s="4">
        <v>-259.81700000000001</v>
      </c>
      <c r="CL642" s="4">
        <v>-89.29</v>
      </c>
      <c r="CM642" s="4">
        <v>-207.559</v>
      </c>
      <c r="CN642" s="4">
        <v>77.2</v>
      </c>
      <c r="CO642" s="4">
        <v>-154.69999999999999</v>
      </c>
      <c r="CP642" s="218" t="e">
        <f t="array" aca="1" ref="CP642" ca="1">_xll.VisibleAlpha.UDF.VAData('VA Details'!$C$2,CP$557,$B642,CP$559,'VA Details'!$C$4,'VA Details'!$C$3,'VA Details'!$C$5)</f>
        <v>#NAME?</v>
      </c>
      <c r="CQ642" s="218" t="e">
        <f t="array" aca="1" ref="CQ642" ca="1">_xll.VisibleAlpha.UDF.VAData('VA Details'!$C$2,CQ$557,$B642,CQ$559,'VA Details'!$C$4,'VA Details'!$C$3,'VA Details'!$C$5)</f>
        <v>#NAME?</v>
      </c>
      <c r="CR642" s="218" t="e">
        <f t="array" aca="1" ref="CR642" ca="1">_xll.VisibleAlpha.UDF.VAData('VA Details'!$C$2,CR$557,$B642,CR$559,'VA Details'!$C$4,'VA Details'!$C$3,'VA Details'!$C$5)</f>
        <v>#NAME?</v>
      </c>
      <c r="CS642" s="218" t="e">
        <f t="array" aca="1" ref="CS642" ca="1">_xll.VisibleAlpha.UDF.VAData('VA Details'!$C$2,CS$557,$B642,CS$559,'VA Details'!$C$4,'VA Details'!$C$3,'VA Details'!$C$5)</f>
        <v>#NAME?</v>
      </c>
      <c r="CT642" s="218" t="e">
        <f t="array" aca="1" ref="CT642" ca="1">_xll.VisibleAlpha.UDF.VAData('VA Details'!$C$2,CT$557,$B642,CT$559,'VA Details'!$C$4,'VA Details'!$C$3,'VA Details'!$C$5)</f>
        <v>#NAME?</v>
      </c>
    </row>
    <row r="643" spans="1:98" ht="15.75" customHeight="1" x14ac:dyDescent="0.25">
      <c r="A643" s="1"/>
      <c r="B643" s="26" t="s">
        <v>418</v>
      </c>
      <c r="C643" s="4" t="e">
        <v>#VALUE!</v>
      </c>
      <c r="D643" s="4" t="e">
        <v>#VALUE!</v>
      </c>
      <c r="E643" s="4" t="e">
        <v>#VALUE!</v>
      </c>
      <c r="F643" s="4" t="e">
        <v>#VALUE!</v>
      </c>
      <c r="G643" s="4">
        <v>-32.715000000000003</v>
      </c>
      <c r="H643" s="4">
        <v>81.712333333333333</v>
      </c>
      <c r="I643" s="4">
        <v>-70.938999999999979</v>
      </c>
      <c r="J643" s="4">
        <v>20.46766666666667</v>
      </c>
      <c r="K643" s="4">
        <v>2.8860000000000028</v>
      </c>
      <c r="L643" s="4">
        <v>6.8700000000000045</v>
      </c>
      <c r="M643" s="4">
        <v>-0.62900000000000134</v>
      </c>
      <c r="N643" s="4">
        <v>-57.171000000000021</v>
      </c>
      <c r="O643" s="4">
        <v>62.503000000000043</v>
      </c>
      <c r="P643" s="4">
        <v>227.24100000000001</v>
      </c>
      <c r="Q643" s="4">
        <v>78.919999999999987</v>
      </c>
      <c r="R643" s="4">
        <v>-191.375</v>
      </c>
      <c r="S643" s="4">
        <v>-40.788000000000004</v>
      </c>
      <c r="T643" s="4">
        <v>85.228999999999999</v>
      </c>
      <c r="U643" s="4">
        <v>94.38600000000001</v>
      </c>
      <c r="V643" s="4">
        <v>296.44200000000001</v>
      </c>
      <c r="W643" s="4">
        <v>172.39699999999999</v>
      </c>
      <c r="X643" s="4">
        <v>-108.84999999999998</v>
      </c>
      <c r="Y643" s="4">
        <v>176.90899999999999</v>
      </c>
      <c r="Z643" s="4">
        <v>-1.2559999999999931</v>
      </c>
      <c r="AA643" s="4">
        <v>-11.938000000000002</v>
      </c>
      <c r="AB643" s="4">
        <v>60.382000000000019</v>
      </c>
      <c r="AC643" s="4">
        <v>240.38200000000001</v>
      </c>
      <c r="AD643" s="4">
        <v>-106.59599999999999</v>
      </c>
      <c r="AE643" s="4">
        <v>26.336999999999996</v>
      </c>
      <c r="AF643" s="4">
        <v>80.986999999999995</v>
      </c>
      <c r="AG643" s="4">
        <v>149.98500000000001</v>
      </c>
      <c r="AH643" s="4">
        <v>195.15899999999999</v>
      </c>
      <c r="AI643" s="4">
        <v>-54.908000000000001</v>
      </c>
      <c r="AJ643" s="4">
        <v>-187.19399999999999</v>
      </c>
      <c r="AK643" s="4">
        <v>300.85599999999999</v>
      </c>
      <c r="AL643" s="4">
        <v>324.154</v>
      </c>
      <c r="AM643" s="4">
        <v>140.37</v>
      </c>
      <c r="AN643" s="4">
        <v>-142.94900000000001</v>
      </c>
      <c r="AO643" s="4">
        <v>45.283999999999992</v>
      </c>
      <c r="AP643" s="4">
        <v>38.263999999999996</v>
      </c>
      <c r="AQ643" s="4">
        <v>211.297</v>
      </c>
      <c r="AR643" s="4">
        <v>70.503</v>
      </c>
      <c r="AS643" s="4">
        <v>61.164999999999992</v>
      </c>
      <c r="AT643" s="4">
        <v>-90.415999999999997</v>
      </c>
      <c r="AU643" s="4">
        <v>-57.126999999999995</v>
      </c>
      <c r="AV643" s="4">
        <v>151.32300000000012</v>
      </c>
      <c r="AW643" s="4">
        <v>-308.58040000000005</v>
      </c>
      <c r="AX643" s="4">
        <v>123.11500000000001</v>
      </c>
      <c r="AY643" s="4">
        <v>74.199999999999989</v>
      </c>
      <c r="AZ643" s="4">
        <v>-78.900000000000006</v>
      </c>
      <c r="BA643" s="4">
        <v>-375.4</v>
      </c>
      <c r="BB643" s="4">
        <v>-60.099999999999994</v>
      </c>
      <c r="BC643" s="4">
        <v>-137.9</v>
      </c>
      <c r="BD643" s="4">
        <v>-11.400000000000006</v>
      </c>
      <c r="BE643" s="4">
        <v>-284.79999999999995</v>
      </c>
      <c r="BF643" s="4">
        <v>305.10000000000002</v>
      </c>
      <c r="BG643" s="4">
        <v>-217.9</v>
      </c>
      <c r="BH643" s="272">
        <v>-4.3999999999999773</v>
      </c>
      <c r="BI643" s="4" t="e">
        <f t="shared" ref="BI643:BZ643" ca="1" si="1459">+BI644-SUM(BI640:BI642)</f>
        <v>#NAME?</v>
      </c>
      <c r="BJ643" s="4" t="e">
        <f t="shared" ca="1" si="1459"/>
        <v>#NAME?</v>
      </c>
      <c r="BK643" s="4" t="e">
        <f t="shared" ca="1" si="1459"/>
        <v>#NAME?</v>
      </c>
      <c r="BL643" s="4" t="e">
        <f t="shared" ca="1" si="1459"/>
        <v>#NAME?</v>
      </c>
      <c r="BM643" s="4" t="e">
        <f t="shared" ca="1" si="1459"/>
        <v>#NAME?</v>
      </c>
      <c r="BN643" s="4" t="e">
        <f t="shared" ca="1" si="1459"/>
        <v>#NAME?</v>
      </c>
      <c r="BO643" s="4" t="e">
        <f t="shared" ca="1" si="1459"/>
        <v>#NAME?</v>
      </c>
      <c r="BP643" s="4" t="e">
        <f t="shared" ca="1" si="1459"/>
        <v>#NAME?</v>
      </c>
      <c r="BQ643" s="4" t="e">
        <f t="shared" ca="1" si="1459"/>
        <v>#NAME?</v>
      </c>
      <c r="BR643" s="4" t="e">
        <f t="shared" ca="1" si="1459"/>
        <v>#NAME?</v>
      </c>
      <c r="BS643" s="4" t="e">
        <f t="shared" ca="1" si="1459"/>
        <v>#NAME?</v>
      </c>
      <c r="BT643" s="4" t="e">
        <f t="shared" ca="1" si="1459"/>
        <v>#NAME?</v>
      </c>
      <c r="BU643" s="4" t="e">
        <f t="shared" ca="1" si="1459"/>
        <v>#NAME?</v>
      </c>
      <c r="BV643" s="4" t="e">
        <f t="shared" ca="1" si="1459"/>
        <v>#NAME?</v>
      </c>
      <c r="BW643" s="4" t="e">
        <f t="shared" ca="1" si="1459"/>
        <v>#NAME?</v>
      </c>
      <c r="BX643" s="4" t="e">
        <f t="shared" ca="1" si="1459"/>
        <v>#NAME?</v>
      </c>
      <c r="BY643" s="4" t="e">
        <f t="shared" ca="1" si="1459"/>
        <v>#NAME?</v>
      </c>
      <c r="BZ643" s="4" t="e">
        <f t="shared" ca="1" si="1459"/>
        <v>#NAME?</v>
      </c>
      <c r="CB643" s="4" t="e">
        <v>#VALUE!</v>
      </c>
      <c r="CC643" s="4">
        <v>-0.69219999999998549</v>
      </c>
      <c r="CD643" s="4">
        <v>-39.068999999999988</v>
      </c>
      <c r="CE643" s="4">
        <v>177.2890000000001</v>
      </c>
      <c r="CF643" s="4">
        <v>435.26900000000001</v>
      </c>
      <c r="CG643" s="4">
        <v>239.20000000000002</v>
      </c>
      <c r="CH643" s="4">
        <v>182.23000000000002</v>
      </c>
      <c r="CI643" s="4">
        <v>358.173</v>
      </c>
      <c r="CJ643" s="4">
        <v>382.90800000000002</v>
      </c>
      <c r="CK643" s="4">
        <v>80.968999999999994</v>
      </c>
      <c r="CL643" s="4">
        <v>283.10200000000009</v>
      </c>
      <c r="CM643" s="4">
        <v>-161.82500000000005</v>
      </c>
      <c r="CN643" s="4">
        <v>-440.19999999999993</v>
      </c>
      <c r="CO643" s="4">
        <v>-129.00000000000011</v>
      </c>
      <c r="CP643" s="4" t="e">
        <f t="shared" ref="CP643:CT643" ca="1" si="1460">+CP644-SUM(CP640:CP642)</f>
        <v>#NAME?</v>
      </c>
      <c r="CQ643" s="4" t="e">
        <f t="shared" ca="1" si="1460"/>
        <v>#NAME?</v>
      </c>
      <c r="CR643" s="4" t="e">
        <f t="shared" ca="1" si="1460"/>
        <v>#NAME?</v>
      </c>
      <c r="CS643" s="4" t="e">
        <f t="shared" ca="1" si="1460"/>
        <v>#NAME?</v>
      </c>
      <c r="CT643" s="4" t="e">
        <f t="shared" ca="1" si="1460"/>
        <v>#NAME?</v>
      </c>
    </row>
    <row r="644" spans="1:98" ht="15.75" customHeight="1" x14ac:dyDescent="0.25">
      <c r="A644" s="1"/>
      <c r="B644" s="36" t="s">
        <v>419</v>
      </c>
      <c r="C644" s="4" t="s">
        <v>365</v>
      </c>
      <c r="D644" s="4" t="s">
        <v>365</v>
      </c>
      <c r="E644" s="4" t="s">
        <v>365</v>
      </c>
      <c r="F644" s="4" t="s">
        <v>365</v>
      </c>
      <c r="G644" s="4">
        <v>-105.771</v>
      </c>
      <c r="H644" s="4">
        <v>7.5993333333333304</v>
      </c>
      <c r="I644" s="4">
        <v>-130.18899999999999</v>
      </c>
      <c r="J644" s="4">
        <v>40.301666666666669</v>
      </c>
      <c r="K644" s="4">
        <v>-56.850999999999999</v>
      </c>
      <c r="L644" s="4">
        <v>-79.481999999999999</v>
      </c>
      <c r="M644" s="4">
        <v>-12.702999999999999</v>
      </c>
      <c r="N644" s="4">
        <v>-129.33600000000001</v>
      </c>
      <c r="O644" s="4">
        <v>8.2080000000000393</v>
      </c>
      <c r="P644" s="4">
        <v>184.02</v>
      </c>
      <c r="Q644" s="4">
        <v>-195.60400000000001</v>
      </c>
      <c r="R644" s="4">
        <v>-29.678000000000001</v>
      </c>
      <c r="S644" s="4">
        <v>-79.542000000000002</v>
      </c>
      <c r="T644" s="4">
        <v>-12.523999999999999</v>
      </c>
      <c r="U644" s="4">
        <v>28.51</v>
      </c>
      <c r="V644" s="4">
        <v>325.18</v>
      </c>
      <c r="W644" s="4">
        <v>116.914</v>
      </c>
      <c r="X644" s="4">
        <v>-188.33099999999999</v>
      </c>
      <c r="Y644" s="4">
        <v>134.911</v>
      </c>
      <c r="Z644" s="4">
        <v>-51.973999999999997</v>
      </c>
      <c r="AA644" s="4">
        <v>-75.501000000000005</v>
      </c>
      <c r="AB644" s="4">
        <v>-95.682000000000002</v>
      </c>
      <c r="AC644" s="4">
        <v>218.251</v>
      </c>
      <c r="AD644" s="4">
        <v>-144.886</v>
      </c>
      <c r="AE644" s="4">
        <v>-63.24</v>
      </c>
      <c r="AF644" s="4">
        <v>-39.255000000000003</v>
      </c>
      <c r="AG644" s="4">
        <v>121.322</v>
      </c>
      <c r="AH644" s="4">
        <v>137.745</v>
      </c>
      <c r="AI644" s="4">
        <v>-127.343</v>
      </c>
      <c r="AJ644" s="4">
        <v>-280.37299999999999</v>
      </c>
      <c r="AK644" s="4">
        <v>139.49</v>
      </c>
      <c r="AL644" s="4">
        <v>154.1</v>
      </c>
      <c r="AM644" s="4">
        <v>-43.69</v>
      </c>
      <c r="AN644" s="4">
        <v>-153.94</v>
      </c>
      <c r="AO644" s="4">
        <v>10.411</v>
      </c>
      <c r="AP644" s="4">
        <v>-31.574000000000002</v>
      </c>
      <c r="AQ644" s="4">
        <v>231.70599999999999</v>
      </c>
      <c r="AR644" s="4">
        <v>-19.166</v>
      </c>
      <c r="AS644" s="4">
        <v>-70.299000000000007</v>
      </c>
      <c r="AT644" s="4">
        <v>-206.27799999999999</v>
      </c>
      <c r="AU644" s="4">
        <v>-119.056</v>
      </c>
      <c r="AV644" s="4">
        <v>-80.572999999999894</v>
      </c>
      <c r="AW644" s="4">
        <v>-508.99040000000002</v>
      </c>
      <c r="AX644" s="4">
        <v>-43.658999999999999</v>
      </c>
      <c r="AY644" s="4">
        <v>-96.9</v>
      </c>
      <c r="AZ644" s="4">
        <v>-204.7</v>
      </c>
      <c r="BA644" s="4">
        <v>-464.9</v>
      </c>
      <c r="BB644" s="4">
        <v>-89.3</v>
      </c>
      <c r="BC644" s="4">
        <v>-277.5</v>
      </c>
      <c r="BD644" s="4">
        <v>-217</v>
      </c>
      <c r="BE644" s="4">
        <v>-444.7</v>
      </c>
      <c r="BF644" s="4">
        <v>52.1</v>
      </c>
      <c r="BG644" s="4">
        <v>-366.8</v>
      </c>
      <c r="BH644" s="272">
        <v>-196.2</v>
      </c>
      <c r="BI644" s="218" t="e">
        <f t="array" aca="1" ref="BI644" ca="1">_xll.VisibleAlpha.UDF.VAData('VA Details'!$C$2,BI$557,$B644,BI$559,'VA Details'!$C$4,'VA Details'!$C$3,'VA Details'!$C$5)</f>
        <v>#NAME?</v>
      </c>
      <c r="BJ644" s="218" t="e">
        <f t="array" aca="1" ref="BJ644" ca="1">_xll.VisibleAlpha.UDF.VAData('VA Details'!$C$2,BJ$557,$B644,BJ$559,'VA Details'!$C$4,'VA Details'!$C$3,'VA Details'!$C$5)</f>
        <v>#NAME?</v>
      </c>
      <c r="BK644" s="218" t="e">
        <f t="array" aca="1" ref="BK644" ca="1">_xll.VisibleAlpha.UDF.VAData('VA Details'!$C$2,BK$557,$B644,BK$559,'VA Details'!$C$4,'VA Details'!$C$3,'VA Details'!$C$5)</f>
        <v>#NAME?</v>
      </c>
      <c r="BL644" s="218" t="e">
        <f t="array" aca="1" ref="BL644" ca="1">_xll.VisibleAlpha.UDF.VAData('VA Details'!$C$2,BL$557,$B644,BL$559,'VA Details'!$C$4,'VA Details'!$C$3,'VA Details'!$C$5)</f>
        <v>#NAME?</v>
      </c>
      <c r="BM644" s="218" t="e">
        <f t="array" aca="1" ref="BM644" ca="1">_xll.VisibleAlpha.UDF.VAData('VA Details'!$C$2,BM$557,$B644,BM$559,'VA Details'!$C$4,'VA Details'!$C$3,'VA Details'!$C$5)</f>
        <v>#NAME?</v>
      </c>
      <c r="BN644" s="218" t="e">
        <f t="array" aca="1" ref="BN644" ca="1">_xll.VisibleAlpha.UDF.VAData('VA Details'!$C$2,BN$557,$B644,BN$559,'VA Details'!$C$4,'VA Details'!$C$3,'VA Details'!$C$5)</f>
        <v>#NAME?</v>
      </c>
      <c r="BO644" s="218" t="e">
        <f t="array" aca="1" ref="BO644" ca="1">_xll.VisibleAlpha.UDF.VAData('VA Details'!$C$2,BO$557,$B644,BO$559,'VA Details'!$C$4,'VA Details'!$C$3,'VA Details'!$C$5)</f>
        <v>#NAME?</v>
      </c>
      <c r="BP644" s="218" t="e">
        <f t="array" aca="1" ref="BP644" ca="1">_xll.VisibleAlpha.UDF.VAData('VA Details'!$C$2,BP$557,$B644,BP$559,'VA Details'!$C$4,'VA Details'!$C$3,'VA Details'!$C$5)</f>
        <v>#NAME?</v>
      </c>
      <c r="BQ644" s="218" t="e">
        <f t="array" aca="1" ref="BQ644" ca="1">_xll.VisibleAlpha.UDF.VAData('VA Details'!$C$2,BQ$557,$B644,BQ$559,'VA Details'!$C$4,'VA Details'!$C$3,'VA Details'!$C$5)</f>
        <v>#NAME?</v>
      </c>
      <c r="BR644" s="218" t="e">
        <f t="array" aca="1" ref="BR644" ca="1">_xll.VisibleAlpha.UDF.VAData('VA Details'!$C$2,BR$557,$B644,BR$559,'VA Details'!$C$4,'VA Details'!$C$3,'VA Details'!$C$5)</f>
        <v>#NAME?</v>
      </c>
      <c r="BS644" s="218" t="e">
        <f t="array" aca="1" ref="BS644" ca="1">_xll.VisibleAlpha.UDF.VAData('VA Details'!$C$2,BS$557,$B644,BS$559,'VA Details'!$C$4,'VA Details'!$C$3,'VA Details'!$C$5)</f>
        <v>#NAME?</v>
      </c>
      <c r="BT644" s="218" t="e">
        <f t="array" aca="1" ref="BT644" ca="1">_xll.VisibleAlpha.UDF.VAData('VA Details'!$C$2,BT$557,$B644,BT$559,'VA Details'!$C$4,'VA Details'!$C$3,'VA Details'!$C$5)</f>
        <v>#NAME?</v>
      </c>
      <c r="BU644" s="218" t="e">
        <f t="array" aca="1" ref="BU644" ca="1">_xll.VisibleAlpha.UDF.VAData('VA Details'!$C$2,BU$557,$B644,BU$559,'VA Details'!$C$4,'VA Details'!$C$3,'VA Details'!$C$5)</f>
        <v>#NAME?</v>
      </c>
      <c r="BV644" s="218" t="e">
        <f t="array" aca="1" ref="BV644" ca="1">_xll.VisibleAlpha.UDF.VAData('VA Details'!$C$2,BV$557,$B644,BV$559,'VA Details'!$C$4,'VA Details'!$C$3,'VA Details'!$C$5)</f>
        <v>#NAME?</v>
      </c>
      <c r="BW644" s="218" t="e">
        <f t="array" aca="1" ref="BW644" ca="1">_xll.VisibleAlpha.UDF.VAData('VA Details'!$C$2,BW$557,$B644,BW$559,'VA Details'!$C$4,'VA Details'!$C$3,'VA Details'!$C$5)</f>
        <v>#NAME?</v>
      </c>
      <c r="BX644" s="218" t="e">
        <f t="array" aca="1" ref="BX644" ca="1">_xll.VisibleAlpha.UDF.VAData('VA Details'!$C$2,BX$557,$B644,BX$559,'VA Details'!$C$4,'VA Details'!$C$3,'VA Details'!$C$5)</f>
        <v>#NAME?</v>
      </c>
      <c r="BY644" s="218" t="e">
        <f t="array" aca="1" ref="BY644" ca="1">_xll.VisibleAlpha.UDF.VAData('VA Details'!$C$2,BY$557,$B644,BY$559,'VA Details'!$C$4,'VA Details'!$C$3,'VA Details'!$C$5)</f>
        <v>#NAME?</v>
      </c>
      <c r="BZ644" s="218" t="e">
        <f t="array" aca="1" ref="BZ644" ca="1">_xll.VisibleAlpha.UDF.VAData('VA Details'!$C$2,BZ$557,$B644,BZ$559,'VA Details'!$C$4,'VA Details'!$C$3,'VA Details'!$C$5)</f>
        <v>#NAME?</v>
      </c>
      <c r="CB644" s="4" t="s">
        <v>365</v>
      </c>
      <c r="CC644" s="4">
        <v>-188.72800000000001</v>
      </c>
      <c r="CD644" s="4">
        <v>-278.37200000000001</v>
      </c>
      <c r="CE644" s="4">
        <v>-33.053999999999903</v>
      </c>
      <c r="CF644" s="4">
        <v>261.62400000000002</v>
      </c>
      <c r="CG644" s="4">
        <v>11.52</v>
      </c>
      <c r="CH644" s="4">
        <v>-97.817999999999998</v>
      </c>
      <c r="CI644" s="4">
        <v>62.277000000000001</v>
      </c>
      <c r="CJ644" s="4">
        <v>-114.126</v>
      </c>
      <c r="CK644" s="4">
        <v>-218.79300000000001</v>
      </c>
      <c r="CL644" s="4">
        <v>-64.036999999999907</v>
      </c>
      <c r="CM644" s="4">
        <v>-752.27800000000002</v>
      </c>
      <c r="CN644" s="4">
        <v>-855.8</v>
      </c>
      <c r="CO644" s="4">
        <v>-887.1</v>
      </c>
      <c r="CP644" s="218" t="e">
        <f t="array" aca="1" ref="CP644" ca="1">_xll.VisibleAlpha.UDF.VAData('VA Details'!$C$2,CP$557,$B644,CP$559,'VA Details'!$C$4,'VA Details'!$C$3,'VA Details'!$C$5)</f>
        <v>#NAME?</v>
      </c>
      <c r="CQ644" s="218" t="e">
        <f t="array" aca="1" ref="CQ644" ca="1">_xll.VisibleAlpha.UDF.VAData('VA Details'!$C$2,CQ$557,$B644,CQ$559,'VA Details'!$C$4,'VA Details'!$C$3,'VA Details'!$C$5)</f>
        <v>#NAME?</v>
      </c>
      <c r="CR644" s="218" t="e">
        <f t="array" aca="1" ref="CR644" ca="1">_xll.VisibleAlpha.UDF.VAData('VA Details'!$C$2,CR$557,$B644,CR$559,'VA Details'!$C$4,'VA Details'!$C$3,'VA Details'!$C$5)</f>
        <v>#NAME?</v>
      </c>
      <c r="CS644" s="218" t="e">
        <f t="array" aca="1" ref="CS644" ca="1">_xll.VisibleAlpha.UDF.VAData('VA Details'!$C$2,CS$557,$B644,CS$559,'VA Details'!$C$4,'VA Details'!$C$3,'VA Details'!$C$5)</f>
        <v>#NAME?</v>
      </c>
      <c r="CT644" s="218" t="e">
        <f t="array" aca="1" ref="CT644" ca="1">_xll.VisibleAlpha.UDF.VAData('VA Details'!$C$2,CT$557,$B644,CT$559,'VA Details'!$C$4,'VA Details'!$C$3,'VA Details'!$C$5)</f>
        <v>#NAME?</v>
      </c>
    </row>
    <row r="645" spans="1:98" ht="15.75" customHeight="1" x14ac:dyDescent="0.25">
      <c r="A645" s="16"/>
      <c r="B645" s="17" t="s">
        <v>420</v>
      </c>
      <c r="C645" s="40" t="s">
        <v>365</v>
      </c>
      <c r="D645" s="40" t="s">
        <v>365</v>
      </c>
      <c r="E645" s="40" t="s">
        <v>365</v>
      </c>
      <c r="F645" s="40" t="s">
        <v>365</v>
      </c>
      <c r="G645" s="40">
        <v>-28.405999999999999</v>
      </c>
      <c r="H645" s="40">
        <v>8.7050000000000001</v>
      </c>
      <c r="I645" s="40">
        <v>-47.783666666666669</v>
      </c>
      <c r="J645" s="40">
        <v>-17.479333333333365</v>
      </c>
      <c r="K645" s="40">
        <v>-52.515999999999998</v>
      </c>
      <c r="L645" s="40">
        <v>-29.802</v>
      </c>
      <c r="M645" s="40">
        <v>123.78</v>
      </c>
      <c r="N645" s="40">
        <v>-46.029000000000003</v>
      </c>
      <c r="O645" s="40">
        <v>7.2009999999999996</v>
      </c>
      <c r="P645" s="40">
        <v>127.92</v>
      </c>
      <c r="Q645" s="40">
        <v>595.67200000000003</v>
      </c>
      <c r="R645" s="40">
        <v>-30.530999999999899</v>
      </c>
      <c r="S645" s="40">
        <v>-87.516000000000005</v>
      </c>
      <c r="T645" s="40">
        <v>-44.305999999999997</v>
      </c>
      <c r="U645" s="40">
        <v>192.34800000000001</v>
      </c>
      <c r="V645" s="40">
        <v>152.28800000000001</v>
      </c>
      <c r="W645" s="40">
        <v>105.482</v>
      </c>
      <c r="X645" s="40">
        <v>-85.468000000000004</v>
      </c>
      <c r="Y645" s="40">
        <v>168.809</v>
      </c>
      <c r="Z645" s="40">
        <v>72.481999999999999</v>
      </c>
      <c r="AA645" s="40">
        <v>-47.247999999999998</v>
      </c>
      <c r="AB645" s="40">
        <v>-3.5609999999999999</v>
      </c>
      <c r="AC645" s="40">
        <v>290.411</v>
      </c>
      <c r="AD645" s="40">
        <v>91.826999999999998</v>
      </c>
      <c r="AE645" s="40">
        <v>-18.628</v>
      </c>
      <c r="AF645" s="40">
        <v>19.696999999999999</v>
      </c>
      <c r="AG645" s="40">
        <v>203.01599999999999</v>
      </c>
      <c r="AH645" s="40">
        <v>189.86199999999999</v>
      </c>
      <c r="AI645" s="40">
        <v>-11.183</v>
      </c>
      <c r="AJ645" s="40">
        <v>-194.852</v>
      </c>
      <c r="AK645" s="40">
        <v>596.23400000000004</v>
      </c>
      <c r="AL645" s="40">
        <v>453.31599999999997</v>
      </c>
      <c r="AM645" s="40">
        <v>108.535</v>
      </c>
      <c r="AN645" s="40">
        <v>35.622999999999998</v>
      </c>
      <c r="AO645" s="40">
        <v>295.81700000000001</v>
      </c>
      <c r="AP645" s="40">
        <v>245.703</v>
      </c>
      <c r="AQ645" s="40">
        <v>445.423</v>
      </c>
      <c r="AR645" s="40">
        <v>181.322</v>
      </c>
      <c r="AS645" s="40">
        <v>160.916</v>
      </c>
      <c r="AT645" s="40">
        <v>124.657</v>
      </c>
      <c r="AU645" s="40">
        <v>148.24199999999999</v>
      </c>
      <c r="AV645" s="40">
        <v>135.43700000000001</v>
      </c>
      <c r="AW645" s="40">
        <v>-264.51799999999997</v>
      </c>
      <c r="AX645" s="40">
        <v>238.82300000000001</v>
      </c>
      <c r="AY645" s="40">
        <v>100.8</v>
      </c>
      <c r="AZ645" s="40">
        <v>54.6</v>
      </c>
      <c r="BA645" s="40">
        <v>-119.6</v>
      </c>
      <c r="BB645" s="40">
        <v>-34.699999999999903</v>
      </c>
      <c r="BC645" s="40">
        <v>5</v>
      </c>
      <c r="BD645" s="40">
        <v>64.8</v>
      </c>
      <c r="BE645" s="40">
        <v>-76.999999999999901</v>
      </c>
      <c r="BF645" s="40">
        <v>-8.9000000000004302</v>
      </c>
      <c r="BG645" s="40">
        <v>-191</v>
      </c>
      <c r="BH645" s="273">
        <v>-128.4</v>
      </c>
      <c r="BI645" s="95" t="e">
        <f t="array" aca="1" ref="BI645" ca="1">_xll.VisibleAlpha.UDF.VAData('VA Details'!$C$2,BI$557,$B645,BI$559,'VA Details'!$C$4,'VA Details'!$C$3,'VA Details'!$C$5)</f>
        <v>#NAME?</v>
      </c>
      <c r="BJ645" s="95" t="e">
        <f t="array" aca="1" ref="BJ645" ca="1">_xll.VisibleAlpha.UDF.VAData('VA Details'!$C$2,BJ$557,$B645,BJ$559,'VA Details'!$C$4,'VA Details'!$C$3,'VA Details'!$C$5)</f>
        <v>#NAME?</v>
      </c>
      <c r="BK645" s="95" t="e">
        <f t="array" aca="1" ref="BK645" ca="1">_xll.VisibleAlpha.UDF.VAData('VA Details'!$C$2,BK$557,$B645,BK$559,'VA Details'!$C$4,'VA Details'!$C$3,'VA Details'!$C$5)</f>
        <v>#NAME?</v>
      </c>
      <c r="BL645" s="95" t="e">
        <f t="array" aca="1" ref="BL645" ca="1">_xll.VisibleAlpha.UDF.VAData('VA Details'!$C$2,BL$557,$B645,BL$559,'VA Details'!$C$4,'VA Details'!$C$3,'VA Details'!$C$5)</f>
        <v>#NAME?</v>
      </c>
      <c r="BM645" s="95" t="e">
        <f t="array" aca="1" ref="BM645" ca="1">_xll.VisibleAlpha.UDF.VAData('VA Details'!$C$2,BM$557,$B645,BM$559,'VA Details'!$C$4,'VA Details'!$C$3,'VA Details'!$C$5)</f>
        <v>#NAME?</v>
      </c>
      <c r="BN645" s="95" t="e">
        <f t="array" aca="1" ref="BN645" ca="1">_xll.VisibleAlpha.UDF.VAData('VA Details'!$C$2,BN$557,$B645,BN$559,'VA Details'!$C$4,'VA Details'!$C$3,'VA Details'!$C$5)</f>
        <v>#NAME?</v>
      </c>
      <c r="BO645" s="95" t="e">
        <f t="array" aca="1" ref="BO645" ca="1">_xll.VisibleAlpha.UDF.VAData('VA Details'!$C$2,BO$557,$B645,BO$559,'VA Details'!$C$4,'VA Details'!$C$3,'VA Details'!$C$5)</f>
        <v>#NAME?</v>
      </c>
      <c r="BP645" s="95" t="e">
        <f t="array" aca="1" ref="BP645" ca="1">_xll.VisibleAlpha.UDF.VAData('VA Details'!$C$2,BP$557,$B645,BP$559,'VA Details'!$C$4,'VA Details'!$C$3,'VA Details'!$C$5)</f>
        <v>#NAME?</v>
      </c>
      <c r="BQ645" s="95" t="e">
        <f t="array" aca="1" ref="BQ645" ca="1">_xll.VisibleAlpha.UDF.VAData('VA Details'!$C$2,BQ$557,$B645,BQ$559,'VA Details'!$C$4,'VA Details'!$C$3,'VA Details'!$C$5)</f>
        <v>#NAME?</v>
      </c>
      <c r="BR645" s="95" t="e">
        <f t="array" aca="1" ref="BR645" ca="1">_xll.VisibleAlpha.UDF.VAData('VA Details'!$C$2,BR$557,$B645,BR$559,'VA Details'!$C$4,'VA Details'!$C$3,'VA Details'!$C$5)</f>
        <v>#NAME?</v>
      </c>
      <c r="BS645" s="95" t="e">
        <f t="array" aca="1" ref="BS645" ca="1">_xll.VisibleAlpha.UDF.VAData('VA Details'!$C$2,BS$557,$B645,BS$559,'VA Details'!$C$4,'VA Details'!$C$3,'VA Details'!$C$5)</f>
        <v>#NAME?</v>
      </c>
      <c r="BT645" s="95" t="e">
        <f t="array" aca="1" ref="BT645" ca="1">_xll.VisibleAlpha.UDF.VAData('VA Details'!$C$2,BT$557,$B645,BT$559,'VA Details'!$C$4,'VA Details'!$C$3,'VA Details'!$C$5)</f>
        <v>#NAME?</v>
      </c>
      <c r="BU645" s="95" t="e">
        <f t="array" aca="1" ref="BU645" ca="1">_xll.VisibleAlpha.UDF.VAData('VA Details'!$C$2,BU$557,$B645,BU$559,'VA Details'!$C$4,'VA Details'!$C$3,'VA Details'!$C$5)</f>
        <v>#NAME?</v>
      </c>
      <c r="BV645" s="95" t="e">
        <f t="array" aca="1" ref="BV645" ca="1">_xll.VisibleAlpha.UDF.VAData('VA Details'!$C$2,BV$557,$B645,BV$559,'VA Details'!$C$4,'VA Details'!$C$3,'VA Details'!$C$5)</f>
        <v>#NAME?</v>
      </c>
      <c r="BW645" s="95" t="e">
        <f t="array" aca="1" ref="BW645" ca="1">_xll.VisibleAlpha.UDF.VAData('VA Details'!$C$2,BW$557,$B645,BW$559,'VA Details'!$C$4,'VA Details'!$C$3,'VA Details'!$C$5)</f>
        <v>#NAME?</v>
      </c>
      <c r="BX645" s="95" t="e">
        <f t="array" aca="1" ref="BX645" ca="1">_xll.VisibleAlpha.UDF.VAData('VA Details'!$C$2,BX$557,$B645,BX$559,'VA Details'!$C$4,'VA Details'!$C$3,'VA Details'!$C$5)</f>
        <v>#NAME?</v>
      </c>
      <c r="BY645" s="95" t="e">
        <f t="array" aca="1" ref="BY645" ca="1">_xll.VisibleAlpha.UDF.VAData('VA Details'!$C$2,BY$557,$B645,BY$559,'VA Details'!$C$4,'VA Details'!$C$3,'VA Details'!$C$5)</f>
        <v>#NAME?</v>
      </c>
      <c r="BZ645" s="95" t="e">
        <f t="array" aca="1" ref="BZ645" ca="1">_xll.VisibleAlpha.UDF.VAData('VA Details'!$C$2,BZ$557,$B645,BZ$559,'VA Details'!$C$4,'VA Details'!$C$3,'VA Details'!$C$5)</f>
        <v>#NAME?</v>
      </c>
      <c r="CB645" s="40" t="s">
        <v>365</v>
      </c>
      <c r="CC645" s="40">
        <v>-84.964000000000098</v>
      </c>
      <c r="CD645" s="40">
        <v>-4.5669999999997799</v>
      </c>
      <c r="CE645" s="40">
        <v>700.26199999999994</v>
      </c>
      <c r="CF645" s="40">
        <v>212.81399999999999</v>
      </c>
      <c r="CG645" s="40">
        <v>261.30500000000001</v>
      </c>
      <c r="CH645" s="40">
        <v>331.42899999999997</v>
      </c>
      <c r="CI645" s="40">
        <v>393.947</v>
      </c>
      <c r="CJ645" s="40">
        <v>843.51499999999999</v>
      </c>
      <c r="CK645" s="40">
        <v>685.678</v>
      </c>
      <c r="CL645" s="40">
        <v>912.31799999999998</v>
      </c>
      <c r="CM645" s="40">
        <v>257.98399999999998</v>
      </c>
      <c r="CN645" s="40">
        <v>1.1000000000000001</v>
      </c>
      <c r="CO645" s="40">
        <v>-16.100000000000001</v>
      </c>
      <c r="CP645" s="95" t="e">
        <f t="array" aca="1" ref="CP645" ca="1">_xll.VisibleAlpha.UDF.VAData('VA Details'!$C$2,CP$557,$B645,CP$559,'VA Details'!$C$4,'VA Details'!$C$3,'VA Details'!$C$5)</f>
        <v>#NAME?</v>
      </c>
      <c r="CQ645" s="95" t="e">
        <f t="array" aca="1" ref="CQ645" ca="1">_xll.VisibleAlpha.UDF.VAData('VA Details'!$C$2,CQ$557,$B645,CQ$559,'VA Details'!$C$4,'VA Details'!$C$3,'VA Details'!$C$5)</f>
        <v>#NAME?</v>
      </c>
      <c r="CR645" s="95" t="e">
        <f t="array" aca="1" ref="CR645" ca="1">_xll.VisibleAlpha.UDF.VAData('VA Details'!$C$2,CR$557,$B645,CR$559,'VA Details'!$C$4,'VA Details'!$C$3,'VA Details'!$C$5)</f>
        <v>#NAME?</v>
      </c>
      <c r="CS645" s="95" t="e">
        <f t="array" aca="1" ref="CS645" ca="1">_xll.VisibleAlpha.UDF.VAData('VA Details'!$C$2,CS$557,$B645,CS$559,'VA Details'!$C$4,'VA Details'!$C$3,'VA Details'!$C$5)</f>
        <v>#NAME?</v>
      </c>
      <c r="CT645" s="95" t="e">
        <f t="array" aca="1" ref="CT645" ca="1">_xll.VisibleAlpha.UDF.VAData('VA Details'!$C$2,CT$557,$B645,CT$559,'VA Details'!$C$4,'VA Details'!$C$3,'VA Details'!$C$5)</f>
        <v>#NAME?</v>
      </c>
    </row>
    <row r="646" spans="1:98" ht="15.75" customHeight="1" x14ac:dyDescent="0.25">
      <c r="A646" s="1"/>
      <c r="AP646" s="181"/>
      <c r="AQ646" s="181"/>
      <c r="AR646" s="181"/>
      <c r="AS646" s="181"/>
      <c r="AT646" s="181"/>
      <c r="AU646" s="181"/>
      <c r="AV646" s="181"/>
      <c r="AW646" s="181"/>
      <c r="AX646" s="181"/>
      <c r="AY646" s="181"/>
      <c r="AZ646" s="181"/>
      <c r="BA646" s="181"/>
      <c r="BB646" s="181"/>
      <c r="BC646" s="181"/>
      <c r="BD646" s="181"/>
      <c r="BE646" s="181"/>
      <c r="BF646" s="181"/>
      <c r="BG646" s="181"/>
      <c r="BH646" s="274"/>
      <c r="CB646" s="181"/>
      <c r="CC646" s="181"/>
      <c r="CD646" s="181"/>
      <c r="CE646" s="181"/>
      <c r="CF646" s="181"/>
      <c r="CG646" s="181"/>
      <c r="CH646" s="181"/>
      <c r="CI646" s="181"/>
      <c r="CJ646" s="181"/>
      <c r="CK646" s="181"/>
      <c r="CL646" s="181"/>
      <c r="CM646" s="181"/>
      <c r="CN646" s="181"/>
      <c r="CO646" s="181"/>
    </row>
    <row r="647" spans="1:98" ht="15.75" customHeight="1" x14ac:dyDescent="0.25">
      <c r="A647" s="1"/>
      <c r="B647" s="26" t="s">
        <v>421</v>
      </c>
      <c r="C647" s="4" t="s">
        <v>365</v>
      </c>
      <c r="D647" s="4" t="s">
        <v>365</v>
      </c>
      <c r="E647" s="4" t="s">
        <v>365</v>
      </c>
      <c r="F647" s="4" t="s">
        <v>365</v>
      </c>
      <c r="G647" s="4">
        <v>2.4</v>
      </c>
      <c r="H647" s="4">
        <v>3.18</v>
      </c>
      <c r="I647" s="4">
        <v>5.2889999999999997</v>
      </c>
      <c r="J647" s="4">
        <v>4.8525</v>
      </c>
      <c r="K647" s="4">
        <v>3.29</v>
      </c>
      <c r="L647" s="4">
        <v>4.7309999999999999</v>
      </c>
      <c r="M647" s="4">
        <v>4.2960000000000003</v>
      </c>
      <c r="N647" s="4">
        <v>4.5030000000000001</v>
      </c>
      <c r="O647" s="4">
        <v>7.9939999999999998</v>
      </c>
      <c r="P647" s="4">
        <v>7.4580000000000002</v>
      </c>
      <c r="Q647" s="4">
        <v>8.0030000000000001</v>
      </c>
      <c r="R647" s="4">
        <v>6.3579999999999997</v>
      </c>
      <c r="S647" s="4">
        <v>8.3919999999999995</v>
      </c>
      <c r="T647" s="4">
        <v>14.662000000000001</v>
      </c>
      <c r="U647" s="4">
        <v>13.525</v>
      </c>
      <c r="V647" s="4">
        <v>12.922000000000001</v>
      </c>
      <c r="W647" s="4">
        <v>18.768999999999998</v>
      </c>
      <c r="X647" s="4">
        <v>25.792999999999999</v>
      </c>
      <c r="Y647" s="4">
        <v>2.786</v>
      </c>
      <c r="Z647" s="4">
        <v>8.7010000000000005</v>
      </c>
      <c r="AA647" s="4">
        <v>4.2300000000000004</v>
      </c>
      <c r="AB647" s="4">
        <v>4.0529999999999999</v>
      </c>
      <c r="AC647" s="4">
        <v>6.0860000000000003</v>
      </c>
      <c r="AD647" s="4">
        <v>6.798</v>
      </c>
      <c r="AE647" s="4">
        <v>16.091999999999999</v>
      </c>
      <c r="AF647" s="4">
        <v>32.716999999999999</v>
      </c>
      <c r="AG647" s="4">
        <v>14.760999999999999</v>
      </c>
      <c r="AH647" s="4">
        <v>14.079000000000001</v>
      </c>
      <c r="AI647" s="4">
        <v>14.289</v>
      </c>
      <c r="AJ647" s="4">
        <v>14.855</v>
      </c>
      <c r="AK647" s="4">
        <v>14.502000000000001</v>
      </c>
      <c r="AL647" s="4">
        <v>23.323</v>
      </c>
      <c r="AM647" s="4">
        <v>9.9710000000000001</v>
      </c>
      <c r="AN647" s="4">
        <v>15.561</v>
      </c>
      <c r="AO647" s="4">
        <v>9.2579999999999991</v>
      </c>
      <c r="AP647" s="4">
        <v>18.594000000000001</v>
      </c>
      <c r="AQ647" s="4">
        <v>8.9049999999999994</v>
      </c>
      <c r="AR647" s="4">
        <v>16.116</v>
      </c>
      <c r="AS647" s="4">
        <v>15.186</v>
      </c>
      <c r="AT647" s="4">
        <v>28.716000000000001</v>
      </c>
      <c r="AU647" s="4">
        <v>86.433000000000007</v>
      </c>
      <c r="AV647" s="4">
        <v>24.759</v>
      </c>
      <c r="AW647" s="4">
        <v>22.2</v>
      </c>
      <c r="AX647" s="4">
        <v>25.25</v>
      </c>
      <c r="AY647" s="4">
        <v>42.5</v>
      </c>
      <c r="AZ647" s="4">
        <v>56.9</v>
      </c>
      <c r="BA647" s="4">
        <v>38.299999999999997</v>
      </c>
      <c r="BB647" s="4">
        <v>66.5</v>
      </c>
      <c r="BC647" s="4">
        <v>31.5</v>
      </c>
      <c r="BD647" s="4">
        <v>28.4</v>
      </c>
      <c r="BE647" s="4">
        <v>35.6</v>
      </c>
      <c r="BF647" s="4">
        <v>46.2</v>
      </c>
      <c r="BG647" s="4">
        <v>35.1</v>
      </c>
      <c r="BH647" s="272">
        <v>36.799999999999997</v>
      </c>
      <c r="BI647" s="218" t="e">
        <f t="array" aca="1" ref="BI647" ca="1">_xll.VisibleAlpha.UDF.VAData('VA Details'!$C$2,BI$557,$B647,BI$559,'VA Details'!$C$4,'VA Details'!$C$3,'VA Details'!$C$5)</f>
        <v>#NAME?</v>
      </c>
      <c r="BJ647" s="218" t="e">
        <f t="array" aca="1" ref="BJ647" ca="1">_xll.VisibleAlpha.UDF.VAData('VA Details'!$C$2,BJ$557,$B647,BJ$559,'VA Details'!$C$4,'VA Details'!$C$3,'VA Details'!$C$5)</f>
        <v>#NAME?</v>
      </c>
      <c r="BK647" s="218" t="e">
        <f t="array" aca="1" ref="BK647" ca="1">_xll.VisibleAlpha.UDF.VAData('VA Details'!$C$2,BK$557,$B647,BK$559,'VA Details'!$C$4,'VA Details'!$C$3,'VA Details'!$C$5)</f>
        <v>#NAME?</v>
      </c>
      <c r="BL647" s="218" t="e">
        <f t="array" aca="1" ref="BL647" ca="1">_xll.VisibleAlpha.UDF.VAData('VA Details'!$C$2,BL$557,$B647,BL$559,'VA Details'!$C$4,'VA Details'!$C$3,'VA Details'!$C$5)</f>
        <v>#NAME?</v>
      </c>
      <c r="BM647" s="218" t="e">
        <f t="array" aca="1" ref="BM647" ca="1">_xll.VisibleAlpha.UDF.VAData('VA Details'!$C$2,BM$557,$B647,BM$559,'VA Details'!$C$4,'VA Details'!$C$3,'VA Details'!$C$5)</f>
        <v>#NAME?</v>
      </c>
      <c r="BN647" s="218" t="e">
        <f t="array" aca="1" ref="BN647" ca="1">_xll.VisibleAlpha.UDF.VAData('VA Details'!$C$2,BN$557,$B647,BN$559,'VA Details'!$C$4,'VA Details'!$C$3,'VA Details'!$C$5)</f>
        <v>#NAME?</v>
      </c>
      <c r="BO647" s="218" t="e">
        <f t="array" aca="1" ref="BO647" ca="1">_xll.VisibleAlpha.UDF.VAData('VA Details'!$C$2,BO$557,$B647,BO$559,'VA Details'!$C$4,'VA Details'!$C$3,'VA Details'!$C$5)</f>
        <v>#NAME?</v>
      </c>
      <c r="BP647" s="218" t="e">
        <f t="array" aca="1" ref="BP647" ca="1">_xll.VisibleAlpha.UDF.VAData('VA Details'!$C$2,BP$557,$B647,BP$559,'VA Details'!$C$4,'VA Details'!$C$3,'VA Details'!$C$5)</f>
        <v>#NAME?</v>
      </c>
      <c r="BQ647" s="218" t="e">
        <f t="array" aca="1" ref="BQ647" ca="1">_xll.VisibleAlpha.UDF.VAData('VA Details'!$C$2,BQ$557,$B647,BQ$559,'VA Details'!$C$4,'VA Details'!$C$3,'VA Details'!$C$5)</f>
        <v>#NAME?</v>
      </c>
      <c r="BR647" s="218" t="e">
        <f t="array" aca="1" ref="BR647" ca="1">_xll.VisibleAlpha.UDF.VAData('VA Details'!$C$2,BR$557,$B647,BR$559,'VA Details'!$C$4,'VA Details'!$C$3,'VA Details'!$C$5)</f>
        <v>#NAME?</v>
      </c>
      <c r="BS647" s="218" t="e">
        <f t="array" aca="1" ref="BS647" ca="1">_xll.VisibleAlpha.UDF.VAData('VA Details'!$C$2,BS$557,$B647,BS$559,'VA Details'!$C$4,'VA Details'!$C$3,'VA Details'!$C$5)</f>
        <v>#NAME?</v>
      </c>
      <c r="BT647" s="218" t="e">
        <f t="array" aca="1" ref="BT647" ca="1">_xll.VisibleAlpha.UDF.VAData('VA Details'!$C$2,BT$557,$B647,BT$559,'VA Details'!$C$4,'VA Details'!$C$3,'VA Details'!$C$5)</f>
        <v>#NAME?</v>
      </c>
      <c r="BU647" s="218" t="e">
        <f t="array" aca="1" ref="BU647" ca="1">_xll.VisibleAlpha.UDF.VAData('VA Details'!$C$2,BU$557,$B647,BU$559,'VA Details'!$C$4,'VA Details'!$C$3,'VA Details'!$C$5)</f>
        <v>#NAME?</v>
      </c>
      <c r="BV647" s="218" t="e">
        <f t="array" aca="1" ref="BV647" ca="1">_xll.VisibleAlpha.UDF.VAData('VA Details'!$C$2,BV$557,$B647,BV$559,'VA Details'!$C$4,'VA Details'!$C$3,'VA Details'!$C$5)</f>
        <v>#NAME?</v>
      </c>
      <c r="BW647" s="218" t="e">
        <f t="array" aca="1" ref="BW647" ca="1">_xll.VisibleAlpha.UDF.VAData('VA Details'!$C$2,BW$557,$B647,BW$559,'VA Details'!$C$4,'VA Details'!$C$3,'VA Details'!$C$5)</f>
        <v>#NAME?</v>
      </c>
      <c r="BX647" s="218" t="e">
        <f t="array" aca="1" ref="BX647" ca="1">_xll.VisibleAlpha.UDF.VAData('VA Details'!$C$2,BX$557,$B647,BX$559,'VA Details'!$C$4,'VA Details'!$C$3,'VA Details'!$C$5)</f>
        <v>#NAME?</v>
      </c>
      <c r="BY647" s="218" t="e">
        <f t="array" aca="1" ref="BY647" ca="1">_xll.VisibleAlpha.UDF.VAData('VA Details'!$C$2,BY$557,$B647,BY$559,'VA Details'!$C$4,'VA Details'!$C$3,'VA Details'!$C$5)</f>
        <v>#NAME?</v>
      </c>
      <c r="BZ647" s="218" t="e">
        <f t="array" aca="1" ref="BZ647" ca="1">_xll.VisibleAlpha.UDF.VAData('VA Details'!$C$2,BZ$557,$B647,BZ$559,'VA Details'!$C$4,'VA Details'!$C$3,'VA Details'!$C$5)</f>
        <v>#NAME?</v>
      </c>
      <c r="CB647" s="4" t="s">
        <v>365</v>
      </c>
      <c r="CC647" s="4">
        <v>10.786</v>
      </c>
      <c r="CD647" s="4">
        <v>16.82</v>
      </c>
      <c r="CE647" s="4">
        <v>29.812999999999999</v>
      </c>
      <c r="CF647" s="4">
        <v>49.500999999999998</v>
      </c>
      <c r="CG647" s="4">
        <v>37.28</v>
      </c>
      <c r="CH647" s="4">
        <v>21.167000000000002</v>
      </c>
      <c r="CI647" s="4">
        <v>61.557000000000002</v>
      </c>
      <c r="CJ647" s="4">
        <v>66.968999999999994</v>
      </c>
      <c r="CK647" s="4">
        <v>53.384</v>
      </c>
      <c r="CL647" s="4">
        <v>68.923000000000002</v>
      </c>
      <c r="CM647" s="4">
        <v>158.642</v>
      </c>
      <c r="CN647" s="4">
        <v>204.2</v>
      </c>
      <c r="CO647" s="4">
        <v>141.69999999999999</v>
      </c>
      <c r="CP647" s="218" t="e">
        <f t="array" aca="1" ref="CP647" ca="1">_xll.VisibleAlpha.UDF.VAData('VA Details'!$C$2,CP$557,$B647,CP$559,'VA Details'!$C$4,'VA Details'!$C$3,'VA Details'!$C$5)</f>
        <v>#NAME?</v>
      </c>
      <c r="CQ647" s="218" t="e">
        <f t="array" aca="1" ref="CQ647" ca="1">_xll.VisibleAlpha.UDF.VAData('VA Details'!$C$2,CQ$557,$B647,CQ$559,'VA Details'!$C$4,'VA Details'!$C$3,'VA Details'!$C$5)</f>
        <v>#NAME?</v>
      </c>
      <c r="CR647" s="218" t="e">
        <f t="array" aca="1" ref="CR647" ca="1">_xll.VisibleAlpha.UDF.VAData('VA Details'!$C$2,CR$557,$B647,CR$559,'VA Details'!$C$4,'VA Details'!$C$3,'VA Details'!$C$5)</f>
        <v>#NAME?</v>
      </c>
      <c r="CS647" s="218" t="e">
        <f t="array" aca="1" ref="CS647" ca="1">_xll.VisibleAlpha.UDF.VAData('VA Details'!$C$2,CS$557,$B647,CS$559,'VA Details'!$C$4,'VA Details'!$C$3,'VA Details'!$C$5)</f>
        <v>#NAME?</v>
      </c>
      <c r="CT647" s="218" t="e">
        <f t="array" aca="1" ref="CT647" ca="1">_xll.VisibleAlpha.UDF.VAData('VA Details'!$C$2,CT$557,$B647,CT$559,'VA Details'!$C$4,'VA Details'!$C$3,'VA Details'!$C$5)</f>
        <v>#NAME?</v>
      </c>
    </row>
    <row r="648" spans="1:98" ht="15.75" customHeight="1" x14ac:dyDescent="0.25">
      <c r="A648" s="1"/>
      <c r="B648" s="26" t="s">
        <v>422</v>
      </c>
      <c r="C648" s="4" t="s">
        <v>365</v>
      </c>
      <c r="D648" s="4" t="s">
        <v>365</v>
      </c>
      <c r="E648" s="4" t="s">
        <v>365</v>
      </c>
      <c r="F648" s="4" t="s">
        <v>365</v>
      </c>
      <c r="G648" s="4">
        <v>-1.4750000000000001</v>
      </c>
      <c r="H648" s="4">
        <v>-1.4750000000000001</v>
      </c>
      <c r="I648" s="4">
        <v>0</v>
      </c>
      <c r="J648" s="4">
        <v>2.9416666666666669</v>
      </c>
      <c r="K648" s="4" t="s">
        <v>365</v>
      </c>
      <c r="L648" s="4" t="s">
        <v>365</v>
      </c>
      <c r="M648" s="4" t="s">
        <v>365</v>
      </c>
      <c r="N648" s="4" t="s">
        <v>365</v>
      </c>
      <c r="O648" s="4" t="s">
        <v>365</v>
      </c>
      <c r="P648" s="4" t="s">
        <v>365</v>
      </c>
      <c r="Q648" s="4">
        <v>-1</v>
      </c>
      <c r="R648" s="4" t="s">
        <v>365</v>
      </c>
      <c r="S648" s="4">
        <v>-19.414999999999999</v>
      </c>
      <c r="T648" s="4">
        <v>-8.1999999999999993</v>
      </c>
      <c r="U648" s="4">
        <v>-35.085999999999999</v>
      </c>
      <c r="V648" s="4">
        <v>-107.93899999999999</v>
      </c>
      <c r="W648" s="4">
        <v>-187.489</v>
      </c>
      <c r="X648" s="4">
        <v>20.100999999999999</v>
      </c>
      <c r="Y648" s="4">
        <v>-28.93</v>
      </c>
      <c r="Z648" s="4">
        <v>-90.918000000000021</v>
      </c>
      <c r="AA648" s="4">
        <v>77.114999999999995</v>
      </c>
      <c r="AB648" s="4">
        <v>-12.974</v>
      </c>
      <c r="AC648" s="4">
        <v>-0.83499999999999996</v>
      </c>
      <c r="AD648" s="4">
        <v>-40.5</v>
      </c>
      <c r="AE648" s="4">
        <v>-3.9420000000000002</v>
      </c>
      <c r="AF648" s="4">
        <v>-58.850999999999999</v>
      </c>
      <c r="AG648" s="4">
        <v>-62.843000000000004</v>
      </c>
      <c r="AH648" s="4">
        <v>-75.233000000000004</v>
      </c>
      <c r="AI648" s="4">
        <v>-22.56</v>
      </c>
      <c r="AJ648" s="4">
        <v>74.542000000000002</v>
      </c>
      <c r="AK648" s="4">
        <v>17.091000000000001</v>
      </c>
      <c r="AL648" s="4">
        <v>-197.53100000000001</v>
      </c>
      <c r="AM648" s="4">
        <v>185.47900000000001</v>
      </c>
      <c r="AN648" s="4">
        <v>-187.43199999999999</v>
      </c>
      <c r="AO648" s="4">
        <v>21.706</v>
      </c>
      <c r="AP648" s="4">
        <v>49.72</v>
      </c>
      <c r="AQ648" s="4">
        <v>-238.56</v>
      </c>
      <c r="AR648" s="4">
        <v>-163.56100000000001</v>
      </c>
      <c r="AS648" s="4">
        <v>280.95400000000001</v>
      </c>
      <c r="AT648" s="4">
        <v>-514.16499999999996</v>
      </c>
      <c r="AU648" s="4">
        <v>170.46299999999999</v>
      </c>
      <c r="AV648" s="4">
        <v>-311.74700000000001</v>
      </c>
      <c r="AW648" s="4">
        <v>-47.799999999999983</v>
      </c>
      <c r="AX648" s="4">
        <v>648.27099999999996</v>
      </c>
      <c r="AY648" s="4">
        <v>363.3</v>
      </c>
      <c r="AZ648" s="4">
        <v>102.4</v>
      </c>
      <c r="BA648" s="4">
        <v>98.999999999999986</v>
      </c>
      <c r="BB648" s="4">
        <v>74.099999999999994</v>
      </c>
      <c r="BC648" s="4">
        <v>71.2</v>
      </c>
      <c r="BD648" s="4">
        <v>62</v>
      </c>
      <c r="BE648" s="4">
        <v>6.3</v>
      </c>
      <c r="BF648" s="4">
        <v>-7.8999999999999897</v>
      </c>
      <c r="BG648" s="4">
        <v>-9.1999999999999993</v>
      </c>
      <c r="BH648" s="272">
        <v>3.7</v>
      </c>
      <c r="BI648" s="218" t="e">
        <f t="array" aca="1" ref="BI648" ca="1">_xll.VisibleAlpha.UDF.VAData('VA Details'!$C$2,BI$557,$B648,BI$559,'VA Details'!$C$4,'VA Details'!$C$3,'VA Details'!$C$5)</f>
        <v>#NAME?</v>
      </c>
      <c r="BJ648" s="218" t="e">
        <f t="array" aca="1" ref="BJ648" ca="1">_xll.VisibleAlpha.UDF.VAData('VA Details'!$C$2,BJ$557,$B648,BJ$559,'VA Details'!$C$4,'VA Details'!$C$3,'VA Details'!$C$5)</f>
        <v>#NAME?</v>
      </c>
      <c r="BK648" s="218" t="e">
        <f t="array" aca="1" ref="BK648" ca="1">_xll.VisibleAlpha.UDF.VAData('VA Details'!$C$2,BK$557,$B648,BK$559,'VA Details'!$C$4,'VA Details'!$C$3,'VA Details'!$C$5)</f>
        <v>#NAME?</v>
      </c>
      <c r="BL648" s="218" t="e">
        <f t="array" aca="1" ref="BL648" ca="1">_xll.VisibleAlpha.UDF.VAData('VA Details'!$C$2,BL$557,$B648,BL$559,'VA Details'!$C$4,'VA Details'!$C$3,'VA Details'!$C$5)</f>
        <v>#NAME?</v>
      </c>
      <c r="BM648" s="218" t="e">
        <f t="array" aca="1" ref="BM648" ca="1">_xll.VisibleAlpha.UDF.VAData('VA Details'!$C$2,BM$557,$B648,BM$559,'VA Details'!$C$4,'VA Details'!$C$3,'VA Details'!$C$5)</f>
        <v>#NAME?</v>
      </c>
      <c r="BN648" s="218" t="e">
        <f t="array" aca="1" ref="BN648" ca="1">_xll.VisibleAlpha.UDF.VAData('VA Details'!$C$2,BN$557,$B648,BN$559,'VA Details'!$C$4,'VA Details'!$C$3,'VA Details'!$C$5)</f>
        <v>#NAME?</v>
      </c>
      <c r="BO648" s="218" t="e">
        <f t="array" aca="1" ref="BO648" ca="1">_xll.VisibleAlpha.UDF.VAData('VA Details'!$C$2,BO$557,$B648,BO$559,'VA Details'!$C$4,'VA Details'!$C$3,'VA Details'!$C$5)</f>
        <v>#NAME?</v>
      </c>
      <c r="BP648" s="218" t="e">
        <f t="array" aca="1" ref="BP648" ca="1">_xll.VisibleAlpha.UDF.VAData('VA Details'!$C$2,BP$557,$B648,BP$559,'VA Details'!$C$4,'VA Details'!$C$3,'VA Details'!$C$5)</f>
        <v>#NAME?</v>
      </c>
      <c r="BQ648" s="218" t="e">
        <f t="array" aca="1" ref="BQ648" ca="1">_xll.VisibleAlpha.UDF.VAData('VA Details'!$C$2,BQ$557,$B648,BQ$559,'VA Details'!$C$4,'VA Details'!$C$3,'VA Details'!$C$5)</f>
        <v>#NAME?</v>
      </c>
      <c r="BR648" s="218" t="e">
        <f t="array" aca="1" ref="BR648" ca="1">_xll.VisibleAlpha.UDF.VAData('VA Details'!$C$2,BR$557,$B648,BR$559,'VA Details'!$C$4,'VA Details'!$C$3,'VA Details'!$C$5)</f>
        <v>#NAME?</v>
      </c>
      <c r="BS648" s="218" t="e">
        <f t="array" aca="1" ref="BS648" ca="1">_xll.VisibleAlpha.UDF.VAData('VA Details'!$C$2,BS$557,$B648,BS$559,'VA Details'!$C$4,'VA Details'!$C$3,'VA Details'!$C$5)</f>
        <v>#NAME?</v>
      </c>
      <c r="BT648" s="218" t="e">
        <f t="array" aca="1" ref="BT648" ca="1">_xll.VisibleAlpha.UDF.VAData('VA Details'!$C$2,BT$557,$B648,BT$559,'VA Details'!$C$4,'VA Details'!$C$3,'VA Details'!$C$5)</f>
        <v>#NAME?</v>
      </c>
      <c r="BU648" s="218" t="e">
        <f t="array" aca="1" ref="BU648" ca="1">_xll.VisibleAlpha.UDF.VAData('VA Details'!$C$2,BU$557,$B648,BU$559,'VA Details'!$C$4,'VA Details'!$C$3,'VA Details'!$C$5)</f>
        <v>#NAME?</v>
      </c>
      <c r="BV648" s="218" t="e">
        <f t="array" aca="1" ref="BV648" ca="1">_xll.VisibleAlpha.UDF.VAData('VA Details'!$C$2,BV$557,$B648,BV$559,'VA Details'!$C$4,'VA Details'!$C$3,'VA Details'!$C$5)</f>
        <v>#NAME?</v>
      </c>
      <c r="BW648" s="218" t="e">
        <f t="array" aca="1" ref="BW648" ca="1">_xll.VisibleAlpha.UDF.VAData('VA Details'!$C$2,BW$557,$B648,BW$559,'VA Details'!$C$4,'VA Details'!$C$3,'VA Details'!$C$5)</f>
        <v>#NAME?</v>
      </c>
      <c r="BX648" s="218" t="e">
        <f t="array" aca="1" ref="BX648" ca="1">_xll.VisibleAlpha.UDF.VAData('VA Details'!$C$2,BX$557,$B648,BX$559,'VA Details'!$C$4,'VA Details'!$C$3,'VA Details'!$C$5)</f>
        <v>#NAME?</v>
      </c>
      <c r="BY648" s="218" t="e">
        <f t="array" aca="1" ref="BY648" ca="1">_xll.VisibleAlpha.UDF.VAData('VA Details'!$C$2,BY$557,$B648,BY$559,'VA Details'!$C$4,'VA Details'!$C$3,'VA Details'!$C$5)</f>
        <v>#NAME?</v>
      </c>
      <c r="BZ648" s="218" t="e">
        <f t="array" aca="1" ref="BZ648" ca="1">_xll.VisibleAlpha.UDF.VAData('VA Details'!$C$2,BZ$557,$B648,BZ$559,'VA Details'!$C$4,'VA Details'!$C$3,'VA Details'!$C$5)</f>
        <v>#NAME?</v>
      </c>
      <c r="CB648" s="4" t="s">
        <v>365</v>
      </c>
      <c r="CC648" s="4">
        <v>6.8500000000000005E-2</v>
      </c>
      <c r="CD648" s="4" t="s">
        <v>365</v>
      </c>
      <c r="CE648" s="4">
        <v>-1</v>
      </c>
      <c r="CF648" s="4">
        <v>-170.64</v>
      </c>
      <c r="CG648" s="4">
        <v>-287.23599999999999</v>
      </c>
      <c r="CH648" s="4">
        <v>22.806000000000001</v>
      </c>
      <c r="CI648" s="4">
        <v>-200.869</v>
      </c>
      <c r="CJ648" s="4">
        <v>-128.458</v>
      </c>
      <c r="CK648" s="4">
        <v>69.472999999999999</v>
      </c>
      <c r="CL648" s="4">
        <v>-635.33199999999999</v>
      </c>
      <c r="CM648" s="4">
        <v>459.18900000000002</v>
      </c>
      <c r="CN648" s="4">
        <v>638.79999999999995</v>
      </c>
      <c r="CO648" s="4">
        <v>131.6</v>
      </c>
      <c r="CP648" s="218" t="e">
        <f t="array" aca="1" ref="CP648" ca="1">_xll.VisibleAlpha.UDF.VAData('VA Details'!$C$2,CP$557,$B648,CP$559,'VA Details'!$C$4,'VA Details'!$C$3,'VA Details'!$C$5)</f>
        <v>#NAME?</v>
      </c>
      <c r="CQ648" s="218" t="e">
        <f t="array" aca="1" ref="CQ648" ca="1">_xll.VisibleAlpha.UDF.VAData('VA Details'!$C$2,CQ$557,$B648,CQ$559,'VA Details'!$C$4,'VA Details'!$C$3,'VA Details'!$C$5)</f>
        <v>#NAME?</v>
      </c>
      <c r="CR648" s="218" t="e">
        <f t="array" aca="1" ref="CR648" ca="1">_xll.VisibleAlpha.UDF.VAData('VA Details'!$C$2,CR$557,$B648,CR$559,'VA Details'!$C$4,'VA Details'!$C$3,'VA Details'!$C$5)</f>
        <v>#NAME?</v>
      </c>
      <c r="CS648" s="218" t="e">
        <f t="array" aca="1" ref="CS648" ca="1">_xll.VisibleAlpha.UDF.VAData('VA Details'!$C$2,CS$557,$B648,CS$559,'VA Details'!$C$4,'VA Details'!$C$3,'VA Details'!$C$5)</f>
        <v>#NAME?</v>
      </c>
      <c r="CT648" s="218" t="e">
        <f t="array" aca="1" ref="CT648" ca="1">_xll.VisibleAlpha.UDF.VAData('VA Details'!$C$2,CT$557,$B648,CT$559,'VA Details'!$C$4,'VA Details'!$C$3,'VA Details'!$C$5)</f>
        <v>#NAME?</v>
      </c>
    </row>
    <row r="649" spans="1:98" ht="15.75" customHeight="1" x14ac:dyDescent="0.25">
      <c r="A649" s="1"/>
      <c r="B649" s="26" t="s">
        <v>423</v>
      </c>
      <c r="C649" s="4" t="s">
        <v>365</v>
      </c>
      <c r="D649" s="4" t="s">
        <v>365</v>
      </c>
      <c r="E649" s="4" t="s">
        <v>365</v>
      </c>
      <c r="F649" s="4" t="s">
        <v>365</v>
      </c>
      <c r="G649" s="4" t="s">
        <v>365</v>
      </c>
      <c r="H649" s="4" t="s">
        <v>365</v>
      </c>
      <c r="I649" s="4" t="s">
        <v>365</v>
      </c>
      <c r="J649" s="4">
        <v>-4.101</v>
      </c>
      <c r="K649" s="4" t="s">
        <v>365</v>
      </c>
      <c r="L649" s="4" t="s">
        <v>365</v>
      </c>
      <c r="M649" s="4" t="s">
        <v>365</v>
      </c>
      <c r="N649" s="4" t="s">
        <v>365</v>
      </c>
      <c r="O649" s="4" t="s">
        <v>365</v>
      </c>
      <c r="P649" s="4" t="s">
        <v>365</v>
      </c>
      <c r="Q649" s="4">
        <v>-1</v>
      </c>
      <c r="R649" s="4" t="s">
        <v>365</v>
      </c>
      <c r="S649" s="4" t="s">
        <v>365</v>
      </c>
      <c r="T649" s="4" t="s">
        <v>365</v>
      </c>
      <c r="U649" s="4">
        <v>-36.579000000000001</v>
      </c>
      <c r="V649" s="4" t="s">
        <v>365</v>
      </c>
      <c r="W649" s="4" t="s">
        <v>365</v>
      </c>
      <c r="X649" s="4" t="s">
        <v>365</v>
      </c>
      <c r="Y649" s="4" t="s">
        <v>365</v>
      </c>
      <c r="Z649" s="4">
        <v>-0.34899999999999998</v>
      </c>
      <c r="AA649" s="4" t="s">
        <v>365</v>
      </c>
      <c r="AB649" s="4" t="s">
        <v>365</v>
      </c>
      <c r="AC649" s="4">
        <v>-0.75</v>
      </c>
      <c r="AD649" s="4">
        <v>-129.91900000000001</v>
      </c>
      <c r="AE649" s="4">
        <v>-25.381</v>
      </c>
      <c r="AF649" s="4">
        <v>-0.58399999999999996</v>
      </c>
      <c r="AG649" s="4">
        <v>16.564</v>
      </c>
      <c r="AH649" s="4">
        <v>20.9725</v>
      </c>
      <c r="AI649" s="4">
        <v>-3.149</v>
      </c>
      <c r="AJ649" s="4">
        <v>-3.149</v>
      </c>
      <c r="AK649" s="4">
        <v>-3.149</v>
      </c>
      <c r="AL649" s="4">
        <v>-25</v>
      </c>
      <c r="AM649" s="4">
        <v>-8.7149999999999999</v>
      </c>
      <c r="AN649" s="4">
        <v>-8.7149999999999999</v>
      </c>
      <c r="AO649" s="4">
        <v>-3.3250000000000002</v>
      </c>
      <c r="AP649" s="4">
        <v>17.43</v>
      </c>
      <c r="AQ649" s="4">
        <v>-6.9</v>
      </c>
      <c r="AR649" s="4">
        <v>-75.481999999999999</v>
      </c>
      <c r="AS649" s="4">
        <v>-4.0430000000000001</v>
      </c>
      <c r="AT649" s="4">
        <v>-22.943999999999999</v>
      </c>
      <c r="AU649" s="4">
        <v>-97.887</v>
      </c>
      <c r="AV649" s="4">
        <v>-33.729999999999997</v>
      </c>
      <c r="AW649" s="4">
        <v>-25.673999999999999</v>
      </c>
      <c r="AX649" s="4">
        <v>-4.0399999999999903</v>
      </c>
      <c r="AY649" s="4">
        <v>-3128.1</v>
      </c>
      <c r="AZ649" s="4">
        <v>-28.8000000000002</v>
      </c>
      <c r="BA649" s="4">
        <v>-84.900000000000105</v>
      </c>
      <c r="BB649" s="4">
        <v>-69.099999999999994</v>
      </c>
      <c r="BC649" s="4">
        <v>-1.6</v>
      </c>
      <c r="BD649" s="4">
        <v>-11.4</v>
      </c>
      <c r="BE649" s="4">
        <v>-4.5</v>
      </c>
      <c r="BF649" s="4">
        <v>-0.6</v>
      </c>
      <c r="BG649" s="4">
        <v>9.6</v>
      </c>
      <c r="BH649" s="272">
        <v>-0.2</v>
      </c>
      <c r="BI649" s="218" t="e">
        <f t="array" aca="1" ref="BI649" ca="1">_xll.VisibleAlpha.UDF.VAData('VA Details'!$C$2,BI$557,$B649,BI$559,'VA Details'!$C$4,'VA Details'!$C$3,'VA Details'!$C$5)</f>
        <v>#NAME?</v>
      </c>
      <c r="BJ649" s="218" t="e">
        <f t="array" aca="1" ref="BJ649" ca="1">_xll.VisibleAlpha.UDF.VAData('VA Details'!$C$2,BJ$557,$B649,BJ$559,'VA Details'!$C$4,'VA Details'!$C$3,'VA Details'!$C$5)</f>
        <v>#NAME?</v>
      </c>
      <c r="BK649" s="218" t="e">
        <f t="array" aca="1" ref="BK649" ca="1">_xll.VisibleAlpha.UDF.VAData('VA Details'!$C$2,BK$557,$B649,BK$559,'VA Details'!$C$4,'VA Details'!$C$3,'VA Details'!$C$5)</f>
        <v>#NAME?</v>
      </c>
      <c r="BL649" s="218" t="e">
        <f t="array" aca="1" ref="BL649" ca="1">_xll.VisibleAlpha.UDF.VAData('VA Details'!$C$2,BL$557,$B649,BL$559,'VA Details'!$C$4,'VA Details'!$C$3,'VA Details'!$C$5)</f>
        <v>#NAME?</v>
      </c>
      <c r="BM649" s="218" t="e">
        <f t="array" aca="1" ref="BM649" ca="1">_xll.VisibleAlpha.UDF.VAData('VA Details'!$C$2,BM$557,$B649,BM$559,'VA Details'!$C$4,'VA Details'!$C$3,'VA Details'!$C$5)</f>
        <v>#NAME?</v>
      </c>
      <c r="BN649" s="218" t="e">
        <f t="array" aca="1" ref="BN649" ca="1">_xll.VisibleAlpha.UDF.VAData('VA Details'!$C$2,BN$557,$B649,BN$559,'VA Details'!$C$4,'VA Details'!$C$3,'VA Details'!$C$5)</f>
        <v>#NAME?</v>
      </c>
      <c r="BO649" s="218" t="e">
        <f t="array" aca="1" ref="BO649" ca="1">_xll.VisibleAlpha.UDF.VAData('VA Details'!$C$2,BO$557,$B649,BO$559,'VA Details'!$C$4,'VA Details'!$C$3,'VA Details'!$C$5)</f>
        <v>#NAME?</v>
      </c>
      <c r="BP649" s="218" t="e">
        <f t="array" aca="1" ref="BP649" ca="1">_xll.VisibleAlpha.UDF.VAData('VA Details'!$C$2,BP$557,$B649,BP$559,'VA Details'!$C$4,'VA Details'!$C$3,'VA Details'!$C$5)</f>
        <v>#NAME?</v>
      </c>
      <c r="BQ649" s="218" t="e">
        <f t="array" aca="1" ref="BQ649" ca="1">_xll.VisibleAlpha.UDF.VAData('VA Details'!$C$2,BQ$557,$B649,BQ$559,'VA Details'!$C$4,'VA Details'!$C$3,'VA Details'!$C$5)</f>
        <v>#NAME?</v>
      </c>
      <c r="BR649" s="218" t="e">
        <f t="array" aca="1" ref="BR649" ca="1">_xll.VisibleAlpha.UDF.VAData('VA Details'!$C$2,BR$557,$B649,BR$559,'VA Details'!$C$4,'VA Details'!$C$3,'VA Details'!$C$5)</f>
        <v>#NAME?</v>
      </c>
      <c r="BS649" s="218" t="e">
        <f t="array" aca="1" ref="BS649" ca="1">_xll.VisibleAlpha.UDF.VAData('VA Details'!$C$2,BS$557,$B649,BS$559,'VA Details'!$C$4,'VA Details'!$C$3,'VA Details'!$C$5)</f>
        <v>#NAME?</v>
      </c>
      <c r="BT649" s="218" t="e">
        <f t="array" aca="1" ref="BT649" ca="1">_xll.VisibleAlpha.UDF.VAData('VA Details'!$C$2,BT$557,$B649,BT$559,'VA Details'!$C$4,'VA Details'!$C$3,'VA Details'!$C$5)</f>
        <v>#NAME?</v>
      </c>
      <c r="BU649" s="218" t="e">
        <f t="array" aca="1" ref="BU649" ca="1">_xll.VisibleAlpha.UDF.VAData('VA Details'!$C$2,BU$557,$B649,BU$559,'VA Details'!$C$4,'VA Details'!$C$3,'VA Details'!$C$5)</f>
        <v>#NAME?</v>
      </c>
      <c r="BV649" s="218" t="e">
        <f t="array" aca="1" ref="BV649" ca="1">_xll.VisibleAlpha.UDF.VAData('VA Details'!$C$2,BV$557,$B649,BV$559,'VA Details'!$C$4,'VA Details'!$C$3,'VA Details'!$C$5)</f>
        <v>#NAME?</v>
      </c>
      <c r="BW649" s="218" t="e">
        <f t="array" aca="1" ref="BW649" ca="1">_xll.VisibleAlpha.UDF.VAData('VA Details'!$C$2,BW$557,$B649,BW$559,'VA Details'!$C$4,'VA Details'!$C$3,'VA Details'!$C$5)</f>
        <v>#NAME?</v>
      </c>
      <c r="BX649" s="218" t="e">
        <f t="array" aca="1" ref="BX649" ca="1">_xll.VisibleAlpha.UDF.VAData('VA Details'!$C$2,BX$557,$B649,BX$559,'VA Details'!$C$4,'VA Details'!$C$3,'VA Details'!$C$5)</f>
        <v>#NAME?</v>
      </c>
      <c r="BY649" s="218" t="e">
        <f t="array" aca="1" ref="BY649" ca="1">_xll.VisibleAlpha.UDF.VAData('VA Details'!$C$2,BY$557,$B649,BY$559,'VA Details'!$C$4,'VA Details'!$C$3,'VA Details'!$C$5)</f>
        <v>#NAME?</v>
      </c>
      <c r="BZ649" s="218" t="e">
        <f t="array" aca="1" ref="BZ649" ca="1">_xll.VisibleAlpha.UDF.VAData('VA Details'!$C$2,BZ$557,$B649,BZ$559,'VA Details'!$C$4,'VA Details'!$C$3,'VA Details'!$C$5)</f>
        <v>#NAME?</v>
      </c>
      <c r="CB649" s="4" t="s">
        <v>365</v>
      </c>
      <c r="CC649" s="4">
        <v>-3.9197500000000001</v>
      </c>
      <c r="CD649" s="4" t="s">
        <v>365</v>
      </c>
      <c r="CE649" s="4">
        <v>-1</v>
      </c>
      <c r="CF649" s="4">
        <v>-36.579000000000001</v>
      </c>
      <c r="CG649" s="4">
        <v>-0.34899999999999998</v>
      </c>
      <c r="CH649" s="4">
        <v>-130.66900000000001</v>
      </c>
      <c r="CI649" s="4">
        <v>-9.4009999999999998</v>
      </c>
      <c r="CJ649" s="4">
        <v>-28.149000000000001</v>
      </c>
      <c r="CK649" s="4">
        <v>-12.04</v>
      </c>
      <c r="CL649" s="4">
        <v>-102.46899999999999</v>
      </c>
      <c r="CM649" s="4">
        <v>-161.33099999999999</v>
      </c>
      <c r="CN649" s="4">
        <v>-3310.9</v>
      </c>
      <c r="CO649" s="4">
        <v>-18.100000000000001</v>
      </c>
      <c r="CP649" s="218" t="e">
        <f t="array" aca="1" ref="CP649" ca="1">_xll.VisibleAlpha.UDF.VAData('VA Details'!$C$2,CP$557,$B649,CP$559,'VA Details'!$C$4,'VA Details'!$C$3,'VA Details'!$C$5)</f>
        <v>#NAME?</v>
      </c>
      <c r="CQ649" s="218" t="e">
        <f t="array" aca="1" ref="CQ649" ca="1">_xll.VisibleAlpha.UDF.VAData('VA Details'!$C$2,CQ$557,$B649,CQ$559,'VA Details'!$C$4,'VA Details'!$C$3,'VA Details'!$C$5)</f>
        <v>#NAME?</v>
      </c>
      <c r="CR649" s="218" t="e">
        <f t="array" aca="1" ref="CR649" ca="1">_xll.VisibleAlpha.UDF.VAData('VA Details'!$C$2,CR$557,$B649,CR$559,'VA Details'!$C$4,'VA Details'!$C$3,'VA Details'!$C$5)</f>
        <v>#NAME?</v>
      </c>
      <c r="CS649" s="218" t="e">
        <f t="array" aca="1" ref="CS649" ca="1">_xll.VisibleAlpha.UDF.VAData('VA Details'!$C$2,CS$557,$B649,CS$559,'VA Details'!$C$4,'VA Details'!$C$3,'VA Details'!$C$5)</f>
        <v>#NAME?</v>
      </c>
      <c r="CT649" s="218" t="e">
        <f t="array" aca="1" ref="CT649" ca="1">_xll.VisibleAlpha.UDF.VAData('VA Details'!$C$2,CT$557,$B649,CT$559,'VA Details'!$C$4,'VA Details'!$C$3,'VA Details'!$C$5)</f>
        <v>#NAME?</v>
      </c>
    </row>
    <row r="650" spans="1:98" ht="15.75" customHeight="1" x14ac:dyDescent="0.25">
      <c r="A650" s="16"/>
      <c r="B650" s="17" t="s">
        <v>424</v>
      </c>
      <c r="C650" s="40" t="s">
        <v>365</v>
      </c>
      <c r="D650" s="40" t="s">
        <v>365</v>
      </c>
      <c r="E650" s="40" t="s">
        <v>365</v>
      </c>
      <c r="F650" s="40" t="s">
        <v>365</v>
      </c>
      <c r="G650" s="40">
        <v>-3.875</v>
      </c>
      <c r="H650" s="40">
        <v>-3.6716666666666669</v>
      </c>
      <c r="I650" s="40">
        <v>-5.2889999999999997</v>
      </c>
      <c r="J650" s="40">
        <v>-1.3263333333333334</v>
      </c>
      <c r="K650" s="40">
        <v>-3.29</v>
      </c>
      <c r="L650" s="40">
        <v>-4.7309999999999999</v>
      </c>
      <c r="M650" s="40">
        <v>-4.2960000000000003</v>
      </c>
      <c r="N650" s="40">
        <v>-4.5030000000000001</v>
      </c>
      <c r="O650" s="40">
        <v>-7.9939999999999998</v>
      </c>
      <c r="P650" s="40">
        <v>-7.4580000000000002</v>
      </c>
      <c r="Q650" s="40">
        <v>-9.0030000000000001</v>
      </c>
      <c r="R650" s="40">
        <v>-6.3579999999999997</v>
      </c>
      <c r="S650" s="40">
        <v>-27.806999999999999</v>
      </c>
      <c r="T650" s="40">
        <v>-22.861999999999998</v>
      </c>
      <c r="U650" s="40">
        <v>-48.610999999999997</v>
      </c>
      <c r="V650" s="40">
        <v>-120.861</v>
      </c>
      <c r="W650" s="40">
        <v>-206.25800000000001</v>
      </c>
      <c r="X650" s="40">
        <v>13.077</v>
      </c>
      <c r="Y650" s="40">
        <v>-31.716000000000001</v>
      </c>
      <c r="Z650" s="40">
        <v>-99.619</v>
      </c>
      <c r="AA650" s="40">
        <v>72.885000000000005</v>
      </c>
      <c r="AB650" s="40">
        <v>-17.027000000000001</v>
      </c>
      <c r="AC650" s="40">
        <v>-7.6710000000000003</v>
      </c>
      <c r="AD650" s="40">
        <v>-177.21700000000001</v>
      </c>
      <c r="AE650" s="40">
        <v>-45.414000000000001</v>
      </c>
      <c r="AF650" s="40">
        <v>-76.06</v>
      </c>
      <c r="AG650" s="40">
        <v>-61.04</v>
      </c>
      <c r="AH650" s="40">
        <v>-89.311999999999998</v>
      </c>
      <c r="AI650" s="40">
        <v>-39.997999999999998</v>
      </c>
      <c r="AJ650" s="40">
        <v>59.686999999999998</v>
      </c>
      <c r="AK650" s="40">
        <v>2.589</v>
      </c>
      <c r="AL650" s="40">
        <v>-245.85400000000001</v>
      </c>
      <c r="AM650" s="40">
        <v>166.79300000000001</v>
      </c>
      <c r="AN650" s="40">
        <v>-202.99299999999999</v>
      </c>
      <c r="AO650" s="40">
        <v>9.1229999999999993</v>
      </c>
      <c r="AP650" s="40">
        <v>31.126000000000001</v>
      </c>
      <c r="AQ650" s="40">
        <v>-247.465</v>
      </c>
      <c r="AR650" s="40">
        <v>-255.15899999999999</v>
      </c>
      <c r="AS650" s="40">
        <v>261.72500000000002</v>
      </c>
      <c r="AT650" s="40">
        <v>-565.82500000000005</v>
      </c>
      <c r="AU650" s="40">
        <v>-13.856999999999999</v>
      </c>
      <c r="AV650" s="40">
        <v>-370.23599999999999</v>
      </c>
      <c r="AW650" s="40">
        <v>-95.671999999999997</v>
      </c>
      <c r="AX650" s="40">
        <v>618.98099999999999</v>
      </c>
      <c r="AY650" s="40">
        <v>-2807.3</v>
      </c>
      <c r="AZ650" s="40">
        <v>16.7</v>
      </c>
      <c r="BA650" s="40">
        <v>-24.2</v>
      </c>
      <c r="BB650" s="40">
        <v>-61.5</v>
      </c>
      <c r="BC650" s="40">
        <v>38.1</v>
      </c>
      <c r="BD650" s="40">
        <v>22.2</v>
      </c>
      <c r="BE650" s="40">
        <v>-33.799999999999997</v>
      </c>
      <c r="BF650" s="40">
        <v>-54.7</v>
      </c>
      <c r="BG650" s="40">
        <v>-34.700000000000003</v>
      </c>
      <c r="BH650" s="273">
        <v>-33.299999999999997</v>
      </c>
      <c r="BI650" s="95" t="e">
        <f t="array" aca="1" ref="BI650" ca="1">_xll.VisibleAlpha.UDF.VAData('VA Details'!$C$2,BI$557,$B650,BI$559,'VA Details'!$C$4,'VA Details'!$C$3,'VA Details'!$C$5)</f>
        <v>#NAME?</v>
      </c>
      <c r="BJ650" s="95" t="e">
        <f t="array" aca="1" ref="BJ650" ca="1">_xll.VisibleAlpha.UDF.VAData('VA Details'!$C$2,BJ$557,$B650,BJ$559,'VA Details'!$C$4,'VA Details'!$C$3,'VA Details'!$C$5)</f>
        <v>#NAME?</v>
      </c>
      <c r="BK650" s="95" t="e">
        <f t="array" aca="1" ref="BK650" ca="1">_xll.VisibleAlpha.UDF.VAData('VA Details'!$C$2,BK$557,$B650,BK$559,'VA Details'!$C$4,'VA Details'!$C$3,'VA Details'!$C$5)</f>
        <v>#NAME?</v>
      </c>
      <c r="BL650" s="95" t="e">
        <f t="array" aca="1" ref="BL650" ca="1">_xll.VisibleAlpha.UDF.VAData('VA Details'!$C$2,BL$557,$B650,BL$559,'VA Details'!$C$4,'VA Details'!$C$3,'VA Details'!$C$5)</f>
        <v>#NAME?</v>
      </c>
      <c r="BM650" s="95" t="e">
        <f t="array" aca="1" ref="BM650" ca="1">_xll.VisibleAlpha.UDF.VAData('VA Details'!$C$2,BM$557,$B650,BM$559,'VA Details'!$C$4,'VA Details'!$C$3,'VA Details'!$C$5)</f>
        <v>#NAME?</v>
      </c>
      <c r="BN650" s="95" t="e">
        <f t="array" aca="1" ref="BN650" ca="1">_xll.VisibleAlpha.UDF.VAData('VA Details'!$C$2,BN$557,$B650,BN$559,'VA Details'!$C$4,'VA Details'!$C$3,'VA Details'!$C$5)</f>
        <v>#NAME?</v>
      </c>
      <c r="BO650" s="95" t="e">
        <f t="array" aca="1" ref="BO650" ca="1">_xll.VisibleAlpha.UDF.VAData('VA Details'!$C$2,BO$557,$B650,BO$559,'VA Details'!$C$4,'VA Details'!$C$3,'VA Details'!$C$5)</f>
        <v>#NAME?</v>
      </c>
      <c r="BP650" s="95" t="e">
        <f t="array" aca="1" ref="BP650" ca="1">_xll.VisibleAlpha.UDF.VAData('VA Details'!$C$2,BP$557,$B650,BP$559,'VA Details'!$C$4,'VA Details'!$C$3,'VA Details'!$C$5)</f>
        <v>#NAME?</v>
      </c>
      <c r="BQ650" s="95" t="e">
        <f t="array" aca="1" ref="BQ650" ca="1">_xll.VisibleAlpha.UDF.VAData('VA Details'!$C$2,BQ$557,$B650,BQ$559,'VA Details'!$C$4,'VA Details'!$C$3,'VA Details'!$C$5)</f>
        <v>#NAME?</v>
      </c>
      <c r="BR650" s="95" t="e">
        <f t="array" aca="1" ref="BR650" ca="1">_xll.VisibleAlpha.UDF.VAData('VA Details'!$C$2,BR$557,$B650,BR$559,'VA Details'!$C$4,'VA Details'!$C$3,'VA Details'!$C$5)</f>
        <v>#NAME?</v>
      </c>
      <c r="BS650" s="95" t="e">
        <f t="array" aca="1" ref="BS650" ca="1">_xll.VisibleAlpha.UDF.VAData('VA Details'!$C$2,BS$557,$B650,BS$559,'VA Details'!$C$4,'VA Details'!$C$3,'VA Details'!$C$5)</f>
        <v>#NAME?</v>
      </c>
      <c r="BT650" s="95" t="e">
        <f t="array" aca="1" ref="BT650" ca="1">_xll.VisibleAlpha.UDF.VAData('VA Details'!$C$2,BT$557,$B650,BT$559,'VA Details'!$C$4,'VA Details'!$C$3,'VA Details'!$C$5)</f>
        <v>#NAME?</v>
      </c>
      <c r="BU650" s="95" t="e">
        <f t="array" aca="1" ref="BU650" ca="1">_xll.VisibleAlpha.UDF.VAData('VA Details'!$C$2,BU$557,$B650,BU$559,'VA Details'!$C$4,'VA Details'!$C$3,'VA Details'!$C$5)</f>
        <v>#NAME?</v>
      </c>
      <c r="BV650" s="95" t="e">
        <f t="array" aca="1" ref="BV650" ca="1">_xll.VisibleAlpha.UDF.VAData('VA Details'!$C$2,BV$557,$B650,BV$559,'VA Details'!$C$4,'VA Details'!$C$3,'VA Details'!$C$5)</f>
        <v>#NAME?</v>
      </c>
      <c r="BW650" s="95" t="e">
        <f t="array" aca="1" ref="BW650" ca="1">_xll.VisibleAlpha.UDF.VAData('VA Details'!$C$2,BW$557,$B650,BW$559,'VA Details'!$C$4,'VA Details'!$C$3,'VA Details'!$C$5)</f>
        <v>#NAME?</v>
      </c>
      <c r="BX650" s="95" t="e">
        <f t="array" aca="1" ref="BX650" ca="1">_xll.VisibleAlpha.UDF.VAData('VA Details'!$C$2,BX$557,$B650,BX$559,'VA Details'!$C$4,'VA Details'!$C$3,'VA Details'!$C$5)</f>
        <v>#NAME?</v>
      </c>
      <c r="BY650" s="95" t="e">
        <f t="array" aca="1" ref="BY650" ca="1">_xll.VisibleAlpha.UDF.VAData('VA Details'!$C$2,BY$557,$B650,BY$559,'VA Details'!$C$4,'VA Details'!$C$3,'VA Details'!$C$5)</f>
        <v>#NAME?</v>
      </c>
      <c r="BZ650" s="95" t="e">
        <f t="array" aca="1" ref="BZ650" ca="1">_xll.VisibleAlpha.UDF.VAData('VA Details'!$C$2,BZ$557,$B650,BZ$559,'VA Details'!$C$4,'VA Details'!$C$3,'VA Details'!$C$5)</f>
        <v>#NAME?</v>
      </c>
      <c r="CB650" s="40" t="s">
        <v>365</v>
      </c>
      <c r="CC650" s="40">
        <v>-14.162000000000001</v>
      </c>
      <c r="CD650" s="40">
        <v>-16.82</v>
      </c>
      <c r="CE650" s="40">
        <v>-30.812999999999999</v>
      </c>
      <c r="CF650" s="40">
        <v>-220.14099999999999</v>
      </c>
      <c r="CG650" s="40">
        <v>-324.51600000000002</v>
      </c>
      <c r="CH650" s="40">
        <v>-129.03</v>
      </c>
      <c r="CI650" s="40">
        <v>-271.827</v>
      </c>
      <c r="CJ650" s="40">
        <v>-223.57599999999999</v>
      </c>
      <c r="CK650" s="40">
        <v>4.0490000000000004</v>
      </c>
      <c r="CL650" s="40">
        <v>-806.72400000000005</v>
      </c>
      <c r="CM650" s="40">
        <v>139.21600000000001</v>
      </c>
      <c r="CN650" s="40">
        <v>-2876.3</v>
      </c>
      <c r="CO650" s="40">
        <v>-28.2</v>
      </c>
      <c r="CP650" s="95" t="e">
        <f t="array" aca="1" ref="CP650" ca="1">_xll.VisibleAlpha.UDF.VAData('VA Details'!$C$2,CP$557,$B650,CP$559,'VA Details'!$C$4,'VA Details'!$C$3,'VA Details'!$C$5)</f>
        <v>#NAME?</v>
      </c>
      <c r="CQ650" s="95" t="e">
        <f t="array" aca="1" ref="CQ650" ca="1">_xll.VisibleAlpha.UDF.VAData('VA Details'!$C$2,CQ$557,$B650,CQ$559,'VA Details'!$C$4,'VA Details'!$C$3,'VA Details'!$C$5)</f>
        <v>#NAME?</v>
      </c>
      <c r="CR650" s="95" t="e">
        <f t="array" aca="1" ref="CR650" ca="1">_xll.VisibleAlpha.UDF.VAData('VA Details'!$C$2,CR$557,$B650,CR$559,'VA Details'!$C$4,'VA Details'!$C$3,'VA Details'!$C$5)</f>
        <v>#NAME?</v>
      </c>
      <c r="CS650" s="95" t="e">
        <f t="array" aca="1" ref="CS650" ca="1">_xll.VisibleAlpha.UDF.VAData('VA Details'!$C$2,CS$557,$B650,CS$559,'VA Details'!$C$4,'VA Details'!$C$3,'VA Details'!$C$5)</f>
        <v>#NAME?</v>
      </c>
      <c r="CT650" s="95" t="e">
        <f t="array" aca="1" ref="CT650" ca="1">_xll.VisibleAlpha.UDF.VAData('VA Details'!$C$2,CT$557,$B650,CT$559,'VA Details'!$C$4,'VA Details'!$C$3,'VA Details'!$C$5)</f>
        <v>#NAME?</v>
      </c>
    </row>
    <row r="651" spans="1:98" ht="15.75" customHeight="1" x14ac:dyDescent="0.25">
      <c r="A651" s="1"/>
      <c r="B651" s="17"/>
      <c r="AP651" s="181"/>
      <c r="AQ651" s="181"/>
      <c r="AR651" s="181"/>
      <c r="AS651" s="181"/>
      <c r="AT651" s="181"/>
      <c r="AU651" s="181"/>
      <c r="AV651" s="181"/>
      <c r="AW651" s="181"/>
      <c r="AX651" s="181"/>
      <c r="AY651" s="181"/>
      <c r="AZ651" s="181"/>
      <c r="BA651" s="181"/>
      <c r="BB651" s="181"/>
      <c r="BC651" s="181"/>
      <c r="BD651" s="181"/>
      <c r="BE651" s="181"/>
      <c r="BF651" s="181"/>
      <c r="BG651" s="181"/>
      <c r="BH651" s="274"/>
      <c r="CB651" s="181"/>
      <c r="CC651" s="181"/>
      <c r="CD651" s="181"/>
      <c r="CE651" s="181"/>
      <c r="CF651" s="181"/>
      <c r="CG651" s="181"/>
      <c r="CH651" s="181"/>
      <c r="CI651" s="181"/>
      <c r="CJ651" s="181"/>
      <c r="CK651" s="181"/>
      <c r="CL651" s="181"/>
      <c r="CM651" s="181"/>
      <c r="CN651" s="181"/>
      <c r="CO651" s="181"/>
    </row>
    <row r="652" spans="1:98" ht="15.75" customHeight="1" x14ac:dyDescent="0.25">
      <c r="A652" s="1"/>
      <c r="B652" s="26" t="s">
        <v>425</v>
      </c>
      <c r="C652" s="4" t="s">
        <v>365</v>
      </c>
      <c r="D652" s="4" t="s">
        <v>365</v>
      </c>
      <c r="E652" s="4" t="s">
        <v>365</v>
      </c>
      <c r="F652" s="4" t="s">
        <v>365</v>
      </c>
      <c r="G652" s="4" t="s">
        <v>365</v>
      </c>
      <c r="H652" s="4" t="s">
        <v>365</v>
      </c>
      <c r="I652" s="4">
        <v>243.125</v>
      </c>
      <c r="J652" s="4" t="s">
        <v>365</v>
      </c>
      <c r="K652" s="4" t="s">
        <v>365</v>
      </c>
      <c r="L652" s="4" t="s">
        <v>365</v>
      </c>
      <c r="M652" s="4" t="s">
        <v>365</v>
      </c>
      <c r="N652" s="4" t="s">
        <v>365</v>
      </c>
      <c r="O652" s="4">
        <v>244.20699999999999</v>
      </c>
      <c r="P652" s="4">
        <v>-101.05500000000001</v>
      </c>
      <c r="Q652" s="4">
        <v>-95.852500000000006</v>
      </c>
      <c r="R652" s="4">
        <v>-26.276</v>
      </c>
      <c r="S652" s="4" t="s">
        <v>365</v>
      </c>
      <c r="T652" s="4" t="s">
        <v>365</v>
      </c>
      <c r="U652" s="4" t="s">
        <v>365</v>
      </c>
      <c r="V652" s="4" t="s">
        <v>365</v>
      </c>
      <c r="W652" s="4" t="s">
        <v>365</v>
      </c>
      <c r="X652" s="4" t="s">
        <v>365</v>
      </c>
      <c r="Y652" s="4" t="s">
        <v>365</v>
      </c>
      <c r="Z652" s="4" t="s">
        <v>365</v>
      </c>
      <c r="AA652" s="4" t="s">
        <v>365</v>
      </c>
      <c r="AB652" s="4" t="s">
        <v>365</v>
      </c>
      <c r="AC652" s="4" t="s">
        <v>365</v>
      </c>
      <c r="AD652" s="4" t="s">
        <v>365</v>
      </c>
      <c r="AE652" s="4" t="s">
        <v>365</v>
      </c>
      <c r="AF652" s="4" t="s">
        <v>365</v>
      </c>
      <c r="AG652" s="4" t="s">
        <v>365</v>
      </c>
      <c r="AH652" s="4">
        <v>-13.791</v>
      </c>
      <c r="AI652" s="4">
        <v>-71.981999999999999</v>
      </c>
      <c r="AJ652" s="4">
        <v>138.63300000000001</v>
      </c>
      <c r="AK652" s="4" t="s">
        <v>365</v>
      </c>
      <c r="AL652" s="4" t="s">
        <v>365</v>
      </c>
      <c r="AM652" s="4" t="s">
        <v>365</v>
      </c>
      <c r="AN652" s="4" t="s">
        <v>365</v>
      </c>
      <c r="AO652" s="4">
        <v>10.515000000000001</v>
      </c>
      <c r="AP652" s="4" t="s">
        <v>365</v>
      </c>
      <c r="AQ652" s="4" t="s">
        <v>365</v>
      </c>
      <c r="AR652" s="4" t="s">
        <v>365</v>
      </c>
      <c r="AS652" s="4">
        <v>7.7119999999999997</v>
      </c>
      <c r="AT652" s="4">
        <v>-9.9999999999944599E-4</v>
      </c>
      <c r="AU652" s="4">
        <v>9.23</v>
      </c>
      <c r="AV652" s="4">
        <v>-0.23400000000000001</v>
      </c>
      <c r="AW652" s="4">
        <v>-4.0800000000000003E-2</v>
      </c>
      <c r="AX652" s="4">
        <v>-12.15</v>
      </c>
      <c r="AY652" s="4">
        <v>2059.5</v>
      </c>
      <c r="AZ652" s="4">
        <v>0.2</v>
      </c>
      <c r="BA652" s="4">
        <v>-200</v>
      </c>
      <c r="BB652" s="4">
        <v>-993.01666666666665</v>
      </c>
      <c r="BC652" s="4">
        <v>2.2000000000000002</v>
      </c>
      <c r="BD652" s="4">
        <v>0.6749999999999825</v>
      </c>
      <c r="BE652" s="4">
        <v>2.2000000000000002</v>
      </c>
      <c r="BF652" s="4">
        <v>-3.2</v>
      </c>
      <c r="BG652" s="4">
        <v>585.20000000000005</v>
      </c>
      <c r="BH652" s="272">
        <v>288.45</v>
      </c>
      <c r="BI652" s="218" t="e">
        <f t="array" aca="1" ref="BI652" ca="1">_xll.VisibleAlpha.UDF.VAData('VA Details'!$C$2,BI$557,$B652,BI$559,'VA Details'!$C$4,'VA Details'!$C$3,'VA Details'!$C$5)</f>
        <v>#NAME?</v>
      </c>
      <c r="BJ652" s="218" t="e">
        <f t="array" aca="1" ref="BJ652" ca="1">_xll.VisibleAlpha.UDF.VAData('VA Details'!$C$2,BJ$557,$B652,BJ$559,'VA Details'!$C$4,'VA Details'!$C$3,'VA Details'!$C$5)</f>
        <v>#NAME?</v>
      </c>
      <c r="BK652" s="218" t="e">
        <f t="array" aca="1" ref="BK652" ca="1">_xll.VisibleAlpha.UDF.VAData('VA Details'!$C$2,BK$557,$B652,BK$559,'VA Details'!$C$4,'VA Details'!$C$3,'VA Details'!$C$5)</f>
        <v>#NAME?</v>
      </c>
      <c r="BL652" s="218" t="e">
        <f t="array" aca="1" ref="BL652" ca="1">_xll.VisibleAlpha.UDF.VAData('VA Details'!$C$2,BL$557,$B652,BL$559,'VA Details'!$C$4,'VA Details'!$C$3,'VA Details'!$C$5)</f>
        <v>#NAME?</v>
      </c>
      <c r="BM652" s="218" t="e">
        <f t="array" aca="1" ref="BM652" ca="1">_xll.VisibleAlpha.UDF.VAData('VA Details'!$C$2,BM$557,$B652,BM$559,'VA Details'!$C$4,'VA Details'!$C$3,'VA Details'!$C$5)</f>
        <v>#NAME?</v>
      </c>
      <c r="BN652" s="218" t="e">
        <f t="array" aca="1" ref="BN652" ca="1">_xll.VisibleAlpha.UDF.VAData('VA Details'!$C$2,BN$557,$B652,BN$559,'VA Details'!$C$4,'VA Details'!$C$3,'VA Details'!$C$5)</f>
        <v>#NAME?</v>
      </c>
      <c r="BO652" s="218" t="e">
        <f t="array" aca="1" ref="BO652" ca="1">_xll.VisibleAlpha.UDF.VAData('VA Details'!$C$2,BO$557,$B652,BO$559,'VA Details'!$C$4,'VA Details'!$C$3,'VA Details'!$C$5)</f>
        <v>#NAME?</v>
      </c>
      <c r="BP652" s="218" t="e">
        <f t="array" aca="1" ref="BP652" ca="1">_xll.VisibleAlpha.UDF.VAData('VA Details'!$C$2,BP$557,$B652,BP$559,'VA Details'!$C$4,'VA Details'!$C$3,'VA Details'!$C$5)</f>
        <v>#NAME?</v>
      </c>
      <c r="BQ652" s="218" t="e">
        <f t="array" aca="1" ref="BQ652" ca="1">_xll.VisibleAlpha.UDF.VAData('VA Details'!$C$2,BQ$557,$B652,BQ$559,'VA Details'!$C$4,'VA Details'!$C$3,'VA Details'!$C$5)</f>
        <v>#NAME?</v>
      </c>
      <c r="BR652" s="218" t="e">
        <f t="array" aca="1" ref="BR652" ca="1">_xll.VisibleAlpha.UDF.VAData('VA Details'!$C$2,BR$557,$B652,BR$559,'VA Details'!$C$4,'VA Details'!$C$3,'VA Details'!$C$5)</f>
        <v>#NAME?</v>
      </c>
      <c r="BS652" s="218" t="e">
        <f t="array" aca="1" ref="BS652" ca="1">_xll.VisibleAlpha.UDF.VAData('VA Details'!$C$2,BS$557,$B652,BS$559,'VA Details'!$C$4,'VA Details'!$C$3,'VA Details'!$C$5)</f>
        <v>#NAME?</v>
      </c>
      <c r="BT652" s="218" t="e">
        <f t="array" aca="1" ref="BT652" ca="1">_xll.VisibleAlpha.UDF.VAData('VA Details'!$C$2,BT$557,$B652,BT$559,'VA Details'!$C$4,'VA Details'!$C$3,'VA Details'!$C$5)</f>
        <v>#NAME?</v>
      </c>
      <c r="BU652" s="218" t="e">
        <f t="array" aca="1" ref="BU652" ca="1">_xll.VisibleAlpha.UDF.VAData('VA Details'!$C$2,BU$557,$B652,BU$559,'VA Details'!$C$4,'VA Details'!$C$3,'VA Details'!$C$5)</f>
        <v>#NAME?</v>
      </c>
      <c r="BV652" s="218" t="e">
        <f t="array" aca="1" ref="BV652" ca="1">_xll.VisibleAlpha.UDF.VAData('VA Details'!$C$2,BV$557,$B652,BV$559,'VA Details'!$C$4,'VA Details'!$C$3,'VA Details'!$C$5)</f>
        <v>#NAME?</v>
      </c>
      <c r="BW652" s="218" t="e">
        <f t="array" aca="1" ref="BW652" ca="1">_xll.VisibleAlpha.UDF.VAData('VA Details'!$C$2,BW$557,$B652,BW$559,'VA Details'!$C$4,'VA Details'!$C$3,'VA Details'!$C$5)</f>
        <v>#NAME?</v>
      </c>
      <c r="BX652" s="218" t="e">
        <f t="array" aca="1" ref="BX652" ca="1">_xll.VisibleAlpha.UDF.VAData('VA Details'!$C$2,BX$557,$B652,BX$559,'VA Details'!$C$4,'VA Details'!$C$3,'VA Details'!$C$5)</f>
        <v>#NAME?</v>
      </c>
      <c r="BY652" s="218" t="e">
        <f t="array" aca="1" ref="BY652" ca="1">_xll.VisibleAlpha.UDF.VAData('VA Details'!$C$2,BY$557,$B652,BY$559,'VA Details'!$C$4,'VA Details'!$C$3,'VA Details'!$C$5)</f>
        <v>#NAME?</v>
      </c>
      <c r="BZ652" s="218" t="e">
        <f t="array" aca="1" ref="BZ652" ca="1">_xll.VisibleAlpha.UDF.VAData('VA Details'!$C$2,BZ$557,$B652,BZ$559,'VA Details'!$C$4,'VA Details'!$C$3,'VA Details'!$C$5)</f>
        <v>#NAME?</v>
      </c>
      <c r="CB652" s="4" t="s">
        <v>365</v>
      </c>
      <c r="CC652" s="4">
        <v>243.125</v>
      </c>
      <c r="CD652" s="4" t="s">
        <v>365</v>
      </c>
      <c r="CE652" s="4">
        <v>143.15199999999999</v>
      </c>
      <c r="CF652" s="4" t="s">
        <v>365</v>
      </c>
      <c r="CG652" s="4" t="s">
        <v>365</v>
      </c>
      <c r="CH652" s="4" t="s">
        <v>365</v>
      </c>
      <c r="CI652" s="4">
        <v>-13.791</v>
      </c>
      <c r="CJ652" s="4" t="s">
        <v>365</v>
      </c>
      <c r="CK652" s="4">
        <v>10.515000000000001</v>
      </c>
      <c r="CL652" s="4">
        <v>14.214</v>
      </c>
      <c r="CM652" s="4">
        <v>-12.15</v>
      </c>
      <c r="CN652" s="4">
        <v>1999.8</v>
      </c>
      <c r="CO652" s="4">
        <v>-1</v>
      </c>
      <c r="CP652" s="218" t="e">
        <f t="array" aca="1" ref="CP652" ca="1">_xll.VisibleAlpha.UDF.VAData('VA Details'!$C$2,CP$557,$B652,CP$559,'VA Details'!$C$4,'VA Details'!$C$3,'VA Details'!$C$5)</f>
        <v>#NAME?</v>
      </c>
      <c r="CQ652" s="218" t="e">
        <f t="array" aca="1" ref="CQ652" ca="1">_xll.VisibleAlpha.UDF.VAData('VA Details'!$C$2,CQ$557,$B652,CQ$559,'VA Details'!$C$4,'VA Details'!$C$3,'VA Details'!$C$5)</f>
        <v>#NAME?</v>
      </c>
      <c r="CR652" s="218" t="e">
        <f t="array" aca="1" ref="CR652" ca="1">_xll.VisibleAlpha.UDF.VAData('VA Details'!$C$2,CR$557,$B652,CR$559,'VA Details'!$C$4,'VA Details'!$C$3,'VA Details'!$C$5)</f>
        <v>#NAME?</v>
      </c>
      <c r="CS652" s="218" t="e">
        <f t="array" aca="1" ref="CS652" ca="1">_xll.VisibleAlpha.UDF.VAData('VA Details'!$C$2,CS$557,$B652,CS$559,'VA Details'!$C$4,'VA Details'!$C$3,'VA Details'!$C$5)</f>
        <v>#NAME?</v>
      </c>
      <c r="CT652" s="218" t="e">
        <f t="array" aca="1" ref="CT652" ca="1">_xll.VisibleAlpha.UDF.VAData('VA Details'!$C$2,CT$557,$B652,CT$559,'VA Details'!$C$4,'VA Details'!$C$3,'VA Details'!$C$5)</f>
        <v>#NAME?</v>
      </c>
    </row>
    <row r="653" spans="1:98" ht="15.75" customHeight="1" x14ac:dyDescent="0.25">
      <c r="A653" s="1"/>
      <c r="B653" s="26" t="s">
        <v>426</v>
      </c>
      <c r="C653" s="4" t="s">
        <v>365</v>
      </c>
      <c r="D653" s="4" t="s">
        <v>365</v>
      </c>
      <c r="E653" s="4" t="s">
        <v>365</v>
      </c>
      <c r="F653" s="4" t="s">
        <v>365</v>
      </c>
      <c r="G653" s="4">
        <v>0.108</v>
      </c>
      <c r="H653" s="4">
        <v>7.5999999999999998E-2</v>
      </c>
      <c r="I653" s="4">
        <v>9.3666666666666662E-2</v>
      </c>
      <c r="J653" s="4">
        <v>-3.8666666666666669E-2</v>
      </c>
      <c r="K653" s="4">
        <v>0</v>
      </c>
      <c r="L653" s="4">
        <v>0</v>
      </c>
      <c r="M653" s="4">
        <v>0</v>
      </c>
      <c r="N653" s="4">
        <v>0</v>
      </c>
      <c r="O653" s="4">
        <v>0</v>
      </c>
      <c r="P653" s="4">
        <v>0</v>
      </c>
      <c r="Q653" s="4">
        <v>-276.83600000000001</v>
      </c>
      <c r="R653" s="4">
        <v>0</v>
      </c>
      <c r="S653" s="4">
        <v>0</v>
      </c>
      <c r="T653" s="4">
        <v>0</v>
      </c>
      <c r="U653" s="4">
        <v>0</v>
      </c>
      <c r="V653" s="4">
        <v>0</v>
      </c>
      <c r="W653" s="4">
        <v>0</v>
      </c>
      <c r="X653" s="4">
        <v>-26.552</v>
      </c>
      <c r="Y653" s="4">
        <v>0</v>
      </c>
      <c r="Z653" s="4">
        <v>0</v>
      </c>
      <c r="AA653" s="4">
        <v>0</v>
      </c>
      <c r="AB653" s="4">
        <v>0</v>
      </c>
      <c r="AC653" s="4">
        <v>0</v>
      </c>
      <c r="AD653" s="4">
        <v>0</v>
      </c>
      <c r="AE653" s="4">
        <v>0</v>
      </c>
      <c r="AF653" s="4">
        <v>0</v>
      </c>
      <c r="AG653" s="4">
        <v>-110.136</v>
      </c>
      <c r="AH653" s="4">
        <v>-44.655999999999999</v>
      </c>
      <c r="AI653" s="4">
        <v>-153.5</v>
      </c>
      <c r="AJ653" s="4">
        <v>0</v>
      </c>
      <c r="AK653" s="4">
        <v>-108.892</v>
      </c>
      <c r="AL653" s="4">
        <v>-100</v>
      </c>
      <c r="AM653" s="4">
        <v>0</v>
      </c>
      <c r="AN653" s="4">
        <v>0</v>
      </c>
      <c r="AO653" s="4">
        <v>10.515000000000001</v>
      </c>
      <c r="AP653" s="4">
        <v>0</v>
      </c>
      <c r="AQ653" s="4">
        <v>6.5030000000000001</v>
      </c>
      <c r="AR653" s="4">
        <v>0</v>
      </c>
      <c r="AS653" s="4">
        <v>7.7119999999999997</v>
      </c>
      <c r="AT653" s="4">
        <v>-1E-3</v>
      </c>
      <c r="AU653" s="4">
        <v>9.23</v>
      </c>
      <c r="AV653" s="4">
        <v>-200.012</v>
      </c>
      <c r="AW653" s="4">
        <v>10.428000000000001</v>
      </c>
      <c r="AX653" s="4">
        <v>-1E-3</v>
      </c>
      <c r="AY653" s="4">
        <v>11.4</v>
      </c>
      <c r="AZ653" s="4">
        <v>0</v>
      </c>
      <c r="BA653" s="4">
        <v>10.9</v>
      </c>
      <c r="BB653" s="4">
        <v>43.1</v>
      </c>
      <c r="BC653" s="4">
        <v>18.8</v>
      </c>
      <c r="BD653" s="4">
        <v>0</v>
      </c>
      <c r="BE653" s="4">
        <v>19.3</v>
      </c>
      <c r="BF653" s="4">
        <v>1.3</v>
      </c>
      <c r="BG653" s="4">
        <v>23.3</v>
      </c>
      <c r="BH653" s="272">
        <v>0.5</v>
      </c>
      <c r="BI653" s="218" t="e">
        <f t="array" aca="1" ref="BI653" ca="1">_xll.VisibleAlpha.UDF.VAData('VA Details'!$C$2,BI$557,$B653,BI$559,'VA Details'!$C$4,'VA Details'!$C$3,'VA Details'!$C$5)</f>
        <v>#NAME?</v>
      </c>
      <c r="BJ653" s="218" t="e">
        <f t="array" aca="1" ref="BJ653" ca="1">_xll.VisibleAlpha.UDF.VAData('VA Details'!$C$2,BJ$557,$B653,BJ$559,'VA Details'!$C$4,'VA Details'!$C$3,'VA Details'!$C$5)</f>
        <v>#NAME?</v>
      </c>
      <c r="BK653" s="218" t="e">
        <f t="array" aca="1" ref="BK653" ca="1">_xll.VisibleAlpha.UDF.VAData('VA Details'!$C$2,BK$557,$B653,BK$559,'VA Details'!$C$4,'VA Details'!$C$3,'VA Details'!$C$5)</f>
        <v>#NAME?</v>
      </c>
      <c r="BL653" s="218" t="e">
        <f t="array" aca="1" ref="BL653" ca="1">_xll.VisibleAlpha.UDF.VAData('VA Details'!$C$2,BL$557,$B653,BL$559,'VA Details'!$C$4,'VA Details'!$C$3,'VA Details'!$C$5)</f>
        <v>#NAME?</v>
      </c>
      <c r="BM653" s="218" t="e">
        <f t="array" aca="1" ref="BM653" ca="1">_xll.VisibleAlpha.UDF.VAData('VA Details'!$C$2,BM$557,$B653,BM$559,'VA Details'!$C$4,'VA Details'!$C$3,'VA Details'!$C$5)</f>
        <v>#NAME?</v>
      </c>
      <c r="BN653" s="218" t="e">
        <f t="array" aca="1" ref="BN653" ca="1">_xll.VisibleAlpha.UDF.VAData('VA Details'!$C$2,BN$557,$B653,BN$559,'VA Details'!$C$4,'VA Details'!$C$3,'VA Details'!$C$5)</f>
        <v>#NAME?</v>
      </c>
      <c r="BO653" s="218" t="e">
        <f t="array" aca="1" ref="BO653" ca="1">_xll.VisibleAlpha.UDF.VAData('VA Details'!$C$2,BO$557,$B653,BO$559,'VA Details'!$C$4,'VA Details'!$C$3,'VA Details'!$C$5)</f>
        <v>#NAME?</v>
      </c>
      <c r="BP653" s="218" t="e">
        <f t="array" aca="1" ref="BP653" ca="1">_xll.VisibleAlpha.UDF.VAData('VA Details'!$C$2,BP$557,$B653,BP$559,'VA Details'!$C$4,'VA Details'!$C$3,'VA Details'!$C$5)</f>
        <v>#NAME?</v>
      </c>
      <c r="BQ653" s="218" t="e">
        <f t="array" aca="1" ref="BQ653" ca="1">_xll.VisibleAlpha.UDF.VAData('VA Details'!$C$2,BQ$557,$B653,BQ$559,'VA Details'!$C$4,'VA Details'!$C$3,'VA Details'!$C$5)</f>
        <v>#NAME?</v>
      </c>
      <c r="BR653" s="218" t="e">
        <f t="array" aca="1" ref="BR653" ca="1">_xll.VisibleAlpha.UDF.VAData('VA Details'!$C$2,BR$557,$B653,BR$559,'VA Details'!$C$4,'VA Details'!$C$3,'VA Details'!$C$5)</f>
        <v>#NAME?</v>
      </c>
      <c r="BS653" s="218" t="e">
        <f t="array" aca="1" ref="BS653" ca="1">_xll.VisibleAlpha.UDF.VAData('VA Details'!$C$2,BS$557,$B653,BS$559,'VA Details'!$C$4,'VA Details'!$C$3,'VA Details'!$C$5)</f>
        <v>#NAME?</v>
      </c>
      <c r="BT653" s="218" t="e">
        <f t="array" aca="1" ref="BT653" ca="1">_xll.VisibleAlpha.UDF.VAData('VA Details'!$C$2,BT$557,$B653,BT$559,'VA Details'!$C$4,'VA Details'!$C$3,'VA Details'!$C$5)</f>
        <v>#NAME?</v>
      </c>
      <c r="BU653" s="218" t="e">
        <f t="array" aca="1" ref="BU653" ca="1">_xll.VisibleAlpha.UDF.VAData('VA Details'!$C$2,BU$557,$B653,BU$559,'VA Details'!$C$4,'VA Details'!$C$3,'VA Details'!$C$5)</f>
        <v>#NAME?</v>
      </c>
      <c r="BV653" s="218" t="e">
        <f t="array" aca="1" ref="BV653" ca="1">_xll.VisibleAlpha.UDF.VAData('VA Details'!$C$2,BV$557,$B653,BV$559,'VA Details'!$C$4,'VA Details'!$C$3,'VA Details'!$C$5)</f>
        <v>#NAME?</v>
      </c>
      <c r="BW653" s="218" t="e">
        <f t="array" aca="1" ref="BW653" ca="1">_xll.VisibleAlpha.UDF.VAData('VA Details'!$C$2,BW$557,$B653,BW$559,'VA Details'!$C$4,'VA Details'!$C$3,'VA Details'!$C$5)</f>
        <v>#NAME?</v>
      </c>
      <c r="BX653" s="218" t="e">
        <f t="array" aca="1" ref="BX653" ca="1">_xll.VisibleAlpha.UDF.VAData('VA Details'!$C$2,BX$557,$B653,BX$559,'VA Details'!$C$4,'VA Details'!$C$3,'VA Details'!$C$5)</f>
        <v>#NAME?</v>
      </c>
      <c r="BY653" s="218" t="e">
        <f t="array" aca="1" ref="BY653" ca="1">_xll.VisibleAlpha.UDF.VAData('VA Details'!$C$2,BY$557,$B653,BY$559,'VA Details'!$C$4,'VA Details'!$C$3,'VA Details'!$C$5)</f>
        <v>#NAME?</v>
      </c>
      <c r="BZ653" s="218" t="e">
        <f t="array" aca="1" ref="BZ653" ca="1">_xll.VisibleAlpha.UDF.VAData('VA Details'!$C$2,BZ$557,$B653,BZ$559,'VA Details'!$C$4,'VA Details'!$C$3,'VA Details'!$C$5)</f>
        <v>#NAME?</v>
      </c>
      <c r="CB653" s="4" t="s">
        <v>365</v>
      </c>
      <c r="CC653" s="4">
        <v>0.23899999999999999</v>
      </c>
      <c r="CD653" s="4">
        <v>0</v>
      </c>
      <c r="CE653" s="4">
        <v>-276.83600000000001</v>
      </c>
      <c r="CF653" s="4">
        <v>0</v>
      </c>
      <c r="CG653" s="4">
        <v>-26.552</v>
      </c>
      <c r="CH653" s="4">
        <v>0</v>
      </c>
      <c r="CI653" s="4">
        <v>-154.792</v>
      </c>
      <c r="CJ653" s="4">
        <v>-362.392</v>
      </c>
      <c r="CK653" s="4">
        <v>10.515000000000001</v>
      </c>
      <c r="CL653" s="4">
        <v>14.214</v>
      </c>
      <c r="CM653" s="4">
        <v>-180.35499999999999</v>
      </c>
      <c r="CN653" s="4">
        <v>65.400000000000006</v>
      </c>
      <c r="CO653" s="4">
        <v>39.4</v>
      </c>
      <c r="CP653" s="218" t="e">
        <f t="array" aca="1" ref="CP653" ca="1">_xll.VisibleAlpha.UDF.VAData('VA Details'!$C$2,CP$557,$B653,CP$559,'VA Details'!$C$4,'VA Details'!$C$3,'VA Details'!$C$5)</f>
        <v>#NAME?</v>
      </c>
      <c r="CQ653" s="218" t="e">
        <f t="array" aca="1" ref="CQ653" ca="1">_xll.VisibleAlpha.UDF.VAData('VA Details'!$C$2,CQ$557,$B653,CQ$559,'VA Details'!$C$4,'VA Details'!$C$3,'VA Details'!$C$5)</f>
        <v>#NAME?</v>
      </c>
      <c r="CR653" s="218" t="e">
        <f t="array" aca="1" ref="CR653" ca="1">_xll.VisibleAlpha.UDF.VAData('VA Details'!$C$2,CR$557,$B653,CR$559,'VA Details'!$C$4,'VA Details'!$C$3,'VA Details'!$C$5)</f>
        <v>#NAME?</v>
      </c>
      <c r="CS653" s="218" t="e">
        <f t="array" aca="1" ref="CS653" ca="1">_xll.VisibleAlpha.UDF.VAData('VA Details'!$C$2,CS$557,$B653,CS$559,'VA Details'!$C$4,'VA Details'!$C$3,'VA Details'!$C$5)</f>
        <v>#NAME?</v>
      </c>
      <c r="CT653" s="218" t="e">
        <f t="array" aca="1" ref="CT653" ca="1">_xll.VisibleAlpha.UDF.VAData('VA Details'!$C$2,CT$557,$B653,CT$559,'VA Details'!$C$4,'VA Details'!$C$3,'VA Details'!$C$5)</f>
        <v>#NAME?</v>
      </c>
    </row>
    <row r="654" spans="1:98" ht="15.75" customHeight="1" x14ac:dyDescent="0.25">
      <c r="A654" s="16"/>
      <c r="B654" s="17" t="s">
        <v>427</v>
      </c>
      <c r="C654" s="40" t="s">
        <v>365</v>
      </c>
      <c r="D654" s="40" t="s">
        <v>365</v>
      </c>
      <c r="E654" s="40" t="s">
        <v>365</v>
      </c>
      <c r="F654" s="40" t="s">
        <v>365</v>
      </c>
      <c r="G654" s="40">
        <v>0.16200000000000001</v>
      </c>
      <c r="H654" s="40">
        <v>8.6999999999999994E-2</v>
      </c>
      <c r="I654" s="40">
        <v>243.233</v>
      </c>
      <c r="J654" s="40">
        <v>-0.11799999999999999</v>
      </c>
      <c r="K654" s="40" t="s">
        <v>365</v>
      </c>
      <c r="L654" s="40" t="s">
        <v>365</v>
      </c>
      <c r="M654" s="40" t="s">
        <v>365</v>
      </c>
      <c r="N654" s="40" t="s">
        <v>365</v>
      </c>
      <c r="O654" s="40">
        <v>244.20699999999999</v>
      </c>
      <c r="P654" s="40">
        <v>-101.05500000000001</v>
      </c>
      <c r="Q654" s="40">
        <v>-276.83600000000001</v>
      </c>
      <c r="R654" s="40">
        <v>-166.08199999999999</v>
      </c>
      <c r="S654" s="40" t="s">
        <v>365</v>
      </c>
      <c r="T654" s="40">
        <v>4.843</v>
      </c>
      <c r="U654" s="40">
        <v>5.5090000000000003</v>
      </c>
      <c r="V654" s="40">
        <v>-9.4239999999999995</v>
      </c>
      <c r="W654" s="40">
        <v>1.5249999999999999</v>
      </c>
      <c r="X654" s="40">
        <v>-28.934000000000001</v>
      </c>
      <c r="Y654" s="40">
        <v>-12.14</v>
      </c>
      <c r="Z654" s="40">
        <v>-8.4979999999999993</v>
      </c>
      <c r="AA654" s="40">
        <v>-24.279</v>
      </c>
      <c r="AB654" s="40">
        <v>-5.1989999999999998</v>
      </c>
      <c r="AC654" s="40">
        <v>-5.7569999999999997</v>
      </c>
      <c r="AD654" s="40">
        <v>-14.537000000000001</v>
      </c>
      <c r="AE654" s="40">
        <v>-57.689</v>
      </c>
      <c r="AF654" s="40">
        <v>-28.436</v>
      </c>
      <c r="AG654" s="40">
        <v>-118.941</v>
      </c>
      <c r="AH654" s="40">
        <v>-76.400999999999996</v>
      </c>
      <c r="AI654" s="40">
        <v>-211.90299999999999</v>
      </c>
      <c r="AJ654" s="40">
        <v>-5.5640000000000001</v>
      </c>
      <c r="AK654" s="40">
        <v>-130.76300000000001</v>
      </c>
      <c r="AL654" s="40">
        <v>-115.455</v>
      </c>
      <c r="AM654" s="40">
        <v>-52.118000000000002</v>
      </c>
      <c r="AN654" s="40">
        <v>-9.36</v>
      </c>
      <c r="AO654" s="40">
        <v>0.73299999999999998</v>
      </c>
      <c r="AP654" s="40">
        <v>-16.707999999999998</v>
      </c>
      <c r="AQ654" s="40">
        <v>-32.003</v>
      </c>
      <c r="AR654" s="40">
        <v>-9.6959999999999997</v>
      </c>
      <c r="AS654" s="40">
        <v>-4.6719999999999997</v>
      </c>
      <c r="AT654" s="40">
        <v>-10.967000000000001</v>
      </c>
      <c r="AU654" s="40">
        <v>-39.030999999999999</v>
      </c>
      <c r="AV654" s="40">
        <v>-205.35499999999999</v>
      </c>
      <c r="AW654" s="40">
        <v>4.6660000000000004</v>
      </c>
      <c r="AX654" s="40">
        <v>-17.093</v>
      </c>
      <c r="AY654" s="40">
        <v>2017</v>
      </c>
      <c r="AZ654" s="40">
        <v>116.5</v>
      </c>
      <c r="BA654" s="40">
        <v>-228.9</v>
      </c>
      <c r="BB654" s="40">
        <v>25.7</v>
      </c>
      <c r="BC654" s="40">
        <v>-20.8</v>
      </c>
      <c r="BD654" s="40">
        <v>-50.3</v>
      </c>
      <c r="BE654" s="40">
        <v>-0.9</v>
      </c>
      <c r="BF654" s="40">
        <v>-19.399999999999999</v>
      </c>
      <c r="BG654" s="40">
        <v>596.5</v>
      </c>
      <c r="BH654" s="273">
        <v>0.5</v>
      </c>
      <c r="BI654" s="95" t="e">
        <f t="array" aca="1" ref="BI654" ca="1">_xll.VisibleAlpha.UDF.VAData('VA Details'!$C$2,BI$557,$B654,BI$559,'VA Details'!$C$4,'VA Details'!$C$3,'VA Details'!$C$5)</f>
        <v>#NAME?</v>
      </c>
      <c r="BJ654" s="95" t="e">
        <f t="array" aca="1" ref="BJ654" ca="1">_xll.VisibleAlpha.UDF.VAData('VA Details'!$C$2,BJ$557,$B654,BJ$559,'VA Details'!$C$4,'VA Details'!$C$3,'VA Details'!$C$5)</f>
        <v>#NAME?</v>
      </c>
      <c r="BK654" s="95" t="e">
        <f t="array" aca="1" ref="BK654" ca="1">_xll.VisibleAlpha.UDF.VAData('VA Details'!$C$2,BK$557,$B654,BK$559,'VA Details'!$C$4,'VA Details'!$C$3,'VA Details'!$C$5)</f>
        <v>#NAME?</v>
      </c>
      <c r="BL654" s="95" t="e">
        <f t="array" aca="1" ref="BL654" ca="1">_xll.VisibleAlpha.UDF.VAData('VA Details'!$C$2,BL$557,$B654,BL$559,'VA Details'!$C$4,'VA Details'!$C$3,'VA Details'!$C$5)</f>
        <v>#NAME?</v>
      </c>
      <c r="BM654" s="95" t="e">
        <f t="array" aca="1" ref="BM654" ca="1">_xll.VisibleAlpha.UDF.VAData('VA Details'!$C$2,BM$557,$B654,BM$559,'VA Details'!$C$4,'VA Details'!$C$3,'VA Details'!$C$5)</f>
        <v>#NAME?</v>
      </c>
      <c r="BN654" s="95" t="e">
        <f t="array" aca="1" ref="BN654" ca="1">_xll.VisibleAlpha.UDF.VAData('VA Details'!$C$2,BN$557,$B654,BN$559,'VA Details'!$C$4,'VA Details'!$C$3,'VA Details'!$C$5)</f>
        <v>#NAME?</v>
      </c>
      <c r="BO654" s="95" t="e">
        <f t="array" aca="1" ref="BO654" ca="1">_xll.VisibleAlpha.UDF.VAData('VA Details'!$C$2,BO$557,$B654,BO$559,'VA Details'!$C$4,'VA Details'!$C$3,'VA Details'!$C$5)</f>
        <v>#NAME?</v>
      </c>
      <c r="BP654" s="95" t="e">
        <f t="array" aca="1" ref="BP654" ca="1">_xll.VisibleAlpha.UDF.VAData('VA Details'!$C$2,BP$557,$B654,BP$559,'VA Details'!$C$4,'VA Details'!$C$3,'VA Details'!$C$5)</f>
        <v>#NAME?</v>
      </c>
      <c r="BQ654" s="95" t="e">
        <f t="array" aca="1" ref="BQ654" ca="1">_xll.VisibleAlpha.UDF.VAData('VA Details'!$C$2,BQ$557,$B654,BQ$559,'VA Details'!$C$4,'VA Details'!$C$3,'VA Details'!$C$5)</f>
        <v>#NAME?</v>
      </c>
      <c r="BR654" s="95" t="e">
        <f t="array" aca="1" ref="BR654" ca="1">_xll.VisibleAlpha.UDF.VAData('VA Details'!$C$2,BR$557,$B654,BR$559,'VA Details'!$C$4,'VA Details'!$C$3,'VA Details'!$C$5)</f>
        <v>#NAME?</v>
      </c>
      <c r="BS654" s="95" t="e">
        <f t="array" aca="1" ref="BS654" ca="1">_xll.VisibleAlpha.UDF.VAData('VA Details'!$C$2,BS$557,$B654,BS$559,'VA Details'!$C$4,'VA Details'!$C$3,'VA Details'!$C$5)</f>
        <v>#NAME?</v>
      </c>
      <c r="BT654" s="95" t="e">
        <f t="array" aca="1" ref="BT654" ca="1">_xll.VisibleAlpha.UDF.VAData('VA Details'!$C$2,BT$557,$B654,BT$559,'VA Details'!$C$4,'VA Details'!$C$3,'VA Details'!$C$5)</f>
        <v>#NAME?</v>
      </c>
      <c r="BU654" s="95" t="e">
        <f t="array" aca="1" ref="BU654" ca="1">_xll.VisibleAlpha.UDF.VAData('VA Details'!$C$2,BU$557,$B654,BU$559,'VA Details'!$C$4,'VA Details'!$C$3,'VA Details'!$C$5)</f>
        <v>#NAME?</v>
      </c>
      <c r="BV654" s="95" t="e">
        <f t="array" aca="1" ref="BV654" ca="1">_xll.VisibleAlpha.UDF.VAData('VA Details'!$C$2,BV$557,$B654,BV$559,'VA Details'!$C$4,'VA Details'!$C$3,'VA Details'!$C$5)</f>
        <v>#NAME?</v>
      </c>
      <c r="BW654" s="95" t="e">
        <f t="array" aca="1" ref="BW654" ca="1">_xll.VisibleAlpha.UDF.VAData('VA Details'!$C$2,BW$557,$B654,BW$559,'VA Details'!$C$4,'VA Details'!$C$3,'VA Details'!$C$5)</f>
        <v>#NAME?</v>
      </c>
      <c r="BX654" s="95" t="e">
        <f t="array" aca="1" ref="BX654" ca="1">_xll.VisibleAlpha.UDF.VAData('VA Details'!$C$2,BX$557,$B654,BX$559,'VA Details'!$C$4,'VA Details'!$C$3,'VA Details'!$C$5)</f>
        <v>#NAME?</v>
      </c>
      <c r="BY654" s="95" t="e">
        <f t="array" aca="1" ref="BY654" ca="1">_xll.VisibleAlpha.UDF.VAData('VA Details'!$C$2,BY$557,$B654,BY$559,'VA Details'!$C$4,'VA Details'!$C$3,'VA Details'!$C$5)</f>
        <v>#NAME?</v>
      </c>
      <c r="BZ654" s="95" t="e">
        <f t="array" aca="1" ref="BZ654" ca="1">_xll.VisibleAlpha.UDF.VAData('VA Details'!$C$2,BZ$557,$B654,BZ$559,'VA Details'!$C$4,'VA Details'!$C$3,'VA Details'!$C$5)</f>
        <v>#NAME?</v>
      </c>
      <c r="CB654" s="40" t="s">
        <v>365</v>
      </c>
      <c r="CC654" s="40">
        <v>243.364</v>
      </c>
      <c r="CD654" s="40" t="s">
        <v>365</v>
      </c>
      <c r="CE654" s="40">
        <v>-133.684</v>
      </c>
      <c r="CF654" s="40">
        <v>0.92800000000000005</v>
      </c>
      <c r="CG654" s="40">
        <v>-48.046999999999997</v>
      </c>
      <c r="CH654" s="40">
        <v>-49.771999999999998</v>
      </c>
      <c r="CI654" s="40">
        <v>-281.46699999999998</v>
      </c>
      <c r="CJ654" s="40">
        <v>-463.685</v>
      </c>
      <c r="CK654" s="40">
        <v>-77.453000000000003</v>
      </c>
      <c r="CL654" s="40">
        <v>-57.338000000000001</v>
      </c>
      <c r="CM654" s="40">
        <v>-256.81299999999999</v>
      </c>
      <c r="CN654" s="40">
        <v>1930.3</v>
      </c>
      <c r="CO654" s="40">
        <v>-91.4</v>
      </c>
      <c r="CP654" s="95" t="e">
        <f t="array" aca="1" ref="CP654" ca="1">_xll.VisibleAlpha.UDF.VAData('VA Details'!$C$2,CP$557,$B654,CP$559,'VA Details'!$C$4,'VA Details'!$C$3,'VA Details'!$C$5)</f>
        <v>#NAME?</v>
      </c>
      <c r="CQ654" s="95" t="e">
        <f t="array" aca="1" ref="CQ654" ca="1">_xll.VisibleAlpha.UDF.VAData('VA Details'!$C$2,CQ$557,$B654,CQ$559,'VA Details'!$C$4,'VA Details'!$C$3,'VA Details'!$C$5)</f>
        <v>#NAME?</v>
      </c>
      <c r="CR654" s="95" t="e">
        <f t="array" aca="1" ref="CR654" ca="1">_xll.VisibleAlpha.UDF.VAData('VA Details'!$C$2,CR$557,$B654,CR$559,'VA Details'!$C$4,'VA Details'!$C$3,'VA Details'!$C$5)</f>
        <v>#NAME?</v>
      </c>
      <c r="CS654" s="95" t="e">
        <f t="array" aca="1" ref="CS654" ca="1">_xll.VisibleAlpha.UDF.VAData('VA Details'!$C$2,CS$557,$B654,CS$559,'VA Details'!$C$4,'VA Details'!$C$3,'VA Details'!$C$5)</f>
        <v>#NAME?</v>
      </c>
      <c r="CT654" s="95" t="e">
        <f t="array" aca="1" ref="CT654" ca="1">_xll.VisibleAlpha.UDF.VAData('VA Details'!$C$2,CT$557,$B654,CT$559,'VA Details'!$C$4,'VA Details'!$C$3,'VA Details'!$C$5)</f>
        <v>#NAME?</v>
      </c>
    </row>
    <row r="655" spans="1:98" ht="15.75" customHeight="1" x14ac:dyDescent="0.25">
      <c r="A655" s="1"/>
      <c r="B655" s="17"/>
      <c r="AP655" s="181"/>
      <c r="AQ655" s="181"/>
      <c r="AR655" s="181"/>
      <c r="AS655" s="181"/>
      <c r="AT655" s="181"/>
      <c r="AU655" s="181"/>
      <c r="AV655" s="181"/>
      <c r="AW655" s="181"/>
      <c r="AX655" s="181"/>
      <c r="AY655" s="181"/>
      <c r="AZ655" s="181"/>
      <c r="BA655" s="181"/>
      <c r="BB655" s="181"/>
      <c r="BC655" s="181"/>
      <c r="BD655" s="181"/>
      <c r="BE655" s="181"/>
      <c r="BF655" s="181"/>
      <c r="BG655" s="181"/>
      <c r="BH655" s="274"/>
      <c r="CB655" s="181"/>
      <c r="CC655" s="181"/>
      <c r="CD655" s="181"/>
      <c r="CE655" s="181"/>
      <c r="CF655" s="181"/>
      <c r="CG655" s="181"/>
      <c r="CH655" s="181"/>
      <c r="CI655" s="181"/>
      <c r="CJ655" s="181"/>
      <c r="CK655" s="181"/>
      <c r="CL655" s="181"/>
      <c r="CM655" s="181"/>
      <c r="CN655" s="181"/>
      <c r="CO655" s="181"/>
    </row>
    <row r="656" spans="1:98" ht="15.75" customHeight="1" x14ac:dyDescent="0.25">
      <c r="A656" s="1"/>
      <c r="B656" s="36" t="s">
        <v>428</v>
      </c>
      <c r="C656" s="4" t="s">
        <v>365</v>
      </c>
      <c r="D656" s="4" t="s">
        <v>365</v>
      </c>
      <c r="E656" s="4" t="s">
        <v>365</v>
      </c>
      <c r="F656" s="4" t="s">
        <v>365</v>
      </c>
      <c r="G656" s="4">
        <v>-31.6</v>
      </c>
      <c r="H656" s="4">
        <v>10.447333333333333</v>
      </c>
      <c r="I656" s="4">
        <v>180.03633333333335</v>
      </c>
      <c r="J656" s="4">
        <v>-18.963666666666665</v>
      </c>
      <c r="K656" s="4">
        <v>-53.222999999999999</v>
      </c>
      <c r="L656" s="4">
        <v>-38.771999999999998</v>
      </c>
      <c r="M656" s="4">
        <v>120.43899999999999</v>
      </c>
      <c r="N656" s="4">
        <v>-46.220999999999997</v>
      </c>
      <c r="O656" s="4">
        <v>243.81299999999999</v>
      </c>
      <c r="P656" s="4">
        <v>15.607999999999899</v>
      </c>
      <c r="Q656" s="4">
        <v>310.24700000000001</v>
      </c>
      <c r="R656" s="4">
        <v>-36.769999999999897</v>
      </c>
      <c r="S656" s="4">
        <v>-113.4</v>
      </c>
      <c r="T656" s="4">
        <v>-67.59</v>
      </c>
      <c r="U656" s="4">
        <v>143.042</v>
      </c>
      <c r="V656" s="4">
        <v>13.667999999999999</v>
      </c>
      <c r="W656" s="4">
        <v>-95.335999999999999</v>
      </c>
      <c r="X656" s="4">
        <v>-104.071</v>
      </c>
      <c r="Y656" s="4">
        <v>123.52800000000001</v>
      </c>
      <c r="Z656" s="4">
        <v>-36.499000000000002</v>
      </c>
      <c r="AA656" s="4">
        <v>-2.4140000000000001</v>
      </c>
      <c r="AB656" s="4">
        <v>-26.324999999999999</v>
      </c>
      <c r="AC656" s="4">
        <v>269.42700000000002</v>
      </c>
      <c r="AD656" s="4">
        <v>-96.034000000000006</v>
      </c>
      <c r="AE656" s="4">
        <v>-115.283</v>
      </c>
      <c r="AF656" s="4">
        <v>-78.486999999999995</v>
      </c>
      <c r="AG656" s="4">
        <v>24.829000000000001</v>
      </c>
      <c r="AH656" s="4">
        <v>34.518000000000001</v>
      </c>
      <c r="AI656" s="4">
        <v>-272.18700000000001</v>
      </c>
      <c r="AJ656" s="4">
        <v>-141.09</v>
      </c>
      <c r="AK656" s="4">
        <v>462.40100000000001</v>
      </c>
      <c r="AL656" s="4">
        <v>96.492000000000004</v>
      </c>
      <c r="AM656" s="4">
        <v>220.00899999999999</v>
      </c>
      <c r="AN656" s="4">
        <v>-181.59200000000001</v>
      </c>
      <c r="AO656" s="4">
        <v>312.03100000000001</v>
      </c>
      <c r="AP656" s="4">
        <v>250.958</v>
      </c>
      <c r="AQ656" s="4">
        <v>167.88</v>
      </c>
      <c r="AR656" s="4">
        <v>-76.492000000000104</v>
      </c>
      <c r="AS656" s="4">
        <v>428.00900000000001</v>
      </c>
      <c r="AT656" s="4">
        <v>-452.54199999999997</v>
      </c>
      <c r="AU656" s="4">
        <v>97.131</v>
      </c>
      <c r="AV656" s="4">
        <v>-442.67200000000003</v>
      </c>
      <c r="AW656" s="4">
        <v>-357.51</v>
      </c>
      <c r="AX656" s="4">
        <v>838.13499999999999</v>
      </c>
      <c r="AY656" s="4">
        <v>-704.2</v>
      </c>
      <c r="AZ656" s="4">
        <v>166.3</v>
      </c>
      <c r="BA656" s="4">
        <v>-355.1</v>
      </c>
      <c r="BB656" s="4">
        <v>-67.799999999999898</v>
      </c>
      <c r="BC656" s="4">
        <v>26.1</v>
      </c>
      <c r="BD656" s="4">
        <v>25.5</v>
      </c>
      <c r="BE656" s="4">
        <v>-96.4</v>
      </c>
      <c r="BF656" s="4">
        <v>-87.8</v>
      </c>
      <c r="BG656" s="4">
        <v>369.9</v>
      </c>
      <c r="BH656" s="272">
        <v>-152.30000000000001</v>
      </c>
      <c r="BI656" s="218" t="e">
        <f t="array" aca="1" ref="BI656" ca="1">_xll.VisibleAlpha.UDF.VAData('VA Details'!$C$2,BI$557,$B656,BI$559,'VA Details'!$C$4,'VA Details'!$C$3,'VA Details'!$C$5)</f>
        <v>#NAME?</v>
      </c>
      <c r="BJ656" s="218" t="e">
        <f t="array" aca="1" ref="BJ656" ca="1">_xll.VisibleAlpha.UDF.VAData('VA Details'!$C$2,BJ$557,$B656,BJ$559,'VA Details'!$C$4,'VA Details'!$C$3,'VA Details'!$C$5)</f>
        <v>#NAME?</v>
      </c>
      <c r="BK656" s="218" t="e">
        <f t="array" aca="1" ref="BK656" ca="1">_xll.VisibleAlpha.UDF.VAData('VA Details'!$C$2,BK$557,$B656,BK$559,'VA Details'!$C$4,'VA Details'!$C$3,'VA Details'!$C$5)</f>
        <v>#NAME?</v>
      </c>
      <c r="BL656" s="218" t="e">
        <f t="array" aca="1" ref="BL656" ca="1">_xll.VisibleAlpha.UDF.VAData('VA Details'!$C$2,BL$557,$B656,BL$559,'VA Details'!$C$4,'VA Details'!$C$3,'VA Details'!$C$5)</f>
        <v>#NAME?</v>
      </c>
      <c r="BM656" s="218" t="e">
        <f t="array" aca="1" ref="BM656" ca="1">_xll.VisibleAlpha.UDF.VAData('VA Details'!$C$2,BM$557,$B656,BM$559,'VA Details'!$C$4,'VA Details'!$C$3,'VA Details'!$C$5)</f>
        <v>#NAME?</v>
      </c>
      <c r="BN656" s="218" t="e">
        <f t="array" aca="1" ref="BN656" ca="1">_xll.VisibleAlpha.UDF.VAData('VA Details'!$C$2,BN$557,$B656,BN$559,'VA Details'!$C$4,'VA Details'!$C$3,'VA Details'!$C$5)</f>
        <v>#NAME?</v>
      </c>
      <c r="BO656" s="218" t="e">
        <f t="array" aca="1" ref="BO656" ca="1">_xll.VisibleAlpha.UDF.VAData('VA Details'!$C$2,BO$557,$B656,BO$559,'VA Details'!$C$4,'VA Details'!$C$3,'VA Details'!$C$5)</f>
        <v>#NAME?</v>
      </c>
      <c r="BP656" s="218" t="e">
        <f t="array" aca="1" ref="BP656" ca="1">_xll.VisibleAlpha.UDF.VAData('VA Details'!$C$2,BP$557,$B656,BP$559,'VA Details'!$C$4,'VA Details'!$C$3,'VA Details'!$C$5)</f>
        <v>#NAME?</v>
      </c>
      <c r="BQ656" s="218" t="e">
        <f t="array" aca="1" ref="BQ656" ca="1">_xll.VisibleAlpha.UDF.VAData('VA Details'!$C$2,BQ$557,$B656,BQ$559,'VA Details'!$C$4,'VA Details'!$C$3,'VA Details'!$C$5)</f>
        <v>#NAME?</v>
      </c>
      <c r="BR656" s="218" t="e">
        <f t="array" aca="1" ref="BR656" ca="1">_xll.VisibleAlpha.UDF.VAData('VA Details'!$C$2,BR$557,$B656,BR$559,'VA Details'!$C$4,'VA Details'!$C$3,'VA Details'!$C$5)</f>
        <v>#NAME?</v>
      </c>
      <c r="BS656" s="218" t="e">
        <f t="array" aca="1" ref="BS656" ca="1">_xll.VisibleAlpha.UDF.VAData('VA Details'!$C$2,BS$557,$B656,BS$559,'VA Details'!$C$4,'VA Details'!$C$3,'VA Details'!$C$5)</f>
        <v>#NAME?</v>
      </c>
      <c r="BT656" s="218" t="e">
        <f t="array" aca="1" ref="BT656" ca="1">_xll.VisibleAlpha.UDF.VAData('VA Details'!$C$2,BT$557,$B656,BT$559,'VA Details'!$C$4,'VA Details'!$C$3,'VA Details'!$C$5)</f>
        <v>#NAME?</v>
      </c>
      <c r="BU656" s="218" t="e">
        <f t="array" aca="1" ref="BU656" ca="1">_xll.VisibleAlpha.UDF.VAData('VA Details'!$C$2,BU$557,$B656,BU$559,'VA Details'!$C$4,'VA Details'!$C$3,'VA Details'!$C$5)</f>
        <v>#NAME?</v>
      </c>
      <c r="BV656" s="218" t="e">
        <f t="array" aca="1" ref="BV656" ca="1">_xll.VisibleAlpha.UDF.VAData('VA Details'!$C$2,BV$557,$B656,BV$559,'VA Details'!$C$4,'VA Details'!$C$3,'VA Details'!$C$5)</f>
        <v>#NAME?</v>
      </c>
      <c r="BW656" s="218" t="e">
        <f t="array" aca="1" ref="BW656" ca="1">_xll.VisibleAlpha.UDF.VAData('VA Details'!$C$2,BW$557,$B656,BW$559,'VA Details'!$C$4,'VA Details'!$C$3,'VA Details'!$C$5)</f>
        <v>#NAME?</v>
      </c>
      <c r="BX656" s="218" t="e">
        <f t="array" aca="1" ref="BX656" ca="1">_xll.VisibleAlpha.UDF.VAData('VA Details'!$C$2,BX$557,$B656,BX$559,'VA Details'!$C$4,'VA Details'!$C$3,'VA Details'!$C$5)</f>
        <v>#NAME?</v>
      </c>
      <c r="BY656" s="218" t="e">
        <f t="array" aca="1" ref="BY656" ca="1">_xll.VisibleAlpha.UDF.VAData('VA Details'!$C$2,BY$557,$B656,BY$559,'VA Details'!$C$4,'VA Details'!$C$3,'VA Details'!$C$5)</f>
        <v>#NAME?</v>
      </c>
      <c r="BZ656" s="218" t="e">
        <f t="array" aca="1" ref="BZ656" ca="1">_xll.VisibleAlpha.UDF.VAData('VA Details'!$C$2,BZ$557,$B656,BZ$559,'VA Details'!$C$4,'VA Details'!$C$3,'VA Details'!$C$5)</f>
        <v>#NAME?</v>
      </c>
      <c r="CB656" s="4" t="s">
        <v>365</v>
      </c>
      <c r="CC656" s="4">
        <v>139.9199999999999</v>
      </c>
      <c r="CD656" s="4">
        <v>-17.776999999999799</v>
      </c>
      <c r="CE656" s="4">
        <v>532.89800000000002</v>
      </c>
      <c r="CF656" s="4">
        <v>-24.28</v>
      </c>
      <c r="CG656" s="4">
        <v>-112.378</v>
      </c>
      <c r="CH656" s="4">
        <v>144.654</v>
      </c>
      <c r="CI656" s="4">
        <v>-34.844999999999899</v>
      </c>
      <c r="CJ656" s="4">
        <v>145.61600000000001</v>
      </c>
      <c r="CK656" s="4">
        <v>601.40599999999995</v>
      </c>
      <c r="CL656" s="4">
        <v>66.855000000000004</v>
      </c>
      <c r="CM656" s="4">
        <v>135.084</v>
      </c>
      <c r="CN656" s="4">
        <v>-960.8</v>
      </c>
      <c r="CO656" s="4">
        <v>-132.6</v>
      </c>
      <c r="CP656" s="218" t="e">
        <f t="array" aca="1" ref="CP656" ca="1">_xll.VisibleAlpha.UDF.VAData('VA Details'!$C$2,CP$557,$B656,CP$559,'VA Details'!$C$4,'VA Details'!$C$3,'VA Details'!$C$5)</f>
        <v>#NAME?</v>
      </c>
      <c r="CQ656" s="218" t="e">
        <f t="array" aca="1" ref="CQ656" ca="1">_xll.VisibleAlpha.UDF.VAData('VA Details'!$C$2,CQ$557,$B656,CQ$559,'VA Details'!$C$4,'VA Details'!$C$3,'VA Details'!$C$5)</f>
        <v>#NAME?</v>
      </c>
      <c r="CR656" s="218" t="e">
        <f t="array" aca="1" ref="CR656" ca="1">_xll.VisibleAlpha.UDF.VAData('VA Details'!$C$2,CR$557,$B656,CR$559,'VA Details'!$C$4,'VA Details'!$C$3,'VA Details'!$C$5)</f>
        <v>#NAME?</v>
      </c>
      <c r="CS656" s="218" t="e">
        <f t="array" aca="1" ref="CS656" ca="1">_xll.VisibleAlpha.UDF.VAData('VA Details'!$C$2,CS$557,$B656,CS$559,'VA Details'!$C$4,'VA Details'!$C$3,'VA Details'!$C$5)</f>
        <v>#NAME?</v>
      </c>
      <c r="CT656" s="218" t="e">
        <f t="array" aca="1" ref="CT656" ca="1">_xll.VisibleAlpha.UDF.VAData('VA Details'!$C$2,CT$557,$B656,CT$559,'VA Details'!$C$4,'VA Details'!$C$3,'VA Details'!$C$5)</f>
        <v>#NAME?</v>
      </c>
    </row>
    <row r="657" spans="1:98" ht="15.75" customHeight="1" x14ac:dyDescent="0.25">
      <c r="A657" s="1"/>
      <c r="B657" s="36" t="s">
        <v>429</v>
      </c>
      <c r="C657" s="4" t="s">
        <v>365</v>
      </c>
      <c r="D657" s="4" t="s">
        <v>365</v>
      </c>
      <c r="E657" s="4" t="s">
        <v>365</v>
      </c>
      <c r="F657" s="4" t="s">
        <v>365</v>
      </c>
      <c r="G657" s="4">
        <v>280.44900000000001</v>
      </c>
      <c r="H657" s="4">
        <v>259.38233333333335</v>
      </c>
      <c r="I657" s="4">
        <v>273.36966666666666</v>
      </c>
      <c r="J657" s="4">
        <v>453.45100000000002</v>
      </c>
      <c r="K657" s="4">
        <v>420.279</v>
      </c>
      <c r="L657" s="4">
        <v>414.75700000000001</v>
      </c>
      <c r="M657" s="4">
        <v>390.22612500000002</v>
      </c>
      <c r="N657" s="4">
        <v>506.04616666666669</v>
      </c>
      <c r="O657" s="4">
        <v>402.50200000000001</v>
      </c>
      <c r="P657" s="4">
        <v>646.31500000000005</v>
      </c>
      <c r="Q657" s="4">
        <v>661.923</v>
      </c>
      <c r="R657" s="4">
        <v>1025.9726666666663</v>
      </c>
      <c r="S657" s="4">
        <v>935.4</v>
      </c>
      <c r="T657" s="4">
        <v>822</v>
      </c>
      <c r="U657" s="4">
        <v>754.41</v>
      </c>
      <c r="V657" s="4">
        <v>897.452</v>
      </c>
      <c r="W657" s="4">
        <v>911.12</v>
      </c>
      <c r="X657" s="4">
        <v>815.78399999999999</v>
      </c>
      <c r="Y657" s="4">
        <v>711.71299999999997</v>
      </c>
      <c r="Z657" s="4">
        <v>835.24099999999999</v>
      </c>
      <c r="AA657" s="4">
        <v>798.74199999999996</v>
      </c>
      <c r="AB657" s="4">
        <v>796.32799999999997</v>
      </c>
      <c r="AC657" s="4">
        <v>770.00300000000004</v>
      </c>
      <c r="AD657" s="4">
        <v>1039.43</v>
      </c>
      <c r="AE657" s="4">
        <v>1281.2139999999999</v>
      </c>
      <c r="AF657" s="4">
        <v>828.11199999999997</v>
      </c>
      <c r="AG657" s="4">
        <v>749.62599999999998</v>
      </c>
      <c r="AH657" s="4">
        <v>774.45500000000004</v>
      </c>
      <c r="AI657" s="4">
        <v>1246.3710000000001</v>
      </c>
      <c r="AJ657" s="4">
        <v>974.18399999999997</v>
      </c>
      <c r="AK657" s="4">
        <v>833.09400000000005</v>
      </c>
      <c r="AL657" s="4">
        <v>1295.4949999999999</v>
      </c>
      <c r="AM657" s="4">
        <v>1391.9860000000001</v>
      </c>
      <c r="AN657" s="4">
        <v>1611.9949999999999</v>
      </c>
      <c r="AO657" s="4">
        <v>1430.403</v>
      </c>
      <c r="AP657" s="4">
        <v>1742.434</v>
      </c>
      <c r="AQ657" s="4">
        <v>1993.3920000000001</v>
      </c>
      <c r="AR657" s="4">
        <v>2161.2719999999999</v>
      </c>
      <c r="AS657" s="4">
        <v>2084.7800000000002</v>
      </c>
      <c r="AT657" s="4">
        <v>2512.7890000000002</v>
      </c>
      <c r="AU657" s="4">
        <v>2060.2469999999998</v>
      </c>
      <c r="AV657" s="4">
        <v>2157.3780000000002</v>
      </c>
      <c r="AW657" s="4">
        <v>1714.7059999999999</v>
      </c>
      <c r="AX657" s="4">
        <v>1357.2</v>
      </c>
      <c r="AY657" s="4">
        <v>2195.3310000000001</v>
      </c>
      <c r="AZ657" s="4">
        <v>1491.1</v>
      </c>
      <c r="BA657" s="4">
        <v>1657.4</v>
      </c>
      <c r="BB657" s="4">
        <v>1302.3</v>
      </c>
      <c r="BC657" s="4">
        <v>1234.5999999999999</v>
      </c>
      <c r="BD657" s="4">
        <v>1260.7</v>
      </c>
      <c r="BE657" s="4">
        <v>1286.2</v>
      </c>
      <c r="BF657" s="4">
        <v>1189.8</v>
      </c>
      <c r="BG657" s="4">
        <v>1102</v>
      </c>
      <c r="BH657" s="272">
        <v>1471.9</v>
      </c>
      <c r="BI657" s="218" t="e">
        <f t="array" aca="1" ref="BI657" ca="1">_xll.VisibleAlpha.UDF.VAData('VA Details'!$C$2,BI$557,$B657,BI$559,'VA Details'!$C$4,'VA Details'!$C$3,'VA Details'!$C$5)</f>
        <v>#NAME?</v>
      </c>
      <c r="BJ657" s="218" t="e">
        <f t="array" aca="1" ref="BJ657" ca="1">_xll.VisibleAlpha.UDF.VAData('VA Details'!$C$2,BJ$557,$B657,BJ$559,'VA Details'!$C$4,'VA Details'!$C$3,'VA Details'!$C$5)</f>
        <v>#NAME?</v>
      </c>
      <c r="BK657" s="218" t="e">
        <f t="array" aca="1" ref="BK657" ca="1">_xll.VisibleAlpha.UDF.VAData('VA Details'!$C$2,BK$557,$B657,BK$559,'VA Details'!$C$4,'VA Details'!$C$3,'VA Details'!$C$5)</f>
        <v>#NAME?</v>
      </c>
      <c r="BL657" s="218" t="e">
        <f t="array" aca="1" ref="BL657" ca="1">_xll.VisibleAlpha.UDF.VAData('VA Details'!$C$2,BL$557,$B657,BL$559,'VA Details'!$C$4,'VA Details'!$C$3,'VA Details'!$C$5)</f>
        <v>#NAME?</v>
      </c>
      <c r="BM657" s="218" t="e">
        <f t="array" aca="1" ref="BM657" ca="1">_xll.VisibleAlpha.UDF.VAData('VA Details'!$C$2,BM$557,$B657,BM$559,'VA Details'!$C$4,'VA Details'!$C$3,'VA Details'!$C$5)</f>
        <v>#NAME?</v>
      </c>
      <c r="BN657" s="218" t="e">
        <f t="array" aca="1" ref="BN657" ca="1">_xll.VisibleAlpha.UDF.VAData('VA Details'!$C$2,BN$557,$B657,BN$559,'VA Details'!$C$4,'VA Details'!$C$3,'VA Details'!$C$5)</f>
        <v>#NAME?</v>
      </c>
      <c r="BO657" s="218" t="e">
        <f t="array" aca="1" ref="BO657" ca="1">_xll.VisibleAlpha.UDF.VAData('VA Details'!$C$2,BO$557,$B657,BO$559,'VA Details'!$C$4,'VA Details'!$C$3,'VA Details'!$C$5)</f>
        <v>#NAME?</v>
      </c>
      <c r="BP657" s="218" t="e">
        <f t="array" aca="1" ref="BP657" ca="1">_xll.VisibleAlpha.UDF.VAData('VA Details'!$C$2,BP$557,$B657,BP$559,'VA Details'!$C$4,'VA Details'!$C$3,'VA Details'!$C$5)</f>
        <v>#NAME?</v>
      </c>
      <c r="BQ657" s="218" t="e">
        <f t="array" aca="1" ref="BQ657" ca="1">_xll.VisibleAlpha.UDF.VAData('VA Details'!$C$2,BQ$557,$B657,BQ$559,'VA Details'!$C$4,'VA Details'!$C$3,'VA Details'!$C$5)</f>
        <v>#NAME?</v>
      </c>
      <c r="BR657" s="218" t="e">
        <f t="array" aca="1" ref="BR657" ca="1">_xll.VisibleAlpha.UDF.VAData('VA Details'!$C$2,BR$557,$B657,BR$559,'VA Details'!$C$4,'VA Details'!$C$3,'VA Details'!$C$5)</f>
        <v>#NAME?</v>
      </c>
      <c r="BS657" s="218" t="e">
        <f t="array" aca="1" ref="BS657" ca="1">_xll.VisibleAlpha.UDF.VAData('VA Details'!$C$2,BS$557,$B657,BS$559,'VA Details'!$C$4,'VA Details'!$C$3,'VA Details'!$C$5)</f>
        <v>#NAME?</v>
      </c>
      <c r="BT657" s="218" t="e">
        <f t="array" aca="1" ref="BT657" ca="1">_xll.VisibleAlpha.UDF.VAData('VA Details'!$C$2,BT$557,$B657,BT$559,'VA Details'!$C$4,'VA Details'!$C$3,'VA Details'!$C$5)</f>
        <v>#NAME?</v>
      </c>
      <c r="BU657" s="218" t="e">
        <f t="array" aca="1" ref="BU657" ca="1">_xll.VisibleAlpha.UDF.VAData('VA Details'!$C$2,BU$557,$B657,BU$559,'VA Details'!$C$4,'VA Details'!$C$3,'VA Details'!$C$5)</f>
        <v>#NAME?</v>
      </c>
      <c r="BV657" s="218" t="e">
        <f t="array" aca="1" ref="BV657" ca="1">_xll.VisibleAlpha.UDF.VAData('VA Details'!$C$2,BV$557,$B657,BV$559,'VA Details'!$C$4,'VA Details'!$C$3,'VA Details'!$C$5)</f>
        <v>#NAME?</v>
      </c>
      <c r="BW657" s="218" t="e">
        <f t="array" aca="1" ref="BW657" ca="1">_xll.VisibleAlpha.UDF.VAData('VA Details'!$C$2,BW$557,$B657,BW$559,'VA Details'!$C$4,'VA Details'!$C$3,'VA Details'!$C$5)</f>
        <v>#NAME?</v>
      </c>
      <c r="BX657" s="218" t="e">
        <f t="array" aca="1" ref="BX657" ca="1">_xll.VisibleAlpha.UDF.VAData('VA Details'!$C$2,BX$557,$B657,BX$559,'VA Details'!$C$4,'VA Details'!$C$3,'VA Details'!$C$5)</f>
        <v>#NAME?</v>
      </c>
      <c r="BY657" s="218" t="e">
        <f t="array" aca="1" ref="BY657" ca="1">_xll.VisibleAlpha.UDF.VAData('VA Details'!$C$2,BY$557,$B657,BY$559,'VA Details'!$C$4,'VA Details'!$C$3,'VA Details'!$C$5)</f>
        <v>#NAME?</v>
      </c>
      <c r="BZ657" s="218" t="e">
        <f t="array" aca="1" ref="BZ657" ca="1">_xll.VisibleAlpha.UDF.VAData('VA Details'!$C$2,BZ$557,$B657,BZ$559,'VA Details'!$C$4,'VA Details'!$C$3,'VA Details'!$C$5)</f>
        <v>#NAME?</v>
      </c>
      <c r="CB657" s="4" t="s">
        <v>365</v>
      </c>
      <c r="CC657" s="4">
        <v>280.35899999999998</v>
      </c>
      <c r="CD657" s="4">
        <v>420.279</v>
      </c>
      <c r="CE657" s="4">
        <v>402.50200000000001</v>
      </c>
      <c r="CF657" s="4">
        <v>935.4</v>
      </c>
      <c r="CG657" s="4">
        <v>911.12</v>
      </c>
      <c r="CH657" s="4">
        <v>798.74199999999996</v>
      </c>
      <c r="CI657" s="4">
        <v>943.39599999999996</v>
      </c>
      <c r="CJ657" s="4">
        <v>1246.3710000000001</v>
      </c>
      <c r="CK657" s="4">
        <v>1391.9860000000001</v>
      </c>
      <c r="CL657" s="4">
        <v>1993.3920000000001</v>
      </c>
      <c r="CM657" s="4">
        <v>2060.2469999999998</v>
      </c>
      <c r="CN657" s="4">
        <v>2195.3310000000001</v>
      </c>
      <c r="CO657" s="4">
        <v>1234.5999999999999</v>
      </c>
      <c r="CP657" s="218" t="e">
        <f t="array" aca="1" ref="CP657" ca="1">_xll.VisibleAlpha.UDF.VAData('VA Details'!$C$2,CP$557,$B657,CP$559,'VA Details'!$C$4,'VA Details'!$C$3,'VA Details'!$C$5)</f>
        <v>#NAME?</v>
      </c>
      <c r="CQ657" s="218" t="e">
        <f t="array" aca="1" ref="CQ657" ca="1">_xll.VisibleAlpha.UDF.VAData('VA Details'!$C$2,CQ$557,$B657,CQ$559,'VA Details'!$C$4,'VA Details'!$C$3,'VA Details'!$C$5)</f>
        <v>#NAME?</v>
      </c>
      <c r="CR657" s="218" t="e">
        <f t="array" aca="1" ref="CR657" ca="1">_xll.VisibleAlpha.UDF.VAData('VA Details'!$C$2,CR$557,$B657,CR$559,'VA Details'!$C$4,'VA Details'!$C$3,'VA Details'!$C$5)</f>
        <v>#NAME?</v>
      </c>
      <c r="CS657" s="218" t="e">
        <f t="array" aca="1" ref="CS657" ca="1">_xll.VisibleAlpha.UDF.VAData('VA Details'!$C$2,CS$557,$B657,CS$559,'VA Details'!$C$4,'VA Details'!$C$3,'VA Details'!$C$5)</f>
        <v>#NAME?</v>
      </c>
      <c r="CT657" s="218" t="e">
        <f t="array" aca="1" ref="CT657" ca="1">_xll.VisibleAlpha.UDF.VAData('VA Details'!$C$2,CT$557,$B657,CT$559,'VA Details'!$C$4,'VA Details'!$C$3,'VA Details'!$C$5)</f>
        <v>#NAME?</v>
      </c>
    </row>
    <row r="658" spans="1:98" ht="15.75" customHeight="1" x14ac:dyDescent="0.25">
      <c r="A658" s="1"/>
      <c r="B658" s="36" t="s">
        <v>430</v>
      </c>
      <c r="C658" s="4" t="s">
        <v>365</v>
      </c>
      <c r="D658" s="4" t="s">
        <v>365</v>
      </c>
      <c r="E658" s="4" t="s">
        <v>365</v>
      </c>
      <c r="F658" s="4" t="s">
        <v>365</v>
      </c>
      <c r="G658" s="4">
        <v>248.84899999999999</v>
      </c>
      <c r="H658" s="4">
        <v>269.82966666666664</v>
      </c>
      <c r="I658" s="4">
        <v>453.40600000000001</v>
      </c>
      <c r="J658" s="4">
        <v>420.36900000000003</v>
      </c>
      <c r="K658" s="4">
        <v>367.05599999999998</v>
      </c>
      <c r="L658" s="4">
        <v>328.27499999999998</v>
      </c>
      <c r="M658" s="4">
        <v>448.72300000000001</v>
      </c>
      <c r="N658" s="4">
        <v>466.33616666666666</v>
      </c>
      <c r="O658" s="4">
        <v>646.31500000000005</v>
      </c>
      <c r="P658" s="4">
        <v>661.923</v>
      </c>
      <c r="Q658" s="4">
        <v>972.17</v>
      </c>
      <c r="R658" s="4">
        <v>935.4</v>
      </c>
      <c r="S658" s="4">
        <v>822</v>
      </c>
      <c r="T658" s="4">
        <v>754.41</v>
      </c>
      <c r="U658" s="4">
        <v>897.452</v>
      </c>
      <c r="V658" s="4">
        <v>911.12</v>
      </c>
      <c r="W658" s="4">
        <v>815.78399999999999</v>
      </c>
      <c r="X658" s="4">
        <v>711.71299999999997</v>
      </c>
      <c r="Y658" s="4">
        <v>835.24099999999999</v>
      </c>
      <c r="Z658" s="4">
        <v>798.74199999999996</v>
      </c>
      <c r="AA658" s="4">
        <v>796.32799999999997</v>
      </c>
      <c r="AB658" s="4">
        <v>770.00300000000004</v>
      </c>
      <c r="AC658" s="4">
        <v>1039.43</v>
      </c>
      <c r="AD658" s="4">
        <v>943.39599999999996</v>
      </c>
      <c r="AE658" s="4">
        <v>828.11199999999997</v>
      </c>
      <c r="AF658" s="4">
        <v>749.62599999999998</v>
      </c>
      <c r="AG658" s="4">
        <v>774.45500000000004</v>
      </c>
      <c r="AH658" s="4">
        <v>808.97299999999996</v>
      </c>
      <c r="AI658" s="4">
        <v>974.18399999999997</v>
      </c>
      <c r="AJ658" s="4">
        <v>833.09400000000005</v>
      </c>
      <c r="AK658" s="4">
        <v>1295.4949999999999</v>
      </c>
      <c r="AL658" s="4">
        <v>1391.9860000000001</v>
      </c>
      <c r="AM658" s="4">
        <v>1611.9949999999999</v>
      </c>
      <c r="AN658" s="4">
        <v>1430.403</v>
      </c>
      <c r="AO658" s="4">
        <v>1742.434</v>
      </c>
      <c r="AP658" s="4">
        <v>1993.3920000000001</v>
      </c>
      <c r="AQ658" s="4">
        <v>2161.2719999999999</v>
      </c>
      <c r="AR658" s="4">
        <v>2084.7800000000002</v>
      </c>
      <c r="AS658" s="4">
        <v>2512.7890000000002</v>
      </c>
      <c r="AT658" s="4">
        <v>2060.2469999999998</v>
      </c>
      <c r="AU658" s="4">
        <v>2157.3780000000002</v>
      </c>
      <c r="AV658" s="4">
        <v>1714.7059999999999</v>
      </c>
      <c r="AW658" s="4">
        <v>1357.2</v>
      </c>
      <c r="AX658" s="4">
        <v>2195.3319999999999</v>
      </c>
      <c r="AY658" s="4">
        <v>1491.1</v>
      </c>
      <c r="AZ658" s="4">
        <v>1657.4</v>
      </c>
      <c r="BA658" s="4">
        <v>1302.3</v>
      </c>
      <c r="BB658" s="4">
        <v>1234.5999999999999</v>
      </c>
      <c r="BC658" s="4">
        <v>1260.7</v>
      </c>
      <c r="BD658" s="4">
        <v>1286.2</v>
      </c>
      <c r="BE658" s="4">
        <v>1189.8</v>
      </c>
      <c r="BF658" s="4">
        <v>1000.3862625000002</v>
      </c>
      <c r="BG658" s="4">
        <v>1471.9</v>
      </c>
      <c r="BH658" s="272">
        <v>1319.6</v>
      </c>
      <c r="BI658" s="218" t="e">
        <f t="array" aca="1" ref="BI658" ca="1">_xll.VisibleAlpha.UDF.VAData('VA Details'!$C$2,BI$557,$B658,BI$559,'VA Details'!$C$4,'VA Details'!$C$3,'VA Details'!$C$5)</f>
        <v>#NAME?</v>
      </c>
      <c r="BJ658" s="218" t="e">
        <f t="array" aca="1" ref="BJ658" ca="1">_xll.VisibleAlpha.UDF.VAData('VA Details'!$C$2,BJ$557,$B658,BJ$559,'VA Details'!$C$4,'VA Details'!$C$3,'VA Details'!$C$5)</f>
        <v>#NAME?</v>
      </c>
      <c r="BK658" s="218" t="e">
        <f t="array" aca="1" ref="BK658" ca="1">_xll.VisibleAlpha.UDF.VAData('VA Details'!$C$2,BK$557,$B658,BK$559,'VA Details'!$C$4,'VA Details'!$C$3,'VA Details'!$C$5)</f>
        <v>#NAME?</v>
      </c>
      <c r="BL658" s="218" t="e">
        <f t="array" aca="1" ref="BL658" ca="1">_xll.VisibleAlpha.UDF.VAData('VA Details'!$C$2,BL$557,$B658,BL$559,'VA Details'!$C$4,'VA Details'!$C$3,'VA Details'!$C$5)</f>
        <v>#NAME?</v>
      </c>
      <c r="BM658" s="218" t="e">
        <f t="array" aca="1" ref="BM658" ca="1">_xll.VisibleAlpha.UDF.VAData('VA Details'!$C$2,BM$557,$B658,BM$559,'VA Details'!$C$4,'VA Details'!$C$3,'VA Details'!$C$5)</f>
        <v>#NAME?</v>
      </c>
      <c r="BN658" s="218" t="e">
        <f t="array" aca="1" ref="BN658" ca="1">_xll.VisibleAlpha.UDF.VAData('VA Details'!$C$2,BN$557,$B658,BN$559,'VA Details'!$C$4,'VA Details'!$C$3,'VA Details'!$C$5)</f>
        <v>#NAME?</v>
      </c>
      <c r="BO658" s="218" t="e">
        <f t="array" aca="1" ref="BO658" ca="1">_xll.VisibleAlpha.UDF.VAData('VA Details'!$C$2,BO$557,$B658,BO$559,'VA Details'!$C$4,'VA Details'!$C$3,'VA Details'!$C$5)</f>
        <v>#NAME?</v>
      </c>
      <c r="BP658" s="218" t="e">
        <f t="array" aca="1" ref="BP658" ca="1">_xll.VisibleAlpha.UDF.VAData('VA Details'!$C$2,BP$557,$B658,BP$559,'VA Details'!$C$4,'VA Details'!$C$3,'VA Details'!$C$5)</f>
        <v>#NAME?</v>
      </c>
      <c r="BQ658" s="218" t="e">
        <f t="array" aca="1" ref="BQ658" ca="1">_xll.VisibleAlpha.UDF.VAData('VA Details'!$C$2,BQ$557,$B658,BQ$559,'VA Details'!$C$4,'VA Details'!$C$3,'VA Details'!$C$5)</f>
        <v>#NAME?</v>
      </c>
      <c r="BR658" s="218" t="e">
        <f t="array" aca="1" ref="BR658" ca="1">_xll.VisibleAlpha.UDF.VAData('VA Details'!$C$2,BR$557,$B658,BR$559,'VA Details'!$C$4,'VA Details'!$C$3,'VA Details'!$C$5)</f>
        <v>#NAME?</v>
      </c>
      <c r="BS658" s="218" t="e">
        <f t="array" aca="1" ref="BS658" ca="1">_xll.VisibleAlpha.UDF.VAData('VA Details'!$C$2,BS$557,$B658,BS$559,'VA Details'!$C$4,'VA Details'!$C$3,'VA Details'!$C$5)</f>
        <v>#NAME?</v>
      </c>
      <c r="BT658" s="218" t="e">
        <f t="array" aca="1" ref="BT658" ca="1">_xll.VisibleAlpha.UDF.VAData('VA Details'!$C$2,BT$557,$B658,BT$559,'VA Details'!$C$4,'VA Details'!$C$3,'VA Details'!$C$5)</f>
        <v>#NAME?</v>
      </c>
      <c r="BU658" s="218" t="e">
        <f t="array" aca="1" ref="BU658" ca="1">_xll.VisibleAlpha.UDF.VAData('VA Details'!$C$2,BU$557,$B658,BU$559,'VA Details'!$C$4,'VA Details'!$C$3,'VA Details'!$C$5)</f>
        <v>#NAME?</v>
      </c>
      <c r="BV658" s="218" t="e">
        <f t="array" aca="1" ref="BV658" ca="1">_xll.VisibleAlpha.UDF.VAData('VA Details'!$C$2,BV$557,$B658,BV$559,'VA Details'!$C$4,'VA Details'!$C$3,'VA Details'!$C$5)</f>
        <v>#NAME?</v>
      </c>
      <c r="BW658" s="218" t="e">
        <f t="array" aca="1" ref="BW658" ca="1">_xll.VisibleAlpha.UDF.VAData('VA Details'!$C$2,BW$557,$B658,BW$559,'VA Details'!$C$4,'VA Details'!$C$3,'VA Details'!$C$5)</f>
        <v>#NAME?</v>
      </c>
      <c r="BX658" s="218" t="e">
        <f t="array" aca="1" ref="BX658" ca="1">_xll.VisibleAlpha.UDF.VAData('VA Details'!$C$2,BX$557,$B658,BX$559,'VA Details'!$C$4,'VA Details'!$C$3,'VA Details'!$C$5)</f>
        <v>#NAME?</v>
      </c>
      <c r="BY658" s="218" t="e">
        <f t="array" aca="1" ref="BY658" ca="1">_xll.VisibleAlpha.UDF.VAData('VA Details'!$C$2,BY$557,$B658,BY$559,'VA Details'!$C$4,'VA Details'!$C$3,'VA Details'!$C$5)</f>
        <v>#NAME?</v>
      </c>
      <c r="BZ658" s="218" t="e">
        <f t="array" aca="1" ref="BZ658" ca="1">_xll.VisibleAlpha.UDF.VAData('VA Details'!$C$2,BZ$557,$B658,BZ$559,'VA Details'!$C$4,'VA Details'!$C$3,'VA Details'!$C$5)</f>
        <v>#NAME?</v>
      </c>
      <c r="CB658" s="4" t="s">
        <v>365</v>
      </c>
      <c r="CC658" s="4">
        <v>420.279</v>
      </c>
      <c r="CD658" s="4">
        <v>402.50200000000001</v>
      </c>
      <c r="CE658" s="4">
        <v>935.4</v>
      </c>
      <c r="CF658" s="4">
        <v>911.12</v>
      </c>
      <c r="CG658" s="4">
        <v>798.74199999999996</v>
      </c>
      <c r="CH658" s="4">
        <v>943.39599999999996</v>
      </c>
      <c r="CI658" s="4">
        <v>808.97299999999996</v>
      </c>
      <c r="CJ658" s="4">
        <v>1391.9860000000001</v>
      </c>
      <c r="CK658" s="4">
        <v>1993.3920000000001</v>
      </c>
      <c r="CL658" s="4">
        <v>2060.2469999999998</v>
      </c>
      <c r="CM658" s="4">
        <v>2195.3310000000001</v>
      </c>
      <c r="CN658" s="4">
        <v>1234.5999999999999</v>
      </c>
      <c r="CO658" s="4">
        <v>1102</v>
      </c>
      <c r="CP658" s="218" t="e">
        <f t="array" aca="1" ref="CP658" ca="1">_xll.VisibleAlpha.UDF.VAData('VA Details'!$C$2,CP$557,$B658,CP$559,'VA Details'!$C$4,'VA Details'!$C$3,'VA Details'!$C$5)</f>
        <v>#NAME?</v>
      </c>
      <c r="CQ658" s="218" t="e">
        <f t="array" aca="1" ref="CQ658" ca="1">_xll.VisibleAlpha.UDF.VAData('VA Details'!$C$2,CQ$557,$B658,CQ$559,'VA Details'!$C$4,'VA Details'!$C$3,'VA Details'!$C$5)</f>
        <v>#NAME?</v>
      </c>
      <c r="CR658" s="218" t="e">
        <f t="array" aca="1" ref="CR658" ca="1">_xll.VisibleAlpha.UDF.VAData('VA Details'!$C$2,CR$557,$B658,CR$559,'VA Details'!$C$4,'VA Details'!$C$3,'VA Details'!$C$5)</f>
        <v>#NAME?</v>
      </c>
      <c r="CS658" s="218" t="e">
        <f t="array" aca="1" ref="CS658" ca="1">_xll.VisibleAlpha.UDF.VAData('VA Details'!$C$2,CS$557,$B658,CS$559,'VA Details'!$C$4,'VA Details'!$C$3,'VA Details'!$C$5)</f>
        <v>#NAME?</v>
      </c>
      <c r="CT658" s="218" t="e">
        <f t="array" aca="1" ref="CT658" ca="1">_xll.VisibleAlpha.UDF.VAData('VA Details'!$C$2,CT$557,$B658,CT$559,'VA Details'!$C$4,'VA Details'!$C$3,'VA Details'!$C$5)</f>
        <v>#NAME?</v>
      </c>
    </row>
    <row r="659" spans="1:98" ht="15.75" customHeight="1" x14ac:dyDescent="0.25">
      <c r="A659" s="16"/>
      <c r="B659" s="17" t="s">
        <v>431</v>
      </c>
      <c r="C659" s="40" t="s">
        <v>365</v>
      </c>
      <c r="D659" s="40" t="s">
        <v>365</v>
      </c>
      <c r="E659" s="40" t="s">
        <v>365</v>
      </c>
      <c r="F659" s="40" t="s">
        <v>365</v>
      </c>
      <c r="G659" s="40">
        <v>-30.806000000000001</v>
      </c>
      <c r="H659" s="40">
        <v>5.5250000000000004</v>
      </c>
      <c r="I659" s="40">
        <v>-53.07266666666667</v>
      </c>
      <c r="J659" s="40">
        <v>-19.255000000000035</v>
      </c>
      <c r="K659" s="40">
        <v>-55.805999999999997</v>
      </c>
      <c r="L659" s="40">
        <v>-34.533000000000001</v>
      </c>
      <c r="M659" s="40">
        <v>119.48399999999999</v>
      </c>
      <c r="N659" s="40">
        <v>-50.531999999999996</v>
      </c>
      <c r="O659" s="40">
        <v>-0.79300000000000004</v>
      </c>
      <c r="P659" s="40">
        <v>120.462</v>
      </c>
      <c r="Q659" s="40">
        <v>587.66899999999998</v>
      </c>
      <c r="R659" s="40">
        <v>-36.888999999999903</v>
      </c>
      <c r="S659" s="40">
        <v>-95.908000000000001</v>
      </c>
      <c r="T659" s="40">
        <v>-58.968000000000004</v>
      </c>
      <c r="U659" s="40">
        <v>178.82300000000001</v>
      </c>
      <c r="V659" s="40">
        <v>139.36600000000001</v>
      </c>
      <c r="W659" s="40">
        <v>86.713000000000093</v>
      </c>
      <c r="X659" s="40">
        <v>-92.492000000000004</v>
      </c>
      <c r="Y659" s="40">
        <v>166.023</v>
      </c>
      <c r="Z659" s="40">
        <v>63.780999999999999</v>
      </c>
      <c r="AA659" s="40">
        <v>-51.478000000000002</v>
      </c>
      <c r="AB659" s="40">
        <v>-7.6139999999999999</v>
      </c>
      <c r="AC659" s="40">
        <v>284.32499999999999</v>
      </c>
      <c r="AD659" s="40">
        <v>85.028999999999996</v>
      </c>
      <c r="AE659" s="40">
        <v>-34.72</v>
      </c>
      <c r="AF659" s="40">
        <v>3.0719999999999898</v>
      </c>
      <c r="AG659" s="40">
        <v>93.96</v>
      </c>
      <c r="AH659" s="40">
        <v>175.78299999999999</v>
      </c>
      <c r="AI659" s="40">
        <v>-25.472000000000001</v>
      </c>
      <c r="AJ659" s="40">
        <v>-209.70699999999999</v>
      </c>
      <c r="AK659" s="40">
        <v>581.73199999999997</v>
      </c>
      <c r="AL659" s="40">
        <v>429.99299999999999</v>
      </c>
      <c r="AM659" s="40">
        <v>98.563999999999993</v>
      </c>
      <c r="AN659" s="40">
        <v>20.062000000000001</v>
      </c>
      <c r="AO659" s="40">
        <v>286.55900000000003</v>
      </c>
      <c r="AP659" s="40">
        <v>227.10900000000001</v>
      </c>
      <c r="AQ659" s="40">
        <v>436.51799999999997</v>
      </c>
      <c r="AR659" s="40">
        <v>165.20599999999999</v>
      </c>
      <c r="AS659" s="40">
        <v>145.72999999999999</v>
      </c>
      <c r="AT659" s="40">
        <v>95.941000000000003</v>
      </c>
      <c r="AU659" s="40">
        <v>61.808999999999997</v>
      </c>
      <c r="AV659" s="40">
        <v>110.678</v>
      </c>
      <c r="AW659" s="40">
        <v>-286.71800000000002</v>
      </c>
      <c r="AX659" s="40">
        <v>213.57300000000001</v>
      </c>
      <c r="AY659" s="40">
        <v>58.3</v>
      </c>
      <c r="AZ659" s="40">
        <v>-2.2999999999999998</v>
      </c>
      <c r="BA659" s="40">
        <v>-157.9</v>
      </c>
      <c r="BB659" s="40">
        <v>-101.1999999999999</v>
      </c>
      <c r="BC659" s="40">
        <v>-26.5</v>
      </c>
      <c r="BD659" s="40">
        <v>36.4</v>
      </c>
      <c r="BE659" s="40">
        <v>-112.6</v>
      </c>
      <c r="BF659" s="40">
        <v>-55.100000000000499</v>
      </c>
      <c r="BG659" s="40">
        <v>-226.1</v>
      </c>
      <c r="BH659" s="273">
        <v>-165.2</v>
      </c>
      <c r="BI659" s="95" t="e">
        <f t="array" aca="1" ref="BI659" ca="1">_xll.VisibleAlpha.UDF.VAData('VA Details'!$C$2,BI$557,$B659,BI$559,'VA Details'!$C$4,'VA Details'!$C$3,'VA Details'!$C$5)</f>
        <v>#NAME?</v>
      </c>
      <c r="BJ659" s="95" t="e">
        <f t="array" aca="1" ref="BJ659" ca="1">_xll.VisibleAlpha.UDF.VAData('VA Details'!$C$2,BJ$557,$B659,BJ$559,'VA Details'!$C$4,'VA Details'!$C$3,'VA Details'!$C$5)</f>
        <v>#NAME?</v>
      </c>
      <c r="BK659" s="95" t="e">
        <f t="array" aca="1" ref="BK659" ca="1">_xll.VisibleAlpha.UDF.VAData('VA Details'!$C$2,BK$557,$B659,BK$559,'VA Details'!$C$4,'VA Details'!$C$3,'VA Details'!$C$5)</f>
        <v>#NAME?</v>
      </c>
      <c r="BL659" s="95" t="e">
        <f t="array" aca="1" ref="BL659" ca="1">_xll.VisibleAlpha.UDF.VAData('VA Details'!$C$2,BL$557,$B659,BL$559,'VA Details'!$C$4,'VA Details'!$C$3,'VA Details'!$C$5)</f>
        <v>#NAME?</v>
      </c>
      <c r="BM659" s="95" t="e">
        <f t="array" aca="1" ref="BM659" ca="1">_xll.VisibleAlpha.UDF.VAData('VA Details'!$C$2,BM$557,$B659,BM$559,'VA Details'!$C$4,'VA Details'!$C$3,'VA Details'!$C$5)</f>
        <v>#NAME?</v>
      </c>
      <c r="BN659" s="95" t="e">
        <f t="array" aca="1" ref="BN659" ca="1">_xll.VisibleAlpha.UDF.VAData('VA Details'!$C$2,BN$557,$B659,BN$559,'VA Details'!$C$4,'VA Details'!$C$3,'VA Details'!$C$5)</f>
        <v>#NAME?</v>
      </c>
      <c r="BO659" s="95" t="e">
        <f t="array" aca="1" ref="BO659" ca="1">_xll.VisibleAlpha.UDF.VAData('VA Details'!$C$2,BO$557,$B659,BO$559,'VA Details'!$C$4,'VA Details'!$C$3,'VA Details'!$C$5)</f>
        <v>#NAME?</v>
      </c>
      <c r="BP659" s="95" t="e">
        <f t="array" aca="1" ref="BP659" ca="1">_xll.VisibleAlpha.UDF.VAData('VA Details'!$C$2,BP$557,$B659,BP$559,'VA Details'!$C$4,'VA Details'!$C$3,'VA Details'!$C$5)</f>
        <v>#NAME?</v>
      </c>
      <c r="BQ659" s="95" t="e">
        <f t="array" aca="1" ref="BQ659" ca="1">_xll.VisibleAlpha.UDF.VAData('VA Details'!$C$2,BQ$557,$B659,BQ$559,'VA Details'!$C$4,'VA Details'!$C$3,'VA Details'!$C$5)</f>
        <v>#NAME?</v>
      </c>
      <c r="BR659" s="95" t="e">
        <f t="array" aca="1" ref="BR659" ca="1">_xll.VisibleAlpha.UDF.VAData('VA Details'!$C$2,BR$557,$B659,BR$559,'VA Details'!$C$4,'VA Details'!$C$3,'VA Details'!$C$5)</f>
        <v>#NAME?</v>
      </c>
      <c r="BS659" s="95" t="e">
        <f t="array" aca="1" ref="BS659" ca="1">_xll.VisibleAlpha.UDF.VAData('VA Details'!$C$2,BS$557,$B659,BS$559,'VA Details'!$C$4,'VA Details'!$C$3,'VA Details'!$C$5)</f>
        <v>#NAME?</v>
      </c>
      <c r="BT659" s="95" t="e">
        <f t="array" aca="1" ref="BT659" ca="1">_xll.VisibleAlpha.UDF.VAData('VA Details'!$C$2,BT$557,$B659,BT$559,'VA Details'!$C$4,'VA Details'!$C$3,'VA Details'!$C$5)</f>
        <v>#NAME?</v>
      </c>
      <c r="BU659" s="95" t="e">
        <f t="array" aca="1" ref="BU659" ca="1">_xll.VisibleAlpha.UDF.VAData('VA Details'!$C$2,BU$557,$B659,BU$559,'VA Details'!$C$4,'VA Details'!$C$3,'VA Details'!$C$5)</f>
        <v>#NAME?</v>
      </c>
      <c r="BV659" s="95" t="e">
        <f t="array" aca="1" ref="BV659" ca="1">_xll.VisibleAlpha.UDF.VAData('VA Details'!$C$2,BV$557,$B659,BV$559,'VA Details'!$C$4,'VA Details'!$C$3,'VA Details'!$C$5)</f>
        <v>#NAME?</v>
      </c>
      <c r="BW659" s="95" t="e">
        <f t="array" aca="1" ref="BW659" ca="1">_xll.VisibleAlpha.UDF.VAData('VA Details'!$C$2,BW$557,$B659,BW$559,'VA Details'!$C$4,'VA Details'!$C$3,'VA Details'!$C$5)</f>
        <v>#NAME?</v>
      </c>
      <c r="BX659" s="95" t="e">
        <f t="array" aca="1" ref="BX659" ca="1">_xll.VisibleAlpha.UDF.VAData('VA Details'!$C$2,BX$557,$B659,BX$559,'VA Details'!$C$4,'VA Details'!$C$3,'VA Details'!$C$5)</f>
        <v>#NAME?</v>
      </c>
      <c r="BY659" s="95" t="e">
        <f t="array" aca="1" ref="BY659" ca="1">_xll.VisibleAlpha.UDF.VAData('VA Details'!$C$2,BY$557,$B659,BY$559,'VA Details'!$C$4,'VA Details'!$C$3,'VA Details'!$C$5)</f>
        <v>#NAME?</v>
      </c>
      <c r="BZ659" s="95" t="e">
        <f t="array" aca="1" ref="BZ659" ca="1">_xll.VisibleAlpha.UDF.VAData('VA Details'!$C$2,BZ$557,$B659,BZ$559,'VA Details'!$C$4,'VA Details'!$C$3,'VA Details'!$C$5)</f>
        <v>#NAME?</v>
      </c>
      <c r="CB659" s="40" t="s">
        <v>365</v>
      </c>
      <c r="CC659" s="40">
        <v>-95.750000000000099</v>
      </c>
      <c r="CD659" s="40">
        <v>-21.386999999999802</v>
      </c>
      <c r="CE659" s="40">
        <v>670.44899999999996</v>
      </c>
      <c r="CF659" s="40">
        <v>163.31299999999999</v>
      </c>
      <c r="CG659" s="40">
        <v>224.02500000000001</v>
      </c>
      <c r="CH659" s="40">
        <v>310.262</v>
      </c>
      <c r="CI659" s="40">
        <v>431.97</v>
      </c>
      <c r="CJ659" s="40">
        <v>776.54600000000005</v>
      </c>
      <c r="CK659" s="40">
        <v>632.29399999999998</v>
      </c>
      <c r="CL659" s="40">
        <v>843.39499999999998</v>
      </c>
      <c r="CM659" s="40">
        <v>99.3419999999997</v>
      </c>
      <c r="CN659" s="40">
        <v>-203.10000000000008</v>
      </c>
      <c r="CO659" s="40">
        <v>-157.80000000000001</v>
      </c>
      <c r="CP659" s="95" t="e">
        <f t="array" aca="1" ref="CP659" ca="1">_xll.VisibleAlpha.UDF.VAData('VA Details'!$C$2,CP$557,$B659,CP$559,'VA Details'!$C$4,'VA Details'!$C$3,'VA Details'!$C$5)</f>
        <v>#NAME?</v>
      </c>
      <c r="CQ659" s="95" t="e">
        <f t="array" aca="1" ref="CQ659" ca="1">_xll.VisibleAlpha.UDF.VAData('VA Details'!$C$2,CQ$557,$B659,CQ$559,'VA Details'!$C$4,'VA Details'!$C$3,'VA Details'!$C$5)</f>
        <v>#NAME?</v>
      </c>
      <c r="CR659" s="95" t="e">
        <f t="array" aca="1" ref="CR659" ca="1">_xll.VisibleAlpha.UDF.VAData('VA Details'!$C$2,CR$557,$B659,CR$559,'VA Details'!$C$4,'VA Details'!$C$3,'VA Details'!$C$5)</f>
        <v>#NAME?</v>
      </c>
      <c r="CS659" s="95" t="e">
        <f t="array" aca="1" ref="CS659" ca="1">_xll.VisibleAlpha.UDF.VAData('VA Details'!$C$2,CS$557,$B659,CS$559,'VA Details'!$C$4,'VA Details'!$C$3,'VA Details'!$C$5)</f>
        <v>#NAME?</v>
      </c>
      <c r="CT659" s="95" t="e">
        <f t="array" aca="1" ref="CT659" ca="1">_xll.VisibleAlpha.UDF.VAData('VA Details'!$C$2,CT$557,$B659,CT$559,'VA Details'!$C$4,'VA Details'!$C$3,'VA Details'!$C$5)</f>
        <v>#NAME?</v>
      </c>
    </row>
    <row r="660" spans="1:98" ht="15.75" customHeight="1" x14ac:dyDescent="0.25">
      <c r="A660" s="1"/>
      <c r="B660" s="12"/>
      <c r="AP660" s="181"/>
      <c r="AQ660" s="181"/>
      <c r="AR660" s="181"/>
      <c r="AS660" s="181"/>
      <c r="AT660" s="181"/>
      <c r="AU660" s="181"/>
      <c r="AV660" s="181"/>
      <c r="AW660" s="181"/>
      <c r="AX660" s="181"/>
      <c r="AY660" s="181"/>
      <c r="AZ660" s="181"/>
      <c r="BA660" s="181"/>
      <c r="BB660" s="181"/>
      <c r="BC660" s="181"/>
      <c r="BD660" s="181"/>
      <c r="BE660" s="181"/>
      <c r="BF660" s="181"/>
      <c r="BG660" s="181"/>
      <c r="BH660" s="274"/>
      <c r="CB660" s="181"/>
      <c r="CC660" s="181"/>
      <c r="CD660" s="181"/>
      <c r="CE660" s="181"/>
      <c r="CF660" s="181"/>
      <c r="CG660" s="181"/>
      <c r="CH660" s="181"/>
      <c r="CI660" s="181"/>
      <c r="CJ660" s="181"/>
      <c r="CK660" s="181"/>
      <c r="CL660" s="181"/>
      <c r="CM660" s="181"/>
      <c r="CN660" s="181"/>
      <c r="CO660" s="181"/>
    </row>
    <row r="661" spans="1:98" ht="15.75" customHeight="1" x14ac:dyDescent="0.25">
      <c r="A661" s="1"/>
      <c r="B661" s="203" t="s">
        <v>432</v>
      </c>
      <c r="AP661" s="181"/>
      <c r="AQ661" s="181"/>
      <c r="AR661" s="181"/>
      <c r="AS661" s="181"/>
      <c r="AT661" s="181"/>
      <c r="AU661" s="181"/>
      <c r="AV661" s="181"/>
      <c r="AW661" s="181"/>
      <c r="AX661" s="181"/>
      <c r="AY661" s="181"/>
      <c r="AZ661" s="181"/>
      <c r="BA661" s="181"/>
      <c r="BB661" s="181"/>
      <c r="BC661" s="181"/>
      <c r="BD661" s="181"/>
      <c r="BE661" s="181"/>
      <c r="BF661" s="181"/>
      <c r="BG661" s="181"/>
      <c r="BH661" s="274"/>
      <c r="CB661" s="181"/>
      <c r="CC661" s="181"/>
      <c r="CD661" s="181"/>
      <c r="CE661" s="181"/>
      <c r="CF661" s="181"/>
      <c r="CG661" s="181"/>
      <c r="CH661" s="181"/>
      <c r="CI661" s="181"/>
      <c r="CJ661" s="181"/>
      <c r="CK661" s="181"/>
      <c r="CL661" s="181"/>
      <c r="CM661" s="181"/>
      <c r="CN661" s="181"/>
      <c r="CO661" s="181"/>
    </row>
    <row r="662" spans="1:98" ht="15.75" customHeight="1" x14ac:dyDescent="0.25">
      <c r="A662" s="1"/>
      <c r="B662" s="26" t="s">
        <v>433</v>
      </c>
      <c r="C662" s="4" t="s">
        <v>365</v>
      </c>
      <c r="D662" s="4" t="s">
        <v>365</v>
      </c>
      <c r="E662" s="4" t="s">
        <v>365</v>
      </c>
      <c r="F662" s="4" t="s">
        <v>365</v>
      </c>
      <c r="G662" s="4">
        <v>248.75899999999999</v>
      </c>
      <c r="H662" s="4">
        <v>269.74</v>
      </c>
      <c r="I662" s="4">
        <v>453.31599999999997</v>
      </c>
      <c r="J662" s="4">
        <v>420.279</v>
      </c>
      <c r="K662" s="4">
        <v>367.05599999999998</v>
      </c>
      <c r="L662" s="4">
        <v>328.28399999999999</v>
      </c>
      <c r="M662" s="4">
        <v>448.72300000000001</v>
      </c>
      <c r="N662" s="4">
        <v>402.50200000000001</v>
      </c>
      <c r="O662" s="4">
        <v>646.31500000000005</v>
      </c>
      <c r="P662" s="4">
        <v>661.923</v>
      </c>
      <c r="Q662" s="4">
        <v>972.17</v>
      </c>
      <c r="R662" s="4">
        <v>935.4</v>
      </c>
      <c r="S662" s="4">
        <v>822</v>
      </c>
      <c r="T662" s="4">
        <v>754.41</v>
      </c>
      <c r="U662" s="4">
        <v>897.452</v>
      </c>
      <c r="V662" s="4">
        <v>911.12</v>
      </c>
      <c r="W662" s="4">
        <v>815.78399999999999</v>
      </c>
      <c r="X662" s="4">
        <v>711.71299999999997</v>
      </c>
      <c r="Y662" s="4">
        <v>835.24099999999999</v>
      </c>
      <c r="Z662" s="4">
        <v>798.74199999999996</v>
      </c>
      <c r="AA662" s="4">
        <v>796.32799999999997</v>
      </c>
      <c r="AB662" s="4">
        <v>770.00300000000004</v>
      </c>
      <c r="AC662" s="4">
        <v>1039.43</v>
      </c>
      <c r="AD662" s="4">
        <v>943.39599999999996</v>
      </c>
      <c r="AE662" s="4">
        <v>828.11199999999997</v>
      </c>
      <c r="AF662" s="4">
        <v>749.62599999999998</v>
      </c>
      <c r="AG662" s="4">
        <v>774.45500000000004</v>
      </c>
      <c r="AH662" s="4">
        <v>808.97299999999996</v>
      </c>
      <c r="AI662" s="4">
        <v>464.80399999999997</v>
      </c>
      <c r="AJ662" s="4">
        <v>462.34699999999998</v>
      </c>
      <c r="AK662" s="4">
        <v>1054.9110000000001</v>
      </c>
      <c r="AL662" s="4">
        <v>826.52499999999998</v>
      </c>
      <c r="AM662" s="4">
        <v>984.625</v>
      </c>
      <c r="AN662" s="4">
        <v>762.03200000000004</v>
      </c>
      <c r="AO662" s="4">
        <v>1284.8610000000001</v>
      </c>
      <c r="AP662" s="4">
        <v>1357.664</v>
      </c>
      <c r="AQ662" s="4">
        <v>1404.124</v>
      </c>
      <c r="AR662" s="4">
        <v>1345.0989999999999</v>
      </c>
      <c r="AS662" s="4">
        <v>1649.8320000000001</v>
      </c>
      <c r="AT662" s="4">
        <v>1422.884</v>
      </c>
      <c r="AU662" s="4">
        <v>1400.876</v>
      </c>
      <c r="AV662" s="4">
        <v>856.90099999999995</v>
      </c>
      <c r="AW662" s="4">
        <v>986.74099999999999</v>
      </c>
      <c r="AX662" s="4">
        <v>1732.047</v>
      </c>
      <c r="AY662" s="4">
        <v>847.4</v>
      </c>
      <c r="AZ662" s="4">
        <v>956.4</v>
      </c>
      <c r="BA662" s="4">
        <v>860.9</v>
      </c>
      <c r="BB662" s="4">
        <v>827.4</v>
      </c>
      <c r="BC662" s="4">
        <v>775.8</v>
      </c>
      <c r="BD662" s="4">
        <v>756.8</v>
      </c>
      <c r="BE662" s="4">
        <v>898.7</v>
      </c>
      <c r="BF662" s="4">
        <v>754</v>
      </c>
      <c r="BG662" s="4">
        <v>1081.0999999999999</v>
      </c>
      <c r="BH662" s="272">
        <v>876.1</v>
      </c>
      <c r="BI662" s="218" t="e">
        <f t="array" aca="1" ref="BI662" ca="1">_xll.VisibleAlpha.UDF.VAData('VA Details'!$C$2,BI$557,$B662,BI$559,'VA Details'!$C$4,'VA Details'!$C$3,'VA Details'!$C$5)</f>
        <v>#NAME?</v>
      </c>
      <c r="BJ662" s="218" t="e">
        <f t="array" aca="1" ref="BJ662" ca="1">_xll.VisibleAlpha.UDF.VAData('VA Details'!$C$2,BJ$557,$B662,BJ$559,'VA Details'!$C$4,'VA Details'!$C$3,'VA Details'!$C$5)</f>
        <v>#NAME?</v>
      </c>
      <c r="BK662" s="218" t="e">
        <f t="array" aca="1" ref="BK662" ca="1">_xll.VisibleAlpha.UDF.VAData('VA Details'!$C$2,BK$557,$B662,BK$559,'VA Details'!$C$4,'VA Details'!$C$3,'VA Details'!$C$5)</f>
        <v>#NAME?</v>
      </c>
      <c r="BL662" s="218" t="e">
        <f t="array" aca="1" ref="BL662" ca="1">_xll.VisibleAlpha.UDF.VAData('VA Details'!$C$2,BL$557,$B662,BL$559,'VA Details'!$C$4,'VA Details'!$C$3,'VA Details'!$C$5)</f>
        <v>#NAME?</v>
      </c>
      <c r="BM662" s="218" t="e">
        <f t="array" aca="1" ref="BM662" ca="1">_xll.VisibleAlpha.UDF.VAData('VA Details'!$C$2,BM$557,$B662,BM$559,'VA Details'!$C$4,'VA Details'!$C$3,'VA Details'!$C$5)</f>
        <v>#NAME?</v>
      </c>
      <c r="BN662" s="218" t="e">
        <f t="array" aca="1" ref="BN662" ca="1">_xll.VisibleAlpha.UDF.VAData('VA Details'!$C$2,BN$557,$B662,BN$559,'VA Details'!$C$4,'VA Details'!$C$3,'VA Details'!$C$5)</f>
        <v>#NAME?</v>
      </c>
      <c r="BO662" s="218" t="e">
        <f t="array" aca="1" ref="BO662" ca="1">_xll.VisibleAlpha.UDF.VAData('VA Details'!$C$2,BO$557,$B662,BO$559,'VA Details'!$C$4,'VA Details'!$C$3,'VA Details'!$C$5)</f>
        <v>#NAME?</v>
      </c>
      <c r="BP662" s="218" t="e">
        <f t="array" aca="1" ref="BP662" ca="1">_xll.VisibleAlpha.UDF.VAData('VA Details'!$C$2,BP$557,$B662,BP$559,'VA Details'!$C$4,'VA Details'!$C$3,'VA Details'!$C$5)</f>
        <v>#NAME?</v>
      </c>
      <c r="BQ662" s="218" t="e">
        <f t="array" aca="1" ref="BQ662" ca="1">_xll.VisibleAlpha.UDF.VAData('VA Details'!$C$2,BQ$557,$B662,BQ$559,'VA Details'!$C$4,'VA Details'!$C$3,'VA Details'!$C$5)</f>
        <v>#NAME?</v>
      </c>
      <c r="BR662" s="218" t="e">
        <f t="array" aca="1" ref="BR662" ca="1">_xll.VisibleAlpha.UDF.VAData('VA Details'!$C$2,BR$557,$B662,BR$559,'VA Details'!$C$4,'VA Details'!$C$3,'VA Details'!$C$5)</f>
        <v>#NAME?</v>
      </c>
      <c r="BS662" s="218" t="e">
        <f t="array" aca="1" ref="BS662" ca="1">_xll.VisibleAlpha.UDF.VAData('VA Details'!$C$2,BS$557,$B662,BS$559,'VA Details'!$C$4,'VA Details'!$C$3,'VA Details'!$C$5)</f>
        <v>#NAME?</v>
      </c>
      <c r="BT662" s="218" t="e">
        <f t="array" aca="1" ref="BT662" ca="1">_xll.VisibleAlpha.UDF.VAData('VA Details'!$C$2,BT$557,$B662,BT$559,'VA Details'!$C$4,'VA Details'!$C$3,'VA Details'!$C$5)</f>
        <v>#NAME?</v>
      </c>
      <c r="BU662" s="218" t="e">
        <f t="array" aca="1" ref="BU662" ca="1">_xll.VisibleAlpha.UDF.VAData('VA Details'!$C$2,BU$557,$B662,BU$559,'VA Details'!$C$4,'VA Details'!$C$3,'VA Details'!$C$5)</f>
        <v>#NAME?</v>
      </c>
      <c r="BV662" s="218" t="e">
        <f t="array" aca="1" ref="BV662" ca="1">_xll.VisibleAlpha.UDF.VAData('VA Details'!$C$2,BV$557,$B662,BV$559,'VA Details'!$C$4,'VA Details'!$C$3,'VA Details'!$C$5)</f>
        <v>#NAME?</v>
      </c>
      <c r="BW662" s="218" t="e">
        <f t="array" aca="1" ref="BW662" ca="1">_xll.VisibleAlpha.UDF.VAData('VA Details'!$C$2,BW$557,$B662,BW$559,'VA Details'!$C$4,'VA Details'!$C$3,'VA Details'!$C$5)</f>
        <v>#NAME?</v>
      </c>
      <c r="BX662" s="218" t="e">
        <f t="array" aca="1" ref="BX662" ca="1">_xll.VisibleAlpha.UDF.VAData('VA Details'!$C$2,BX$557,$B662,BX$559,'VA Details'!$C$4,'VA Details'!$C$3,'VA Details'!$C$5)</f>
        <v>#NAME?</v>
      </c>
      <c r="BY662" s="218" t="e">
        <f t="array" aca="1" ref="BY662" ca="1">_xll.VisibleAlpha.UDF.VAData('VA Details'!$C$2,BY$557,$B662,BY$559,'VA Details'!$C$4,'VA Details'!$C$3,'VA Details'!$C$5)</f>
        <v>#NAME?</v>
      </c>
      <c r="BZ662" s="218" t="e">
        <f t="array" aca="1" ref="BZ662" ca="1">_xll.VisibleAlpha.UDF.VAData('VA Details'!$C$2,BZ$557,$B662,BZ$559,'VA Details'!$C$4,'VA Details'!$C$3,'VA Details'!$C$5)</f>
        <v>#NAME?</v>
      </c>
      <c r="CB662" s="4" t="s">
        <v>365</v>
      </c>
      <c r="CC662" s="4">
        <v>420.279</v>
      </c>
      <c r="CD662" s="4">
        <v>402.50200000000001</v>
      </c>
      <c r="CE662" s="4">
        <v>935.4</v>
      </c>
      <c r="CF662" s="4">
        <v>911.12</v>
      </c>
      <c r="CG662" s="4">
        <v>798.74199999999996</v>
      </c>
      <c r="CH662" s="4">
        <v>943.39599999999996</v>
      </c>
      <c r="CI662" s="4">
        <v>808.97299999999996</v>
      </c>
      <c r="CJ662" s="4">
        <v>826.52499999999998</v>
      </c>
      <c r="CK662" s="4">
        <v>1357.664</v>
      </c>
      <c r="CL662" s="4">
        <v>1422.884</v>
      </c>
      <c r="CM662" s="4">
        <v>1732.047</v>
      </c>
      <c r="CN662" s="4">
        <v>827.4</v>
      </c>
      <c r="CO662" s="4">
        <v>754</v>
      </c>
      <c r="CP662" s="218" t="e">
        <f t="array" aca="1" ref="CP662" ca="1">_xll.VisibleAlpha.UDF.VAData('VA Details'!$C$2,CP$557,$B662,CP$559,'VA Details'!$C$4,'VA Details'!$C$3,'VA Details'!$C$5)</f>
        <v>#NAME?</v>
      </c>
      <c r="CQ662" s="218" t="e">
        <f t="array" aca="1" ref="CQ662" ca="1">_xll.VisibleAlpha.UDF.VAData('VA Details'!$C$2,CQ$557,$B662,CQ$559,'VA Details'!$C$4,'VA Details'!$C$3,'VA Details'!$C$5)</f>
        <v>#NAME?</v>
      </c>
      <c r="CR662" s="218" t="e">
        <f t="array" aca="1" ref="CR662" ca="1">_xll.VisibleAlpha.UDF.VAData('VA Details'!$C$2,CR$557,$B662,CR$559,'VA Details'!$C$4,'VA Details'!$C$3,'VA Details'!$C$5)</f>
        <v>#NAME?</v>
      </c>
      <c r="CS662" s="218" t="e">
        <f t="array" aca="1" ref="CS662" ca="1">_xll.VisibleAlpha.UDF.VAData('VA Details'!$C$2,CS$557,$B662,CS$559,'VA Details'!$C$4,'VA Details'!$C$3,'VA Details'!$C$5)</f>
        <v>#NAME?</v>
      </c>
      <c r="CT662" s="218" t="e">
        <f t="array" aca="1" ref="CT662" ca="1">_xll.VisibleAlpha.UDF.VAData('VA Details'!$C$2,CT$557,$B662,CT$559,'VA Details'!$C$4,'VA Details'!$C$3,'VA Details'!$C$5)</f>
        <v>#NAME?</v>
      </c>
    </row>
    <row r="663" spans="1:98" ht="15.75" customHeight="1" x14ac:dyDescent="0.25">
      <c r="A663" s="1"/>
      <c r="B663" s="26" t="s">
        <v>434</v>
      </c>
      <c r="C663" s="4" t="s">
        <v>365</v>
      </c>
      <c r="D663" s="4" t="s">
        <v>365</v>
      </c>
      <c r="E663" s="4" t="s">
        <v>365</v>
      </c>
      <c r="F663" s="4" t="s">
        <v>365</v>
      </c>
      <c r="G663" s="4" t="s">
        <v>365</v>
      </c>
      <c r="H663" s="4" t="s">
        <v>365</v>
      </c>
      <c r="I663" s="4" t="s">
        <v>365</v>
      </c>
      <c r="J663" s="4" t="s">
        <v>365</v>
      </c>
      <c r="K663" s="4" t="s">
        <v>365</v>
      </c>
      <c r="L663" s="4" t="s">
        <v>365</v>
      </c>
      <c r="M663" s="4" t="s">
        <v>365</v>
      </c>
      <c r="N663" s="4" t="s">
        <v>365</v>
      </c>
      <c r="O663" s="4" t="s">
        <v>365</v>
      </c>
      <c r="P663" s="4" t="s">
        <v>365</v>
      </c>
      <c r="Q663" s="4" t="s">
        <v>365</v>
      </c>
      <c r="R663" s="4" t="s">
        <v>365</v>
      </c>
      <c r="S663" s="4">
        <v>19.369</v>
      </c>
      <c r="T663" s="4">
        <v>49.366999999999997</v>
      </c>
      <c r="U663" s="4">
        <v>79.14</v>
      </c>
      <c r="V663" s="4">
        <v>186.929</v>
      </c>
      <c r="W663" s="4">
        <v>375.01299999999998</v>
      </c>
      <c r="X663" s="4">
        <v>352.96100000000001</v>
      </c>
      <c r="Y663" s="4">
        <v>379.44</v>
      </c>
      <c r="Z663" s="4">
        <v>470.82</v>
      </c>
      <c r="AA663" s="4">
        <v>392.48899999999998</v>
      </c>
      <c r="AB663" s="4">
        <v>404.59100000000001</v>
      </c>
      <c r="AC663" s="4">
        <v>404.52300000000002</v>
      </c>
      <c r="AD663" s="4">
        <v>448.93200000000002</v>
      </c>
      <c r="AE663" s="4">
        <v>452.94900000000001</v>
      </c>
      <c r="AF663" s="4">
        <v>513.51599999999996</v>
      </c>
      <c r="AG663" s="4">
        <v>547.32899999999995</v>
      </c>
      <c r="AH663" s="4">
        <v>615.40599999999995</v>
      </c>
      <c r="AI663" s="4">
        <v>637.45600000000002</v>
      </c>
      <c r="AJ663" s="4">
        <v>562.952</v>
      </c>
      <c r="AK663" s="4">
        <v>545.73400000000004</v>
      </c>
      <c r="AL663" s="4">
        <v>744.48500000000001</v>
      </c>
      <c r="AM663" s="4">
        <v>557.65300000000002</v>
      </c>
      <c r="AN663" s="4">
        <v>742.61300000000006</v>
      </c>
      <c r="AO663" s="4">
        <v>699.26900000000001</v>
      </c>
      <c r="AP663" s="4">
        <v>644.00300000000004</v>
      </c>
      <c r="AQ663" s="4">
        <v>880.82500000000005</v>
      </c>
      <c r="AR663" s="4">
        <v>1040.7860000000001</v>
      </c>
      <c r="AS663" s="4">
        <v>772.68299999999999</v>
      </c>
      <c r="AT663" s="4">
        <v>1308.692</v>
      </c>
      <c r="AU663" s="4">
        <v>1135.1880000000001</v>
      </c>
      <c r="AV663" s="4">
        <v>1440.6310000000001</v>
      </c>
      <c r="AW663" s="4">
        <v>1479.0129999999999</v>
      </c>
      <c r="AX663" s="4">
        <v>820.06</v>
      </c>
      <c r="AY663" s="4">
        <v>459.2</v>
      </c>
      <c r="AZ663" s="4">
        <v>348</v>
      </c>
      <c r="BA663" s="4">
        <v>268.60000000000002</v>
      </c>
      <c r="BB663" s="4">
        <v>187</v>
      </c>
      <c r="BC663" s="4">
        <v>109.2</v>
      </c>
      <c r="BD663" s="4">
        <v>45.1</v>
      </c>
      <c r="BE663" s="4">
        <v>23.5</v>
      </c>
      <c r="BF663" s="4">
        <v>22</v>
      </c>
      <c r="BG663" s="4">
        <v>15.4</v>
      </c>
      <c r="BH663" s="272">
        <v>3.5</v>
      </c>
      <c r="BI663" s="218" t="e">
        <f t="array" aca="1" ref="BI663" ca="1">_xll.VisibleAlpha.UDF.VAData('VA Details'!$C$2,BI$557,$B663,BI$559,'VA Details'!$C$4,'VA Details'!$C$3,'VA Details'!$C$5)</f>
        <v>#NAME?</v>
      </c>
      <c r="BJ663" s="218" t="e">
        <f t="array" aca="1" ref="BJ663" ca="1">_xll.VisibleAlpha.UDF.VAData('VA Details'!$C$2,BJ$557,$B663,BJ$559,'VA Details'!$C$4,'VA Details'!$C$3,'VA Details'!$C$5)</f>
        <v>#NAME?</v>
      </c>
      <c r="BK663" s="218" t="e">
        <f t="array" aca="1" ref="BK663" ca="1">_xll.VisibleAlpha.UDF.VAData('VA Details'!$C$2,BK$557,$B663,BK$559,'VA Details'!$C$4,'VA Details'!$C$3,'VA Details'!$C$5)</f>
        <v>#NAME?</v>
      </c>
      <c r="BL663" s="218" t="e">
        <f t="array" aca="1" ref="BL663" ca="1">_xll.VisibleAlpha.UDF.VAData('VA Details'!$C$2,BL$557,$B663,BL$559,'VA Details'!$C$4,'VA Details'!$C$3,'VA Details'!$C$5)</f>
        <v>#NAME?</v>
      </c>
      <c r="BM663" s="218" t="e">
        <f t="array" aca="1" ref="BM663" ca="1">_xll.VisibleAlpha.UDF.VAData('VA Details'!$C$2,BM$557,$B663,BM$559,'VA Details'!$C$4,'VA Details'!$C$3,'VA Details'!$C$5)</f>
        <v>#NAME?</v>
      </c>
      <c r="BN663" s="218" t="e">
        <f t="array" aca="1" ref="BN663" ca="1">_xll.VisibleAlpha.UDF.VAData('VA Details'!$C$2,BN$557,$B663,BN$559,'VA Details'!$C$4,'VA Details'!$C$3,'VA Details'!$C$5)</f>
        <v>#NAME?</v>
      </c>
      <c r="BO663" s="218" t="e">
        <f t="array" aca="1" ref="BO663" ca="1">_xll.VisibleAlpha.UDF.VAData('VA Details'!$C$2,BO$557,$B663,BO$559,'VA Details'!$C$4,'VA Details'!$C$3,'VA Details'!$C$5)</f>
        <v>#NAME?</v>
      </c>
      <c r="BP663" s="218" t="e">
        <f t="array" aca="1" ref="BP663" ca="1">_xll.VisibleAlpha.UDF.VAData('VA Details'!$C$2,BP$557,$B663,BP$559,'VA Details'!$C$4,'VA Details'!$C$3,'VA Details'!$C$5)</f>
        <v>#NAME?</v>
      </c>
      <c r="BQ663" s="218" t="e">
        <f t="array" aca="1" ref="BQ663" ca="1">_xll.VisibleAlpha.UDF.VAData('VA Details'!$C$2,BQ$557,$B663,BQ$559,'VA Details'!$C$4,'VA Details'!$C$3,'VA Details'!$C$5)</f>
        <v>#NAME?</v>
      </c>
      <c r="BR663" s="218" t="e">
        <f t="array" aca="1" ref="BR663" ca="1">_xll.VisibleAlpha.UDF.VAData('VA Details'!$C$2,BR$557,$B663,BR$559,'VA Details'!$C$4,'VA Details'!$C$3,'VA Details'!$C$5)</f>
        <v>#NAME?</v>
      </c>
      <c r="BS663" s="218" t="e">
        <f t="array" aca="1" ref="BS663" ca="1">_xll.VisibleAlpha.UDF.VAData('VA Details'!$C$2,BS$557,$B663,BS$559,'VA Details'!$C$4,'VA Details'!$C$3,'VA Details'!$C$5)</f>
        <v>#NAME?</v>
      </c>
      <c r="BT663" s="218" t="e">
        <f t="array" aca="1" ref="BT663" ca="1">_xll.VisibleAlpha.UDF.VAData('VA Details'!$C$2,BT$557,$B663,BT$559,'VA Details'!$C$4,'VA Details'!$C$3,'VA Details'!$C$5)</f>
        <v>#NAME?</v>
      </c>
      <c r="BU663" s="218" t="e">
        <f t="array" aca="1" ref="BU663" ca="1">_xll.VisibleAlpha.UDF.VAData('VA Details'!$C$2,BU$557,$B663,BU$559,'VA Details'!$C$4,'VA Details'!$C$3,'VA Details'!$C$5)</f>
        <v>#NAME?</v>
      </c>
      <c r="BV663" s="218" t="e">
        <f t="array" aca="1" ref="BV663" ca="1">_xll.VisibleAlpha.UDF.VAData('VA Details'!$C$2,BV$557,$B663,BV$559,'VA Details'!$C$4,'VA Details'!$C$3,'VA Details'!$C$5)</f>
        <v>#NAME?</v>
      </c>
      <c r="BW663" s="218" t="e">
        <f t="array" aca="1" ref="BW663" ca="1">_xll.VisibleAlpha.UDF.VAData('VA Details'!$C$2,BW$557,$B663,BW$559,'VA Details'!$C$4,'VA Details'!$C$3,'VA Details'!$C$5)</f>
        <v>#NAME?</v>
      </c>
      <c r="BX663" s="218" t="e">
        <f t="array" aca="1" ref="BX663" ca="1">_xll.VisibleAlpha.UDF.VAData('VA Details'!$C$2,BX$557,$B663,BX$559,'VA Details'!$C$4,'VA Details'!$C$3,'VA Details'!$C$5)</f>
        <v>#NAME?</v>
      </c>
      <c r="BY663" s="218" t="e">
        <f t="array" aca="1" ref="BY663" ca="1">_xll.VisibleAlpha.UDF.VAData('VA Details'!$C$2,BY$557,$B663,BY$559,'VA Details'!$C$4,'VA Details'!$C$3,'VA Details'!$C$5)</f>
        <v>#NAME?</v>
      </c>
      <c r="BZ663" s="218" t="e">
        <f t="array" aca="1" ref="BZ663" ca="1">_xll.VisibleAlpha.UDF.VAData('VA Details'!$C$2,BZ$557,$B663,BZ$559,'VA Details'!$C$4,'VA Details'!$C$3,'VA Details'!$C$5)</f>
        <v>#NAME?</v>
      </c>
      <c r="CB663" s="4" t="s">
        <v>365</v>
      </c>
      <c r="CC663" s="4" t="s">
        <v>365</v>
      </c>
      <c r="CD663" s="4">
        <v>7.4889999999999999</v>
      </c>
      <c r="CE663" s="4">
        <v>193.839</v>
      </c>
      <c r="CF663" s="4">
        <v>186.929</v>
      </c>
      <c r="CG663" s="4">
        <v>470.82</v>
      </c>
      <c r="CH663" s="4">
        <v>448.93200000000002</v>
      </c>
      <c r="CI663" s="4">
        <v>615.40599999999995</v>
      </c>
      <c r="CJ663" s="4">
        <v>744.48500000000001</v>
      </c>
      <c r="CK663" s="4">
        <v>644.00300000000004</v>
      </c>
      <c r="CL663" s="4">
        <v>1308.692</v>
      </c>
      <c r="CM663" s="4">
        <v>820.06</v>
      </c>
      <c r="CN663" s="4">
        <v>187</v>
      </c>
      <c r="CO663" s="4">
        <v>22</v>
      </c>
      <c r="CP663" s="218" t="e">
        <f t="array" aca="1" ref="CP663" ca="1">_xll.VisibleAlpha.UDF.VAData('VA Details'!$C$2,CP$557,$B663,CP$559,'VA Details'!$C$4,'VA Details'!$C$3,'VA Details'!$C$5)</f>
        <v>#NAME?</v>
      </c>
      <c r="CQ663" s="218" t="e">
        <f t="array" aca="1" ref="CQ663" ca="1">_xll.VisibleAlpha.UDF.VAData('VA Details'!$C$2,CQ$557,$B663,CQ$559,'VA Details'!$C$4,'VA Details'!$C$3,'VA Details'!$C$5)</f>
        <v>#NAME?</v>
      </c>
      <c r="CR663" s="218" t="e">
        <f t="array" aca="1" ref="CR663" ca="1">_xll.VisibleAlpha.UDF.VAData('VA Details'!$C$2,CR$557,$B663,CR$559,'VA Details'!$C$4,'VA Details'!$C$3,'VA Details'!$C$5)</f>
        <v>#NAME?</v>
      </c>
      <c r="CS663" s="218" t="e">
        <f t="array" aca="1" ref="CS663" ca="1">_xll.VisibleAlpha.UDF.VAData('VA Details'!$C$2,CS$557,$B663,CS$559,'VA Details'!$C$4,'VA Details'!$C$3,'VA Details'!$C$5)</f>
        <v>#NAME?</v>
      </c>
      <c r="CT663" s="218" t="e">
        <f t="array" aca="1" ref="CT663" ca="1">_xll.VisibleAlpha.UDF.VAData('VA Details'!$C$2,CT$557,$B663,CT$559,'VA Details'!$C$4,'VA Details'!$C$3,'VA Details'!$C$5)</f>
        <v>#NAME?</v>
      </c>
    </row>
    <row r="664" spans="1:98" ht="15.75" customHeight="1" x14ac:dyDescent="0.25">
      <c r="A664" s="1"/>
      <c r="B664" s="36" t="s">
        <v>435</v>
      </c>
      <c r="C664" s="4" t="e">
        <v>#VALUE!</v>
      </c>
      <c r="D664" s="4" t="e">
        <v>#VALUE!</v>
      </c>
      <c r="E664" s="4" t="e">
        <v>#VALUE!</v>
      </c>
      <c r="F664" s="4" t="e">
        <v>#VALUE!</v>
      </c>
      <c r="G664" s="4" t="e">
        <v>#VALUE!</v>
      </c>
      <c r="H664" s="4" t="e">
        <v>#VALUE!</v>
      </c>
      <c r="I664" s="4" t="e">
        <v>#VALUE!</v>
      </c>
      <c r="J664" s="4" t="e">
        <v>#VALUE!</v>
      </c>
      <c r="K664" s="4" t="e">
        <v>#VALUE!</v>
      </c>
      <c r="L664" s="4" t="e">
        <v>#VALUE!</v>
      </c>
      <c r="M664" s="4" t="e">
        <v>#VALUE!</v>
      </c>
      <c r="N664" s="4" t="e">
        <v>#VALUE!</v>
      </c>
      <c r="O664" s="4" t="e">
        <v>#VALUE!</v>
      </c>
      <c r="P664" s="4" t="e">
        <v>#VALUE!</v>
      </c>
      <c r="Q664" s="4" t="e">
        <v>#VALUE!</v>
      </c>
      <c r="R664" s="4" t="e">
        <v>#VALUE!</v>
      </c>
      <c r="S664" s="4">
        <v>841.36900000000003</v>
      </c>
      <c r="T664" s="4">
        <v>803.77699999999993</v>
      </c>
      <c r="U664" s="4">
        <v>976.59199999999998</v>
      </c>
      <c r="V664" s="4">
        <v>1098.049</v>
      </c>
      <c r="W664" s="4">
        <v>1190.797</v>
      </c>
      <c r="X664" s="4">
        <v>1064.674</v>
      </c>
      <c r="Y664" s="4">
        <v>1214.681</v>
      </c>
      <c r="Z664" s="4">
        <v>1269.5619999999999</v>
      </c>
      <c r="AA664" s="4">
        <v>1188.817</v>
      </c>
      <c r="AB664" s="4">
        <v>1174.5940000000001</v>
      </c>
      <c r="AC664" s="4">
        <v>1443.953</v>
      </c>
      <c r="AD664" s="4">
        <v>1392.328</v>
      </c>
      <c r="AE664" s="4">
        <v>1281.0609999999999</v>
      </c>
      <c r="AF664" s="4">
        <v>1263.1419999999998</v>
      </c>
      <c r="AG664" s="4">
        <v>1321.7840000000001</v>
      </c>
      <c r="AH664" s="4">
        <v>1424.3789999999999</v>
      </c>
      <c r="AI664" s="4">
        <v>1102.26</v>
      </c>
      <c r="AJ664" s="4">
        <v>1025.299</v>
      </c>
      <c r="AK664" s="4">
        <v>1600.645</v>
      </c>
      <c r="AL664" s="4">
        <v>1571.01</v>
      </c>
      <c r="AM664" s="4">
        <v>1542.278</v>
      </c>
      <c r="AN664" s="4">
        <v>1504.645</v>
      </c>
      <c r="AO664" s="4">
        <v>1984.13</v>
      </c>
      <c r="AP664" s="4">
        <v>2001.6669999999999</v>
      </c>
      <c r="AQ664" s="4">
        <v>2284.9490000000001</v>
      </c>
      <c r="AR664" s="4">
        <v>2385.8850000000002</v>
      </c>
      <c r="AS664" s="4">
        <v>2422.5150000000003</v>
      </c>
      <c r="AT664" s="4">
        <v>2731.576</v>
      </c>
      <c r="AU664" s="4">
        <v>2536.0640000000003</v>
      </c>
      <c r="AV664" s="4">
        <v>2297.5320000000002</v>
      </c>
      <c r="AW664" s="4">
        <v>2465.7539999999999</v>
      </c>
      <c r="AX664" s="4">
        <v>2552.107</v>
      </c>
      <c r="AY664" s="4">
        <v>1306.5999999999999</v>
      </c>
      <c r="AZ664" s="4">
        <v>1304.4000000000001</v>
      </c>
      <c r="BA664" s="4">
        <v>1129.5</v>
      </c>
      <c r="BB664" s="4">
        <v>1014.4</v>
      </c>
      <c r="BC664" s="4">
        <v>885</v>
      </c>
      <c r="BD664" s="4">
        <v>801.9</v>
      </c>
      <c r="BE664" s="4">
        <v>922.2</v>
      </c>
      <c r="BF664" s="4">
        <v>776</v>
      </c>
      <c r="BG664" s="4">
        <v>1096.5</v>
      </c>
      <c r="BH664" s="272">
        <v>879.6</v>
      </c>
      <c r="BI664" s="218" t="e">
        <f t="shared" ref="BI664:BZ664" ca="1" si="1461">+BI663+BI662</f>
        <v>#NAME?</v>
      </c>
      <c r="BJ664" s="218" t="e">
        <f t="shared" ca="1" si="1461"/>
        <v>#NAME?</v>
      </c>
      <c r="BK664" s="218" t="e">
        <f t="shared" ca="1" si="1461"/>
        <v>#NAME?</v>
      </c>
      <c r="BL664" s="218" t="e">
        <f t="shared" ca="1" si="1461"/>
        <v>#NAME?</v>
      </c>
      <c r="BM664" s="218" t="e">
        <f t="shared" ca="1" si="1461"/>
        <v>#NAME?</v>
      </c>
      <c r="BN664" s="218" t="e">
        <f t="shared" ca="1" si="1461"/>
        <v>#NAME?</v>
      </c>
      <c r="BO664" s="218" t="e">
        <f t="shared" ca="1" si="1461"/>
        <v>#NAME?</v>
      </c>
      <c r="BP664" s="218" t="e">
        <f t="shared" ca="1" si="1461"/>
        <v>#NAME?</v>
      </c>
      <c r="BQ664" s="218" t="e">
        <f t="shared" ca="1" si="1461"/>
        <v>#NAME?</v>
      </c>
      <c r="BR664" s="218" t="e">
        <f t="shared" ca="1" si="1461"/>
        <v>#NAME?</v>
      </c>
      <c r="BS664" s="218" t="e">
        <f t="shared" ca="1" si="1461"/>
        <v>#NAME?</v>
      </c>
      <c r="BT664" s="218" t="e">
        <f t="shared" ca="1" si="1461"/>
        <v>#NAME?</v>
      </c>
      <c r="BU664" s="218" t="e">
        <f t="shared" ca="1" si="1461"/>
        <v>#NAME?</v>
      </c>
      <c r="BV664" s="218" t="e">
        <f t="shared" ca="1" si="1461"/>
        <v>#NAME?</v>
      </c>
      <c r="BW664" s="218" t="e">
        <f t="shared" ca="1" si="1461"/>
        <v>#NAME?</v>
      </c>
      <c r="BX664" s="218" t="e">
        <f t="shared" ca="1" si="1461"/>
        <v>#NAME?</v>
      </c>
      <c r="BY664" s="218" t="e">
        <f t="shared" ca="1" si="1461"/>
        <v>#NAME?</v>
      </c>
      <c r="BZ664" s="218" t="e">
        <f t="shared" ca="1" si="1461"/>
        <v>#NAME?</v>
      </c>
      <c r="CB664" s="4" t="e">
        <v>#VALUE!</v>
      </c>
      <c r="CC664" s="4" t="e">
        <v>#VALUE!</v>
      </c>
      <c r="CD664" s="4">
        <v>409.99099999999999</v>
      </c>
      <c r="CE664" s="4">
        <v>1129.239</v>
      </c>
      <c r="CF664" s="4">
        <v>1098.049</v>
      </c>
      <c r="CG664" s="4">
        <v>1269.5619999999999</v>
      </c>
      <c r="CH664" s="4">
        <v>1392.328</v>
      </c>
      <c r="CI664" s="4">
        <v>1424.3789999999999</v>
      </c>
      <c r="CJ664" s="4">
        <v>1571.01</v>
      </c>
      <c r="CK664" s="4">
        <v>2001.6669999999999</v>
      </c>
      <c r="CL664" s="4">
        <v>2731.576</v>
      </c>
      <c r="CM664" s="4">
        <v>2552.107</v>
      </c>
      <c r="CN664" s="4">
        <v>1014.4</v>
      </c>
      <c r="CO664" s="4">
        <v>776</v>
      </c>
      <c r="CP664" s="218" t="e">
        <f t="shared" ref="CP664:CT664" ca="1" si="1462">+CP663+CP662</f>
        <v>#NAME?</v>
      </c>
      <c r="CQ664" s="218" t="e">
        <f t="shared" ca="1" si="1462"/>
        <v>#NAME?</v>
      </c>
      <c r="CR664" s="218" t="e">
        <f t="shared" ca="1" si="1462"/>
        <v>#NAME?</v>
      </c>
      <c r="CS664" s="218" t="e">
        <f t="shared" ca="1" si="1462"/>
        <v>#NAME?</v>
      </c>
      <c r="CT664" s="218" t="e">
        <f t="shared" ca="1" si="1462"/>
        <v>#NAME?</v>
      </c>
    </row>
    <row r="665" spans="1:98" ht="15.75" customHeight="1" x14ac:dyDescent="0.25">
      <c r="A665" s="1"/>
      <c r="B665" s="36" t="s">
        <v>436</v>
      </c>
      <c r="C665" s="4" t="s">
        <v>365</v>
      </c>
      <c r="D665" s="4" t="s">
        <v>365</v>
      </c>
      <c r="E665" s="4" t="s">
        <v>365</v>
      </c>
      <c r="F665" s="4" t="s">
        <v>365</v>
      </c>
      <c r="G665" s="4" t="s">
        <v>365</v>
      </c>
      <c r="H665" s="4" t="s">
        <v>365</v>
      </c>
      <c r="I665" s="4" t="s">
        <v>365</v>
      </c>
      <c r="J665" s="4" t="s">
        <v>365</v>
      </c>
      <c r="K665" s="4" t="s">
        <v>365</v>
      </c>
      <c r="L665" s="4" t="s">
        <v>365</v>
      </c>
      <c r="M665" s="4" t="s">
        <v>365</v>
      </c>
      <c r="N665" s="4">
        <v>7.4889999999999999</v>
      </c>
      <c r="O665" s="4" t="s">
        <v>365</v>
      </c>
      <c r="P665" s="4" t="s">
        <v>365</v>
      </c>
      <c r="Q665" s="4" t="s">
        <v>365</v>
      </c>
      <c r="R665" s="4">
        <v>193.839</v>
      </c>
      <c r="S665" s="4">
        <v>61.915999999999997</v>
      </c>
      <c r="T665" s="4">
        <v>77.563000000000002</v>
      </c>
      <c r="U665" s="4">
        <v>31.300999999999998</v>
      </c>
      <c r="V665" s="4">
        <v>169.678</v>
      </c>
      <c r="W665" s="4">
        <v>229.99299999999999</v>
      </c>
      <c r="X665" s="4">
        <v>215.226</v>
      </c>
      <c r="Y665" s="4">
        <v>204.089</v>
      </c>
      <c r="Z665" s="4">
        <v>261.16899999999998</v>
      </c>
      <c r="AA665" s="4">
        <v>318.50400000000002</v>
      </c>
      <c r="AB665" s="4">
        <v>368.10899999999998</v>
      </c>
      <c r="AC665" s="4">
        <v>278.541</v>
      </c>
      <c r="AD665" s="4">
        <v>337.81799999999998</v>
      </c>
      <c r="AE665" s="4">
        <v>406.33600000000001</v>
      </c>
      <c r="AF665" s="4">
        <v>469.101</v>
      </c>
      <c r="AG665" s="4">
        <v>374.80599999999998</v>
      </c>
      <c r="AH665" s="4">
        <v>437.39800000000002</v>
      </c>
      <c r="AI665" s="4">
        <v>509.38</v>
      </c>
      <c r="AJ665" s="4">
        <v>370.74700000000001</v>
      </c>
      <c r="AK665" s="4">
        <v>240.584</v>
      </c>
      <c r="AL665" s="4">
        <v>565.46100000000001</v>
      </c>
      <c r="AM665" s="4">
        <v>627.37</v>
      </c>
      <c r="AN665" s="4">
        <v>668.37099999999998</v>
      </c>
      <c r="AO665" s="4">
        <v>457.57299999999998</v>
      </c>
      <c r="AP665" s="4">
        <v>546.60400000000004</v>
      </c>
      <c r="AQ665" s="4">
        <v>467.62200000000001</v>
      </c>
      <c r="AR665" s="4">
        <v>450.14499999999998</v>
      </c>
      <c r="AS665" s="4">
        <v>764.41899999999998</v>
      </c>
      <c r="AT665" s="4">
        <v>538.822</v>
      </c>
      <c r="AU665" s="4">
        <v>653.06899999999996</v>
      </c>
      <c r="AV665" s="4">
        <v>754.36800000000005</v>
      </c>
      <c r="AW665" s="4">
        <v>267.01</v>
      </c>
      <c r="AX665" s="4">
        <v>359.83199999999999</v>
      </c>
      <c r="AY665" s="4">
        <v>534.79999999999995</v>
      </c>
      <c r="AZ665" s="4">
        <v>591.70000000000005</v>
      </c>
      <c r="BA665" s="4">
        <v>331.5</v>
      </c>
      <c r="BB665" s="4">
        <v>307.60000000000002</v>
      </c>
      <c r="BC665" s="4">
        <v>381.3</v>
      </c>
      <c r="BD665" s="4">
        <v>424.4</v>
      </c>
      <c r="BE665" s="4">
        <v>184.6</v>
      </c>
      <c r="BF665" s="4">
        <v>252.1</v>
      </c>
      <c r="BG665" s="4">
        <v>306.10000000000002</v>
      </c>
      <c r="BH665" s="272">
        <v>357.5</v>
      </c>
      <c r="BI665" s="218" t="e">
        <f t="array" aca="1" ref="BI665" ca="1">_xll.VisibleAlpha.UDF.VAData('VA Details'!$C$2,BI$557,$B665,BI$559,'VA Details'!$C$4,'VA Details'!$C$3,'VA Details'!$C$5)</f>
        <v>#NAME?</v>
      </c>
      <c r="BJ665" s="218" t="e">
        <f t="array" aca="1" ref="BJ665" ca="1">_xll.VisibleAlpha.UDF.VAData('VA Details'!$C$2,BJ$557,$B665,BJ$559,'VA Details'!$C$4,'VA Details'!$C$3,'VA Details'!$C$5)</f>
        <v>#NAME?</v>
      </c>
      <c r="BK665" s="218" t="e">
        <f t="array" aca="1" ref="BK665" ca="1">_xll.VisibleAlpha.UDF.VAData('VA Details'!$C$2,BK$557,$B665,BK$559,'VA Details'!$C$4,'VA Details'!$C$3,'VA Details'!$C$5)</f>
        <v>#NAME?</v>
      </c>
      <c r="BL665" s="218" t="e">
        <f t="array" aca="1" ref="BL665" ca="1">_xll.VisibleAlpha.UDF.VAData('VA Details'!$C$2,BL$557,$B665,BL$559,'VA Details'!$C$4,'VA Details'!$C$3,'VA Details'!$C$5)</f>
        <v>#NAME?</v>
      </c>
      <c r="BM665" s="218" t="e">
        <f t="array" aca="1" ref="BM665" ca="1">_xll.VisibleAlpha.UDF.VAData('VA Details'!$C$2,BM$557,$B665,BM$559,'VA Details'!$C$4,'VA Details'!$C$3,'VA Details'!$C$5)</f>
        <v>#NAME?</v>
      </c>
      <c r="BN665" s="218" t="e">
        <f t="array" aca="1" ref="BN665" ca="1">_xll.VisibleAlpha.UDF.VAData('VA Details'!$C$2,BN$557,$B665,BN$559,'VA Details'!$C$4,'VA Details'!$C$3,'VA Details'!$C$5)</f>
        <v>#NAME?</v>
      </c>
      <c r="BO665" s="218" t="e">
        <f t="array" aca="1" ref="BO665" ca="1">_xll.VisibleAlpha.UDF.VAData('VA Details'!$C$2,BO$557,$B665,BO$559,'VA Details'!$C$4,'VA Details'!$C$3,'VA Details'!$C$5)</f>
        <v>#NAME?</v>
      </c>
      <c r="BP665" s="218" t="e">
        <f t="array" aca="1" ref="BP665" ca="1">_xll.VisibleAlpha.UDF.VAData('VA Details'!$C$2,BP$557,$B665,BP$559,'VA Details'!$C$4,'VA Details'!$C$3,'VA Details'!$C$5)</f>
        <v>#NAME?</v>
      </c>
      <c r="BQ665" s="218" t="e">
        <f t="array" aca="1" ref="BQ665" ca="1">_xll.VisibleAlpha.UDF.VAData('VA Details'!$C$2,BQ$557,$B665,BQ$559,'VA Details'!$C$4,'VA Details'!$C$3,'VA Details'!$C$5)</f>
        <v>#NAME?</v>
      </c>
      <c r="BR665" s="218" t="e">
        <f t="array" aca="1" ref="BR665" ca="1">_xll.VisibleAlpha.UDF.VAData('VA Details'!$C$2,BR$557,$B665,BR$559,'VA Details'!$C$4,'VA Details'!$C$3,'VA Details'!$C$5)</f>
        <v>#NAME?</v>
      </c>
      <c r="BS665" s="218" t="e">
        <f t="array" aca="1" ref="BS665" ca="1">_xll.VisibleAlpha.UDF.VAData('VA Details'!$C$2,BS$557,$B665,BS$559,'VA Details'!$C$4,'VA Details'!$C$3,'VA Details'!$C$5)</f>
        <v>#NAME?</v>
      </c>
      <c r="BT665" s="218" t="e">
        <f t="array" aca="1" ref="BT665" ca="1">_xll.VisibleAlpha.UDF.VAData('VA Details'!$C$2,BT$557,$B665,BT$559,'VA Details'!$C$4,'VA Details'!$C$3,'VA Details'!$C$5)</f>
        <v>#NAME?</v>
      </c>
      <c r="BU665" s="218" t="e">
        <f t="array" aca="1" ref="BU665" ca="1">_xll.VisibleAlpha.UDF.VAData('VA Details'!$C$2,BU$557,$B665,BU$559,'VA Details'!$C$4,'VA Details'!$C$3,'VA Details'!$C$5)</f>
        <v>#NAME?</v>
      </c>
      <c r="BV665" s="218" t="e">
        <f t="array" aca="1" ref="BV665" ca="1">_xll.VisibleAlpha.UDF.VAData('VA Details'!$C$2,BV$557,$B665,BV$559,'VA Details'!$C$4,'VA Details'!$C$3,'VA Details'!$C$5)</f>
        <v>#NAME?</v>
      </c>
      <c r="BW665" s="218" t="e">
        <f t="array" aca="1" ref="BW665" ca="1">_xll.VisibleAlpha.UDF.VAData('VA Details'!$C$2,BW$557,$B665,BW$559,'VA Details'!$C$4,'VA Details'!$C$3,'VA Details'!$C$5)</f>
        <v>#NAME?</v>
      </c>
      <c r="BX665" s="218" t="e">
        <f t="array" aca="1" ref="BX665" ca="1">_xll.VisibleAlpha.UDF.VAData('VA Details'!$C$2,BX$557,$B665,BX$559,'VA Details'!$C$4,'VA Details'!$C$3,'VA Details'!$C$5)</f>
        <v>#NAME?</v>
      </c>
      <c r="BY665" s="218" t="e">
        <f t="array" aca="1" ref="BY665" ca="1">_xll.VisibleAlpha.UDF.VAData('VA Details'!$C$2,BY$557,$B665,BY$559,'VA Details'!$C$4,'VA Details'!$C$3,'VA Details'!$C$5)</f>
        <v>#NAME?</v>
      </c>
      <c r="BZ665" s="218" t="e">
        <f t="array" aca="1" ref="BZ665" ca="1">_xll.VisibleAlpha.UDF.VAData('VA Details'!$C$2,BZ$557,$B665,BZ$559,'VA Details'!$C$4,'VA Details'!$C$3,'VA Details'!$C$5)</f>
        <v>#NAME?</v>
      </c>
      <c r="CB665" s="4" t="s">
        <v>365</v>
      </c>
      <c r="CC665" s="4">
        <v>45.034999999999997</v>
      </c>
      <c r="CD665" s="4">
        <v>7.4889999999999999</v>
      </c>
      <c r="CE665" s="4">
        <v>193.839</v>
      </c>
      <c r="CF665" s="4">
        <v>169.678</v>
      </c>
      <c r="CG665" s="4">
        <v>261.16899999999998</v>
      </c>
      <c r="CH665" s="4">
        <v>337.81799999999998</v>
      </c>
      <c r="CI665" s="4">
        <v>437.39800000000002</v>
      </c>
      <c r="CJ665" s="4">
        <v>565.46100000000001</v>
      </c>
      <c r="CK665" s="4">
        <v>546.60400000000004</v>
      </c>
      <c r="CL665" s="4">
        <v>538.822</v>
      </c>
      <c r="CM665" s="4">
        <v>359.83199999999999</v>
      </c>
      <c r="CN665" s="4">
        <v>307.60000000000002</v>
      </c>
      <c r="CO665" s="4">
        <v>252.1</v>
      </c>
      <c r="CP665" s="218" t="e">
        <f t="array" aca="1" ref="CP665" ca="1">_xll.VisibleAlpha.UDF.VAData('VA Details'!$C$2,CP$557,$B665,CP$559,'VA Details'!$C$4,'VA Details'!$C$3,'VA Details'!$C$5)</f>
        <v>#NAME?</v>
      </c>
      <c r="CQ665" s="218" t="e">
        <f t="array" aca="1" ref="CQ665" ca="1">_xll.VisibleAlpha.UDF.VAData('VA Details'!$C$2,CQ$557,$B665,CQ$559,'VA Details'!$C$4,'VA Details'!$C$3,'VA Details'!$C$5)</f>
        <v>#NAME?</v>
      </c>
      <c r="CR665" s="218" t="e">
        <f t="array" aca="1" ref="CR665" ca="1">_xll.VisibleAlpha.UDF.VAData('VA Details'!$C$2,CR$557,$B665,CR$559,'VA Details'!$C$4,'VA Details'!$C$3,'VA Details'!$C$5)</f>
        <v>#NAME?</v>
      </c>
      <c r="CS665" s="218" t="e">
        <f t="array" aca="1" ref="CS665" ca="1">_xll.VisibleAlpha.UDF.VAData('VA Details'!$C$2,CS$557,$B665,CS$559,'VA Details'!$C$4,'VA Details'!$C$3,'VA Details'!$C$5)</f>
        <v>#NAME?</v>
      </c>
      <c r="CT665" s="218" t="e">
        <f t="array" aca="1" ref="CT665" ca="1">_xll.VisibleAlpha.UDF.VAData('VA Details'!$C$2,CT$557,$B665,CT$559,'VA Details'!$C$4,'VA Details'!$C$3,'VA Details'!$C$5)</f>
        <v>#NAME?</v>
      </c>
    </row>
    <row r="666" spans="1:98" ht="15.75" customHeight="1" x14ac:dyDescent="0.25">
      <c r="A666" s="1"/>
      <c r="B666" s="36" t="s">
        <v>437</v>
      </c>
      <c r="C666" s="4" t="s">
        <v>365</v>
      </c>
      <c r="D666" s="4" t="s">
        <v>365</v>
      </c>
      <c r="E666" s="4" t="s">
        <v>365</v>
      </c>
      <c r="F666" s="4" t="s">
        <v>365</v>
      </c>
      <c r="G666" s="4">
        <v>146.69399999999999</v>
      </c>
      <c r="H666" s="4">
        <v>19.571999999999999</v>
      </c>
      <c r="I666" s="4">
        <v>53.274000000000001</v>
      </c>
      <c r="J666" s="4">
        <v>45.034999999999997</v>
      </c>
      <c r="K666" s="4">
        <v>71.706999999999994</v>
      </c>
      <c r="L666" s="4">
        <v>154.95099999999999</v>
      </c>
      <c r="M666" s="4">
        <v>94.241</v>
      </c>
      <c r="N666" s="4">
        <v>189.596</v>
      </c>
      <c r="O666" s="4">
        <v>35.201999999999998</v>
      </c>
      <c r="P666" s="4">
        <v>1011.391</v>
      </c>
      <c r="Q666" s="4">
        <v>189.51900000000001</v>
      </c>
      <c r="R666" s="4">
        <v>53.143000000000001</v>
      </c>
      <c r="S666" s="4">
        <v>43.164999999999999</v>
      </c>
      <c r="T666" s="4">
        <v>25.427</v>
      </c>
      <c r="U666" s="4">
        <v>435.709</v>
      </c>
      <c r="V666" s="4">
        <v>217.86</v>
      </c>
      <c r="W666" s="4">
        <v>130.91499999999999</v>
      </c>
      <c r="X666" s="4">
        <v>240.85900000000001</v>
      </c>
      <c r="Y666" s="4">
        <v>263.69</v>
      </c>
      <c r="Z666" s="4">
        <v>168.52699999999999</v>
      </c>
      <c r="AA666" s="4">
        <v>141.15</v>
      </c>
      <c r="AB666" s="4">
        <v>381.58699999999999</v>
      </c>
      <c r="AC666" s="4">
        <v>327.43</v>
      </c>
      <c r="AD666" s="4">
        <v>219.55799999999999</v>
      </c>
      <c r="AE666" s="4">
        <v>229.197</v>
      </c>
      <c r="AF666" s="4">
        <v>429.01900000000001</v>
      </c>
      <c r="AG666" s="4">
        <v>425.93099999999998</v>
      </c>
      <c r="AH666" s="4">
        <v>247.649</v>
      </c>
      <c r="AI666" s="4">
        <v>239.73599999999999</v>
      </c>
      <c r="AJ666" s="4">
        <v>534.63300000000004</v>
      </c>
      <c r="AK666" s="4">
        <v>823.48199999999997</v>
      </c>
      <c r="AL666" s="4">
        <v>395.72899999999998</v>
      </c>
      <c r="AM666" s="4">
        <v>352.625</v>
      </c>
      <c r="AN666" s="4">
        <v>858.59699999999998</v>
      </c>
      <c r="AO666" s="4">
        <v>647.46</v>
      </c>
      <c r="AP666" s="4">
        <v>592.55499999999995</v>
      </c>
      <c r="AQ666" s="4">
        <v>685.16899999999998</v>
      </c>
      <c r="AR666" s="4">
        <v>787.81799999999998</v>
      </c>
      <c r="AS666" s="4">
        <v>581.13599999999997</v>
      </c>
      <c r="AT666" s="4">
        <v>552.76199999999994</v>
      </c>
      <c r="AU666" s="4">
        <v>487.17099999999999</v>
      </c>
      <c r="AV666" s="4">
        <v>804.46799999999996</v>
      </c>
      <c r="AW666" s="4">
        <v>647.90700000000004</v>
      </c>
      <c r="AX666" s="4">
        <v>579.43299999999999</v>
      </c>
      <c r="AY666" s="4">
        <v>633.70000000000005</v>
      </c>
      <c r="AZ666" s="4">
        <v>831.4</v>
      </c>
      <c r="BA666" s="4">
        <v>711.1</v>
      </c>
      <c r="BB666" s="4">
        <v>763.2</v>
      </c>
      <c r="BC666" s="4">
        <v>622.20000000000005</v>
      </c>
      <c r="BD666" s="4">
        <v>814.5</v>
      </c>
      <c r="BE666" s="4">
        <v>666.3</v>
      </c>
      <c r="BF666" s="4">
        <v>679.7</v>
      </c>
      <c r="BG666" s="4">
        <v>594.20000000000005</v>
      </c>
      <c r="BH666" s="272">
        <v>858.9</v>
      </c>
      <c r="BI666" s="218" t="e">
        <f t="array" aca="1" ref="BI666" ca="1">_xll.VisibleAlpha.UDF.VAData('VA Details'!$C$2,BI$557,$B666,BI$559,'VA Details'!$C$4,'VA Details'!$C$3,'VA Details'!$C$5)</f>
        <v>#NAME?</v>
      </c>
      <c r="BJ666" s="218" t="e">
        <f t="array" aca="1" ref="BJ666" ca="1">_xll.VisibleAlpha.UDF.VAData('VA Details'!$C$2,BJ$557,$B666,BJ$559,'VA Details'!$C$4,'VA Details'!$C$3,'VA Details'!$C$5)</f>
        <v>#NAME?</v>
      </c>
      <c r="BK666" s="218" t="e">
        <f t="array" aca="1" ref="BK666" ca="1">_xll.VisibleAlpha.UDF.VAData('VA Details'!$C$2,BK$557,$B666,BK$559,'VA Details'!$C$4,'VA Details'!$C$3,'VA Details'!$C$5)</f>
        <v>#NAME?</v>
      </c>
      <c r="BL666" s="218" t="e">
        <f t="array" aca="1" ref="BL666" ca="1">_xll.VisibleAlpha.UDF.VAData('VA Details'!$C$2,BL$557,$B666,BL$559,'VA Details'!$C$4,'VA Details'!$C$3,'VA Details'!$C$5)</f>
        <v>#NAME?</v>
      </c>
      <c r="BM666" s="218" t="e">
        <f t="array" aca="1" ref="BM666" ca="1">_xll.VisibleAlpha.UDF.VAData('VA Details'!$C$2,BM$557,$B666,BM$559,'VA Details'!$C$4,'VA Details'!$C$3,'VA Details'!$C$5)</f>
        <v>#NAME?</v>
      </c>
      <c r="BN666" s="218" t="e">
        <f t="array" aca="1" ref="BN666" ca="1">_xll.VisibleAlpha.UDF.VAData('VA Details'!$C$2,BN$557,$B666,BN$559,'VA Details'!$C$4,'VA Details'!$C$3,'VA Details'!$C$5)</f>
        <v>#NAME?</v>
      </c>
      <c r="BO666" s="218" t="e">
        <f t="array" aca="1" ref="BO666" ca="1">_xll.VisibleAlpha.UDF.VAData('VA Details'!$C$2,BO$557,$B666,BO$559,'VA Details'!$C$4,'VA Details'!$C$3,'VA Details'!$C$5)</f>
        <v>#NAME?</v>
      </c>
      <c r="BP666" s="218" t="e">
        <f t="array" aca="1" ref="BP666" ca="1">_xll.VisibleAlpha.UDF.VAData('VA Details'!$C$2,BP$557,$B666,BP$559,'VA Details'!$C$4,'VA Details'!$C$3,'VA Details'!$C$5)</f>
        <v>#NAME?</v>
      </c>
      <c r="BQ666" s="218" t="e">
        <f t="array" aca="1" ref="BQ666" ca="1">_xll.VisibleAlpha.UDF.VAData('VA Details'!$C$2,BQ$557,$B666,BQ$559,'VA Details'!$C$4,'VA Details'!$C$3,'VA Details'!$C$5)</f>
        <v>#NAME?</v>
      </c>
      <c r="BR666" s="218" t="e">
        <f t="array" aca="1" ref="BR666" ca="1">_xll.VisibleAlpha.UDF.VAData('VA Details'!$C$2,BR$557,$B666,BR$559,'VA Details'!$C$4,'VA Details'!$C$3,'VA Details'!$C$5)</f>
        <v>#NAME?</v>
      </c>
      <c r="BS666" s="218" t="e">
        <f t="array" aca="1" ref="BS666" ca="1">_xll.VisibleAlpha.UDF.VAData('VA Details'!$C$2,BS$557,$B666,BS$559,'VA Details'!$C$4,'VA Details'!$C$3,'VA Details'!$C$5)</f>
        <v>#NAME?</v>
      </c>
      <c r="BT666" s="218" t="e">
        <f t="array" aca="1" ref="BT666" ca="1">_xll.VisibleAlpha.UDF.VAData('VA Details'!$C$2,BT$557,$B666,BT$559,'VA Details'!$C$4,'VA Details'!$C$3,'VA Details'!$C$5)</f>
        <v>#NAME?</v>
      </c>
      <c r="BU666" s="218" t="e">
        <f t="array" aca="1" ref="BU666" ca="1">_xll.VisibleAlpha.UDF.VAData('VA Details'!$C$2,BU$557,$B666,BU$559,'VA Details'!$C$4,'VA Details'!$C$3,'VA Details'!$C$5)</f>
        <v>#NAME?</v>
      </c>
      <c r="BV666" s="218" t="e">
        <f t="array" aca="1" ref="BV666" ca="1">_xll.VisibleAlpha.UDF.VAData('VA Details'!$C$2,BV$557,$B666,BV$559,'VA Details'!$C$4,'VA Details'!$C$3,'VA Details'!$C$5)</f>
        <v>#NAME?</v>
      </c>
      <c r="BW666" s="218" t="e">
        <f t="array" aca="1" ref="BW666" ca="1">_xll.VisibleAlpha.UDF.VAData('VA Details'!$C$2,BW$557,$B666,BW$559,'VA Details'!$C$4,'VA Details'!$C$3,'VA Details'!$C$5)</f>
        <v>#NAME?</v>
      </c>
      <c r="BX666" s="218" t="e">
        <f t="array" aca="1" ref="BX666" ca="1">_xll.VisibleAlpha.UDF.VAData('VA Details'!$C$2,BX$557,$B666,BX$559,'VA Details'!$C$4,'VA Details'!$C$3,'VA Details'!$C$5)</f>
        <v>#NAME?</v>
      </c>
      <c r="BY666" s="218" t="e">
        <f t="array" aca="1" ref="BY666" ca="1">_xll.VisibleAlpha.UDF.VAData('VA Details'!$C$2,BY$557,$B666,BY$559,'VA Details'!$C$4,'VA Details'!$C$3,'VA Details'!$C$5)</f>
        <v>#NAME?</v>
      </c>
      <c r="BZ666" s="218" t="e">
        <f t="array" aca="1" ref="BZ666" ca="1">_xll.VisibleAlpha.UDF.VAData('VA Details'!$C$2,BZ$557,$B666,BZ$559,'VA Details'!$C$4,'VA Details'!$C$3,'VA Details'!$C$5)</f>
        <v>#NAME?</v>
      </c>
      <c r="CB666" s="4" t="s">
        <v>365</v>
      </c>
      <c r="CC666" s="4">
        <v>45.034999999999997</v>
      </c>
      <c r="CD666" s="4">
        <v>189.596</v>
      </c>
      <c r="CE666" s="4">
        <v>53.143000000000001</v>
      </c>
      <c r="CF666" s="4">
        <v>217.86</v>
      </c>
      <c r="CG666" s="4">
        <v>168.52699999999999</v>
      </c>
      <c r="CH666" s="4">
        <v>219.55799999999999</v>
      </c>
      <c r="CI666" s="4">
        <v>247.649</v>
      </c>
      <c r="CJ666" s="4">
        <v>395.72899999999998</v>
      </c>
      <c r="CK666" s="4">
        <v>592.55499999999995</v>
      </c>
      <c r="CL666" s="4">
        <v>552.76199999999994</v>
      </c>
      <c r="CM666" s="4">
        <v>579.43299999999999</v>
      </c>
      <c r="CN666" s="4">
        <v>763.2</v>
      </c>
      <c r="CO666" s="4">
        <v>679.7</v>
      </c>
      <c r="CP666" s="218" t="e">
        <f t="array" aca="1" ref="CP666" ca="1">_xll.VisibleAlpha.UDF.VAData('VA Details'!$C$2,CP$557,$B666,CP$559,'VA Details'!$C$4,'VA Details'!$C$3,'VA Details'!$C$5)</f>
        <v>#NAME?</v>
      </c>
      <c r="CQ666" s="218" t="e">
        <f t="array" aca="1" ref="CQ666" ca="1">_xll.VisibleAlpha.UDF.VAData('VA Details'!$C$2,CQ$557,$B666,CQ$559,'VA Details'!$C$4,'VA Details'!$C$3,'VA Details'!$C$5)</f>
        <v>#NAME?</v>
      </c>
      <c r="CR666" s="218" t="e">
        <f t="array" aca="1" ref="CR666" ca="1">_xll.VisibleAlpha.UDF.VAData('VA Details'!$C$2,CR$557,$B666,CR$559,'VA Details'!$C$4,'VA Details'!$C$3,'VA Details'!$C$5)</f>
        <v>#NAME?</v>
      </c>
      <c r="CS666" s="218" t="e">
        <f t="array" aca="1" ref="CS666" ca="1">_xll.VisibleAlpha.UDF.VAData('VA Details'!$C$2,CS$557,$B666,CS$559,'VA Details'!$C$4,'VA Details'!$C$3,'VA Details'!$C$5)</f>
        <v>#NAME?</v>
      </c>
      <c r="CT666" s="218" t="e">
        <f t="array" aca="1" ref="CT666" ca="1">_xll.VisibleAlpha.UDF.VAData('VA Details'!$C$2,CT$557,$B666,CT$559,'VA Details'!$C$4,'VA Details'!$C$3,'VA Details'!$C$5)</f>
        <v>#NAME?</v>
      </c>
    </row>
    <row r="667" spans="1:98" ht="15.75" customHeight="1" x14ac:dyDescent="0.25">
      <c r="A667" s="1"/>
      <c r="B667" s="36" t="s">
        <v>438</v>
      </c>
      <c r="C667" s="4" t="s">
        <v>365</v>
      </c>
      <c r="D667" s="4" t="s">
        <v>365</v>
      </c>
      <c r="E667" s="4" t="s">
        <v>365</v>
      </c>
      <c r="F667" s="4" t="s">
        <v>365</v>
      </c>
      <c r="G667" s="4">
        <v>25.940999999999999</v>
      </c>
      <c r="H667" s="4">
        <v>45.076999999999998</v>
      </c>
      <c r="I667" s="4">
        <v>22.515999999999998</v>
      </c>
      <c r="J667" s="4">
        <v>22.477</v>
      </c>
      <c r="K667" s="4">
        <v>27.986999999999998</v>
      </c>
      <c r="L667" s="4">
        <v>60.567999999999998</v>
      </c>
      <c r="M667" s="4">
        <v>29.687000000000001</v>
      </c>
      <c r="N667" s="4">
        <v>30.218</v>
      </c>
      <c r="O667" s="4">
        <v>27.852</v>
      </c>
      <c r="P667" s="4">
        <v>84.033000000000001</v>
      </c>
      <c r="Q667" s="4">
        <v>45.034999999999997</v>
      </c>
      <c r="R667" s="4">
        <v>29.78</v>
      </c>
      <c r="S667" s="4">
        <v>23.146999999999998</v>
      </c>
      <c r="T667" s="4">
        <v>55.948</v>
      </c>
      <c r="U667" s="4">
        <v>24.617000000000001</v>
      </c>
      <c r="V667" s="4">
        <v>20.050999999999998</v>
      </c>
      <c r="W667" s="4">
        <v>12.452999999999999</v>
      </c>
      <c r="X667" s="4">
        <v>24.02</v>
      </c>
      <c r="Y667" s="4">
        <v>20.207000000000001</v>
      </c>
      <c r="Z667" s="4">
        <v>15.888</v>
      </c>
      <c r="AA667" s="4">
        <v>12.734</v>
      </c>
      <c r="AB667" s="4">
        <v>77.561000000000007</v>
      </c>
      <c r="AC667" s="4">
        <v>26.664999999999999</v>
      </c>
      <c r="AD667" s="4">
        <v>16.323</v>
      </c>
      <c r="AE667" s="4">
        <v>11.635999999999999</v>
      </c>
      <c r="AF667" s="4">
        <v>36.430999999999997</v>
      </c>
      <c r="AG667" s="4">
        <v>30.856999999999999</v>
      </c>
      <c r="AH667" s="4">
        <v>15.162000000000001</v>
      </c>
      <c r="AI667" s="4">
        <v>10.641999999999999</v>
      </c>
      <c r="AJ667" s="4">
        <v>40.540999999999997</v>
      </c>
      <c r="AK667" s="4">
        <v>39.786000000000001</v>
      </c>
      <c r="AL667" s="4">
        <v>28.2</v>
      </c>
      <c r="AM667" s="4">
        <v>23.847000000000001</v>
      </c>
      <c r="AN667" s="4">
        <v>39.292999999999999</v>
      </c>
      <c r="AO667" s="4">
        <v>24.425999999999998</v>
      </c>
      <c r="AP667" s="4">
        <v>19.108000000000001</v>
      </c>
      <c r="AQ667" s="4">
        <v>19.486000000000001</v>
      </c>
      <c r="AR667" s="4">
        <v>26.934000000000001</v>
      </c>
      <c r="AS667" s="4">
        <v>26.733000000000001</v>
      </c>
      <c r="AT667" s="4">
        <v>17.742000000000001</v>
      </c>
      <c r="AU667" s="4">
        <v>11.491</v>
      </c>
      <c r="AV667" s="4">
        <v>12.579000000000001</v>
      </c>
      <c r="AW667" s="4">
        <v>11.678000000000001</v>
      </c>
      <c r="AX667" s="4">
        <v>13.224</v>
      </c>
      <c r="AY667" s="4">
        <v>140.1</v>
      </c>
      <c r="AZ667" s="4" t="s">
        <v>365</v>
      </c>
      <c r="BA667" s="4" t="s">
        <v>365</v>
      </c>
      <c r="BB667" s="4" t="s">
        <v>365</v>
      </c>
      <c r="BC667" s="4" t="s">
        <v>365</v>
      </c>
      <c r="BD667" s="4" t="s">
        <v>365</v>
      </c>
      <c r="BE667" s="4" t="s">
        <v>365</v>
      </c>
      <c r="BF667" s="4" t="s">
        <v>365</v>
      </c>
      <c r="BG667" s="4" t="s">
        <v>365</v>
      </c>
      <c r="BH667" s="272" t="s">
        <v>365</v>
      </c>
      <c r="BI667" s="218" t="e">
        <f t="array" aca="1" ref="BI667" ca="1">_xll.VisibleAlpha.UDF.VAData('VA Details'!$C$2,BI$557,$B667,BI$559,'VA Details'!$C$4,'VA Details'!$C$3,'VA Details'!$C$5)</f>
        <v>#NAME?</v>
      </c>
      <c r="BJ667" s="218" t="e">
        <f t="array" aca="1" ref="BJ667" ca="1">_xll.VisibleAlpha.UDF.VAData('VA Details'!$C$2,BJ$557,$B667,BJ$559,'VA Details'!$C$4,'VA Details'!$C$3,'VA Details'!$C$5)</f>
        <v>#NAME?</v>
      </c>
      <c r="BK667" s="218" t="e">
        <f t="array" aca="1" ref="BK667" ca="1">_xll.VisibleAlpha.UDF.VAData('VA Details'!$C$2,BK$557,$B667,BK$559,'VA Details'!$C$4,'VA Details'!$C$3,'VA Details'!$C$5)</f>
        <v>#NAME?</v>
      </c>
      <c r="BL667" s="218" t="e">
        <f t="array" aca="1" ref="BL667" ca="1">_xll.VisibleAlpha.UDF.VAData('VA Details'!$C$2,BL$557,$B667,BL$559,'VA Details'!$C$4,'VA Details'!$C$3,'VA Details'!$C$5)</f>
        <v>#NAME?</v>
      </c>
      <c r="BM667" s="218" t="e">
        <f t="array" aca="1" ref="BM667" ca="1">_xll.VisibleAlpha.UDF.VAData('VA Details'!$C$2,BM$557,$B667,BM$559,'VA Details'!$C$4,'VA Details'!$C$3,'VA Details'!$C$5)</f>
        <v>#NAME?</v>
      </c>
      <c r="BN667" s="218" t="e">
        <f t="array" aca="1" ref="BN667" ca="1">_xll.VisibleAlpha.UDF.VAData('VA Details'!$C$2,BN$557,$B667,BN$559,'VA Details'!$C$4,'VA Details'!$C$3,'VA Details'!$C$5)</f>
        <v>#NAME?</v>
      </c>
      <c r="BO667" s="218" t="e">
        <f t="array" aca="1" ref="BO667" ca="1">_xll.VisibleAlpha.UDF.VAData('VA Details'!$C$2,BO$557,$B667,BO$559,'VA Details'!$C$4,'VA Details'!$C$3,'VA Details'!$C$5)</f>
        <v>#NAME?</v>
      </c>
      <c r="BP667" s="218" t="e">
        <f t="array" aca="1" ref="BP667" ca="1">_xll.VisibleAlpha.UDF.VAData('VA Details'!$C$2,BP$557,$B667,BP$559,'VA Details'!$C$4,'VA Details'!$C$3,'VA Details'!$C$5)</f>
        <v>#NAME?</v>
      </c>
      <c r="BQ667" s="218" t="e">
        <f t="array" aca="1" ref="BQ667" ca="1">_xll.VisibleAlpha.UDF.VAData('VA Details'!$C$2,BQ$557,$B667,BQ$559,'VA Details'!$C$4,'VA Details'!$C$3,'VA Details'!$C$5)</f>
        <v>#NAME?</v>
      </c>
      <c r="BR667" s="218" t="e">
        <f t="array" aca="1" ref="BR667" ca="1">_xll.VisibleAlpha.UDF.VAData('VA Details'!$C$2,BR$557,$B667,BR$559,'VA Details'!$C$4,'VA Details'!$C$3,'VA Details'!$C$5)</f>
        <v>#NAME?</v>
      </c>
      <c r="BS667" s="218" t="e">
        <f t="array" aca="1" ref="BS667" ca="1">_xll.VisibleAlpha.UDF.VAData('VA Details'!$C$2,BS$557,$B667,BS$559,'VA Details'!$C$4,'VA Details'!$C$3,'VA Details'!$C$5)</f>
        <v>#NAME?</v>
      </c>
      <c r="BT667" s="218" t="e">
        <f t="array" aca="1" ref="BT667" ca="1">_xll.VisibleAlpha.UDF.VAData('VA Details'!$C$2,BT$557,$B667,BT$559,'VA Details'!$C$4,'VA Details'!$C$3,'VA Details'!$C$5)</f>
        <v>#NAME?</v>
      </c>
      <c r="BU667" s="218" t="e">
        <f t="array" aca="1" ref="BU667" ca="1">_xll.VisibleAlpha.UDF.VAData('VA Details'!$C$2,BU$557,$B667,BU$559,'VA Details'!$C$4,'VA Details'!$C$3,'VA Details'!$C$5)</f>
        <v>#NAME?</v>
      </c>
      <c r="BV667" s="218" t="e">
        <f t="array" aca="1" ref="BV667" ca="1">_xll.VisibleAlpha.UDF.VAData('VA Details'!$C$2,BV$557,$B667,BV$559,'VA Details'!$C$4,'VA Details'!$C$3,'VA Details'!$C$5)</f>
        <v>#NAME?</v>
      </c>
      <c r="BW667" s="218" t="e">
        <f t="array" aca="1" ref="BW667" ca="1">_xll.VisibleAlpha.UDF.VAData('VA Details'!$C$2,BW$557,$B667,BW$559,'VA Details'!$C$4,'VA Details'!$C$3,'VA Details'!$C$5)</f>
        <v>#NAME?</v>
      </c>
      <c r="BX667" s="218" t="e">
        <f t="array" aca="1" ref="BX667" ca="1">_xll.VisibleAlpha.UDF.VAData('VA Details'!$C$2,BX$557,$B667,BX$559,'VA Details'!$C$4,'VA Details'!$C$3,'VA Details'!$C$5)</f>
        <v>#NAME?</v>
      </c>
      <c r="BY667" s="218" t="e">
        <f t="array" aca="1" ref="BY667" ca="1">_xll.VisibleAlpha.UDF.VAData('VA Details'!$C$2,BY$557,$B667,BY$559,'VA Details'!$C$4,'VA Details'!$C$3,'VA Details'!$C$5)</f>
        <v>#NAME?</v>
      </c>
      <c r="BZ667" s="218" t="e">
        <f t="array" aca="1" ref="BZ667" ca="1">_xll.VisibleAlpha.UDF.VAData('VA Details'!$C$2,BZ$557,$B667,BZ$559,'VA Details'!$C$4,'VA Details'!$C$3,'VA Details'!$C$5)</f>
        <v>#NAME?</v>
      </c>
      <c r="CB667" s="4" t="s">
        <v>365</v>
      </c>
      <c r="CC667" s="4">
        <v>22.477</v>
      </c>
      <c r="CD667" s="4">
        <v>30.218</v>
      </c>
      <c r="CE667" s="4">
        <v>29.78</v>
      </c>
      <c r="CF667" s="4">
        <v>20.050999999999998</v>
      </c>
      <c r="CG667" s="4">
        <v>15.888</v>
      </c>
      <c r="CH667" s="4">
        <v>16.323</v>
      </c>
      <c r="CI667" s="4">
        <v>15.162000000000001</v>
      </c>
      <c r="CJ667" s="4">
        <v>28.2</v>
      </c>
      <c r="CK667" s="4">
        <v>19.108000000000001</v>
      </c>
      <c r="CL667" s="4">
        <v>17.742000000000001</v>
      </c>
      <c r="CM667" s="4">
        <v>13.224</v>
      </c>
      <c r="CN667" s="4" t="s">
        <v>365</v>
      </c>
      <c r="CO667" s="4" t="s">
        <v>365</v>
      </c>
      <c r="CP667" s="218" t="e">
        <f t="array" aca="1" ref="CP667" ca="1">_xll.VisibleAlpha.UDF.VAData('VA Details'!$C$2,CP$557,$B667,CP$559,'VA Details'!$C$4,'VA Details'!$C$3,'VA Details'!$C$5)</f>
        <v>#NAME?</v>
      </c>
      <c r="CQ667" s="218" t="e">
        <f t="array" aca="1" ref="CQ667" ca="1">_xll.VisibleAlpha.UDF.VAData('VA Details'!$C$2,CQ$557,$B667,CQ$559,'VA Details'!$C$4,'VA Details'!$C$3,'VA Details'!$C$5)</f>
        <v>#NAME?</v>
      </c>
      <c r="CR667" s="218" t="e">
        <f t="array" aca="1" ref="CR667" ca="1">_xll.VisibleAlpha.UDF.VAData('VA Details'!$C$2,CR$557,$B667,CR$559,'VA Details'!$C$4,'VA Details'!$C$3,'VA Details'!$C$5)</f>
        <v>#NAME?</v>
      </c>
      <c r="CS667" s="218" t="e">
        <f t="array" aca="1" ref="CS667" ca="1">_xll.VisibleAlpha.UDF.VAData('VA Details'!$C$2,CS$557,$B667,CS$559,'VA Details'!$C$4,'VA Details'!$C$3,'VA Details'!$C$5)</f>
        <v>#NAME?</v>
      </c>
      <c r="CT667" s="218" t="e">
        <f t="array" aca="1" ref="CT667" ca="1">_xll.VisibleAlpha.UDF.VAData('VA Details'!$C$2,CT$557,$B667,CT$559,'VA Details'!$C$4,'VA Details'!$C$3,'VA Details'!$C$5)</f>
        <v>#NAME?</v>
      </c>
    </row>
    <row r="668" spans="1:98" ht="15.75" customHeight="1" x14ac:dyDescent="0.25">
      <c r="A668" s="1"/>
      <c r="B668" s="36" t="s">
        <v>439</v>
      </c>
      <c r="C668" s="4" t="s">
        <v>365</v>
      </c>
      <c r="D668" s="4" t="s">
        <v>365</v>
      </c>
      <c r="E668" s="4" t="s">
        <v>365</v>
      </c>
      <c r="F668" s="4" t="s">
        <v>365</v>
      </c>
      <c r="G668" s="4" t="s">
        <v>365</v>
      </c>
      <c r="H668" s="4" t="s">
        <v>365</v>
      </c>
      <c r="I668" s="4" t="s">
        <v>365</v>
      </c>
      <c r="J668" s="4" t="s">
        <v>365</v>
      </c>
      <c r="K668" s="4">
        <v>42.695</v>
      </c>
      <c r="L668" s="4" t="s">
        <v>365</v>
      </c>
      <c r="M668" s="4" t="s">
        <v>365</v>
      </c>
      <c r="N668" s="4">
        <v>7.4889999999999999</v>
      </c>
      <c r="O668" s="4">
        <v>182.506</v>
      </c>
      <c r="P668" s="4">
        <v>302.25299999999999</v>
      </c>
      <c r="Q668" s="4" t="s">
        <v>365</v>
      </c>
      <c r="R668" s="4">
        <v>5.0019999999999998</v>
      </c>
      <c r="S668" s="4" t="s">
        <v>365</v>
      </c>
      <c r="T668" s="4" t="s">
        <v>365</v>
      </c>
      <c r="U668" s="4">
        <v>42.441000000000003</v>
      </c>
      <c r="V668" s="4">
        <v>56.779000000000003</v>
      </c>
      <c r="W668" s="4">
        <v>66.040999999999997</v>
      </c>
      <c r="X668" s="4">
        <v>111.88500000000001</v>
      </c>
      <c r="Y668" s="4">
        <v>128.97200000000001</v>
      </c>
      <c r="Z668" s="4">
        <v>98.474000000000004</v>
      </c>
      <c r="AA668" s="4">
        <v>92.515000000000001</v>
      </c>
      <c r="AB668" s="4">
        <v>129.39599999999999</v>
      </c>
      <c r="AC668" s="4">
        <v>177.946</v>
      </c>
      <c r="AD668" s="4">
        <v>127.901</v>
      </c>
      <c r="AE668" s="4">
        <v>79.902000000000001</v>
      </c>
      <c r="AF668" s="4">
        <v>115.13500000000001</v>
      </c>
      <c r="AG668" s="4">
        <v>164.11199999999999</v>
      </c>
      <c r="AH668" s="4">
        <v>117.851</v>
      </c>
      <c r="AI668" s="4">
        <v>19.140999999999998</v>
      </c>
      <c r="AJ668" s="4">
        <v>20.957000000000001</v>
      </c>
      <c r="AK668" s="4">
        <v>57.28</v>
      </c>
      <c r="AL668" s="4">
        <v>51.866999999999997</v>
      </c>
      <c r="AM668" s="4">
        <v>36.564999999999998</v>
      </c>
      <c r="AN668" s="4">
        <v>36.426000000000002</v>
      </c>
      <c r="AO668" s="4">
        <v>33.079000000000001</v>
      </c>
      <c r="AP668" s="4">
        <v>19.597999999999999</v>
      </c>
      <c r="AQ668" s="4">
        <v>14.281000000000001</v>
      </c>
      <c r="AR668" s="4">
        <v>15.41</v>
      </c>
      <c r="AS668" s="4">
        <v>19.853999999999999</v>
      </c>
      <c r="AT668" s="4">
        <v>15.523999999999999</v>
      </c>
      <c r="AU668" s="4">
        <v>10.82</v>
      </c>
      <c r="AV668" s="4">
        <v>12.601000000000001</v>
      </c>
      <c r="AW668" s="4">
        <v>15.369</v>
      </c>
      <c r="AX668" s="4">
        <v>12.374000000000001</v>
      </c>
      <c r="AY668" s="4">
        <v>171.35</v>
      </c>
      <c r="AZ668" s="4">
        <v>87.6</v>
      </c>
      <c r="BA668" s="4">
        <v>84.4</v>
      </c>
      <c r="BB668" s="4" t="s">
        <v>365</v>
      </c>
      <c r="BC668" s="4" t="s">
        <v>365</v>
      </c>
      <c r="BD668" s="4" t="s">
        <v>365</v>
      </c>
      <c r="BE668" s="4" t="s">
        <v>365</v>
      </c>
      <c r="BF668" s="4" t="s">
        <v>365</v>
      </c>
      <c r="BG668" s="4" t="s">
        <v>365</v>
      </c>
      <c r="BH668" s="272" t="s">
        <v>365</v>
      </c>
      <c r="BI668" s="218" t="e">
        <f t="array" aca="1" ref="BI668" ca="1">_xll.VisibleAlpha.UDF.VAData('VA Details'!$C$2,BI$557,$B668,BI$559,'VA Details'!$C$4,'VA Details'!$C$3,'VA Details'!$C$5)</f>
        <v>#NAME?</v>
      </c>
      <c r="BJ668" s="218" t="e">
        <f t="array" aca="1" ref="BJ668" ca="1">_xll.VisibleAlpha.UDF.VAData('VA Details'!$C$2,BJ$557,$B668,BJ$559,'VA Details'!$C$4,'VA Details'!$C$3,'VA Details'!$C$5)</f>
        <v>#NAME?</v>
      </c>
      <c r="BK668" s="218" t="e">
        <f t="array" aca="1" ref="BK668" ca="1">_xll.VisibleAlpha.UDF.VAData('VA Details'!$C$2,BK$557,$B668,BK$559,'VA Details'!$C$4,'VA Details'!$C$3,'VA Details'!$C$5)</f>
        <v>#NAME?</v>
      </c>
      <c r="BL668" s="218" t="e">
        <f t="array" aca="1" ref="BL668" ca="1">_xll.VisibleAlpha.UDF.VAData('VA Details'!$C$2,BL$557,$B668,BL$559,'VA Details'!$C$4,'VA Details'!$C$3,'VA Details'!$C$5)</f>
        <v>#NAME?</v>
      </c>
      <c r="BM668" s="218" t="e">
        <f t="array" aca="1" ref="BM668" ca="1">_xll.VisibleAlpha.UDF.VAData('VA Details'!$C$2,BM$557,$B668,BM$559,'VA Details'!$C$4,'VA Details'!$C$3,'VA Details'!$C$5)</f>
        <v>#NAME?</v>
      </c>
      <c r="BN668" s="218" t="e">
        <f t="array" aca="1" ref="BN668" ca="1">_xll.VisibleAlpha.UDF.VAData('VA Details'!$C$2,BN$557,$B668,BN$559,'VA Details'!$C$4,'VA Details'!$C$3,'VA Details'!$C$5)</f>
        <v>#NAME?</v>
      </c>
      <c r="BO668" s="218" t="e">
        <f t="array" aca="1" ref="BO668" ca="1">_xll.VisibleAlpha.UDF.VAData('VA Details'!$C$2,BO$557,$B668,BO$559,'VA Details'!$C$4,'VA Details'!$C$3,'VA Details'!$C$5)</f>
        <v>#NAME?</v>
      </c>
      <c r="BP668" s="218" t="e">
        <f t="array" aca="1" ref="BP668" ca="1">_xll.VisibleAlpha.UDF.VAData('VA Details'!$C$2,BP$557,$B668,BP$559,'VA Details'!$C$4,'VA Details'!$C$3,'VA Details'!$C$5)</f>
        <v>#NAME?</v>
      </c>
      <c r="BQ668" s="218" t="e">
        <f t="array" aca="1" ref="BQ668" ca="1">_xll.VisibleAlpha.UDF.VAData('VA Details'!$C$2,BQ$557,$B668,BQ$559,'VA Details'!$C$4,'VA Details'!$C$3,'VA Details'!$C$5)</f>
        <v>#NAME?</v>
      </c>
      <c r="BR668" s="218" t="e">
        <f t="array" aca="1" ref="BR668" ca="1">_xll.VisibleAlpha.UDF.VAData('VA Details'!$C$2,BR$557,$B668,BR$559,'VA Details'!$C$4,'VA Details'!$C$3,'VA Details'!$C$5)</f>
        <v>#NAME?</v>
      </c>
      <c r="BS668" s="218" t="e">
        <f t="array" aca="1" ref="BS668" ca="1">_xll.VisibleAlpha.UDF.VAData('VA Details'!$C$2,BS$557,$B668,BS$559,'VA Details'!$C$4,'VA Details'!$C$3,'VA Details'!$C$5)</f>
        <v>#NAME?</v>
      </c>
      <c r="BT668" s="218" t="e">
        <f t="array" aca="1" ref="BT668" ca="1">_xll.VisibleAlpha.UDF.VAData('VA Details'!$C$2,BT$557,$B668,BT$559,'VA Details'!$C$4,'VA Details'!$C$3,'VA Details'!$C$5)</f>
        <v>#NAME?</v>
      </c>
      <c r="BU668" s="218" t="e">
        <f t="array" aca="1" ref="BU668" ca="1">_xll.VisibleAlpha.UDF.VAData('VA Details'!$C$2,BU$557,$B668,BU$559,'VA Details'!$C$4,'VA Details'!$C$3,'VA Details'!$C$5)</f>
        <v>#NAME?</v>
      </c>
      <c r="BV668" s="218" t="e">
        <f t="array" aca="1" ref="BV668" ca="1">_xll.VisibleAlpha.UDF.VAData('VA Details'!$C$2,BV$557,$B668,BV$559,'VA Details'!$C$4,'VA Details'!$C$3,'VA Details'!$C$5)</f>
        <v>#NAME?</v>
      </c>
      <c r="BW668" s="218" t="e">
        <f t="array" aca="1" ref="BW668" ca="1">_xll.VisibleAlpha.UDF.VAData('VA Details'!$C$2,BW$557,$B668,BW$559,'VA Details'!$C$4,'VA Details'!$C$3,'VA Details'!$C$5)</f>
        <v>#NAME?</v>
      </c>
      <c r="BX668" s="218" t="e">
        <f t="array" aca="1" ref="BX668" ca="1">_xll.VisibleAlpha.UDF.VAData('VA Details'!$C$2,BX$557,$B668,BX$559,'VA Details'!$C$4,'VA Details'!$C$3,'VA Details'!$C$5)</f>
        <v>#NAME?</v>
      </c>
      <c r="BY668" s="218" t="e">
        <f t="array" aca="1" ref="BY668" ca="1">_xll.VisibleAlpha.UDF.VAData('VA Details'!$C$2,BY$557,$B668,BY$559,'VA Details'!$C$4,'VA Details'!$C$3,'VA Details'!$C$5)</f>
        <v>#NAME?</v>
      </c>
      <c r="BZ668" s="218" t="e">
        <f t="array" aca="1" ref="BZ668" ca="1">_xll.VisibleAlpha.UDF.VAData('VA Details'!$C$2,BZ$557,$B668,BZ$559,'VA Details'!$C$4,'VA Details'!$C$3,'VA Details'!$C$5)</f>
        <v>#NAME?</v>
      </c>
      <c r="CB668" s="4" t="s">
        <v>365</v>
      </c>
      <c r="CC668" s="4" t="s">
        <v>365</v>
      </c>
      <c r="CD668" s="4">
        <v>7.4889999999999999</v>
      </c>
      <c r="CE668" s="4">
        <v>5.0019999999999998</v>
      </c>
      <c r="CF668" s="4">
        <v>56.779000000000003</v>
      </c>
      <c r="CG668" s="4">
        <v>98.474000000000004</v>
      </c>
      <c r="CH668" s="4">
        <v>127.901</v>
      </c>
      <c r="CI668" s="4">
        <v>117.851</v>
      </c>
      <c r="CJ668" s="4">
        <v>51.866999999999997</v>
      </c>
      <c r="CK668" s="4">
        <v>19.597999999999999</v>
      </c>
      <c r="CL668" s="4">
        <v>15.523999999999999</v>
      </c>
      <c r="CM668" s="4">
        <v>12.374000000000001</v>
      </c>
      <c r="CN668" s="4" t="s">
        <v>365</v>
      </c>
      <c r="CO668" s="4" t="s">
        <v>365</v>
      </c>
      <c r="CP668" s="218" t="e">
        <f t="array" aca="1" ref="CP668" ca="1">_xll.VisibleAlpha.UDF.VAData('VA Details'!$C$2,CP$557,$B668,CP$559,'VA Details'!$C$4,'VA Details'!$C$3,'VA Details'!$C$5)</f>
        <v>#NAME?</v>
      </c>
      <c r="CQ668" s="218" t="e">
        <f t="array" aca="1" ref="CQ668" ca="1">_xll.VisibleAlpha.UDF.VAData('VA Details'!$C$2,CQ$557,$B668,CQ$559,'VA Details'!$C$4,'VA Details'!$C$3,'VA Details'!$C$5)</f>
        <v>#NAME?</v>
      </c>
      <c r="CR668" s="218" t="e">
        <f t="array" aca="1" ref="CR668" ca="1">_xll.VisibleAlpha.UDF.VAData('VA Details'!$C$2,CR$557,$B668,CR$559,'VA Details'!$C$4,'VA Details'!$C$3,'VA Details'!$C$5)</f>
        <v>#NAME?</v>
      </c>
      <c r="CS668" s="218" t="e">
        <f t="array" aca="1" ref="CS668" ca="1">_xll.VisibleAlpha.UDF.VAData('VA Details'!$C$2,CS$557,$B668,CS$559,'VA Details'!$C$4,'VA Details'!$C$3,'VA Details'!$C$5)</f>
        <v>#NAME?</v>
      </c>
      <c r="CT668" s="218" t="e">
        <f t="array" aca="1" ref="CT668" ca="1">_xll.VisibleAlpha.UDF.VAData('VA Details'!$C$2,CT$557,$B668,CT$559,'VA Details'!$C$4,'VA Details'!$C$3,'VA Details'!$C$5)</f>
        <v>#NAME?</v>
      </c>
    </row>
    <row r="669" spans="1:98" ht="15.75" customHeight="1" x14ac:dyDescent="0.25">
      <c r="A669" s="1"/>
      <c r="B669" s="36" t="s">
        <v>440</v>
      </c>
      <c r="C669" s="4" t="s">
        <v>365</v>
      </c>
      <c r="D669" s="4" t="s">
        <v>365</v>
      </c>
      <c r="E669" s="4" t="s">
        <v>365</v>
      </c>
      <c r="F669" s="4" t="s">
        <v>365</v>
      </c>
      <c r="G669" s="4">
        <v>67.606499999999997</v>
      </c>
      <c r="H669" s="4">
        <v>58.26</v>
      </c>
      <c r="I669" s="4">
        <v>39.575499999999998</v>
      </c>
      <c r="J669" s="4">
        <v>44.601999999999997</v>
      </c>
      <c r="K669" s="4">
        <v>42.695</v>
      </c>
      <c r="L669" s="4">
        <v>41.593000000000004</v>
      </c>
      <c r="M669" s="4">
        <v>45.426000000000002</v>
      </c>
      <c r="N669" s="4">
        <v>44.881</v>
      </c>
      <c r="O669" s="4">
        <v>56.6</v>
      </c>
      <c r="P669" s="4">
        <v>72.132999999999996</v>
      </c>
      <c r="Q669" s="4">
        <v>246.16499999999999</v>
      </c>
      <c r="R669" s="4">
        <v>71.075000000000003</v>
      </c>
      <c r="S669" s="4">
        <v>78.14</v>
      </c>
      <c r="T669" s="4">
        <v>78.787000000000006</v>
      </c>
      <c r="U669" s="4">
        <v>116.38500000000001</v>
      </c>
      <c r="V669" s="4">
        <v>55.506</v>
      </c>
      <c r="W669" s="4">
        <v>76.763000000000005</v>
      </c>
      <c r="X669" s="4">
        <v>67.614999999999995</v>
      </c>
      <c r="Y669" s="4">
        <v>60.128999999999998</v>
      </c>
      <c r="Z669" s="4">
        <v>53.268999999999998</v>
      </c>
      <c r="AA669" s="4">
        <v>56.734000000000002</v>
      </c>
      <c r="AB669" s="4">
        <v>60.893999999999998</v>
      </c>
      <c r="AC669" s="4">
        <v>70.456000000000003</v>
      </c>
      <c r="AD669" s="4">
        <v>59.593000000000004</v>
      </c>
      <c r="AE669" s="4">
        <v>84.822999999999993</v>
      </c>
      <c r="AF669" s="4">
        <v>100.70399999999999</v>
      </c>
      <c r="AG669" s="4">
        <v>90.864999999999995</v>
      </c>
      <c r="AH669" s="4">
        <v>133.45400000000001</v>
      </c>
      <c r="AI669" s="4">
        <v>180.512</v>
      </c>
      <c r="AJ669" s="4">
        <v>162.64699999999999</v>
      </c>
      <c r="AK669" s="4">
        <v>179.45400000000001</v>
      </c>
      <c r="AL669" s="4">
        <v>186.68799999999999</v>
      </c>
      <c r="AM669" s="4">
        <v>220.32400000000001</v>
      </c>
      <c r="AN669" s="4">
        <v>218.673</v>
      </c>
      <c r="AO669" s="4">
        <v>228.56700000000001</v>
      </c>
      <c r="AP669" s="4">
        <v>273.50299999999999</v>
      </c>
      <c r="AQ669" s="4">
        <v>183.71199999999999</v>
      </c>
      <c r="AR669" s="4">
        <v>192.19200000000001</v>
      </c>
      <c r="AS669" s="4">
        <v>296.51799999999997</v>
      </c>
      <c r="AT669" s="4">
        <v>320.64600000000002</v>
      </c>
      <c r="AU669" s="4">
        <v>300.37700000000001</v>
      </c>
      <c r="AV669" s="4">
        <v>307.37</v>
      </c>
      <c r="AW669" s="4">
        <v>249.71899999999999</v>
      </c>
      <c r="AX669" s="4">
        <v>272.72399999999999</v>
      </c>
      <c r="AY669" s="4">
        <v>255.7</v>
      </c>
      <c r="AZ669" s="4">
        <v>347</v>
      </c>
      <c r="BA669" s="4">
        <v>282.10000000000002</v>
      </c>
      <c r="BB669" s="4">
        <v>277.10000000000002</v>
      </c>
      <c r="BC669" s="4">
        <v>252.2</v>
      </c>
      <c r="BD669" s="4">
        <v>319</v>
      </c>
      <c r="BE669" s="4">
        <v>286.8</v>
      </c>
      <c r="BF669" s="4">
        <v>378.6</v>
      </c>
      <c r="BG669" s="4">
        <v>418.8</v>
      </c>
      <c r="BH669" s="272">
        <v>433.4</v>
      </c>
      <c r="BI669" s="218" t="e">
        <f t="array" aca="1" ref="BI669" ca="1">_xll.VisibleAlpha.UDF.VAData('VA Details'!$C$2,BI$557,$B669,BI$559,'VA Details'!$C$4,'VA Details'!$C$3,'VA Details'!$C$5)</f>
        <v>#NAME?</v>
      </c>
      <c r="BJ669" s="218" t="e">
        <f t="array" aca="1" ref="BJ669" ca="1">_xll.VisibleAlpha.UDF.VAData('VA Details'!$C$2,BJ$557,$B669,BJ$559,'VA Details'!$C$4,'VA Details'!$C$3,'VA Details'!$C$5)</f>
        <v>#NAME?</v>
      </c>
      <c r="BK669" s="218" t="e">
        <f t="array" aca="1" ref="BK669" ca="1">_xll.VisibleAlpha.UDF.VAData('VA Details'!$C$2,BK$557,$B669,BK$559,'VA Details'!$C$4,'VA Details'!$C$3,'VA Details'!$C$5)</f>
        <v>#NAME?</v>
      </c>
      <c r="BL669" s="218" t="e">
        <f t="array" aca="1" ref="BL669" ca="1">_xll.VisibleAlpha.UDF.VAData('VA Details'!$C$2,BL$557,$B669,BL$559,'VA Details'!$C$4,'VA Details'!$C$3,'VA Details'!$C$5)</f>
        <v>#NAME?</v>
      </c>
      <c r="BM669" s="218" t="e">
        <f t="array" aca="1" ref="BM669" ca="1">_xll.VisibleAlpha.UDF.VAData('VA Details'!$C$2,BM$557,$B669,BM$559,'VA Details'!$C$4,'VA Details'!$C$3,'VA Details'!$C$5)</f>
        <v>#NAME?</v>
      </c>
      <c r="BN669" s="218" t="e">
        <f t="array" aca="1" ref="BN669" ca="1">_xll.VisibleAlpha.UDF.VAData('VA Details'!$C$2,BN$557,$B669,BN$559,'VA Details'!$C$4,'VA Details'!$C$3,'VA Details'!$C$5)</f>
        <v>#NAME?</v>
      </c>
      <c r="BO669" s="218" t="e">
        <f t="array" aca="1" ref="BO669" ca="1">_xll.VisibleAlpha.UDF.VAData('VA Details'!$C$2,BO$557,$B669,BO$559,'VA Details'!$C$4,'VA Details'!$C$3,'VA Details'!$C$5)</f>
        <v>#NAME?</v>
      </c>
      <c r="BP669" s="218" t="e">
        <f t="array" aca="1" ref="BP669" ca="1">_xll.VisibleAlpha.UDF.VAData('VA Details'!$C$2,BP$557,$B669,BP$559,'VA Details'!$C$4,'VA Details'!$C$3,'VA Details'!$C$5)</f>
        <v>#NAME?</v>
      </c>
      <c r="BQ669" s="218" t="e">
        <f t="array" aca="1" ref="BQ669" ca="1">_xll.VisibleAlpha.UDF.VAData('VA Details'!$C$2,BQ$557,$B669,BQ$559,'VA Details'!$C$4,'VA Details'!$C$3,'VA Details'!$C$5)</f>
        <v>#NAME?</v>
      </c>
      <c r="BR669" s="218" t="e">
        <f t="array" aca="1" ref="BR669" ca="1">_xll.VisibleAlpha.UDF.VAData('VA Details'!$C$2,BR$557,$B669,BR$559,'VA Details'!$C$4,'VA Details'!$C$3,'VA Details'!$C$5)</f>
        <v>#NAME?</v>
      </c>
      <c r="BS669" s="218" t="e">
        <f t="array" aca="1" ref="BS669" ca="1">_xll.VisibleAlpha.UDF.VAData('VA Details'!$C$2,BS$557,$B669,BS$559,'VA Details'!$C$4,'VA Details'!$C$3,'VA Details'!$C$5)</f>
        <v>#NAME?</v>
      </c>
      <c r="BT669" s="218" t="e">
        <f t="array" aca="1" ref="BT669" ca="1">_xll.VisibleAlpha.UDF.VAData('VA Details'!$C$2,BT$557,$B669,BT$559,'VA Details'!$C$4,'VA Details'!$C$3,'VA Details'!$C$5)</f>
        <v>#NAME?</v>
      </c>
      <c r="BU669" s="218" t="e">
        <f t="array" aca="1" ref="BU669" ca="1">_xll.VisibleAlpha.UDF.VAData('VA Details'!$C$2,BU$557,$B669,BU$559,'VA Details'!$C$4,'VA Details'!$C$3,'VA Details'!$C$5)</f>
        <v>#NAME?</v>
      </c>
      <c r="BV669" s="218" t="e">
        <f t="array" aca="1" ref="BV669" ca="1">_xll.VisibleAlpha.UDF.VAData('VA Details'!$C$2,BV$557,$B669,BV$559,'VA Details'!$C$4,'VA Details'!$C$3,'VA Details'!$C$5)</f>
        <v>#NAME?</v>
      </c>
      <c r="BW669" s="218" t="e">
        <f t="array" aca="1" ref="BW669" ca="1">_xll.VisibleAlpha.UDF.VAData('VA Details'!$C$2,BW$557,$B669,BW$559,'VA Details'!$C$4,'VA Details'!$C$3,'VA Details'!$C$5)</f>
        <v>#NAME?</v>
      </c>
      <c r="BX669" s="218" t="e">
        <f t="array" aca="1" ref="BX669" ca="1">_xll.VisibleAlpha.UDF.VAData('VA Details'!$C$2,BX$557,$B669,BX$559,'VA Details'!$C$4,'VA Details'!$C$3,'VA Details'!$C$5)</f>
        <v>#NAME?</v>
      </c>
      <c r="BY669" s="218" t="e">
        <f t="array" aca="1" ref="BY669" ca="1">_xll.VisibleAlpha.UDF.VAData('VA Details'!$C$2,BY$557,$B669,BY$559,'VA Details'!$C$4,'VA Details'!$C$3,'VA Details'!$C$5)</f>
        <v>#NAME?</v>
      </c>
      <c r="BZ669" s="218" t="e">
        <f t="array" aca="1" ref="BZ669" ca="1">_xll.VisibleAlpha.UDF.VAData('VA Details'!$C$2,BZ$557,$B669,BZ$559,'VA Details'!$C$4,'VA Details'!$C$3,'VA Details'!$C$5)</f>
        <v>#NAME?</v>
      </c>
      <c r="CB669" s="4" t="s">
        <v>365</v>
      </c>
      <c r="CC669" s="4">
        <v>44.601999999999997</v>
      </c>
      <c r="CD669" s="4">
        <v>44.881</v>
      </c>
      <c r="CE669" s="4">
        <v>71.075000000000003</v>
      </c>
      <c r="CF669" s="4">
        <v>54.057000000000002</v>
      </c>
      <c r="CG669" s="4">
        <v>53.268999999999998</v>
      </c>
      <c r="CH669" s="4">
        <v>59.593000000000004</v>
      </c>
      <c r="CI669" s="4">
        <v>133.45400000000001</v>
      </c>
      <c r="CJ669" s="4">
        <v>186.68799999999999</v>
      </c>
      <c r="CK669" s="4">
        <v>273.50299999999999</v>
      </c>
      <c r="CL669" s="4">
        <v>320.64600000000002</v>
      </c>
      <c r="CM669" s="4">
        <v>272.72399999999999</v>
      </c>
      <c r="CN669" s="4">
        <v>277.10000000000002</v>
      </c>
      <c r="CO669" s="4">
        <v>378.6</v>
      </c>
      <c r="CP669" s="218" t="e">
        <f t="array" aca="1" ref="CP669" ca="1">_xll.VisibleAlpha.UDF.VAData('VA Details'!$C$2,CP$557,$B669,CP$559,'VA Details'!$C$4,'VA Details'!$C$3,'VA Details'!$C$5)</f>
        <v>#NAME?</v>
      </c>
      <c r="CQ669" s="218" t="e">
        <f t="array" aca="1" ref="CQ669" ca="1">_xll.VisibleAlpha.UDF.VAData('VA Details'!$C$2,CQ$557,$B669,CQ$559,'VA Details'!$C$4,'VA Details'!$C$3,'VA Details'!$C$5)</f>
        <v>#NAME?</v>
      </c>
      <c r="CR669" s="218" t="e">
        <f t="array" aca="1" ref="CR669" ca="1">_xll.VisibleAlpha.UDF.VAData('VA Details'!$C$2,CR$557,$B669,CR$559,'VA Details'!$C$4,'VA Details'!$C$3,'VA Details'!$C$5)</f>
        <v>#NAME?</v>
      </c>
      <c r="CS669" s="218" t="e">
        <f t="array" aca="1" ref="CS669" ca="1">_xll.VisibleAlpha.UDF.VAData('VA Details'!$C$2,CS$557,$B669,CS$559,'VA Details'!$C$4,'VA Details'!$C$3,'VA Details'!$C$5)</f>
        <v>#NAME?</v>
      </c>
      <c r="CT669" s="218" t="e">
        <f t="array" aca="1" ref="CT669" ca="1">_xll.VisibleAlpha.UDF.VAData('VA Details'!$C$2,CT$557,$B669,CT$559,'VA Details'!$C$4,'VA Details'!$C$3,'VA Details'!$C$5)</f>
        <v>#NAME?</v>
      </c>
    </row>
    <row r="670" spans="1:98" ht="15.75" customHeight="1" x14ac:dyDescent="0.25">
      <c r="A670" s="1"/>
      <c r="B670" s="36" t="s">
        <v>441</v>
      </c>
      <c r="C670" s="4" t="s">
        <v>365</v>
      </c>
      <c r="D670" s="4" t="s">
        <v>365</v>
      </c>
      <c r="E670" s="4" t="s">
        <v>365</v>
      </c>
      <c r="F670" s="4" t="s">
        <v>365</v>
      </c>
      <c r="G670" s="4">
        <v>186.83</v>
      </c>
      <c r="H670" s="4">
        <v>187.73566666666667</v>
      </c>
      <c r="I670" s="4">
        <v>204.43566666666666</v>
      </c>
      <c r="J670" s="4">
        <v>233.58366666666666</v>
      </c>
      <c r="K670" s="4">
        <v>209.66200000000001</v>
      </c>
      <c r="L670" s="4">
        <v>212.547</v>
      </c>
      <c r="M670" s="4">
        <v>199.81299999999999</v>
      </c>
      <c r="N670" s="4">
        <v>198.95500000000001</v>
      </c>
      <c r="O670" s="4">
        <v>254.208</v>
      </c>
      <c r="P670" s="4">
        <v>119.53400000000001</v>
      </c>
      <c r="Q670" s="4">
        <v>92.766999999999996</v>
      </c>
      <c r="R670" s="4">
        <v>116.203</v>
      </c>
      <c r="S670" s="4">
        <v>186.61500000000001</v>
      </c>
      <c r="T670" s="4">
        <v>225.27500000000001</v>
      </c>
      <c r="U670" s="4">
        <v>178.96799999999999</v>
      </c>
      <c r="V670" s="4">
        <v>163.38499999999999</v>
      </c>
      <c r="W670" s="4">
        <v>201.01400000000001</v>
      </c>
      <c r="X670" s="4">
        <v>240.32900000000001</v>
      </c>
      <c r="Y670" s="4">
        <v>214.54</v>
      </c>
      <c r="Z670" s="4">
        <v>178.387</v>
      </c>
      <c r="AA670" s="4">
        <v>167.21799999999999</v>
      </c>
      <c r="AB670" s="4">
        <v>178.62899999999999</v>
      </c>
      <c r="AC670" s="4">
        <v>126.185</v>
      </c>
      <c r="AD670" s="4">
        <v>41.720999999999997</v>
      </c>
      <c r="AE670" s="4">
        <v>20.181000000000001</v>
      </c>
      <c r="AF670" s="4">
        <v>41.982999999999997</v>
      </c>
      <c r="AG670" s="4">
        <v>39.369</v>
      </c>
      <c r="AH670" s="4">
        <v>33.283999999999999</v>
      </c>
      <c r="AI670" s="4">
        <v>12.676</v>
      </c>
      <c r="AJ670" s="4">
        <v>36.911999999999999</v>
      </c>
      <c r="AK670" s="4">
        <v>33.542000000000002</v>
      </c>
      <c r="AL670" s="4">
        <v>28.88</v>
      </c>
      <c r="AM670" s="4">
        <v>18.07</v>
      </c>
      <c r="AN670" s="4">
        <v>62.328000000000003</v>
      </c>
      <c r="AO670" s="4">
        <v>59.802</v>
      </c>
      <c r="AP670" s="4">
        <v>40.316000000000003</v>
      </c>
      <c r="AQ670" s="4">
        <v>31.713999999999999</v>
      </c>
      <c r="AR670" s="4">
        <v>73.713999999999999</v>
      </c>
      <c r="AS670" s="4">
        <v>48.783999999999999</v>
      </c>
      <c r="AT670" s="4">
        <v>43.442999999999998</v>
      </c>
      <c r="AU670" s="4">
        <v>14.62</v>
      </c>
      <c r="AV670" s="4">
        <v>54.54</v>
      </c>
      <c r="AW670" s="4">
        <v>47.576000000000001</v>
      </c>
      <c r="AX670" s="4">
        <v>81.394000000000005</v>
      </c>
      <c r="AY670" s="4">
        <v>305.2</v>
      </c>
      <c r="AZ670" s="4">
        <v>176.6</v>
      </c>
      <c r="BA670" s="4">
        <v>152.5</v>
      </c>
      <c r="BB670" s="4">
        <v>145.80000000000001</v>
      </c>
      <c r="BC670" s="4">
        <v>114.3</v>
      </c>
      <c r="BD670" s="4">
        <v>177</v>
      </c>
      <c r="BE670" s="4">
        <v>158.6</v>
      </c>
      <c r="BF670" s="4">
        <v>173.3</v>
      </c>
      <c r="BG670" s="4">
        <v>143.4</v>
      </c>
      <c r="BH670" s="272">
        <v>176.3</v>
      </c>
      <c r="BI670" s="218" t="e">
        <f t="array" aca="1" ref="BI670" ca="1">_xll.VisibleAlpha.UDF.VAData('VA Details'!$C$2,BI$557,$B670,BI$559,'VA Details'!$C$4,'VA Details'!$C$3,'VA Details'!$C$5)</f>
        <v>#NAME?</v>
      </c>
      <c r="BJ670" s="218" t="e">
        <f t="array" aca="1" ref="BJ670" ca="1">_xll.VisibleAlpha.UDF.VAData('VA Details'!$C$2,BJ$557,$B670,BJ$559,'VA Details'!$C$4,'VA Details'!$C$3,'VA Details'!$C$5)</f>
        <v>#NAME?</v>
      </c>
      <c r="BK670" s="218" t="e">
        <f t="array" aca="1" ref="BK670" ca="1">_xll.VisibleAlpha.UDF.VAData('VA Details'!$C$2,BK$557,$B670,BK$559,'VA Details'!$C$4,'VA Details'!$C$3,'VA Details'!$C$5)</f>
        <v>#NAME?</v>
      </c>
      <c r="BL670" s="218" t="e">
        <f t="array" aca="1" ref="BL670" ca="1">_xll.VisibleAlpha.UDF.VAData('VA Details'!$C$2,BL$557,$B670,BL$559,'VA Details'!$C$4,'VA Details'!$C$3,'VA Details'!$C$5)</f>
        <v>#NAME?</v>
      </c>
      <c r="BM670" s="218" t="e">
        <f t="array" aca="1" ref="BM670" ca="1">_xll.VisibleAlpha.UDF.VAData('VA Details'!$C$2,BM$557,$B670,BM$559,'VA Details'!$C$4,'VA Details'!$C$3,'VA Details'!$C$5)</f>
        <v>#NAME?</v>
      </c>
      <c r="BN670" s="218" t="e">
        <f t="array" aca="1" ref="BN670" ca="1">_xll.VisibleAlpha.UDF.VAData('VA Details'!$C$2,BN$557,$B670,BN$559,'VA Details'!$C$4,'VA Details'!$C$3,'VA Details'!$C$5)</f>
        <v>#NAME?</v>
      </c>
      <c r="BO670" s="218" t="e">
        <f t="array" aca="1" ref="BO670" ca="1">_xll.VisibleAlpha.UDF.VAData('VA Details'!$C$2,BO$557,$B670,BO$559,'VA Details'!$C$4,'VA Details'!$C$3,'VA Details'!$C$5)</f>
        <v>#NAME?</v>
      </c>
      <c r="BP670" s="218" t="e">
        <f t="array" aca="1" ref="BP670" ca="1">_xll.VisibleAlpha.UDF.VAData('VA Details'!$C$2,BP$557,$B670,BP$559,'VA Details'!$C$4,'VA Details'!$C$3,'VA Details'!$C$5)</f>
        <v>#NAME?</v>
      </c>
      <c r="BQ670" s="218" t="e">
        <f t="array" aca="1" ref="BQ670" ca="1">_xll.VisibleAlpha.UDF.VAData('VA Details'!$C$2,BQ$557,$B670,BQ$559,'VA Details'!$C$4,'VA Details'!$C$3,'VA Details'!$C$5)</f>
        <v>#NAME?</v>
      </c>
      <c r="BR670" s="218" t="e">
        <f t="array" aca="1" ref="BR670" ca="1">_xll.VisibleAlpha.UDF.VAData('VA Details'!$C$2,BR$557,$B670,BR$559,'VA Details'!$C$4,'VA Details'!$C$3,'VA Details'!$C$5)</f>
        <v>#NAME?</v>
      </c>
      <c r="BS670" s="218" t="e">
        <f t="array" aca="1" ref="BS670" ca="1">_xll.VisibleAlpha.UDF.VAData('VA Details'!$C$2,BS$557,$B670,BS$559,'VA Details'!$C$4,'VA Details'!$C$3,'VA Details'!$C$5)</f>
        <v>#NAME?</v>
      </c>
      <c r="BT670" s="218" t="e">
        <f t="array" aca="1" ref="BT670" ca="1">_xll.VisibleAlpha.UDF.VAData('VA Details'!$C$2,BT$557,$B670,BT$559,'VA Details'!$C$4,'VA Details'!$C$3,'VA Details'!$C$5)</f>
        <v>#NAME?</v>
      </c>
      <c r="BU670" s="218" t="e">
        <f t="array" aca="1" ref="BU670" ca="1">_xll.VisibleAlpha.UDF.VAData('VA Details'!$C$2,BU$557,$B670,BU$559,'VA Details'!$C$4,'VA Details'!$C$3,'VA Details'!$C$5)</f>
        <v>#NAME?</v>
      </c>
      <c r="BV670" s="218" t="e">
        <f t="array" aca="1" ref="BV670" ca="1">_xll.VisibleAlpha.UDF.VAData('VA Details'!$C$2,BV$557,$B670,BV$559,'VA Details'!$C$4,'VA Details'!$C$3,'VA Details'!$C$5)</f>
        <v>#NAME?</v>
      </c>
      <c r="BW670" s="218" t="e">
        <f t="array" aca="1" ref="BW670" ca="1">_xll.VisibleAlpha.UDF.VAData('VA Details'!$C$2,BW$557,$B670,BW$559,'VA Details'!$C$4,'VA Details'!$C$3,'VA Details'!$C$5)</f>
        <v>#NAME?</v>
      </c>
      <c r="BX670" s="218" t="e">
        <f t="array" aca="1" ref="BX670" ca="1">_xll.VisibleAlpha.UDF.VAData('VA Details'!$C$2,BX$557,$B670,BX$559,'VA Details'!$C$4,'VA Details'!$C$3,'VA Details'!$C$5)</f>
        <v>#NAME?</v>
      </c>
      <c r="BY670" s="218" t="e">
        <f t="array" aca="1" ref="BY670" ca="1">_xll.VisibleAlpha.UDF.VAData('VA Details'!$C$2,BY$557,$B670,BY$559,'VA Details'!$C$4,'VA Details'!$C$3,'VA Details'!$C$5)</f>
        <v>#NAME?</v>
      </c>
      <c r="BZ670" s="218" t="e">
        <f t="array" aca="1" ref="BZ670" ca="1">_xll.VisibleAlpha.UDF.VAData('VA Details'!$C$2,BZ$557,$B670,BZ$559,'VA Details'!$C$4,'VA Details'!$C$3,'VA Details'!$C$5)</f>
        <v>#NAME?</v>
      </c>
      <c r="CB670" s="4" t="s">
        <v>365</v>
      </c>
      <c r="CC670" s="4">
        <v>202.06716666666668</v>
      </c>
      <c r="CD670" s="4">
        <v>198.95500000000001</v>
      </c>
      <c r="CE670" s="4">
        <v>116.203</v>
      </c>
      <c r="CF670" s="4">
        <v>163.38499999999999</v>
      </c>
      <c r="CG670" s="4">
        <v>178.387</v>
      </c>
      <c r="CH670" s="4">
        <v>41.720999999999997</v>
      </c>
      <c r="CI670" s="4">
        <v>33.283999999999999</v>
      </c>
      <c r="CJ670" s="4">
        <v>28.88</v>
      </c>
      <c r="CK670" s="4">
        <v>40.316000000000003</v>
      </c>
      <c r="CL670" s="4">
        <v>43.442999999999998</v>
      </c>
      <c r="CM670" s="4">
        <v>81.394000000000005</v>
      </c>
      <c r="CN670" s="4">
        <v>145.80000000000001</v>
      </c>
      <c r="CO670" s="4">
        <v>173.3</v>
      </c>
      <c r="CP670" s="218" t="e">
        <f t="array" aca="1" ref="CP670" ca="1">_xll.VisibleAlpha.UDF.VAData('VA Details'!$C$2,CP$557,$B670,CP$559,'VA Details'!$C$4,'VA Details'!$C$3,'VA Details'!$C$5)</f>
        <v>#NAME?</v>
      </c>
      <c r="CQ670" s="218" t="e">
        <f t="array" aca="1" ref="CQ670" ca="1">_xll.VisibleAlpha.UDF.VAData('VA Details'!$C$2,CQ$557,$B670,CQ$559,'VA Details'!$C$4,'VA Details'!$C$3,'VA Details'!$C$5)</f>
        <v>#NAME?</v>
      </c>
      <c r="CR670" s="218" t="e">
        <f t="array" aca="1" ref="CR670" ca="1">_xll.VisibleAlpha.UDF.VAData('VA Details'!$C$2,CR$557,$B670,CR$559,'VA Details'!$C$4,'VA Details'!$C$3,'VA Details'!$C$5)</f>
        <v>#NAME?</v>
      </c>
      <c r="CS670" s="218" t="e">
        <f t="array" aca="1" ref="CS670" ca="1">_xll.VisibleAlpha.UDF.VAData('VA Details'!$C$2,CS$557,$B670,CS$559,'VA Details'!$C$4,'VA Details'!$C$3,'VA Details'!$C$5)</f>
        <v>#NAME?</v>
      </c>
      <c r="CT670" s="218" t="e">
        <f t="array" aca="1" ref="CT670" ca="1">_xll.VisibleAlpha.UDF.VAData('VA Details'!$C$2,CT$557,$B670,CT$559,'VA Details'!$C$4,'VA Details'!$C$3,'VA Details'!$C$5)</f>
        <v>#NAME?</v>
      </c>
    </row>
    <row r="671" spans="1:98" ht="15.75" customHeight="1" x14ac:dyDescent="0.25">
      <c r="A671" s="16"/>
      <c r="B671" s="17" t="s">
        <v>348</v>
      </c>
      <c r="C671" s="40" t="s">
        <v>365</v>
      </c>
      <c r="D671" s="40" t="s">
        <v>365</v>
      </c>
      <c r="E671" s="40" t="s">
        <v>365</v>
      </c>
      <c r="F671" s="40" t="s">
        <v>365</v>
      </c>
      <c r="G671" s="40">
        <v>644.64800000000002</v>
      </c>
      <c r="H671" s="40">
        <v>545.93899999999996</v>
      </c>
      <c r="I671" s="40">
        <v>752.42</v>
      </c>
      <c r="J671" s="40">
        <v>743.61699999999996</v>
      </c>
      <c r="K671" s="40">
        <v>719.10699999999997</v>
      </c>
      <c r="L671" s="40">
        <v>797.94299999999998</v>
      </c>
      <c r="M671" s="40">
        <v>817.89</v>
      </c>
      <c r="N671" s="40">
        <v>866.15200000000004</v>
      </c>
      <c r="O671" s="40">
        <v>1020.177</v>
      </c>
      <c r="P671" s="40">
        <v>2251.2669999999998</v>
      </c>
      <c r="Q671" s="40">
        <v>1545.6559999999999</v>
      </c>
      <c r="R671" s="40">
        <v>1399.44</v>
      </c>
      <c r="S671" s="40">
        <v>1234.3520000000001</v>
      </c>
      <c r="T671" s="40">
        <v>1266.777</v>
      </c>
      <c r="U671" s="40">
        <v>1806.0129999999999</v>
      </c>
      <c r="V671" s="40">
        <v>1781.308</v>
      </c>
      <c r="W671" s="40">
        <v>1907.9760000000001</v>
      </c>
      <c r="X671" s="40">
        <v>1964.6079999999999</v>
      </c>
      <c r="Y671" s="40">
        <v>2106.308</v>
      </c>
      <c r="Z671" s="40">
        <v>2045.2760000000001</v>
      </c>
      <c r="AA671" s="40">
        <v>1977.672</v>
      </c>
      <c r="AB671" s="40">
        <v>2370.77</v>
      </c>
      <c r="AC671" s="40">
        <v>2451.1759999999999</v>
      </c>
      <c r="AD671" s="40">
        <v>2195.2420000000002</v>
      </c>
      <c r="AE671" s="40">
        <v>2113.136</v>
      </c>
      <c r="AF671" s="40">
        <v>2455.5149999999999</v>
      </c>
      <c r="AG671" s="40">
        <v>2447.7240000000002</v>
      </c>
      <c r="AH671" s="40">
        <v>2409.1770000000001</v>
      </c>
      <c r="AI671" s="40">
        <v>2074.3470000000002</v>
      </c>
      <c r="AJ671" s="40">
        <v>2191.7359999999999</v>
      </c>
      <c r="AK671" s="40">
        <v>2974.7730000000001</v>
      </c>
      <c r="AL671" s="40">
        <v>2827.835</v>
      </c>
      <c r="AM671" s="40">
        <v>2821.0790000000002</v>
      </c>
      <c r="AN671" s="40">
        <v>3388.3330000000001</v>
      </c>
      <c r="AO671" s="40">
        <v>3435.0369999999998</v>
      </c>
      <c r="AP671" s="40">
        <v>3493.3510000000001</v>
      </c>
      <c r="AQ671" s="40">
        <v>3686.933</v>
      </c>
      <c r="AR671" s="40">
        <v>3932.098</v>
      </c>
      <c r="AS671" s="40">
        <v>4159.9589999999998</v>
      </c>
      <c r="AT671" s="40">
        <v>4220.5150000000003</v>
      </c>
      <c r="AU671" s="40">
        <v>4013.6120000000001</v>
      </c>
      <c r="AV671" s="40">
        <v>4243.4579999999996</v>
      </c>
      <c r="AW671" s="40">
        <v>3705.0129999999999</v>
      </c>
      <c r="AX671" s="40">
        <v>3871.0880000000002</v>
      </c>
      <c r="AY671" s="40">
        <v>3036</v>
      </c>
      <c r="AZ671" s="40">
        <v>3251.1</v>
      </c>
      <c r="BA671" s="40">
        <v>2606.6999999999998</v>
      </c>
      <c r="BB671" s="40">
        <v>2508.1</v>
      </c>
      <c r="BC671" s="40">
        <v>2255</v>
      </c>
      <c r="BD671" s="40">
        <v>2536.8000000000002</v>
      </c>
      <c r="BE671" s="40">
        <v>2218.5</v>
      </c>
      <c r="BF671" s="40">
        <v>2259.6999999999998</v>
      </c>
      <c r="BG671" s="40">
        <v>2559</v>
      </c>
      <c r="BH671" s="273">
        <v>2705.7</v>
      </c>
      <c r="BI671" s="95" t="e">
        <f t="array" aca="1" ref="BI671" ca="1">_xll.VisibleAlpha.UDF.VAData('VA Details'!$C$2,BI$557,$B671,BI$559,'VA Details'!$C$4,'VA Details'!$C$3,'VA Details'!$C$5)</f>
        <v>#NAME?</v>
      </c>
      <c r="BJ671" s="95" t="e">
        <f t="array" aca="1" ref="BJ671" ca="1">_xll.VisibleAlpha.UDF.VAData('VA Details'!$C$2,BJ$557,$B671,BJ$559,'VA Details'!$C$4,'VA Details'!$C$3,'VA Details'!$C$5)</f>
        <v>#NAME?</v>
      </c>
      <c r="BK671" s="95" t="e">
        <f t="array" aca="1" ref="BK671" ca="1">_xll.VisibleAlpha.UDF.VAData('VA Details'!$C$2,BK$557,$B671,BK$559,'VA Details'!$C$4,'VA Details'!$C$3,'VA Details'!$C$5)</f>
        <v>#NAME?</v>
      </c>
      <c r="BL671" s="95" t="e">
        <f t="array" aca="1" ref="BL671" ca="1">_xll.VisibleAlpha.UDF.VAData('VA Details'!$C$2,BL$557,$B671,BL$559,'VA Details'!$C$4,'VA Details'!$C$3,'VA Details'!$C$5)</f>
        <v>#NAME?</v>
      </c>
      <c r="BM671" s="95" t="e">
        <f t="array" aca="1" ref="BM671" ca="1">_xll.VisibleAlpha.UDF.VAData('VA Details'!$C$2,BM$557,$B671,BM$559,'VA Details'!$C$4,'VA Details'!$C$3,'VA Details'!$C$5)</f>
        <v>#NAME?</v>
      </c>
      <c r="BN671" s="95" t="e">
        <f t="array" aca="1" ref="BN671" ca="1">_xll.VisibleAlpha.UDF.VAData('VA Details'!$C$2,BN$557,$B671,BN$559,'VA Details'!$C$4,'VA Details'!$C$3,'VA Details'!$C$5)</f>
        <v>#NAME?</v>
      </c>
      <c r="BO671" s="95" t="e">
        <f t="array" aca="1" ref="BO671" ca="1">_xll.VisibleAlpha.UDF.VAData('VA Details'!$C$2,BO$557,$B671,BO$559,'VA Details'!$C$4,'VA Details'!$C$3,'VA Details'!$C$5)</f>
        <v>#NAME?</v>
      </c>
      <c r="BP671" s="95" t="e">
        <f t="array" aca="1" ref="BP671" ca="1">_xll.VisibleAlpha.UDF.VAData('VA Details'!$C$2,BP$557,$B671,BP$559,'VA Details'!$C$4,'VA Details'!$C$3,'VA Details'!$C$5)</f>
        <v>#NAME?</v>
      </c>
      <c r="BQ671" s="95" t="e">
        <f t="array" aca="1" ref="BQ671" ca="1">_xll.VisibleAlpha.UDF.VAData('VA Details'!$C$2,BQ$557,$B671,BQ$559,'VA Details'!$C$4,'VA Details'!$C$3,'VA Details'!$C$5)</f>
        <v>#NAME?</v>
      </c>
      <c r="BR671" s="95" t="e">
        <f t="array" aca="1" ref="BR671" ca="1">_xll.VisibleAlpha.UDF.VAData('VA Details'!$C$2,BR$557,$B671,BR$559,'VA Details'!$C$4,'VA Details'!$C$3,'VA Details'!$C$5)</f>
        <v>#NAME?</v>
      </c>
      <c r="BS671" s="95" t="e">
        <f t="array" aca="1" ref="BS671" ca="1">_xll.VisibleAlpha.UDF.VAData('VA Details'!$C$2,BS$557,$B671,BS$559,'VA Details'!$C$4,'VA Details'!$C$3,'VA Details'!$C$5)</f>
        <v>#NAME?</v>
      </c>
      <c r="BT671" s="95" t="e">
        <f t="array" aca="1" ref="BT671" ca="1">_xll.VisibleAlpha.UDF.VAData('VA Details'!$C$2,BT$557,$B671,BT$559,'VA Details'!$C$4,'VA Details'!$C$3,'VA Details'!$C$5)</f>
        <v>#NAME?</v>
      </c>
      <c r="BU671" s="95" t="e">
        <f t="array" aca="1" ref="BU671" ca="1">_xll.VisibleAlpha.UDF.VAData('VA Details'!$C$2,BU$557,$B671,BU$559,'VA Details'!$C$4,'VA Details'!$C$3,'VA Details'!$C$5)</f>
        <v>#NAME?</v>
      </c>
      <c r="BV671" s="95" t="e">
        <f t="array" aca="1" ref="BV671" ca="1">_xll.VisibleAlpha.UDF.VAData('VA Details'!$C$2,BV$557,$B671,BV$559,'VA Details'!$C$4,'VA Details'!$C$3,'VA Details'!$C$5)</f>
        <v>#NAME?</v>
      </c>
      <c r="BW671" s="95" t="e">
        <f t="array" aca="1" ref="BW671" ca="1">_xll.VisibleAlpha.UDF.VAData('VA Details'!$C$2,BW$557,$B671,BW$559,'VA Details'!$C$4,'VA Details'!$C$3,'VA Details'!$C$5)</f>
        <v>#NAME?</v>
      </c>
      <c r="BX671" s="95" t="e">
        <f t="array" aca="1" ref="BX671" ca="1">_xll.VisibleAlpha.UDF.VAData('VA Details'!$C$2,BX$557,$B671,BX$559,'VA Details'!$C$4,'VA Details'!$C$3,'VA Details'!$C$5)</f>
        <v>#NAME?</v>
      </c>
      <c r="BY671" s="95" t="e">
        <f t="array" aca="1" ref="BY671" ca="1">_xll.VisibleAlpha.UDF.VAData('VA Details'!$C$2,BY$557,$B671,BY$559,'VA Details'!$C$4,'VA Details'!$C$3,'VA Details'!$C$5)</f>
        <v>#NAME?</v>
      </c>
      <c r="BZ671" s="95" t="e">
        <f t="array" aca="1" ref="BZ671" ca="1">_xll.VisibleAlpha.UDF.VAData('VA Details'!$C$2,BZ$557,$B671,BZ$559,'VA Details'!$C$4,'VA Details'!$C$3,'VA Details'!$C$5)</f>
        <v>#NAME?</v>
      </c>
      <c r="CB671" s="40" t="s">
        <v>365</v>
      </c>
      <c r="CC671" s="40">
        <v>743.61699999999996</v>
      </c>
      <c r="CD671" s="40">
        <v>866.15200000000004</v>
      </c>
      <c r="CE671" s="40">
        <v>1399.44</v>
      </c>
      <c r="CF671" s="40">
        <v>1781.308</v>
      </c>
      <c r="CG671" s="40">
        <v>2045.2760000000001</v>
      </c>
      <c r="CH671" s="40">
        <v>2195.2420000000002</v>
      </c>
      <c r="CI671" s="40">
        <v>2409.1770000000001</v>
      </c>
      <c r="CJ671" s="40">
        <v>2827.835</v>
      </c>
      <c r="CK671" s="40">
        <v>3493.3510000000001</v>
      </c>
      <c r="CL671" s="40">
        <v>4220.5150000000003</v>
      </c>
      <c r="CM671" s="40">
        <v>3871.0880000000002</v>
      </c>
      <c r="CN671" s="40">
        <v>2508.1</v>
      </c>
      <c r="CO671" s="40">
        <v>2259.6999999999998</v>
      </c>
      <c r="CP671" s="95" t="e">
        <f t="array" aca="1" ref="CP671" ca="1">_xll.VisibleAlpha.UDF.VAData('VA Details'!$C$2,CP$557,$B671,CP$559,'VA Details'!$C$4,'VA Details'!$C$3,'VA Details'!$C$5)</f>
        <v>#NAME?</v>
      </c>
      <c r="CQ671" s="95" t="e">
        <f t="array" aca="1" ref="CQ671" ca="1">_xll.VisibleAlpha.UDF.VAData('VA Details'!$C$2,CQ$557,$B671,CQ$559,'VA Details'!$C$4,'VA Details'!$C$3,'VA Details'!$C$5)</f>
        <v>#NAME?</v>
      </c>
      <c r="CR671" s="95" t="e">
        <f t="array" aca="1" ref="CR671" ca="1">_xll.VisibleAlpha.UDF.VAData('VA Details'!$C$2,CR$557,$B671,CR$559,'VA Details'!$C$4,'VA Details'!$C$3,'VA Details'!$C$5)</f>
        <v>#NAME?</v>
      </c>
      <c r="CS671" s="95" t="e">
        <f t="array" aca="1" ref="CS671" ca="1">_xll.VisibleAlpha.UDF.VAData('VA Details'!$C$2,CS$557,$B671,CS$559,'VA Details'!$C$4,'VA Details'!$C$3,'VA Details'!$C$5)</f>
        <v>#NAME?</v>
      </c>
      <c r="CT671" s="95" t="e">
        <f t="array" aca="1" ref="CT671" ca="1">_xll.VisibleAlpha.UDF.VAData('VA Details'!$C$2,CT$557,$B671,CT$559,'VA Details'!$C$4,'VA Details'!$C$3,'VA Details'!$C$5)</f>
        <v>#NAME?</v>
      </c>
    </row>
    <row r="672" spans="1:98" ht="15.75" customHeight="1" x14ac:dyDescent="0.25">
      <c r="A672" s="16"/>
      <c r="B672" s="17"/>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40"/>
      <c r="BH672" s="273"/>
      <c r="BI672" s="95"/>
      <c r="BJ672" s="95"/>
      <c r="BK672" s="95"/>
      <c r="BL672" s="95"/>
      <c r="BM672" s="95"/>
      <c r="BN672" s="95"/>
      <c r="BO672" s="95"/>
      <c r="BP672" s="95"/>
      <c r="BQ672" s="95"/>
      <c r="BR672" s="95"/>
      <c r="BS672" s="95"/>
      <c r="BT672" s="95"/>
      <c r="BU672" s="95"/>
      <c r="BV672" s="95"/>
      <c r="BW672" s="95"/>
      <c r="BX672" s="95"/>
      <c r="BY672" s="95"/>
      <c r="BZ672" s="95"/>
      <c r="CB672" s="40"/>
      <c r="CC672" s="40"/>
      <c r="CD672" s="40"/>
      <c r="CE672" s="40"/>
      <c r="CF672" s="40"/>
      <c r="CG672" s="40"/>
      <c r="CH672" s="40"/>
      <c r="CI672" s="40"/>
      <c r="CJ672" s="40"/>
      <c r="CK672" s="40"/>
      <c r="CL672" s="40"/>
      <c r="CM672" s="40"/>
      <c r="CN672" s="40"/>
      <c r="CO672" s="40"/>
      <c r="CP672" s="95"/>
      <c r="CQ672" s="95"/>
      <c r="CR672" s="95"/>
      <c r="CS672" s="95"/>
      <c r="CT672" s="95"/>
    </row>
    <row r="673" spans="1:98" ht="15.75" customHeight="1" x14ac:dyDescent="0.25">
      <c r="A673" s="1"/>
      <c r="B673" s="36" t="s">
        <v>442</v>
      </c>
      <c r="C673" s="4" t="s">
        <v>365</v>
      </c>
      <c r="D673" s="4" t="s">
        <v>365</v>
      </c>
      <c r="E673" s="4" t="s">
        <v>365</v>
      </c>
      <c r="F673" s="4" t="s">
        <v>365</v>
      </c>
      <c r="G673" s="4">
        <v>19.009</v>
      </c>
      <c r="H673" s="4">
        <v>18.106999999999999</v>
      </c>
      <c r="I673" s="4">
        <v>18.556000000000001</v>
      </c>
      <c r="J673" s="4">
        <v>18.949000000000002</v>
      </c>
      <c r="K673" s="4">
        <v>19.353999999999999</v>
      </c>
      <c r="L673" s="4">
        <v>21.879000000000001</v>
      </c>
      <c r="M673" s="4">
        <v>23.701000000000001</v>
      </c>
      <c r="N673" s="4">
        <v>25.361999999999998</v>
      </c>
      <c r="O673" s="4">
        <v>30.285</v>
      </c>
      <c r="P673" s="4">
        <v>34.271000000000001</v>
      </c>
      <c r="Q673" s="4">
        <v>38.768000000000001</v>
      </c>
      <c r="R673" s="4">
        <v>42.572000000000003</v>
      </c>
      <c r="S673" s="4">
        <v>47.011000000000003</v>
      </c>
      <c r="T673" s="4">
        <v>56.213999999999999</v>
      </c>
      <c r="U673" s="4">
        <v>63.436</v>
      </c>
      <c r="V673" s="4">
        <v>69.792000000000002</v>
      </c>
      <c r="W673" s="4">
        <v>83.088999999999999</v>
      </c>
      <c r="X673" s="4">
        <v>81.694000000000003</v>
      </c>
      <c r="Y673" s="4">
        <v>76.661000000000001</v>
      </c>
      <c r="Z673" s="4">
        <v>77.126999999999995</v>
      </c>
      <c r="AA673" s="4">
        <v>72.414000000000001</v>
      </c>
      <c r="AB673" s="4">
        <v>68.531000000000006</v>
      </c>
      <c r="AC673" s="4">
        <v>65.799000000000007</v>
      </c>
      <c r="AD673" s="4">
        <v>67.3</v>
      </c>
      <c r="AE673" s="4">
        <v>76.613</v>
      </c>
      <c r="AF673" s="4">
        <v>86.688999999999993</v>
      </c>
      <c r="AG673" s="4">
        <v>96.57</v>
      </c>
      <c r="AH673" s="4">
        <v>102.47799999999999</v>
      </c>
      <c r="AI673" s="4">
        <v>105.852</v>
      </c>
      <c r="AJ673" s="4">
        <v>110.9</v>
      </c>
      <c r="AK673" s="4">
        <v>114.672</v>
      </c>
      <c r="AL673" s="4">
        <v>127.88200000000001</v>
      </c>
      <c r="AM673" s="4">
        <v>126.393</v>
      </c>
      <c r="AN673" s="4">
        <v>129.16800000000001</v>
      </c>
      <c r="AO673" s="4">
        <v>127.417</v>
      </c>
      <c r="AP673" s="4">
        <v>131.88800000000001</v>
      </c>
      <c r="AQ673" s="4">
        <v>128.904</v>
      </c>
      <c r="AR673" s="4">
        <v>133.404</v>
      </c>
      <c r="AS673" s="4">
        <v>135.25700000000001</v>
      </c>
      <c r="AT673" s="4">
        <v>149.364</v>
      </c>
      <c r="AU673" s="4">
        <v>224.88</v>
      </c>
      <c r="AV673" s="4">
        <v>231.23</v>
      </c>
      <c r="AW673" s="4">
        <v>235.95699999999999</v>
      </c>
      <c r="AX673" s="4">
        <v>242.03899999999999</v>
      </c>
      <c r="AY673" s="4">
        <v>300.2</v>
      </c>
      <c r="AZ673" s="4">
        <v>333.8</v>
      </c>
      <c r="BA673" s="4">
        <v>360.6</v>
      </c>
      <c r="BB673" s="4">
        <v>402.8</v>
      </c>
      <c r="BC673" s="4">
        <v>405.9</v>
      </c>
      <c r="BD673" s="4">
        <v>392</v>
      </c>
      <c r="BE673" s="4">
        <v>400.4</v>
      </c>
      <c r="BF673" s="4">
        <v>411.1</v>
      </c>
      <c r="BG673" s="4">
        <v>422</v>
      </c>
      <c r="BH673" s="272">
        <v>433.5</v>
      </c>
      <c r="BI673" s="218" t="e">
        <f t="array" aca="1" ref="BI673" ca="1">_xll.VisibleAlpha.UDF.VAData('VA Details'!$C$2,BI$557,$B673,BI$559,'VA Details'!$C$4,'VA Details'!$C$3,'VA Details'!$C$5)</f>
        <v>#NAME?</v>
      </c>
      <c r="BJ673" s="218" t="e">
        <f t="array" aca="1" ref="BJ673" ca="1">_xll.VisibleAlpha.UDF.VAData('VA Details'!$C$2,BJ$557,$B673,BJ$559,'VA Details'!$C$4,'VA Details'!$C$3,'VA Details'!$C$5)</f>
        <v>#NAME?</v>
      </c>
      <c r="BK673" s="218" t="e">
        <f t="array" aca="1" ref="BK673" ca="1">_xll.VisibleAlpha.UDF.VAData('VA Details'!$C$2,BK$557,$B673,BK$559,'VA Details'!$C$4,'VA Details'!$C$3,'VA Details'!$C$5)</f>
        <v>#NAME?</v>
      </c>
      <c r="BL673" s="218" t="e">
        <f t="array" aca="1" ref="BL673" ca="1">_xll.VisibleAlpha.UDF.VAData('VA Details'!$C$2,BL$557,$B673,BL$559,'VA Details'!$C$4,'VA Details'!$C$3,'VA Details'!$C$5)</f>
        <v>#NAME?</v>
      </c>
      <c r="BM673" s="218" t="e">
        <f t="array" aca="1" ref="BM673" ca="1">_xll.VisibleAlpha.UDF.VAData('VA Details'!$C$2,BM$557,$B673,BM$559,'VA Details'!$C$4,'VA Details'!$C$3,'VA Details'!$C$5)</f>
        <v>#NAME?</v>
      </c>
      <c r="BN673" s="218" t="e">
        <f t="array" aca="1" ref="BN673" ca="1">_xll.VisibleAlpha.UDF.VAData('VA Details'!$C$2,BN$557,$B673,BN$559,'VA Details'!$C$4,'VA Details'!$C$3,'VA Details'!$C$5)</f>
        <v>#NAME?</v>
      </c>
      <c r="BO673" s="218" t="e">
        <f t="array" aca="1" ref="BO673" ca="1">_xll.VisibleAlpha.UDF.VAData('VA Details'!$C$2,BO$557,$B673,BO$559,'VA Details'!$C$4,'VA Details'!$C$3,'VA Details'!$C$5)</f>
        <v>#NAME?</v>
      </c>
      <c r="BP673" s="218" t="e">
        <f t="array" aca="1" ref="BP673" ca="1">_xll.VisibleAlpha.UDF.VAData('VA Details'!$C$2,BP$557,$B673,BP$559,'VA Details'!$C$4,'VA Details'!$C$3,'VA Details'!$C$5)</f>
        <v>#NAME?</v>
      </c>
      <c r="BQ673" s="218" t="e">
        <f t="array" aca="1" ref="BQ673" ca="1">_xll.VisibleAlpha.UDF.VAData('VA Details'!$C$2,BQ$557,$B673,BQ$559,'VA Details'!$C$4,'VA Details'!$C$3,'VA Details'!$C$5)</f>
        <v>#NAME?</v>
      </c>
      <c r="BR673" s="218" t="e">
        <f t="array" aca="1" ref="BR673" ca="1">_xll.VisibleAlpha.UDF.VAData('VA Details'!$C$2,BR$557,$B673,BR$559,'VA Details'!$C$4,'VA Details'!$C$3,'VA Details'!$C$5)</f>
        <v>#NAME?</v>
      </c>
      <c r="BS673" s="218" t="e">
        <f t="array" aca="1" ref="BS673" ca="1">_xll.VisibleAlpha.UDF.VAData('VA Details'!$C$2,BS$557,$B673,BS$559,'VA Details'!$C$4,'VA Details'!$C$3,'VA Details'!$C$5)</f>
        <v>#NAME?</v>
      </c>
      <c r="BT673" s="218" t="e">
        <f t="array" aca="1" ref="BT673" ca="1">_xll.VisibleAlpha.UDF.VAData('VA Details'!$C$2,BT$557,$B673,BT$559,'VA Details'!$C$4,'VA Details'!$C$3,'VA Details'!$C$5)</f>
        <v>#NAME?</v>
      </c>
      <c r="BU673" s="218" t="e">
        <f t="array" aca="1" ref="BU673" ca="1">_xll.VisibleAlpha.UDF.VAData('VA Details'!$C$2,BU$557,$B673,BU$559,'VA Details'!$C$4,'VA Details'!$C$3,'VA Details'!$C$5)</f>
        <v>#NAME?</v>
      </c>
      <c r="BV673" s="218" t="e">
        <f t="array" aca="1" ref="BV673" ca="1">_xll.VisibleAlpha.UDF.VAData('VA Details'!$C$2,BV$557,$B673,BV$559,'VA Details'!$C$4,'VA Details'!$C$3,'VA Details'!$C$5)</f>
        <v>#NAME?</v>
      </c>
      <c r="BW673" s="218" t="e">
        <f t="array" aca="1" ref="BW673" ca="1">_xll.VisibleAlpha.UDF.VAData('VA Details'!$C$2,BW$557,$B673,BW$559,'VA Details'!$C$4,'VA Details'!$C$3,'VA Details'!$C$5)</f>
        <v>#NAME?</v>
      </c>
      <c r="BX673" s="218" t="e">
        <f t="array" aca="1" ref="BX673" ca="1">_xll.VisibleAlpha.UDF.VAData('VA Details'!$C$2,BX$557,$B673,BX$559,'VA Details'!$C$4,'VA Details'!$C$3,'VA Details'!$C$5)</f>
        <v>#NAME?</v>
      </c>
      <c r="BY673" s="218" t="e">
        <f t="array" aca="1" ref="BY673" ca="1">_xll.VisibleAlpha.UDF.VAData('VA Details'!$C$2,BY$557,$B673,BY$559,'VA Details'!$C$4,'VA Details'!$C$3,'VA Details'!$C$5)</f>
        <v>#NAME?</v>
      </c>
      <c r="BZ673" s="218" t="e">
        <f t="array" aca="1" ref="BZ673" ca="1">_xll.VisibleAlpha.UDF.VAData('VA Details'!$C$2,BZ$557,$B673,BZ$559,'VA Details'!$C$4,'VA Details'!$C$3,'VA Details'!$C$5)</f>
        <v>#NAME?</v>
      </c>
      <c r="CB673" s="4" t="s">
        <v>365</v>
      </c>
      <c r="CC673" s="4">
        <v>18.949000000000002</v>
      </c>
      <c r="CD673" s="4">
        <v>25.361999999999998</v>
      </c>
      <c r="CE673" s="4">
        <v>42.572000000000003</v>
      </c>
      <c r="CF673" s="4">
        <v>69.792000000000002</v>
      </c>
      <c r="CG673" s="4">
        <v>77.126999999999995</v>
      </c>
      <c r="CH673" s="4">
        <v>67.3</v>
      </c>
      <c r="CI673" s="4">
        <v>102.47799999999999</v>
      </c>
      <c r="CJ673" s="4">
        <v>127.88200000000001</v>
      </c>
      <c r="CK673" s="4">
        <v>131.88800000000001</v>
      </c>
      <c r="CL673" s="4">
        <v>149.364</v>
      </c>
      <c r="CM673" s="4">
        <v>242.03899999999999</v>
      </c>
      <c r="CN673" s="4">
        <v>402.8</v>
      </c>
      <c r="CO673" s="4">
        <v>411.1</v>
      </c>
      <c r="CP673" s="218" t="e">
        <f t="array" aca="1" ref="CP673" ca="1">_xll.VisibleAlpha.UDF.VAData('VA Details'!$C$2,CP$557,$B673,CP$559,'VA Details'!$C$4,'VA Details'!$C$3,'VA Details'!$C$5)</f>
        <v>#NAME?</v>
      </c>
      <c r="CQ673" s="218" t="e">
        <f t="array" aca="1" ref="CQ673" ca="1">_xll.VisibleAlpha.UDF.VAData('VA Details'!$C$2,CQ$557,$B673,CQ$559,'VA Details'!$C$4,'VA Details'!$C$3,'VA Details'!$C$5)</f>
        <v>#NAME?</v>
      </c>
      <c r="CR673" s="218" t="e">
        <f t="array" aca="1" ref="CR673" ca="1">_xll.VisibleAlpha.UDF.VAData('VA Details'!$C$2,CR$557,$B673,CR$559,'VA Details'!$C$4,'VA Details'!$C$3,'VA Details'!$C$5)</f>
        <v>#NAME?</v>
      </c>
      <c r="CS673" s="218" t="e">
        <f t="array" aca="1" ref="CS673" ca="1">_xll.VisibleAlpha.UDF.VAData('VA Details'!$C$2,CS$557,$B673,CS$559,'VA Details'!$C$4,'VA Details'!$C$3,'VA Details'!$C$5)</f>
        <v>#NAME?</v>
      </c>
      <c r="CT673" s="218" t="e">
        <f t="array" aca="1" ref="CT673" ca="1">_xll.VisibleAlpha.UDF.VAData('VA Details'!$C$2,CT$557,$B673,CT$559,'VA Details'!$C$4,'VA Details'!$C$3,'VA Details'!$C$5)</f>
        <v>#NAME?</v>
      </c>
    </row>
    <row r="674" spans="1:98" ht="15.75" customHeight="1" x14ac:dyDescent="0.25">
      <c r="A674" s="1"/>
      <c r="B674" s="36" t="s">
        <v>443</v>
      </c>
      <c r="C674" s="4" t="s">
        <v>365</v>
      </c>
      <c r="D674" s="4" t="s">
        <v>365</v>
      </c>
      <c r="E674" s="4" t="s">
        <v>365</v>
      </c>
      <c r="F674" s="4" t="s">
        <v>365</v>
      </c>
      <c r="G674" s="4">
        <v>92.218000000000004</v>
      </c>
      <c r="H674" s="4">
        <v>122.676</v>
      </c>
      <c r="I674" s="4">
        <v>121.843</v>
      </c>
      <c r="J674" s="4">
        <v>104.755</v>
      </c>
      <c r="K674" s="4">
        <v>60.685000000000002</v>
      </c>
      <c r="L674" s="4">
        <v>68.881</v>
      </c>
      <c r="M674" s="4">
        <v>74.326999999999998</v>
      </c>
      <c r="N674" s="4">
        <v>95.241</v>
      </c>
      <c r="O674" s="4">
        <v>102.121</v>
      </c>
      <c r="P674" s="4">
        <v>113.505</v>
      </c>
      <c r="Q674" s="4">
        <v>101.075</v>
      </c>
      <c r="R674" s="4">
        <v>109.506</v>
      </c>
      <c r="S674" s="4">
        <v>78.972999999999999</v>
      </c>
      <c r="T674" s="4">
        <v>101.773</v>
      </c>
      <c r="U674" s="4">
        <v>115.81399999999999</v>
      </c>
      <c r="V674" s="4">
        <v>124.32899999999999</v>
      </c>
      <c r="W674" s="4">
        <v>109.40600000000001</v>
      </c>
      <c r="X674" s="4">
        <v>128.93899999999999</v>
      </c>
      <c r="Y674" s="4">
        <v>167.38200000000001</v>
      </c>
      <c r="Z674" s="4">
        <v>214.83099999999999</v>
      </c>
      <c r="AA674" s="4">
        <v>247.27199999999999</v>
      </c>
      <c r="AB674" s="4">
        <v>300.33999999999997</v>
      </c>
      <c r="AC674" s="4">
        <v>327.11700000000002</v>
      </c>
      <c r="AD674" s="4">
        <v>381.91</v>
      </c>
      <c r="AE674" s="4">
        <v>462.87700000000001</v>
      </c>
      <c r="AF674" s="4">
        <v>595.07600000000002</v>
      </c>
      <c r="AG674" s="4">
        <v>586.86599999999999</v>
      </c>
      <c r="AH674" s="4">
        <v>639.36900000000003</v>
      </c>
      <c r="AI674" s="4">
        <v>719.87</v>
      </c>
      <c r="AJ674" s="4">
        <v>794.12</v>
      </c>
      <c r="AK674" s="4">
        <v>597.49699999999996</v>
      </c>
      <c r="AL674" s="4">
        <v>603.43600000000004</v>
      </c>
      <c r="AM674" s="4">
        <v>633.59699999999998</v>
      </c>
      <c r="AN674" s="4">
        <v>527.62199999999996</v>
      </c>
      <c r="AO674" s="4">
        <v>440.75200000000001</v>
      </c>
      <c r="AP674" s="4">
        <v>401.77800000000002</v>
      </c>
      <c r="AQ674" s="4">
        <v>409.96199999999999</v>
      </c>
      <c r="AR674" s="4">
        <v>403.39</v>
      </c>
      <c r="AS674" s="4">
        <v>436.702</v>
      </c>
      <c r="AT674" s="4">
        <v>490.892</v>
      </c>
      <c r="AU674" s="4">
        <v>607.20699999999999</v>
      </c>
      <c r="AV674" s="4">
        <v>621.47</v>
      </c>
      <c r="AW674" s="4">
        <v>737.93499999999995</v>
      </c>
      <c r="AX674" s="4">
        <v>755.88800000000003</v>
      </c>
      <c r="AY674" s="4">
        <v>828.3</v>
      </c>
      <c r="AZ674" s="4">
        <v>907.8</v>
      </c>
      <c r="BA674" s="4">
        <v>1035.9000000000001</v>
      </c>
      <c r="BB674" s="4">
        <v>1072.2</v>
      </c>
      <c r="BC674" s="4">
        <v>1189</v>
      </c>
      <c r="BD674" s="4">
        <v>1270.7</v>
      </c>
      <c r="BE674" s="4">
        <v>1444.3</v>
      </c>
      <c r="BF674" s="4">
        <v>1446.5</v>
      </c>
      <c r="BG674" s="4">
        <v>1606</v>
      </c>
      <c r="BH674" s="272">
        <v>1731.2</v>
      </c>
      <c r="BI674" s="218" t="e">
        <f t="array" aca="1" ref="BI674" ca="1">_xll.VisibleAlpha.UDF.VAData('VA Details'!$C$2,BI$557,$B674,BI$559,'VA Details'!$C$4,'VA Details'!$C$3,'VA Details'!$C$5)</f>
        <v>#NAME?</v>
      </c>
      <c r="BJ674" s="218" t="e">
        <f t="array" aca="1" ref="BJ674" ca="1">_xll.VisibleAlpha.UDF.VAData('VA Details'!$C$2,BJ$557,$B674,BJ$559,'VA Details'!$C$4,'VA Details'!$C$3,'VA Details'!$C$5)</f>
        <v>#NAME?</v>
      </c>
      <c r="BK674" s="218" t="e">
        <f t="array" aca="1" ref="BK674" ca="1">_xll.VisibleAlpha.UDF.VAData('VA Details'!$C$2,BK$557,$B674,BK$559,'VA Details'!$C$4,'VA Details'!$C$3,'VA Details'!$C$5)</f>
        <v>#NAME?</v>
      </c>
      <c r="BL674" s="218" t="e">
        <f t="array" aca="1" ref="BL674" ca="1">_xll.VisibleAlpha.UDF.VAData('VA Details'!$C$2,BL$557,$B674,BL$559,'VA Details'!$C$4,'VA Details'!$C$3,'VA Details'!$C$5)</f>
        <v>#NAME?</v>
      </c>
      <c r="BM674" s="218" t="e">
        <f t="array" aca="1" ref="BM674" ca="1">_xll.VisibleAlpha.UDF.VAData('VA Details'!$C$2,BM$557,$B674,BM$559,'VA Details'!$C$4,'VA Details'!$C$3,'VA Details'!$C$5)</f>
        <v>#NAME?</v>
      </c>
      <c r="BN674" s="218" t="e">
        <f t="array" aca="1" ref="BN674" ca="1">_xll.VisibleAlpha.UDF.VAData('VA Details'!$C$2,BN$557,$B674,BN$559,'VA Details'!$C$4,'VA Details'!$C$3,'VA Details'!$C$5)</f>
        <v>#NAME?</v>
      </c>
      <c r="BO674" s="218" t="e">
        <f t="array" aca="1" ref="BO674" ca="1">_xll.VisibleAlpha.UDF.VAData('VA Details'!$C$2,BO$557,$B674,BO$559,'VA Details'!$C$4,'VA Details'!$C$3,'VA Details'!$C$5)</f>
        <v>#NAME?</v>
      </c>
      <c r="BP674" s="218" t="e">
        <f t="array" aca="1" ref="BP674" ca="1">_xll.VisibleAlpha.UDF.VAData('VA Details'!$C$2,BP$557,$B674,BP$559,'VA Details'!$C$4,'VA Details'!$C$3,'VA Details'!$C$5)</f>
        <v>#NAME?</v>
      </c>
      <c r="BQ674" s="218" t="e">
        <f t="array" aca="1" ref="BQ674" ca="1">_xll.VisibleAlpha.UDF.VAData('VA Details'!$C$2,BQ$557,$B674,BQ$559,'VA Details'!$C$4,'VA Details'!$C$3,'VA Details'!$C$5)</f>
        <v>#NAME?</v>
      </c>
      <c r="BR674" s="218" t="e">
        <f t="array" aca="1" ref="BR674" ca="1">_xll.VisibleAlpha.UDF.VAData('VA Details'!$C$2,BR$557,$B674,BR$559,'VA Details'!$C$4,'VA Details'!$C$3,'VA Details'!$C$5)</f>
        <v>#NAME?</v>
      </c>
      <c r="BS674" s="218" t="e">
        <f t="array" aca="1" ref="BS674" ca="1">_xll.VisibleAlpha.UDF.VAData('VA Details'!$C$2,BS$557,$B674,BS$559,'VA Details'!$C$4,'VA Details'!$C$3,'VA Details'!$C$5)</f>
        <v>#NAME?</v>
      </c>
      <c r="BT674" s="218" t="e">
        <f t="array" aca="1" ref="BT674" ca="1">_xll.VisibleAlpha.UDF.VAData('VA Details'!$C$2,BT$557,$B674,BT$559,'VA Details'!$C$4,'VA Details'!$C$3,'VA Details'!$C$5)</f>
        <v>#NAME?</v>
      </c>
      <c r="BU674" s="218" t="e">
        <f t="array" aca="1" ref="BU674" ca="1">_xll.VisibleAlpha.UDF.VAData('VA Details'!$C$2,BU$557,$B674,BU$559,'VA Details'!$C$4,'VA Details'!$C$3,'VA Details'!$C$5)</f>
        <v>#NAME?</v>
      </c>
      <c r="BV674" s="218" t="e">
        <f t="array" aca="1" ref="BV674" ca="1">_xll.VisibleAlpha.UDF.VAData('VA Details'!$C$2,BV$557,$B674,BV$559,'VA Details'!$C$4,'VA Details'!$C$3,'VA Details'!$C$5)</f>
        <v>#NAME?</v>
      </c>
      <c r="BW674" s="218" t="e">
        <f t="array" aca="1" ref="BW674" ca="1">_xll.VisibleAlpha.UDF.VAData('VA Details'!$C$2,BW$557,$B674,BW$559,'VA Details'!$C$4,'VA Details'!$C$3,'VA Details'!$C$5)</f>
        <v>#NAME?</v>
      </c>
      <c r="BX674" s="218" t="e">
        <f t="array" aca="1" ref="BX674" ca="1">_xll.VisibleAlpha.UDF.VAData('VA Details'!$C$2,BX$557,$B674,BX$559,'VA Details'!$C$4,'VA Details'!$C$3,'VA Details'!$C$5)</f>
        <v>#NAME?</v>
      </c>
      <c r="BY674" s="218" t="e">
        <f t="array" aca="1" ref="BY674" ca="1">_xll.VisibleAlpha.UDF.VAData('VA Details'!$C$2,BY$557,$B674,BY$559,'VA Details'!$C$4,'VA Details'!$C$3,'VA Details'!$C$5)</f>
        <v>#NAME?</v>
      </c>
      <c r="BZ674" s="218" t="e">
        <f t="array" aca="1" ref="BZ674" ca="1">_xll.VisibleAlpha.UDF.VAData('VA Details'!$C$2,BZ$557,$B674,BZ$559,'VA Details'!$C$4,'VA Details'!$C$3,'VA Details'!$C$5)</f>
        <v>#NAME?</v>
      </c>
      <c r="CB674" s="4" t="s">
        <v>365</v>
      </c>
      <c r="CC674" s="4">
        <v>104.755</v>
      </c>
      <c r="CD674" s="4">
        <v>95.241</v>
      </c>
      <c r="CE674" s="4">
        <v>109.506</v>
      </c>
      <c r="CF674" s="4">
        <v>124.32899999999999</v>
      </c>
      <c r="CG674" s="4">
        <v>214.83099999999999</v>
      </c>
      <c r="CH674" s="4">
        <v>381.91</v>
      </c>
      <c r="CI674" s="4">
        <v>639.36900000000003</v>
      </c>
      <c r="CJ674" s="4">
        <v>603.43600000000004</v>
      </c>
      <c r="CK674" s="4">
        <v>401.77800000000002</v>
      </c>
      <c r="CL674" s="4">
        <v>490.892</v>
      </c>
      <c r="CM674" s="4">
        <v>755.88800000000003</v>
      </c>
      <c r="CN674" s="4">
        <v>1072.2</v>
      </c>
      <c r="CO674" s="4">
        <v>1446.5</v>
      </c>
      <c r="CP674" s="218" t="e">
        <f t="array" aca="1" ref="CP674" ca="1">_xll.VisibleAlpha.UDF.VAData('VA Details'!$C$2,CP$557,$B674,CP$559,'VA Details'!$C$4,'VA Details'!$C$3,'VA Details'!$C$5)</f>
        <v>#NAME?</v>
      </c>
      <c r="CQ674" s="218" t="e">
        <f t="array" aca="1" ref="CQ674" ca="1">_xll.VisibleAlpha.UDF.VAData('VA Details'!$C$2,CQ$557,$B674,CQ$559,'VA Details'!$C$4,'VA Details'!$C$3,'VA Details'!$C$5)</f>
        <v>#NAME?</v>
      </c>
      <c r="CR674" s="218" t="e">
        <f t="array" aca="1" ref="CR674" ca="1">_xll.VisibleAlpha.UDF.VAData('VA Details'!$C$2,CR$557,$B674,CR$559,'VA Details'!$C$4,'VA Details'!$C$3,'VA Details'!$C$5)</f>
        <v>#NAME?</v>
      </c>
      <c r="CS674" s="218" t="e">
        <f t="array" aca="1" ref="CS674" ca="1">_xll.VisibleAlpha.UDF.VAData('VA Details'!$C$2,CS$557,$B674,CS$559,'VA Details'!$C$4,'VA Details'!$C$3,'VA Details'!$C$5)</f>
        <v>#NAME?</v>
      </c>
      <c r="CT674" s="218" t="e">
        <f t="array" aca="1" ref="CT674" ca="1">_xll.VisibleAlpha.UDF.VAData('VA Details'!$C$2,CT$557,$B674,CT$559,'VA Details'!$C$4,'VA Details'!$C$3,'VA Details'!$C$5)</f>
        <v>#NAME?</v>
      </c>
    </row>
    <row r="675" spans="1:98" ht="15.75" customHeight="1" x14ac:dyDescent="0.25">
      <c r="A675" s="1"/>
      <c r="B675" s="36" t="s">
        <v>444</v>
      </c>
      <c r="C675" s="4" t="s">
        <v>365</v>
      </c>
      <c r="D675" s="4" t="s">
        <v>365</v>
      </c>
      <c r="E675" s="4" t="s">
        <v>365</v>
      </c>
      <c r="F675" s="4" t="s">
        <v>365</v>
      </c>
      <c r="G675" s="4">
        <v>244.20699999999999</v>
      </c>
      <c r="H675" s="4">
        <v>242.464</v>
      </c>
      <c r="I675" s="4">
        <v>240.33500000000001</v>
      </c>
      <c r="J675" s="4">
        <v>244.435</v>
      </c>
      <c r="K675" s="4">
        <v>237.04900000000001</v>
      </c>
      <c r="L675" s="4">
        <v>239.68899999999999</v>
      </c>
      <c r="M675" s="4">
        <v>238.08699999999999</v>
      </c>
      <c r="N675" s="4">
        <v>234.81899999999999</v>
      </c>
      <c r="O675" s="4">
        <v>234.95500000000001</v>
      </c>
      <c r="P675" s="4">
        <v>233.749</v>
      </c>
      <c r="Q675" s="4">
        <v>232.13200000000001</v>
      </c>
      <c r="R675" s="4">
        <v>231.81800000000001</v>
      </c>
      <c r="S675" s="4">
        <v>232.20599999999999</v>
      </c>
      <c r="T675" s="4">
        <v>228.822</v>
      </c>
      <c r="U675" s="4">
        <v>225.864</v>
      </c>
      <c r="V675" s="4">
        <v>222.05699999999999</v>
      </c>
      <c r="W675" s="4">
        <v>223.773</v>
      </c>
      <c r="X675" s="4">
        <v>222.34</v>
      </c>
      <c r="Y675" s="4">
        <v>221.386</v>
      </c>
      <c r="Z675" s="4">
        <v>221.68899999999999</v>
      </c>
      <c r="AA675" s="4">
        <v>220.23099999999999</v>
      </c>
      <c r="AB675" s="4">
        <v>220.267</v>
      </c>
      <c r="AC675" s="4">
        <v>216.733</v>
      </c>
      <c r="AD675" s="4">
        <v>469.37700000000001</v>
      </c>
      <c r="AE675" s="4">
        <v>502.952</v>
      </c>
      <c r="AF675" s="4">
        <v>497.88600000000002</v>
      </c>
      <c r="AG675" s="4">
        <v>497.84</v>
      </c>
      <c r="AH675" s="4">
        <v>503.21100000000001</v>
      </c>
      <c r="AI675" s="4">
        <v>479.28199999999998</v>
      </c>
      <c r="AJ675" s="4">
        <v>477.13400000000001</v>
      </c>
      <c r="AK675" s="4">
        <v>463.01299999999998</v>
      </c>
      <c r="AL675" s="4">
        <v>454.83199999999999</v>
      </c>
      <c r="AM675" s="4">
        <v>459.41199999999998</v>
      </c>
      <c r="AN675" s="4">
        <v>444.93700000000001</v>
      </c>
      <c r="AO675" s="4">
        <v>448.411</v>
      </c>
      <c r="AP675" s="4">
        <v>437.75400000000002</v>
      </c>
      <c r="AQ675" s="4">
        <v>436.57100000000003</v>
      </c>
      <c r="AR675" s="4">
        <v>647.39200000000005</v>
      </c>
      <c r="AS675" s="4">
        <v>652.15300000000002</v>
      </c>
      <c r="AT675" s="4">
        <v>656.89700000000005</v>
      </c>
      <c r="AU675" s="4">
        <v>951.298</v>
      </c>
      <c r="AV675" s="4">
        <v>950.67499999999995</v>
      </c>
      <c r="AW675" s="4">
        <v>954.29399999999998</v>
      </c>
      <c r="AX675" s="4">
        <v>941.029</v>
      </c>
      <c r="AY675" s="4">
        <v>12681.8</v>
      </c>
      <c r="AZ675" s="4">
        <v>12234.4</v>
      </c>
      <c r="BA675" s="4">
        <v>12010.8</v>
      </c>
      <c r="BB675" s="4">
        <v>11220.3</v>
      </c>
      <c r="BC675" s="4">
        <v>10976</v>
      </c>
      <c r="BD675" s="4">
        <v>10376.6</v>
      </c>
      <c r="BE675" s="4">
        <v>10161.1</v>
      </c>
      <c r="BF675" s="4">
        <v>7487</v>
      </c>
      <c r="BG675" s="4">
        <v>7712.7</v>
      </c>
      <c r="BH675" s="272">
        <v>7545.2</v>
      </c>
      <c r="BI675" s="218" t="e">
        <f t="array" aca="1" ref="BI675" ca="1">_xll.VisibleAlpha.UDF.VAData('VA Details'!$C$2,BI$557,$B675,BI$559,'VA Details'!$C$4,'VA Details'!$C$3,'VA Details'!$C$5)</f>
        <v>#NAME?</v>
      </c>
      <c r="BJ675" s="218" t="e">
        <f t="array" aca="1" ref="BJ675" ca="1">_xll.VisibleAlpha.UDF.VAData('VA Details'!$C$2,BJ$557,$B675,BJ$559,'VA Details'!$C$4,'VA Details'!$C$3,'VA Details'!$C$5)</f>
        <v>#NAME?</v>
      </c>
      <c r="BK675" s="218" t="e">
        <f t="array" aca="1" ref="BK675" ca="1">_xll.VisibleAlpha.UDF.VAData('VA Details'!$C$2,BK$557,$B675,BK$559,'VA Details'!$C$4,'VA Details'!$C$3,'VA Details'!$C$5)</f>
        <v>#NAME?</v>
      </c>
      <c r="BL675" s="218" t="e">
        <f t="array" aca="1" ref="BL675" ca="1">_xll.VisibleAlpha.UDF.VAData('VA Details'!$C$2,BL$557,$B675,BL$559,'VA Details'!$C$4,'VA Details'!$C$3,'VA Details'!$C$5)</f>
        <v>#NAME?</v>
      </c>
      <c r="BM675" s="218" t="e">
        <f t="array" aca="1" ref="BM675" ca="1">_xll.VisibleAlpha.UDF.VAData('VA Details'!$C$2,BM$557,$B675,BM$559,'VA Details'!$C$4,'VA Details'!$C$3,'VA Details'!$C$5)</f>
        <v>#NAME?</v>
      </c>
      <c r="BN675" s="218" t="e">
        <f t="array" aca="1" ref="BN675" ca="1">_xll.VisibleAlpha.UDF.VAData('VA Details'!$C$2,BN$557,$B675,BN$559,'VA Details'!$C$4,'VA Details'!$C$3,'VA Details'!$C$5)</f>
        <v>#NAME?</v>
      </c>
      <c r="BO675" s="218" t="e">
        <f t="array" aca="1" ref="BO675" ca="1">_xll.VisibleAlpha.UDF.VAData('VA Details'!$C$2,BO$557,$B675,BO$559,'VA Details'!$C$4,'VA Details'!$C$3,'VA Details'!$C$5)</f>
        <v>#NAME?</v>
      </c>
      <c r="BP675" s="218" t="e">
        <f t="array" aca="1" ref="BP675" ca="1">_xll.VisibleAlpha.UDF.VAData('VA Details'!$C$2,BP$557,$B675,BP$559,'VA Details'!$C$4,'VA Details'!$C$3,'VA Details'!$C$5)</f>
        <v>#NAME?</v>
      </c>
      <c r="BQ675" s="218" t="e">
        <f t="array" aca="1" ref="BQ675" ca="1">_xll.VisibleAlpha.UDF.VAData('VA Details'!$C$2,BQ$557,$B675,BQ$559,'VA Details'!$C$4,'VA Details'!$C$3,'VA Details'!$C$5)</f>
        <v>#NAME?</v>
      </c>
      <c r="BR675" s="218" t="e">
        <f t="array" aca="1" ref="BR675" ca="1">_xll.VisibleAlpha.UDF.VAData('VA Details'!$C$2,BR$557,$B675,BR$559,'VA Details'!$C$4,'VA Details'!$C$3,'VA Details'!$C$5)</f>
        <v>#NAME?</v>
      </c>
      <c r="BS675" s="218" t="e">
        <f t="array" aca="1" ref="BS675" ca="1">_xll.VisibleAlpha.UDF.VAData('VA Details'!$C$2,BS$557,$B675,BS$559,'VA Details'!$C$4,'VA Details'!$C$3,'VA Details'!$C$5)</f>
        <v>#NAME?</v>
      </c>
      <c r="BT675" s="218" t="e">
        <f t="array" aca="1" ref="BT675" ca="1">_xll.VisibleAlpha.UDF.VAData('VA Details'!$C$2,BT$557,$B675,BT$559,'VA Details'!$C$4,'VA Details'!$C$3,'VA Details'!$C$5)</f>
        <v>#NAME?</v>
      </c>
      <c r="BU675" s="218" t="e">
        <f t="array" aca="1" ref="BU675" ca="1">_xll.VisibleAlpha.UDF.VAData('VA Details'!$C$2,BU$557,$B675,BU$559,'VA Details'!$C$4,'VA Details'!$C$3,'VA Details'!$C$5)</f>
        <v>#NAME?</v>
      </c>
      <c r="BV675" s="218" t="e">
        <f t="array" aca="1" ref="BV675" ca="1">_xll.VisibleAlpha.UDF.VAData('VA Details'!$C$2,BV$557,$B675,BV$559,'VA Details'!$C$4,'VA Details'!$C$3,'VA Details'!$C$5)</f>
        <v>#NAME?</v>
      </c>
      <c r="BW675" s="218" t="e">
        <f t="array" aca="1" ref="BW675" ca="1">_xll.VisibleAlpha.UDF.VAData('VA Details'!$C$2,BW$557,$B675,BW$559,'VA Details'!$C$4,'VA Details'!$C$3,'VA Details'!$C$5)</f>
        <v>#NAME?</v>
      </c>
      <c r="BX675" s="218" t="e">
        <f t="array" aca="1" ref="BX675" ca="1">_xll.VisibleAlpha.UDF.VAData('VA Details'!$C$2,BX$557,$B675,BX$559,'VA Details'!$C$4,'VA Details'!$C$3,'VA Details'!$C$5)</f>
        <v>#NAME?</v>
      </c>
      <c r="BY675" s="218" t="e">
        <f t="array" aca="1" ref="BY675" ca="1">_xll.VisibleAlpha.UDF.VAData('VA Details'!$C$2,BY$557,$B675,BY$559,'VA Details'!$C$4,'VA Details'!$C$3,'VA Details'!$C$5)</f>
        <v>#NAME?</v>
      </c>
      <c r="BZ675" s="218" t="e">
        <f t="array" aca="1" ref="BZ675" ca="1">_xll.VisibleAlpha.UDF.VAData('VA Details'!$C$2,BZ$557,$B675,BZ$559,'VA Details'!$C$4,'VA Details'!$C$3,'VA Details'!$C$5)</f>
        <v>#NAME?</v>
      </c>
      <c r="CB675" s="4" t="s">
        <v>365</v>
      </c>
      <c r="CC675" s="4">
        <v>244.435</v>
      </c>
      <c r="CD675" s="4">
        <v>234.81899999999999</v>
      </c>
      <c r="CE675" s="4">
        <v>231.81800000000001</v>
      </c>
      <c r="CF675" s="4">
        <v>222.05699999999999</v>
      </c>
      <c r="CG675" s="4">
        <v>221.68899999999999</v>
      </c>
      <c r="CH675" s="4">
        <v>469.37700000000001</v>
      </c>
      <c r="CI675" s="4">
        <v>503.21100000000001</v>
      </c>
      <c r="CJ675" s="4">
        <v>454.83199999999999</v>
      </c>
      <c r="CK675" s="4">
        <v>437.75400000000002</v>
      </c>
      <c r="CL675" s="4">
        <v>656.89700000000005</v>
      </c>
      <c r="CM675" s="4">
        <v>941.029</v>
      </c>
      <c r="CN675" s="4">
        <v>11220.3</v>
      </c>
      <c r="CO675" s="4">
        <v>7487</v>
      </c>
      <c r="CP675" s="218" t="e">
        <f t="array" aca="1" ref="CP675" ca="1">_xll.VisibleAlpha.UDF.VAData('VA Details'!$C$2,CP$557,$B675,CP$559,'VA Details'!$C$4,'VA Details'!$C$3,'VA Details'!$C$5)</f>
        <v>#NAME?</v>
      </c>
      <c r="CQ675" s="218" t="e">
        <f t="array" aca="1" ref="CQ675" ca="1">_xll.VisibleAlpha.UDF.VAData('VA Details'!$C$2,CQ$557,$B675,CQ$559,'VA Details'!$C$4,'VA Details'!$C$3,'VA Details'!$C$5)</f>
        <v>#NAME?</v>
      </c>
      <c r="CR675" s="218" t="e">
        <f t="array" aca="1" ref="CR675" ca="1">_xll.VisibleAlpha.UDF.VAData('VA Details'!$C$2,CR$557,$B675,CR$559,'VA Details'!$C$4,'VA Details'!$C$3,'VA Details'!$C$5)</f>
        <v>#NAME?</v>
      </c>
      <c r="CS675" s="218" t="e">
        <f t="array" aca="1" ref="CS675" ca="1">_xll.VisibleAlpha.UDF.VAData('VA Details'!$C$2,CS$557,$B675,CS$559,'VA Details'!$C$4,'VA Details'!$C$3,'VA Details'!$C$5)</f>
        <v>#NAME?</v>
      </c>
      <c r="CT675" s="218" t="e">
        <f t="array" aca="1" ref="CT675" ca="1">_xll.VisibleAlpha.UDF.VAData('VA Details'!$C$2,CT$557,$B675,CT$559,'VA Details'!$C$4,'VA Details'!$C$3,'VA Details'!$C$5)</f>
        <v>#NAME?</v>
      </c>
    </row>
    <row r="676" spans="1:98" ht="15.75" customHeight="1" x14ac:dyDescent="0.25">
      <c r="A676" s="1"/>
      <c r="B676" s="36" t="s">
        <v>445</v>
      </c>
      <c r="C676" s="4" t="s">
        <v>365</v>
      </c>
      <c r="D676" s="4" t="s">
        <v>365</v>
      </c>
      <c r="E676" s="4" t="s">
        <v>365</v>
      </c>
      <c r="F676" s="4" t="s">
        <v>365</v>
      </c>
      <c r="G676" s="4" t="s">
        <v>365</v>
      </c>
      <c r="H676" s="4" t="s">
        <v>365</v>
      </c>
      <c r="I676" s="4" t="s">
        <v>365</v>
      </c>
      <c r="J676" s="4" t="s">
        <v>365</v>
      </c>
      <c r="K676" s="4" t="s">
        <v>365</v>
      </c>
      <c r="L676" s="4" t="s">
        <v>365</v>
      </c>
      <c r="M676" s="4" t="s">
        <v>365</v>
      </c>
      <c r="N676" s="4" t="s">
        <v>365</v>
      </c>
      <c r="O676" s="4" t="s">
        <v>365</v>
      </c>
      <c r="P676" s="4" t="s">
        <v>365</v>
      </c>
      <c r="Q676" s="4" t="s">
        <v>365</v>
      </c>
      <c r="R676" s="4" t="s">
        <v>365</v>
      </c>
      <c r="S676" s="4" t="s">
        <v>365</v>
      </c>
      <c r="T676" s="4" t="s">
        <v>365</v>
      </c>
      <c r="U676" s="4" t="s">
        <v>365</v>
      </c>
      <c r="V676" s="4" t="s">
        <v>365</v>
      </c>
      <c r="W676" s="4" t="s">
        <v>365</v>
      </c>
      <c r="X676" s="4" t="s">
        <v>365</v>
      </c>
      <c r="Y676" s="4" t="s">
        <v>365</v>
      </c>
      <c r="Z676" s="4" t="s">
        <v>365</v>
      </c>
      <c r="AA676" s="4" t="s">
        <v>365</v>
      </c>
      <c r="AB676" s="4" t="s">
        <v>365</v>
      </c>
      <c r="AC676" s="4" t="s">
        <v>365</v>
      </c>
      <c r="AD676" s="4" t="s">
        <v>365</v>
      </c>
      <c r="AE676" s="4" t="s">
        <v>365</v>
      </c>
      <c r="AF676" s="4" t="s">
        <v>365</v>
      </c>
      <c r="AG676" s="4" t="s">
        <v>365</v>
      </c>
      <c r="AH676" s="4" t="s">
        <v>365</v>
      </c>
      <c r="AI676" s="4" t="s">
        <v>365</v>
      </c>
      <c r="AJ676" s="4" t="s">
        <v>365</v>
      </c>
      <c r="AK676" s="4" t="s">
        <v>365</v>
      </c>
      <c r="AL676" s="4" t="s">
        <v>365</v>
      </c>
      <c r="AM676" s="4">
        <v>124.85899999999999</v>
      </c>
      <c r="AN676" s="4">
        <v>119.313</v>
      </c>
      <c r="AO676" s="4">
        <v>153.053</v>
      </c>
      <c r="AP676" s="4">
        <v>154.28399999999999</v>
      </c>
      <c r="AQ676" s="4">
        <v>158.018</v>
      </c>
      <c r="AR676" s="4">
        <v>156.31</v>
      </c>
      <c r="AS676" s="4">
        <v>161.75</v>
      </c>
      <c r="AT676" s="4">
        <v>164.76300000000001</v>
      </c>
      <c r="AU676" s="4">
        <v>163.464</v>
      </c>
      <c r="AV676" s="4">
        <v>208.751</v>
      </c>
      <c r="AW676" s="4">
        <v>212.49100000000001</v>
      </c>
      <c r="AX676" s="4">
        <v>217.20599999999999</v>
      </c>
      <c r="AY676" s="4">
        <v>306.8</v>
      </c>
      <c r="AZ676" s="4">
        <v>298.3</v>
      </c>
      <c r="BA676" s="4">
        <v>319.89999999999998</v>
      </c>
      <c r="BB676" s="4">
        <v>282.7</v>
      </c>
      <c r="BC676" s="4">
        <v>291.7</v>
      </c>
      <c r="BD676" s="4">
        <v>312.8</v>
      </c>
      <c r="BE676" s="4">
        <v>316.60000000000002</v>
      </c>
      <c r="BF676" s="4">
        <v>325.7</v>
      </c>
      <c r="BG676" s="4">
        <v>344</v>
      </c>
      <c r="BH676" s="272">
        <v>336.6</v>
      </c>
      <c r="BI676" s="218" t="e">
        <f t="array" aca="1" ref="BI676" ca="1">_xll.VisibleAlpha.UDF.VAData('VA Details'!$C$2,BI$557,$B676,BI$559,'VA Details'!$C$4,'VA Details'!$C$3,'VA Details'!$C$5)</f>
        <v>#NAME?</v>
      </c>
      <c r="BJ676" s="218" t="e">
        <f t="array" aca="1" ref="BJ676" ca="1">_xll.VisibleAlpha.UDF.VAData('VA Details'!$C$2,BJ$557,$B676,BJ$559,'VA Details'!$C$4,'VA Details'!$C$3,'VA Details'!$C$5)</f>
        <v>#NAME?</v>
      </c>
      <c r="BK676" s="218" t="e">
        <f t="array" aca="1" ref="BK676" ca="1">_xll.VisibleAlpha.UDF.VAData('VA Details'!$C$2,BK$557,$B676,BK$559,'VA Details'!$C$4,'VA Details'!$C$3,'VA Details'!$C$5)</f>
        <v>#NAME?</v>
      </c>
      <c r="BL676" s="218" t="e">
        <f t="array" aca="1" ref="BL676" ca="1">_xll.VisibleAlpha.UDF.VAData('VA Details'!$C$2,BL$557,$B676,BL$559,'VA Details'!$C$4,'VA Details'!$C$3,'VA Details'!$C$5)</f>
        <v>#NAME?</v>
      </c>
      <c r="BM676" s="218" t="e">
        <f t="array" aca="1" ref="BM676" ca="1">_xll.VisibleAlpha.UDF.VAData('VA Details'!$C$2,BM$557,$B676,BM$559,'VA Details'!$C$4,'VA Details'!$C$3,'VA Details'!$C$5)</f>
        <v>#NAME?</v>
      </c>
      <c r="BN676" s="218" t="e">
        <f t="array" aca="1" ref="BN676" ca="1">_xll.VisibleAlpha.UDF.VAData('VA Details'!$C$2,BN$557,$B676,BN$559,'VA Details'!$C$4,'VA Details'!$C$3,'VA Details'!$C$5)</f>
        <v>#NAME?</v>
      </c>
      <c r="BO676" s="218" t="e">
        <f t="array" aca="1" ref="BO676" ca="1">_xll.VisibleAlpha.UDF.VAData('VA Details'!$C$2,BO$557,$B676,BO$559,'VA Details'!$C$4,'VA Details'!$C$3,'VA Details'!$C$5)</f>
        <v>#NAME?</v>
      </c>
      <c r="BP676" s="218" t="e">
        <f t="array" aca="1" ref="BP676" ca="1">_xll.VisibleAlpha.UDF.VAData('VA Details'!$C$2,BP$557,$B676,BP$559,'VA Details'!$C$4,'VA Details'!$C$3,'VA Details'!$C$5)</f>
        <v>#NAME?</v>
      </c>
      <c r="BQ676" s="218" t="e">
        <f t="array" aca="1" ref="BQ676" ca="1">_xll.VisibleAlpha.UDF.VAData('VA Details'!$C$2,BQ$557,$B676,BQ$559,'VA Details'!$C$4,'VA Details'!$C$3,'VA Details'!$C$5)</f>
        <v>#NAME?</v>
      </c>
      <c r="BR676" s="218" t="e">
        <f t="array" aca="1" ref="BR676" ca="1">_xll.VisibleAlpha.UDF.VAData('VA Details'!$C$2,BR$557,$B676,BR$559,'VA Details'!$C$4,'VA Details'!$C$3,'VA Details'!$C$5)</f>
        <v>#NAME?</v>
      </c>
      <c r="BS676" s="218" t="e">
        <f t="array" aca="1" ref="BS676" ca="1">_xll.VisibleAlpha.UDF.VAData('VA Details'!$C$2,BS$557,$B676,BS$559,'VA Details'!$C$4,'VA Details'!$C$3,'VA Details'!$C$5)</f>
        <v>#NAME?</v>
      </c>
      <c r="BT676" s="218" t="e">
        <f t="array" aca="1" ref="BT676" ca="1">_xll.VisibleAlpha.UDF.VAData('VA Details'!$C$2,BT$557,$B676,BT$559,'VA Details'!$C$4,'VA Details'!$C$3,'VA Details'!$C$5)</f>
        <v>#NAME?</v>
      </c>
      <c r="BU676" s="218" t="e">
        <f t="array" aca="1" ref="BU676" ca="1">_xll.VisibleAlpha.UDF.VAData('VA Details'!$C$2,BU$557,$B676,BU$559,'VA Details'!$C$4,'VA Details'!$C$3,'VA Details'!$C$5)</f>
        <v>#NAME?</v>
      </c>
      <c r="BV676" s="218" t="e">
        <f t="array" aca="1" ref="BV676" ca="1">_xll.VisibleAlpha.UDF.VAData('VA Details'!$C$2,BV$557,$B676,BV$559,'VA Details'!$C$4,'VA Details'!$C$3,'VA Details'!$C$5)</f>
        <v>#NAME?</v>
      </c>
      <c r="BW676" s="218" t="e">
        <f t="array" aca="1" ref="BW676" ca="1">_xll.VisibleAlpha.UDF.VAData('VA Details'!$C$2,BW$557,$B676,BW$559,'VA Details'!$C$4,'VA Details'!$C$3,'VA Details'!$C$5)</f>
        <v>#NAME?</v>
      </c>
      <c r="BX676" s="218" t="e">
        <f t="array" aca="1" ref="BX676" ca="1">_xll.VisibleAlpha.UDF.VAData('VA Details'!$C$2,BX$557,$B676,BX$559,'VA Details'!$C$4,'VA Details'!$C$3,'VA Details'!$C$5)</f>
        <v>#NAME?</v>
      </c>
      <c r="BY676" s="218" t="e">
        <f t="array" aca="1" ref="BY676" ca="1">_xll.VisibleAlpha.UDF.VAData('VA Details'!$C$2,BY$557,$B676,BY$559,'VA Details'!$C$4,'VA Details'!$C$3,'VA Details'!$C$5)</f>
        <v>#NAME?</v>
      </c>
      <c r="BZ676" s="218" t="e">
        <f t="array" aca="1" ref="BZ676" ca="1">_xll.VisibleAlpha.UDF.VAData('VA Details'!$C$2,BZ$557,$B676,BZ$559,'VA Details'!$C$4,'VA Details'!$C$3,'VA Details'!$C$5)</f>
        <v>#NAME?</v>
      </c>
      <c r="CB676" s="4" t="s">
        <v>365</v>
      </c>
      <c r="CC676" s="4" t="s">
        <v>365</v>
      </c>
      <c r="CD676" s="4" t="s">
        <v>365</v>
      </c>
      <c r="CE676" s="4" t="s">
        <v>365</v>
      </c>
      <c r="CF676" s="4" t="s">
        <v>365</v>
      </c>
      <c r="CG676" s="4" t="s">
        <v>365</v>
      </c>
      <c r="CH676" s="4" t="s">
        <v>365</v>
      </c>
      <c r="CI676" s="4" t="s">
        <v>365</v>
      </c>
      <c r="CJ676" s="4" t="s">
        <v>365</v>
      </c>
      <c r="CK676" s="4">
        <v>154.28399999999999</v>
      </c>
      <c r="CL676" s="4">
        <v>164.76300000000001</v>
      </c>
      <c r="CM676" s="4">
        <v>217.20599999999999</v>
      </c>
      <c r="CN676" s="4">
        <v>282.7</v>
      </c>
      <c r="CO676" s="4">
        <v>325.7</v>
      </c>
      <c r="CP676" s="218" t="e">
        <f t="array" aca="1" ref="CP676" ca="1">_xll.VisibleAlpha.UDF.VAData('VA Details'!$C$2,CP$557,$B676,CP$559,'VA Details'!$C$4,'VA Details'!$C$3,'VA Details'!$C$5)</f>
        <v>#NAME?</v>
      </c>
      <c r="CQ676" s="218" t="e">
        <f t="array" aca="1" ref="CQ676" ca="1">_xll.VisibleAlpha.UDF.VAData('VA Details'!$C$2,CQ$557,$B676,CQ$559,'VA Details'!$C$4,'VA Details'!$C$3,'VA Details'!$C$5)</f>
        <v>#NAME?</v>
      </c>
      <c r="CR676" s="218" t="e">
        <f t="array" aca="1" ref="CR676" ca="1">_xll.VisibleAlpha.UDF.VAData('VA Details'!$C$2,CR$557,$B676,CR$559,'VA Details'!$C$4,'VA Details'!$C$3,'VA Details'!$C$5)</f>
        <v>#NAME?</v>
      </c>
      <c r="CS676" s="218" t="e">
        <f t="array" aca="1" ref="CS676" ca="1">_xll.VisibleAlpha.UDF.VAData('VA Details'!$C$2,CS$557,$B676,CS$559,'VA Details'!$C$4,'VA Details'!$C$3,'VA Details'!$C$5)</f>
        <v>#NAME?</v>
      </c>
      <c r="CT676" s="218" t="e">
        <f t="array" aca="1" ref="CT676" ca="1">_xll.VisibleAlpha.UDF.VAData('VA Details'!$C$2,CT$557,$B676,CT$559,'VA Details'!$C$4,'VA Details'!$C$3,'VA Details'!$C$5)</f>
        <v>#NAME?</v>
      </c>
    </row>
    <row r="677" spans="1:98" ht="15.75" customHeight="1" x14ac:dyDescent="0.25">
      <c r="A677" s="1"/>
      <c r="B677" s="36" t="s">
        <v>446</v>
      </c>
      <c r="C677" s="4" t="s">
        <v>365</v>
      </c>
      <c r="D677" s="4" t="s">
        <v>365</v>
      </c>
      <c r="E677" s="4" t="s">
        <v>365</v>
      </c>
      <c r="F677" s="4" t="s">
        <v>365</v>
      </c>
      <c r="G677" s="4" t="s">
        <v>365</v>
      </c>
      <c r="H677" s="4" t="s">
        <v>365</v>
      </c>
      <c r="I677" s="4" t="s">
        <v>365</v>
      </c>
      <c r="J677" s="4" t="s">
        <v>365</v>
      </c>
      <c r="K677" s="4" t="s">
        <v>365</v>
      </c>
      <c r="L677" s="4" t="s">
        <v>365</v>
      </c>
      <c r="M677" s="4" t="s">
        <v>365</v>
      </c>
      <c r="N677" s="4" t="s">
        <v>365</v>
      </c>
      <c r="O677" s="4" t="s">
        <v>365</v>
      </c>
      <c r="P677" s="4" t="s">
        <v>365</v>
      </c>
      <c r="Q677" s="4" t="s">
        <v>365</v>
      </c>
      <c r="R677" s="4" t="s">
        <v>365</v>
      </c>
      <c r="S677" s="4" t="s">
        <v>365</v>
      </c>
      <c r="T677" s="4" t="s">
        <v>365</v>
      </c>
      <c r="U677" s="4" t="s">
        <v>365</v>
      </c>
      <c r="V677" s="4">
        <v>13.744999999999999</v>
      </c>
      <c r="W677" s="4" t="s">
        <v>365</v>
      </c>
      <c r="X677" s="4" t="s">
        <v>365</v>
      </c>
      <c r="Y677" s="4" t="s">
        <v>365</v>
      </c>
      <c r="Z677" s="4">
        <v>13.439</v>
      </c>
      <c r="AA677" s="4">
        <v>15.837</v>
      </c>
      <c r="AB677" s="4">
        <v>16.138999999999999</v>
      </c>
      <c r="AC677" s="4">
        <v>28.274000000000001</v>
      </c>
      <c r="AD677" s="4">
        <v>35.325000000000003</v>
      </c>
      <c r="AE677" s="4" t="s">
        <v>365</v>
      </c>
      <c r="AF677" s="4" t="s">
        <v>365</v>
      </c>
      <c r="AG677" s="4" t="s">
        <v>365</v>
      </c>
      <c r="AH677" s="4">
        <v>4.93</v>
      </c>
      <c r="AI677" s="4" t="s">
        <v>365</v>
      </c>
      <c r="AJ677" s="4" t="s">
        <v>365</v>
      </c>
      <c r="AK677" s="4">
        <v>146.21600000000001</v>
      </c>
      <c r="AL677" s="4">
        <v>134.732</v>
      </c>
      <c r="AM677" s="4">
        <v>108.979</v>
      </c>
      <c r="AN677" s="4">
        <v>110.167</v>
      </c>
      <c r="AO677" s="4">
        <v>110.831</v>
      </c>
      <c r="AP677" s="4">
        <v>116.676</v>
      </c>
      <c r="AQ677" s="4">
        <v>120.892</v>
      </c>
      <c r="AR677" s="4">
        <v>117.69199999999999</v>
      </c>
      <c r="AS677" s="4">
        <v>127.312</v>
      </c>
      <c r="AT677" s="4">
        <v>90.206000000000003</v>
      </c>
      <c r="AU677" s="4">
        <v>78.382999999999996</v>
      </c>
      <c r="AV677" s="4">
        <v>74.994</v>
      </c>
      <c r="AW677" s="4">
        <v>77.721000000000004</v>
      </c>
      <c r="AX677" s="4">
        <v>73.8</v>
      </c>
      <c r="AY677" s="4">
        <v>106.6</v>
      </c>
      <c r="AZ677" s="4">
        <v>115.9</v>
      </c>
      <c r="BA677" s="4">
        <v>123.9</v>
      </c>
      <c r="BB677" s="4">
        <v>44.8</v>
      </c>
      <c r="BC677" s="4">
        <v>38.1</v>
      </c>
      <c r="BD677" s="4">
        <v>12.3</v>
      </c>
      <c r="BE677" s="4">
        <v>7.1</v>
      </c>
      <c r="BF677" s="4">
        <v>1.9</v>
      </c>
      <c r="BG677" s="4" t="s">
        <v>365</v>
      </c>
      <c r="BH677" s="272">
        <v>86</v>
      </c>
      <c r="BI677" s="218" t="e">
        <f t="array" aca="1" ref="BI677" ca="1">_xll.VisibleAlpha.UDF.VAData('VA Details'!$C$2,BI$557,$B677,BI$559,'VA Details'!$C$4,'VA Details'!$C$3,'VA Details'!$C$5)</f>
        <v>#NAME?</v>
      </c>
      <c r="BJ677" s="218" t="e">
        <f t="array" aca="1" ref="BJ677" ca="1">_xll.VisibleAlpha.UDF.VAData('VA Details'!$C$2,BJ$557,$B677,BJ$559,'VA Details'!$C$4,'VA Details'!$C$3,'VA Details'!$C$5)</f>
        <v>#NAME?</v>
      </c>
      <c r="BK677" s="218" t="e">
        <f t="array" aca="1" ref="BK677" ca="1">_xll.VisibleAlpha.UDF.VAData('VA Details'!$C$2,BK$557,$B677,BK$559,'VA Details'!$C$4,'VA Details'!$C$3,'VA Details'!$C$5)</f>
        <v>#NAME?</v>
      </c>
      <c r="BL677" s="218" t="e">
        <f t="array" aca="1" ref="BL677" ca="1">_xll.VisibleAlpha.UDF.VAData('VA Details'!$C$2,BL$557,$B677,BL$559,'VA Details'!$C$4,'VA Details'!$C$3,'VA Details'!$C$5)</f>
        <v>#NAME?</v>
      </c>
      <c r="BM677" s="218" t="e">
        <f t="array" aca="1" ref="BM677" ca="1">_xll.VisibleAlpha.UDF.VAData('VA Details'!$C$2,BM$557,$B677,BM$559,'VA Details'!$C$4,'VA Details'!$C$3,'VA Details'!$C$5)</f>
        <v>#NAME?</v>
      </c>
      <c r="BN677" s="218" t="e">
        <f t="array" aca="1" ref="BN677" ca="1">_xll.VisibleAlpha.UDF.VAData('VA Details'!$C$2,BN$557,$B677,BN$559,'VA Details'!$C$4,'VA Details'!$C$3,'VA Details'!$C$5)</f>
        <v>#NAME?</v>
      </c>
      <c r="BO677" s="218" t="e">
        <f t="array" aca="1" ref="BO677" ca="1">_xll.VisibleAlpha.UDF.VAData('VA Details'!$C$2,BO$557,$B677,BO$559,'VA Details'!$C$4,'VA Details'!$C$3,'VA Details'!$C$5)</f>
        <v>#NAME?</v>
      </c>
      <c r="BP677" s="218" t="e">
        <f t="array" aca="1" ref="BP677" ca="1">_xll.VisibleAlpha.UDF.VAData('VA Details'!$C$2,BP$557,$B677,BP$559,'VA Details'!$C$4,'VA Details'!$C$3,'VA Details'!$C$5)</f>
        <v>#NAME?</v>
      </c>
      <c r="BQ677" s="218" t="e">
        <f t="array" aca="1" ref="BQ677" ca="1">_xll.VisibleAlpha.UDF.VAData('VA Details'!$C$2,BQ$557,$B677,BQ$559,'VA Details'!$C$4,'VA Details'!$C$3,'VA Details'!$C$5)</f>
        <v>#NAME?</v>
      </c>
      <c r="BR677" s="218" t="e">
        <f t="array" aca="1" ref="BR677" ca="1">_xll.VisibleAlpha.UDF.VAData('VA Details'!$C$2,BR$557,$B677,BR$559,'VA Details'!$C$4,'VA Details'!$C$3,'VA Details'!$C$5)</f>
        <v>#NAME?</v>
      </c>
      <c r="BS677" s="218" t="e">
        <f t="array" aca="1" ref="BS677" ca="1">_xll.VisibleAlpha.UDF.VAData('VA Details'!$C$2,BS$557,$B677,BS$559,'VA Details'!$C$4,'VA Details'!$C$3,'VA Details'!$C$5)</f>
        <v>#NAME?</v>
      </c>
      <c r="BT677" s="218" t="e">
        <f t="array" aca="1" ref="BT677" ca="1">_xll.VisibleAlpha.UDF.VAData('VA Details'!$C$2,BT$557,$B677,BT$559,'VA Details'!$C$4,'VA Details'!$C$3,'VA Details'!$C$5)</f>
        <v>#NAME?</v>
      </c>
      <c r="BU677" s="218" t="e">
        <f t="array" aca="1" ref="BU677" ca="1">_xll.VisibleAlpha.UDF.VAData('VA Details'!$C$2,BU$557,$B677,BU$559,'VA Details'!$C$4,'VA Details'!$C$3,'VA Details'!$C$5)</f>
        <v>#NAME?</v>
      </c>
      <c r="BV677" s="218" t="e">
        <f t="array" aca="1" ref="BV677" ca="1">_xll.VisibleAlpha.UDF.VAData('VA Details'!$C$2,BV$557,$B677,BV$559,'VA Details'!$C$4,'VA Details'!$C$3,'VA Details'!$C$5)</f>
        <v>#NAME?</v>
      </c>
      <c r="BW677" s="218" t="e">
        <f t="array" aca="1" ref="BW677" ca="1">_xll.VisibleAlpha.UDF.VAData('VA Details'!$C$2,BW$557,$B677,BW$559,'VA Details'!$C$4,'VA Details'!$C$3,'VA Details'!$C$5)</f>
        <v>#NAME?</v>
      </c>
      <c r="BX677" s="218" t="e">
        <f t="array" aca="1" ref="BX677" ca="1">_xll.VisibleAlpha.UDF.VAData('VA Details'!$C$2,BX$557,$B677,BX$559,'VA Details'!$C$4,'VA Details'!$C$3,'VA Details'!$C$5)</f>
        <v>#NAME?</v>
      </c>
      <c r="BY677" s="218" t="e">
        <f t="array" aca="1" ref="BY677" ca="1">_xll.VisibleAlpha.UDF.VAData('VA Details'!$C$2,BY$557,$B677,BY$559,'VA Details'!$C$4,'VA Details'!$C$3,'VA Details'!$C$5)</f>
        <v>#NAME?</v>
      </c>
      <c r="BZ677" s="218" t="e">
        <f t="array" aca="1" ref="BZ677" ca="1">_xll.VisibleAlpha.UDF.VAData('VA Details'!$C$2,BZ$557,$B677,BZ$559,'VA Details'!$C$4,'VA Details'!$C$3,'VA Details'!$C$5)</f>
        <v>#NAME?</v>
      </c>
      <c r="CB677" s="4" t="s">
        <v>365</v>
      </c>
      <c r="CC677" s="4" t="s">
        <v>365</v>
      </c>
      <c r="CD677" s="4" t="s">
        <v>365</v>
      </c>
      <c r="CE677" s="4" t="s">
        <v>365</v>
      </c>
      <c r="CF677" s="4">
        <v>13.744999999999999</v>
      </c>
      <c r="CG677" s="4">
        <v>13.439</v>
      </c>
      <c r="CH677" s="4">
        <v>35.325000000000003</v>
      </c>
      <c r="CI677" s="4">
        <v>4.93</v>
      </c>
      <c r="CJ677" s="4">
        <v>134.732</v>
      </c>
      <c r="CK677" s="4">
        <v>116.676</v>
      </c>
      <c r="CL677" s="4">
        <v>90.206000000000003</v>
      </c>
      <c r="CM677" s="4">
        <v>73.8</v>
      </c>
      <c r="CN677" s="4">
        <v>44.8</v>
      </c>
      <c r="CO677" s="4">
        <v>1.9</v>
      </c>
      <c r="CP677" s="218" t="e">
        <f t="array" aca="1" ref="CP677" ca="1">_xll.VisibleAlpha.UDF.VAData('VA Details'!$C$2,CP$557,$B677,CP$559,'VA Details'!$C$4,'VA Details'!$C$3,'VA Details'!$C$5)</f>
        <v>#NAME?</v>
      </c>
      <c r="CQ677" s="218" t="e">
        <f t="array" aca="1" ref="CQ677" ca="1">_xll.VisibleAlpha.UDF.VAData('VA Details'!$C$2,CQ$557,$B677,CQ$559,'VA Details'!$C$4,'VA Details'!$C$3,'VA Details'!$C$5)</f>
        <v>#NAME?</v>
      </c>
      <c r="CR677" s="218" t="e">
        <f t="array" aca="1" ref="CR677" ca="1">_xll.VisibleAlpha.UDF.VAData('VA Details'!$C$2,CR$557,$B677,CR$559,'VA Details'!$C$4,'VA Details'!$C$3,'VA Details'!$C$5)</f>
        <v>#NAME?</v>
      </c>
      <c r="CS677" s="218" t="e">
        <f t="array" aca="1" ref="CS677" ca="1">_xll.VisibleAlpha.UDF.VAData('VA Details'!$C$2,CS$557,$B677,CS$559,'VA Details'!$C$4,'VA Details'!$C$3,'VA Details'!$C$5)</f>
        <v>#NAME?</v>
      </c>
      <c r="CT677" s="218" t="e">
        <f t="array" aca="1" ref="CT677" ca="1">_xll.VisibleAlpha.UDF.VAData('VA Details'!$C$2,CT$557,$B677,CT$559,'VA Details'!$C$4,'VA Details'!$C$3,'VA Details'!$C$5)</f>
        <v>#NAME?</v>
      </c>
    </row>
    <row r="678" spans="1:98" ht="15.75" customHeight="1" x14ac:dyDescent="0.25">
      <c r="A678" s="1"/>
      <c r="B678" s="36" t="s">
        <v>447</v>
      </c>
      <c r="C678" s="4" t="s">
        <v>365</v>
      </c>
      <c r="D678" s="4" t="s">
        <v>365</v>
      </c>
      <c r="E678" s="4" t="s">
        <v>365</v>
      </c>
      <c r="F678" s="4" t="s">
        <v>365</v>
      </c>
      <c r="G678" s="4" t="s">
        <v>365</v>
      </c>
      <c r="H678" s="4" t="s">
        <v>365</v>
      </c>
      <c r="I678" s="4" t="s">
        <v>365</v>
      </c>
      <c r="J678" s="4" t="s">
        <v>365</v>
      </c>
      <c r="K678" s="4" t="s">
        <v>365</v>
      </c>
      <c r="L678" s="4" t="s">
        <v>365</v>
      </c>
      <c r="M678" s="4" t="s">
        <v>365</v>
      </c>
      <c r="N678" s="4" t="s">
        <v>365</v>
      </c>
      <c r="O678" s="4" t="s">
        <v>365</v>
      </c>
      <c r="P678" s="4" t="s">
        <v>365</v>
      </c>
      <c r="Q678" s="4" t="s">
        <v>365</v>
      </c>
      <c r="R678" s="4" t="s">
        <v>365</v>
      </c>
      <c r="S678" s="4" t="s">
        <v>365</v>
      </c>
      <c r="T678" s="4" t="s">
        <v>365</v>
      </c>
      <c r="U678" s="4" t="s">
        <v>365</v>
      </c>
      <c r="V678" s="4" t="s">
        <v>365</v>
      </c>
      <c r="W678" s="4" t="s">
        <v>365</v>
      </c>
      <c r="X678" s="4" t="s">
        <v>365</v>
      </c>
      <c r="Y678" s="4" t="s">
        <v>365</v>
      </c>
      <c r="Z678" s="4" t="s">
        <v>365</v>
      </c>
      <c r="AA678" s="4" t="s">
        <v>365</v>
      </c>
      <c r="AB678" s="4" t="s">
        <v>365</v>
      </c>
      <c r="AC678" s="4" t="s">
        <v>365</v>
      </c>
      <c r="AD678" s="4" t="s">
        <v>365</v>
      </c>
      <c r="AE678" s="4" t="s">
        <v>365</v>
      </c>
      <c r="AF678" s="4" t="s">
        <v>365</v>
      </c>
      <c r="AG678" s="4" t="s">
        <v>365</v>
      </c>
      <c r="AH678" s="4" t="s">
        <v>365</v>
      </c>
      <c r="AI678" s="4" t="s">
        <v>365</v>
      </c>
      <c r="AJ678" s="4" t="s">
        <v>365</v>
      </c>
      <c r="AK678" s="4" t="s">
        <v>365</v>
      </c>
      <c r="AL678" s="4" t="s">
        <v>365</v>
      </c>
      <c r="AM678" s="4" t="s">
        <v>365</v>
      </c>
      <c r="AN678" s="4" t="s">
        <v>365</v>
      </c>
      <c r="AO678" s="4" t="s">
        <v>365</v>
      </c>
      <c r="AP678" s="4">
        <v>89.123999999999995</v>
      </c>
      <c r="AQ678" s="4">
        <v>289.52600000000001</v>
      </c>
      <c r="AR678" s="4">
        <v>289.536</v>
      </c>
      <c r="AS678" s="4">
        <v>98.537999999999997</v>
      </c>
      <c r="AT678" s="4">
        <v>98.540999999999997</v>
      </c>
      <c r="AU678" s="4">
        <v>103.43300000000001</v>
      </c>
      <c r="AV678" s="4">
        <v>103.437</v>
      </c>
      <c r="AW678" s="4">
        <v>103.44499999999999</v>
      </c>
      <c r="AX678" s="4">
        <v>103.452</v>
      </c>
      <c r="AY678" s="4">
        <v>108.9</v>
      </c>
      <c r="AZ678" s="4">
        <v>109.3</v>
      </c>
      <c r="BA678" s="4">
        <v>109.9</v>
      </c>
      <c r="BB678" s="4">
        <v>99.6</v>
      </c>
      <c r="BC678" s="4">
        <v>103.6</v>
      </c>
      <c r="BD678" s="4">
        <v>105</v>
      </c>
      <c r="BE678" s="4">
        <v>106.5</v>
      </c>
      <c r="BF678" s="4">
        <v>95.9</v>
      </c>
      <c r="BG678" s="4">
        <v>84.7</v>
      </c>
      <c r="BH678" s="272">
        <v>86</v>
      </c>
      <c r="BI678" s="218" t="e">
        <f t="array" aca="1" ref="BI678" ca="1">_xll.VisibleAlpha.UDF.VAData('VA Details'!$C$2,BI$557,$B678,BI$559,'VA Details'!$C$4,'VA Details'!$C$3,'VA Details'!$C$5)</f>
        <v>#NAME?</v>
      </c>
      <c r="BJ678" s="218" t="e">
        <f t="array" aca="1" ref="BJ678" ca="1">_xll.VisibleAlpha.UDF.VAData('VA Details'!$C$2,BJ$557,$B678,BJ$559,'VA Details'!$C$4,'VA Details'!$C$3,'VA Details'!$C$5)</f>
        <v>#NAME?</v>
      </c>
      <c r="BK678" s="218" t="e">
        <f t="array" aca="1" ref="BK678" ca="1">_xll.VisibleAlpha.UDF.VAData('VA Details'!$C$2,BK$557,$B678,BK$559,'VA Details'!$C$4,'VA Details'!$C$3,'VA Details'!$C$5)</f>
        <v>#NAME?</v>
      </c>
      <c r="BL678" s="218" t="e">
        <f t="array" aca="1" ref="BL678" ca="1">_xll.VisibleAlpha.UDF.VAData('VA Details'!$C$2,BL$557,$B678,BL$559,'VA Details'!$C$4,'VA Details'!$C$3,'VA Details'!$C$5)</f>
        <v>#NAME?</v>
      </c>
      <c r="BM678" s="218" t="e">
        <f t="array" aca="1" ref="BM678" ca="1">_xll.VisibleAlpha.UDF.VAData('VA Details'!$C$2,BM$557,$B678,BM$559,'VA Details'!$C$4,'VA Details'!$C$3,'VA Details'!$C$5)</f>
        <v>#NAME?</v>
      </c>
      <c r="BN678" s="218" t="e">
        <f t="array" aca="1" ref="BN678" ca="1">_xll.VisibleAlpha.UDF.VAData('VA Details'!$C$2,BN$557,$B678,BN$559,'VA Details'!$C$4,'VA Details'!$C$3,'VA Details'!$C$5)</f>
        <v>#NAME?</v>
      </c>
      <c r="BO678" s="218" t="e">
        <f t="array" aca="1" ref="BO678" ca="1">_xll.VisibleAlpha.UDF.VAData('VA Details'!$C$2,BO$557,$B678,BO$559,'VA Details'!$C$4,'VA Details'!$C$3,'VA Details'!$C$5)</f>
        <v>#NAME?</v>
      </c>
      <c r="BP678" s="218" t="e">
        <f t="array" aca="1" ref="BP678" ca="1">_xll.VisibleAlpha.UDF.VAData('VA Details'!$C$2,BP$557,$B678,BP$559,'VA Details'!$C$4,'VA Details'!$C$3,'VA Details'!$C$5)</f>
        <v>#NAME?</v>
      </c>
      <c r="BQ678" s="218" t="e">
        <f t="array" aca="1" ref="BQ678" ca="1">_xll.VisibleAlpha.UDF.VAData('VA Details'!$C$2,BQ$557,$B678,BQ$559,'VA Details'!$C$4,'VA Details'!$C$3,'VA Details'!$C$5)</f>
        <v>#NAME?</v>
      </c>
      <c r="BR678" s="218" t="e">
        <f t="array" aca="1" ref="BR678" ca="1">_xll.VisibleAlpha.UDF.VAData('VA Details'!$C$2,BR$557,$B678,BR$559,'VA Details'!$C$4,'VA Details'!$C$3,'VA Details'!$C$5)</f>
        <v>#NAME?</v>
      </c>
      <c r="BS678" s="218" t="e">
        <f t="array" aca="1" ref="BS678" ca="1">_xll.VisibleAlpha.UDF.VAData('VA Details'!$C$2,BS$557,$B678,BS$559,'VA Details'!$C$4,'VA Details'!$C$3,'VA Details'!$C$5)</f>
        <v>#NAME?</v>
      </c>
      <c r="BT678" s="218" t="e">
        <f t="array" aca="1" ref="BT678" ca="1">_xll.VisibleAlpha.UDF.VAData('VA Details'!$C$2,BT$557,$B678,BT$559,'VA Details'!$C$4,'VA Details'!$C$3,'VA Details'!$C$5)</f>
        <v>#NAME?</v>
      </c>
      <c r="BU678" s="218" t="e">
        <f t="array" aca="1" ref="BU678" ca="1">_xll.VisibleAlpha.UDF.VAData('VA Details'!$C$2,BU$557,$B678,BU$559,'VA Details'!$C$4,'VA Details'!$C$3,'VA Details'!$C$5)</f>
        <v>#NAME?</v>
      </c>
      <c r="BV678" s="218" t="e">
        <f t="array" aca="1" ref="BV678" ca="1">_xll.VisibleAlpha.UDF.VAData('VA Details'!$C$2,BV$557,$B678,BV$559,'VA Details'!$C$4,'VA Details'!$C$3,'VA Details'!$C$5)</f>
        <v>#NAME?</v>
      </c>
      <c r="BW678" s="218" t="e">
        <f t="array" aca="1" ref="BW678" ca="1">_xll.VisibleAlpha.UDF.VAData('VA Details'!$C$2,BW$557,$B678,BW$559,'VA Details'!$C$4,'VA Details'!$C$3,'VA Details'!$C$5)</f>
        <v>#NAME?</v>
      </c>
      <c r="BX678" s="218" t="e">
        <f t="array" aca="1" ref="BX678" ca="1">_xll.VisibleAlpha.UDF.VAData('VA Details'!$C$2,BX$557,$B678,BX$559,'VA Details'!$C$4,'VA Details'!$C$3,'VA Details'!$C$5)</f>
        <v>#NAME?</v>
      </c>
      <c r="BY678" s="218" t="e">
        <f t="array" aca="1" ref="BY678" ca="1">_xll.VisibleAlpha.UDF.VAData('VA Details'!$C$2,BY$557,$B678,BY$559,'VA Details'!$C$4,'VA Details'!$C$3,'VA Details'!$C$5)</f>
        <v>#NAME?</v>
      </c>
      <c r="BZ678" s="218" t="e">
        <f t="array" aca="1" ref="BZ678" ca="1">_xll.VisibleAlpha.UDF.VAData('VA Details'!$C$2,BZ$557,$B678,BZ$559,'VA Details'!$C$4,'VA Details'!$C$3,'VA Details'!$C$5)</f>
        <v>#NAME?</v>
      </c>
      <c r="CB678" s="4" t="s">
        <v>365</v>
      </c>
      <c r="CC678" s="4" t="s">
        <v>365</v>
      </c>
      <c r="CD678" s="4" t="s">
        <v>365</v>
      </c>
      <c r="CE678" s="4" t="s">
        <v>365</v>
      </c>
      <c r="CF678" s="4" t="s">
        <v>365</v>
      </c>
      <c r="CG678" s="4" t="s">
        <v>365</v>
      </c>
      <c r="CH678" s="4" t="s">
        <v>365</v>
      </c>
      <c r="CI678" s="4" t="s">
        <v>365</v>
      </c>
      <c r="CJ678" s="4" t="s">
        <v>365</v>
      </c>
      <c r="CK678" s="4">
        <v>89.123999999999995</v>
      </c>
      <c r="CL678" s="4">
        <v>98.540999999999997</v>
      </c>
      <c r="CM678" s="4">
        <v>103.452</v>
      </c>
      <c r="CN678" s="4">
        <v>99.6</v>
      </c>
      <c r="CO678" s="4">
        <v>95.9</v>
      </c>
      <c r="CP678" s="218" t="e">
        <f t="array" aca="1" ref="CP678" ca="1">_xll.VisibleAlpha.UDF.VAData('VA Details'!$C$2,CP$557,$B678,CP$559,'VA Details'!$C$4,'VA Details'!$C$3,'VA Details'!$C$5)</f>
        <v>#NAME?</v>
      </c>
      <c r="CQ678" s="218" t="e">
        <f t="array" aca="1" ref="CQ678" ca="1">_xll.VisibleAlpha.UDF.VAData('VA Details'!$C$2,CQ$557,$B678,CQ$559,'VA Details'!$C$4,'VA Details'!$C$3,'VA Details'!$C$5)</f>
        <v>#NAME?</v>
      </c>
      <c r="CR678" s="218" t="e">
        <f t="array" aca="1" ref="CR678" ca="1">_xll.VisibleAlpha.UDF.VAData('VA Details'!$C$2,CR$557,$B678,CR$559,'VA Details'!$C$4,'VA Details'!$C$3,'VA Details'!$C$5)</f>
        <v>#NAME?</v>
      </c>
      <c r="CS678" s="218" t="e">
        <f t="array" aca="1" ref="CS678" ca="1">_xll.VisibleAlpha.UDF.VAData('VA Details'!$C$2,CS$557,$B678,CS$559,'VA Details'!$C$4,'VA Details'!$C$3,'VA Details'!$C$5)</f>
        <v>#NAME?</v>
      </c>
      <c r="CT678" s="218" t="e">
        <f t="array" aca="1" ref="CT678" ca="1">_xll.VisibleAlpha.UDF.VAData('VA Details'!$C$2,CT$557,$B678,CT$559,'VA Details'!$C$4,'VA Details'!$C$3,'VA Details'!$C$5)</f>
        <v>#NAME?</v>
      </c>
    </row>
    <row r="679" spans="1:98" ht="15.75" customHeight="1" x14ac:dyDescent="0.25">
      <c r="A679" s="1"/>
      <c r="B679" s="36" t="s">
        <v>448</v>
      </c>
      <c r="C679" s="4" t="s">
        <v>365</v>
      </c>
      <c r="D679" s="4" t="s">
        <v>365</v>
      </c>
      <c r="E679" s="4" t="s">
        <v>365</v>
      </c>
      <c r="F679" s="4" t="s">
        <v>365</v>
      </c>
      <c r="G679" s="4">
        <v>3.4950000000000001</v>
      </c>
      <c r="H679" s="4">
        <v>2.73</v>
      </c>
      <c r="I679" s="4">
        <v>7.4420000000000002</v>
      </c>
      <c r="J679" s="4">
        <v>37.670999999999999</v>
      </c>
      <c r="K679" s="4">
        <v>36.942</v>
      </c>
      <c r="L679" s="4">
        <v>36.353000000000002</v>
      </c>
      <c r="M679" s="4">
        <v>35.776000000000003</v>
      </c>
      <c r="N679" s="4">
        <v>56.265000000000001</v>
      </c>
      <c r="O679" s="4">
        <v>60.567</v>
      </c>
      <c r="P679" s="4">
        <v>68.522000000000006</v>
      </c>
      <c r="Q679" s="4">
        <v>67.72</v>
      </c>
      <c r="R679" s="4">
        <v>16.294</v>
      </c>
      <c r="S679" s="4">
        <v>15.194000000000001</v>
      </c>
      <c r="T679" s="4">
        <v>11.625999999999999</v>
      </c>
      <c r="U679" s="4">
        <v>42.691000000000003</v>
      </c>
      <c r="V679" s="4">
        <v>33.613999999999997</v>
      </c>
      <c r="W679" s="4">
        <v>28.36</v>
      </c>
      <c r="X679" s="4">
        <v>18.917999999999999</v>
      </c>
      <c r="Y679" s="4">
        <v>13.272</v>
      </c>
      <c r="Z679" s="4">
        <v>31.353999999999999</v>
      </c>
      <c r="AA679" s="4">
        <v>21.138000000000002</v>
      </c>
      <c r="AB679" s="4">
        <v>19.172000000000001</v>
      </c>
      <c r="AC679" s="4">
        <v>28.274000000000001</v>
      </c>
      <c r="AD679" s="4">
        <v>35.325000000000003</v>
      </c>
      <c r="AE679" s="4">
        <v>63.991999999999997</v>
      </c>
      <c r="AF679" s="4">
        <v>61.213999999999999</v>
      </c>
      <c r="AG679" s="4">
        <v>53.61</v>
      </c>
      <c r="AH679" s="4">
        <v>78.676000000000002</v>
      </c>
      <c r="AI679" s="4">
        <v>76.653000000000006</v>
      </c>
      <c r="AJ679" s="4">
        <v>81.299000000000007</v>
      </c>
      <c r="AK679" s="4">
        <v>90.989000000000004</v>
      </c>
      <c r="AL679" s="4">
        <v>94.347999999999999</v>
      </c>
      <c r="AM679" s="4">
        <v>91.903000000000006</v>
      </c>
      <c r="AN679" s="4">
        <v>95.570999999999998</v>
      </c>
      <c r="AO679" s="4">
        <v>164.13200000000001</v>
      </c>
      <c r="AP679" s="4">
        <v>123.977</v>
      </c>
      <c r="AQ679" s="4">
        <v>138.435</v>
      </c>
      <c r="AR679" s="4">
        <v>156.33199999999999</v>
      </c>
      <c r="AS679" s="4">
        <v>194.428</v>
      </c>
      <c r="AT679" s="4">
        <v>157.04</v>
      </c>
      <c r="AU679" s="4">
        <v>171.97800000000001</v>
      </c>
      <c r="AV679" s="4">
        <v>185.01599999999999</v>
      </c>
      <c r="AW679" s="4">
        <v>331.09699999999998</v>
      </c>
      <c r="AX679" s="4">
        <v>341.71600000000001</v>
      </c>
      <c r="AY679" s="4">
        <v>376.3</v>
      </c>
      <c r="AZ679" s="4">
        <v>242.3</v>
      </c>
      <c r="BA679" s="4">
        <v>313.7</v>
      </c>
      <c r="BB679" s="4">
        <v>231.6</v>
      </c>
      <c r="BC679" s="4">
        <v>266</v>
      </c>
      <c r="BD679" s="4">
        <v>201.2</v>
      </c>
      <c r="BE679" s="4">
        <v>241.2</v>
      </c>
      <c r="BF679" s="4">
        <v>189.1</v>
      </c>
      <c r="BG679" s="4">
        <v>216.2</v>
      </c>
      <c r="BH679" s="272">
        <v>237.1</v>
      </c>
      <c r="BI679" s="218" t="e">
        <f t="array" aca="1" ref="BI679" ca="1">_xll.VisibleAlpha.UDF.VAData('VA Details'!$C$2,BI$557,$B679,BI$559,'VA Details'!$C$4,'VA Details'!$C$3,'VA Details'!$C$5)</f>
        <v>#NAME?</v>
      </c>
      <c r="BJ679" s="218" t="e">
        <f t="array" aca="1" ref="BJ679" ca="1">_xll.VisibleAlpha.UDF.VAData('VA Details'!$C$2,BJ$557,$B679,BJ$559,'VA Details'!$C$4,'VA Details'!$C$3,'VA Details'!$C$5)</f>
        <v>#NAME?</v>
      </c>
      <c r="BK679" s="218" t="e">
        <f t="array" aca="1" ref="BK679" ca="1">_xll.VisibleAlpha.UDF.VAData('VA Details'!$C$2,BK$557,$B679,BK$559,'VA Details'!$C$4,'VA Details'!$C$3,'VA Details'!$C$5)</f>
        <v>#NAME?</v>
      </c>
      <c r="BL679" s="218" t="e">
        <f t="array" aca="1" ref="BL679" ca="1">_xll.VisibleAlpha.UDF.VAData('VA Details'!$C$2,BL$557,$B679,BL$559,'VA Details'!$C$4,'VA Details'!$C$3,'VA Details'!$C$5)</f>
        <v>#NAME?</v>
      </c>
      <c r="BM679" s="218" t="e">
        <f t="array" aca="1" ref="BM679" ca="1">_xll.VisibleAlpha.UDF.VAData('VA Details'!$C$2,BM$557,$B679,BM$559,'VA Details'!$C$4,'VA Details'!$C$3,'VA Details'!$C$5)</f>
        <v>#NAME?</v>
      </c>
      <c r="BN679" s="218" t="e">
        <f t="array" aca="1" ref="BN679" ca="1">_xll.VisibleAlpha.UDF.VAData('VA Details'!$C$2,BN$557,$B679,BN$559,'VA Details'!$C$4,'VA Details'!$C$3,'VA Details'!$C$5)</f>
        <v>#NAME?</v>
      </c>
      <c r="BO679" s="218" t="e">
        <f t="array" aca="1" ref="BO679" ca="1">_xll.VisibleAlpha.UDF.VAData('VA Details'!$C$2,BO$557,$B679,BO$559,'VA Details'!$C$4,'VA Details'!$C$3,'VA Details'!$C$5)</f>
        <v>#NAME?</v>
      </c>
      <c r="BP679" s="218" t="e">
        <f t="array" aca="1" ref="BP679" ca="1">_xll.VisibleAlpha.UDF.VAData('VA Details'!$C$2,BP$557,$B679,BP$559,'VA Details'!$C$4,'VA Details'!$C$3,'VA Details'!$C$5)</f>
        <v>#NAME?</v>
      </c>
      <c r="BQ679" s="218" t="e">
        <f t="array" aca="1" ref="BQ679" ca="1">_xll.VisibleAlpha.UDF.VAData('VA Details'!$C$2,BQ$557,$B679,BQ$559,'VA Details'!$C$4,'VA Details'!$C$3,'VA Details'!$C$5)</f>
        <v>#NAME?</v>
      </c>
      <c r="BR679" s="218" t="e">
        <f t="array" aca="1" ref="BR679" ca="1">_xll.VisibleAlpha.UDF.VAData('VA Details'!$C$2,BR$557,$B679,BR$559,'VA Details'!$C$4,'VA Details'!$C$3,'VA Details'!$C$5)</f>
        <v>#NAME?</v>
      </c>
      <c r="BS679" s="218" t="e">
        <f t="array" aca="1" ref="BS679" ca="1">_xll.VisibleAlpha.UDF.VAData('VA Details'!$C$2,BS$557,$B679,BS$559,'VA Details'!$C$4,'VA Details'!$C$3,'VA Details'!$C$5)</f>
        <v>#NAME?</v>
      </c>
      <c r="BT679" s="218" t="e">
        <f t="array" aca="1" ref="BT679" ca="1">_xll.VisibleAlpha.UDF.VAData('VA Details'!$C$2,BT$557,$B679,BT$559,'VA Details'!$C$4,'VA Details'!$C$3,'VA Details'!$C$5)</f>
        <v>#NAME?</v>
      </c>
      <c r="BU679" s="218" t="e">
        <f t="array" aca="1" ref="BU679" ca="1">_xll.VisibleAlpha.UDF.VAData('VA Details'!$C$2,BU$557,$B679,BU$559,'VA Details'!$C$4,'VA Details'!$C$3,'VA Details'!$C$5)</f>
        <v>#NAME?</v>
      </c>
      <c r="BV679" s="218" t="e">
        <f t="array" aca="1" ref="BV679" ca="1">_xll.VisibleAlpha.UDF.VAData('VA Details'!$C$2,BV$557,$B679,BV$559,'VA Details'!$C$4,'VA Details'!$C$3,'VA Details'!$C$5)</f>
        <v>#NAME?</v>
      </c>
      <c r="BW679" s="218" t="e">
        <f t="array" aca="1" ref="BW679" ca="1">_xll.VisibleAlpha.UDF.VAData('VA Details'!$C$2,BW$557,$B679,BW$559,'VA Details'!$C$4,'VA Details'!$C$3,'VA Details'!$C$5)</f>
        <v>#NAME?</v>
      </c>
      <c r="BX679" s="218" t="e">
        <f t="array" aca="1" ref="BX679" ca="1">_xll.VisibleAlpha.UDF.VAData('VA Details'!$C$2,BX$557,$B679,BX$559,'VA Details'!$C$4,'VA Details'!$C$3,'VA Details'!$C$5)</f>
        <v>#NAME?</v>
      </c>
      <c r="BY679" s="218" t="e">
        <f t="array" aca="1" ref="BY679" ca="1">_xll.VisibleAlpha.UDF.VAData('VA Details'!$C$2,BY$557,$B679,BY$559,'VA Details'!$C$4,'VA Details'!$C$3,'VA Details'!$C$5)</f>
        <v>#NAME?</v>
      </c>
      <c r="BZ679" s="218" t="e">
        <f t="array" aca="1" ref="BZ679" ca="1">_xll.VisibleAlpha.UDF.VAData('VA Details'!$C$2,BZ$557,$B679,BZ$559,'VA Details'!$C$4,'VA Details'!$C$3,'VA Details'!$C$5)</f>
        <v>#NAME?</v>
      </c>
      <c r="CB679" s="4" t="s">
        <v>365</v>
      </c>
      <c r="CC679" s="4">
        <v>37.670999999999999</v>
      </c>
      <c r="CD679" s="4">
        <v>56.265000000000001</v>
      </c>
      <c r="CE679" s="4">
        <v>16.294</v>
      </c>
      <c r="CF679" s="4">
        <v>33.613999999999997</v>
      </c>
      <c r="CG679" s="4">
        <v>31.353999999999999</v>
      </c>
      <c r="CH679" s="4">
        <v>35.325000000000003</v>
      </c>
      <c r="CI679" s="4">
        <v>78.676000000000002</v>
      </c>
      <c r="CJ679" s="4">
        <v>94.347999999999999</v>
      </c>
      <c r="CK679" s="4">
        <v>123.977</v>
      </c>
      <c r="CL679" s="4">
        <v>157.04</v>
      </c>
      <c r="CM679" s="4">
        <v>341.71600000000001</v>
      </c>
      <c r="CN679" s="4">
        <v>231.6</v>
      </c>
      <c r="CO679" s="4">
        <v>189.1</v>
      </c>
      <c r="CP679" s="218" t="e">
        <f t="array" aca="1" ref="CP679" ca="1">_xll.VisibleAlpha.UDF.VAData('VA Details'!$C$2,CP$557,$B679,CP$559,'VA Details'!$C$4,'VA Details'!$C$3,'VA Details'!$C$5)</f>
        <v>#NAME?</v>
      </c>
      <c r="CQ679" s="218" t="e">
        <f t="array" aca="1" ref="CQ679" ca="1">_xll.VisibleAlpha.UDF.VAData('VA Details'!$C$2,CQ$557,$B679,CQ$559,'VA Details'!$C$4,'VA Details'!$C$3,'VA Details'!$C$5)</f>
        <v>#NAME?</v>
      </c>
      <c r="CR679" s="218" t="e">
        <f t="array" aca="1" ref="CR679" ca="1">_xll.VisibleAlpha.UDF.VAData('VA Details'!$C$2,CR$557,$B679,CR$559,'VA Details'!$C$4,'VA Details'!$C$3,'VA Details'!$C$5)</f>
        <v>#NAME?</v>
      </c>
      <c r="CS679" s="218" t="e">
        <f t="array" aca="1" ref="CS679" ca="1">_xll.VisibleAlpha.UDF.VAData('VA Details'!$C$2,CS$557,$B679,CS$559,'VA Details'!$C$4,'VA Details'!$C$3,'VA Details'!$C$5)</f>
        <v>#NAME?</v>
      </c>
      <c r="CT679" s="218" t="e">
        <f t="array" aca="1" ref="CT679" ca="1">_xll.VisibleAlpha.UDF.VAData('VA Details'!$C$2,CT$557,$B679,CT$559,'VA Details'!$C$4,'VA Details'!$C$3,'VA Details'!$C$5)</f>
        <v>#NAME?</v>
      </c>
    </row>
    <row r="680" spans="1:98" ht="15.75" customHeight="1" x14ac:dyDescent="0.25">
      <c r="A680" s="16"/>
      <c r="B680" s="17" t="s">
        <v>449</v>
      </c>
      <c r="C680" s="40" t="s">
        <v>365</v>
      </c>
      <c r="D680" s="40" t="s">
        <v>365</v>
      </c>
      <c r="E680" s="40" t="s">
        <v>365</v>
      </c>
      <c r="F680" s="40" t="s">
        <v>365</v>
      </c>
      <c r="G680" s="40">
        <v>358.92899999999997</v>
      </c>
      <c r="H680" s="40">
        <v>385.97699999999998</v>
      </c>
      <c r="I680" s="40">
        <v>388.17599999999999</v>
      </c>
      <c r="J680" s="40">
        <v>405.81</v>
      </c>
      <c r="K680" s="40">
        <v>354.03</v>
      </c>
      <c r="L680" s="40">
        <v>366.80200000000002</v>
      </c>
      <c r="M680" s="40">
        <v>371.89100000000002</v>
      </c>
      <c r="N680" s="40">
        <v>411.68700000000001</v>
      </c>
      <c r="O680" s="40">
        <v>427.928</v>
      </c>
      <c r="P680" s="40">
        <v>450.04700000000003</v>
      </c>
      <c r="Q680" s="40">
        <v>439.69499999999999</v>
      </c>
      <c r="R680" s="40">
        <v>400.19</v>
      </c>
      <c r="S680" s="40">
        <v>373.38400000000001</v>
      </c>
      <c r="T680" s="40">
        <v>398.435</v>
      </c>
      <c r="U680" s="40">
        <v>447.80500000000001</v>
      </c>
      <c r="V680" s="40">
        <v>449.79199999999997</v>
      </c>
      <c r="W680" s="40">
        <v>444.62799999999999</v>
      </c>
      <c r="X680" s="40">
        <v>451.89100000000002</v>
      </c>
      <c r="Y680" s="40">
        <v>478.70100000000002</v>
      </c>
      <c r="Z680" s="40">
        <v>545.00099999999998</v>
      </c>
      <c r="AA680" s="40">
        <v>561.05499999999995</v>
      </c>
      <c r="AB680" s="40">
        <v>608.30999999999995</v>
      </c>
      <c r="AC680" s="40">
        <v>637.923</v>
      </c>
      <c r="AD680" s="40">
        <v>953.91200000000003</v>
      </c>
      <c r="AE680" s="40">
        <v>1106.434</v>
      </c>
      <c r="AF680" s="40">
        <v>1240.865</v>
      </c>
      <c r="AG680" s="40">
        <v>1234.886</v>
      </c>
      <c r="AH680" s="40">
        <v>1328.664</v>
      </c>
      <c r="AI680" s="40">
        <v>1381.6569999999999</v>
      </c>
      <c r="AJ680" s="40">
        <v>1463.453</v>
      </c>
      <c r="AK680" s="40">
        <v>1412.3869999999999</v>
      </c>
      <c r="AL680" s="40">
        <v>1415.23</v>
      </c>
      <c r="AM680" s="40">
        <v>1545.143</v>
      </c>
      <c r="AN680" s="40">
        <v>1426.778</v>
      </c>
      <c r="AO680" s="40">
        <v>1444.596</v>
      </c>
      <c r="AP680" s="40">
        <v>1455.481</v>
      </c>
      <c r="AQ680" s="40">
        <v>1682.308</v>
      </c>
      <c r="AR680" s="40">
        <v>1904.056</v>
      </c>
      <c r="AS680" s="40">
        <v>1806.14</v>
      </c>
      <c r="AT680" s="40">
        <v>1807.703</v>
      </c>
      <c r="AU680" s="40">
        <v>2300.643</v>
      </c>
      <c r="AV680" s="40">
        <v>2375.5729999999999</v>
      </c>
      <c r="AW680" s="40">
        <v>2652.94</v>
      </c>
      <c r="AX680" s="40">
        <v>2675.1309999999999</v>
      </c>
      <c r="AY680" s="40">
        <v>14708.9</v>
      </c>
      <c r="AZ680" s="40">
        <v>14241.8</v>
      </c>
      <c r="BA680" s="40">
        <v>14274.7</v>
      </c>
      <c r="BB680" s="40">
        <v>13354</v>
      </c>
      <c r="BC680" s="40">
        <v>13270.3</v>
      </c>
      <c r="BD680" s="40">
        <v>12670.6</v>
      </c>
      <c r="BE680" s="40">
        <v>12677.2</v>
      </c>
      <c r="BF680" s="40">
        <v>9957.2000000000007</v>
      </c>
      <c r="BG680" s="40">
        <v>10385.6</v>
      </c>
      <c r="BH680" s="273">
        <v>10369.6</v>
      </c>
      <c r="BI680" s="95" t="e">
        <f t="array" aca="1" ref="BI680" ca="1">_xll.VisibleAlpha.UDF.VAData('VA Details'!$C$2,BI$557,$B680,BI$559,'VA Details'!$C$4,'VA Details'!$C$3,'VA Details'!$C$5)</f>
        <v>#NAME?</v>
      </c>
      <c r="BJ680" s="95" t="e">
        <f t="array" aca="1" ref="BJ680" ca="1">_xll.VisibleAlpha.UDF.VAData('VA Details'!$C$2,BJ$557,$B680,BJ$559,'VA Details'!$C$4,'VA Details'!$C$3,'VA Details'!$C$5)</f>
        <v>#NAME?</v>
      </c>
      <c r="BK680" s="95" t="e">
        <f t="array" aca="1" ref="BK680" ca="1">_xll.VisibleAlpha.UDF.VAData('VA Details'!$C$2,BK$557,$B680,BK$559,'VA Details'!$C$4,'VA Details'!$C$3,'VA Details'!$C$5)</f>
        <v>#NAME?</v>
      </c>
      <c r="BL680" s="95" t="e">
        <f t="array" aca="1" ref="BL680" ca="1">_xll.VisibleAlpha.UDF.VAData('VA Details'!$C$2,BL$557,$B680,BL$559,'VA Details'!$C$4,'VA Details'!$C$3,'VA Details'!$C$5)</f>
        <v>#NAME?</v>
      </c>
      <c r="BM680" s="95" t="e">
        <f t="array" aca="1" ref="BM680" ca="1">_xll.VisibleAlpha.UDF.VAData('VA Details'!$C$2,BM$557,$B680,BM$559,'VA Details'!$C$4,'VA Details'!$C$3,'VA Details'!$C$5)</f>
        <v>#NAME?</v>
      </c>
      <c r="BN680" s="95" t="e">
        <f t="array" aca="1" ref="BN680" ca="1">_xll.VisibleAlpha.UDF.VAData('VA Details'!$C$2,BN$557,$B680,BN$559,'VA Details'!$C$4,'VA Details'!$C$3,'VA Details'!$C$5)</f>
        <v>#NAME?</v>
      </c>
      <c r="BO680" s="95" t="e">
        <f t="array" aca="1" ref="BO680" ca="1">_xll.VisibleAlpha.UDF.VAData('VA Details'!$C$2,BO$557,$B680,BO$559,'VA Details'!$C$4,'VA Details'!$C$3,'VA Details'!$C$5)</f>
        <v>#NAME?</v>
      </c>
      <c r="BP680" s="95" t="e">
        <f t="array" aca="1" ref="BP680" ca="1">_xll.VisibleAlpha.UDF.VAData('VA Details'!$C$2,BP$557,$B680,BP$559,'VA Details'!$C$4,'VA Details'!$C$3,'VA Details'!$C$5)</f>
        <v>#NAME?</v>
      </c>
      <c r="BQ680" s="95" t="e">
        <f t="array" aca="1" ref="BQ680" ca="1">_xll.VisibleAlpha.UDF.VAData('VA Details'!$C$2,BQ$557,$B680,BQ$559,'VA Details'!$C$4,'VA Details'!$C$3,'VA Details'!$C$5)</f>
        <v>#NAME?</v>
      </c>
      <c r="BR680" s="95" t="e">
        <f t="array" aca="1" ref="BR680" ca="1">_xll.VisibleAlpha.UDF.VAData('VA Details'!$C$2,BR$557,$B680,BR$559,'VA Details'!$C$4,'VA Details'!$C$3,'VA Details'!$C$5)</f>
        <v>#NAME?</v>
      </c>
      <c r="BS680" s="95" t="e">
        <f t="array" aca="1" ref="BS680" ca="1">_xll.VisibleAlpha.UDF.VAData('VA Details'!$C$2,BS$557,$B680,BS$559,'VA Details'!$C$4,'VA Details'!$C$3,'VA Details'!$C$5)</f>
        <v>#NAME?</v>
      </c>
      <c r="BT680" s="95" t="e">
        <f t="array" aca="1" ref="BT680" ca="1">_xll.VisibleAlpha.UDF.VAData('VA Details'!$C$2,BT$557,$B680,BT$559,'VA Details'!$C$4,'VA Details'!$C$3,'VA Details'!$C$5)</f>
        <v>#NAME?</v>
      </c>
      <c r="BU680" s="95" t="e">
        <f t="array" aca="1" ref="BU680" ca="1">_xll.VisibleAlpha.UDF.VAData('VA Details'!$C$2,BU$557,$B680,BU$559,'VA Details'!$C$4,'VA Details'!$C$3,'VA Details'!$C$5)</f>
        <v>#NAME?</v>
      </c>
      <c r="BV680" s="95" t="e">
        <f t="array" aca="1" ref="BV680" ca="1">_xll.VisibleAlpha.UDF.VAData('VA Details'!$C$2,BV$557,$B680,BV$559,'VA Details'!$C$4,'VA Details'!$C$3,'VA Details'!$C$5)</f>
        <v>#NAME?</v>
      </c>
      <c r="BW680" s="95" t="e">
        <f t="array" aca="1" ref="BW680" ca="1">_xll.VisibleAlpha.UDF.VAData('VA Details'!$C$2,BW$557,$B680,BW$559,'VA Details'!$C$4,'VA Details'!$C$3,'VA Details'!$C$5)</f>
        <v>#NAME?</v>
      </c>
      <c r="BX680" s="95" t="e">
        <f t="array" aca="1" ref="BX680" ca="1">_xll.VisibleAlpha.UDF.VAData('VA Details'!$C$2,BX$557,$B680,BX$559,'VA Details'!$C$4,'VA Details'!$C$3,'VA Details'!$C$5)</f>
        <v>#NAME?</v>
      </c>
      <c r="BY680" s="95" t="e">
        <f t="array" aca="1" ref="BY680" ca="1">_xll.VisibleAlpha.UDF.VAData('VA Details'!$C$2,BY$557,$B680,BY$559,'VA Details'!$C$4,'VA Details'!$C$3,'VA Details'!$C$5)</f>
        <v>#NAME?</v>
      </c>
      <c r="BZ680" s="95" t="e">
        <f t="array" aca="1" ref="BZ680" ca="1">_xll.VisibleAlpha.UDF.VAData('VA Details'!$C$2,BZ$557,$B680,BZ$559,'VA Details'!$C$4,'VA Details'!$C$3,'VA Details'!$C$5)</f>
        <v>#NAME?</v>
      </c>
      <c r="CB680" s="40" t="s">
        <v>365</v>
      </c>
      <c r="CC680" s="40">
        <v>405.81</v>
      </c>
      <c r="CD680" s="40">
        <v>411.68700000000001</v>
      </c>
      <c r="CE680" s="40">
        <v>400.19</v>
      </c>
      <c r="CF680" s="40">
        <v>449.79199999999997</v>
      </c>
      <c r="CG680" s="40">
        <v>545.00099999999998</v>
      </c>
      <c r="CH680" s="40">
        <v>953.91200000000003</v>
      </c>
      <c r="CI680" s="40">
        <v>1328.664</v>
      </c>
      <c r="CJ680" s="40">
        <v>1415.23</v>
      </c>
      <c r="CK680" s="40">
        <v>1455.481</v>
      </c>
      <c r="CL680" s="40">
        <v>1807.703</v>
      </c>
      <c r="CM680" s="40">
        <v>2675.1309999999999</v>
      </c>
      <c r="CN680" s="40">
        <v>13354</v>
      </c>
      <c r="CO680" s="40">
        <v>9957.2000000000007</v>
      </c>
      <c r="CP680" s="95" t="e">
        <f t="array" aca="1" ref="CP680" ca="1">_xll.VisibleAlpha.UDF.VAData('VA Details'!$C$2,CP$557,$B680,CP$559,'VA Details'!$C$4,'VA Details'!$C$3,'VA Details'!$C$5)</f>
        <v>#NAME?</v>
      </c>
      <c r="CQ680" s="95" t="e">
        <f t="array" aca="1" ref="CQ680" ca="1">_xll.VisibleAlpha.UDF.VAData('VA Details'!$C$2,CQ$557,$B680,CQ$559,'VA Details'!$C$4,'VA Details'!$C$3,'VA Details'!$C$5)</f>
        <v>#NAME?</v>
      </c>
      <c r="CR680" s="95" t="e">
        <f t="array" aca="1" ref="CR680" ca="1">_xll.VisibleAlpha.UDF.VAData('VA Details'!$C$2,CR$557,$B680,CR$559,'VA Details'!$C$4,'VA Details'!$C$3,'VA Details'!$C$5)</f>
        <v>#NAME?</v>
      </c>
      <c r="CS680" s="95" t="e">
        <f t="array" aca="1" ref="CS680" ca="1">_xll.VisibleAlpha.UDF.VAData('VA Details'!$C$2,CS$557,$B680,CS$559,'VA Details'!$C$4,'VA Details'!$C$3,'VA Details'!$C$5)</f>
        <v>#NAME?</v>
      </c>
      <c r="CT680" s="95" t="e">
        <f t="array" aca="1" ref="CT680" ca="1">_xll.VisibleAlpha.UDF.VAData('VA Details'!$C$2,CT$557,$B680,CT$559,'VA Details'!$C$4,'VA Details'!$C$3,'VA Details'!$C$5)</f>
        <v>#NAME?</v>
      </c>
    </row>
    <row r="681" spans="1:98" ht="15.75" customHeight="1" x14ac:dyDescent="0.25">
      <c r="A681" s="16"/>
      <c r="B681" s="17" t="s">
        <v>349</v>
      </c>
      <c r="C681" s="40" t="s">
        <v>365</v>
      </c>
      <c r="D681" s="40" t="s">
        <v>365</v>
      </c>
      <c r="E681" s="40" t="s">
        <v>365</v>
      </c>
      <c r="F681" s="40" t="s">
        <v>365</v>
      </c>
      <c r="G681" s="40">
        <v>1003.577</v>
      </c>
      <c r="H681" s="40">
        <v>931.91600000000005</v>
      </c>
      <c r="I681" s="40">
        <v>1140.596</v>
      </c>
      <c r="J681" s="40">
        <v>1149.4269999999999</v>
      </c>
      <c r="K681" s="40">
        <v>1073.1369999999999</v>
      </c>
      <c r="L681" s="40">
        <v>1164.7449999999999</v>
      </c>
      <c r="M681" s="40">
        <v>1189.7809999999999</v>
      </c>
      <c r="N681" s="40">
        <v>1277.8389999999999</v>
      </c>
      <c r="O681" s="40">
        <v>1448.105</v>
      </c>
      <c r="P681" s="40">
        <v>2701.3139999999999</v>
      </c>
      <c r="Q681" s="40">
        <v>1985.3510000000001</v>
      </c>
      <c r="R681" s="40">
        <v>1799.63</v>
      </c>
      <c r="S681" s="40">
        <v>1607.7360000000001</v>
      </c>
      <c r="T681" s="40">
        <v>1665.212</v>
      </c>
      <c r="U681" s="40">
        <v>2253.8180000000002</v>
      </c>
      <c r="V681" s="40">
        <v>2231.1</v>
      </c>
      <c r="W681" s="40">
        <v>2352.6039999999998</v>
      </c>
      <c r="X681" s="40">
        <v>2416.4989999999998</v>
      </c>
      <c r="Y681" s="40">
        <v>2585.009</v>
      </c>
      <c r="Z681" s="40">
        <v>2590.277</v>
      </c>
      <c r="AA681" s="40">
        <v>2538.7269999999999</v>
      </c>
      <c r="AB681" s="40">
        <v>2979.08</v>
      </c>
      <c r="AC681" s="40">
        <v>3089.0990000000002</v>
      </c>
      <c r="AD681" s="40">
        <v>3149.154</v>
      </c>
      <c r="AE681" s="40">
        <v>3219.57</v>
      </c>
      <c r="AF681" s="40">
        <v>3696.38</v>
      </c>
      <c r="AG681" s="40">
        <v>3682.61</v>
      </c>
      <c r="AH681" s="40">
        <v>3737.8409999999999</v>
      </c>
      <c r="AI681" s="40">
        <v>3456.0039999999999</v>
      </c>
      <c r="AJ681" s="40">
        <v>3655.1889999999999</v>
      </c>
      <c r="AK681" s="40">
        <v>4387.16</v>
      </c>
      <c r="AL681" s="40">
        <v>4243.0649999999996</v>
      </c>
      <c r="AM681" s="40">
        <v>4366.2219999999998</v>
      </c>
      <c r="AN681" s="40">
        <v>4815.1109999999999</v>
      </c>
      <c r="AO681" s="40">
        <v>4879.6329999999998</v>
      </c>
      <c r="AP681" s="40">
        <v>4948.8320000000003</v>
      </c>
      <c r="AQ681" s="40">
        <v>5369.241</v>
      </c>
      <c r="AR681" s="40">
        <v>5836.1540000000005</v>
      </c>
      <c r="AS681" s="40">
        <v>5966.0990000000002</v>
      </c>
      <c r="AT681" s="40">
        <v>6028.2179999999998</v>
      </c>
      <c r="AU681" s="40">
        <v>6314.2550000000001</v>
      </c>
      <c r="AV681" s="40">
        <v>6619.0309999999999</v>
      </c>
      <c r="AW681" s="40">
        <v>6357.9530000000004</v>
      </c>
      <c r="AX681" s="40">
        <v>6546.2190000000001</v>
      </c>
      <c r="AY681" s="40">
        <v>17744.900000000001</v>
      </c>
      <c r="AZ681" s="40">
        <v>17492.900000000001</v>
      </c>
      <c r="BA681" s="40">
        <v>16881.400000000001</v>
      </c>
      <c r="BB681" s="40">
        <v>15862.1</v>
      </c>
      <c r="BC681" s="40">
        <v>15525.3</v>
      </c>
      <c r="BD681" s="40">
        <v>15207.4</v>
      </c>
      <c r="BE681" s="40">
        <v>14895.7</v>
      </c>
      <c r="BF681" s="40">
        <v>12216.9</v>
      </c>
      <c r="BG681" s="40">
        <v>12944.6</v>
      </c>
      <c r="BH681" s="273">
        <v>13075.3</v>
      </c>
      <c r="BI681" s="95" t="e">
        <f t="array" aca="1" ref="BI681" ca="1">_xll.VisibleAlpha.UDF.VAData('VA Details'!$C$2,BI$557,$B681,BI$559,'VA Details'!$C$4,'VA Details'!$C$3,'VA Details'!$C$5)</f>
        <v>#NAME?</v>
      </c>
      <c r="BJ681" s="95" t="e">
        <f t="array" aca="1" ref="BJ681" ca="1">_xll.VisibleAlpha.UDF.VAData('VA Details'!$C$2,BJ$557,$B681,BJ$559,'VA Details'!$C$4,'VA Details'!$C$3,'VA Details'!$C$5)</f>
        <v>#NAME?</v>
      </c>
      <c r="BK681" s="95" t="e">
        <f t="array" aca="1" ref="BK681" ca="1">_xll.VisibleAlpha.UDF.VAData('VA Details'!$C$2,BK$557,$B681,BK$559,'VA Details'!$C$4,'VA Details'!$C$3,'VA Details'!$C$5)</f>
        <v>#NAME?</v>
      </c>
      <c r="BL681" s="95" t="e">
        <f t="array" aca="1" ref="BL681" ca="1">_xll.VisibleAlpha.UDF.VAData('VA Details'!$C$2,BL$557,$B681,BL$559,'VA Details'!$C$4,'VA Details'!$C$3,'VA Details'!$C$5)</f>
        <v>#NAME?</v>
      </c>
      <c r="BM681" s="95" t="e">
        <f t="array" aca="1" ref="BM681" ca="1">_xll.VisibleAlpha.UDF.VAData('VA Details'!$C$2,BM$557,$B681,BM$559,'VA Details'!$C$4,'VA Details'!$C$3,'VA Details'!$C$5)</f>
        <v>#NAME?</v>
      </c>
      <c r="BN681" s="95" t="e">
        <f t="array" aca="1" ref="BN681" ca="1">_xll.VisibleAlpha.UDF.VAData('VA Details'!$C$2,BN$557,$B681,BN$559,'VA Details'!$C$4,'VA Details'!$C$3,'VA Details'!$C$5)</f>
        <v>#NAME?</v>
      </c>
      <c r="BO681" s="95" t="e">
        <f t="array" aca="1" ref="BO681" ca="1">_xll.VisibleAlpha.UDF.VAData('VA Details'!$C$2,BO$557,$B681,BO$559,'VA Details'!$C$4,'VA Details'!$C$3,'VA Details'!$C$5)</f>
        <v>#NAME?</v>
      </c>
      <c r="BP681" s="95" t="e">
        <f t="array" aca="1" ref="BP681" ca="1">_xll.VisibleAlpha.UDF.VAData('VA Details'!$C$2,BP$557,$B681,BP$559,'VA Details'!$C$4,'VA Details'!$C$3,'VA Details'!$C$5)</f>
        <v>#NAME?</v>
      </c>
      <c r="BQ681" s="95" t="e">
        <f t="array" aca="1" ref="BQ681" ca="1">_xll.VisibleAlpha.UDF.VAData('VA Details'!$C$2,BQ$557,$B681,BQ$559,'VA Details'!$C$4,'VA Details'!$C$3,'VA Details'!$C$5)</f>
        <v>#NAME?</v>
      </c>
      <c r="BR681" s="95" t="e">
        <f t="array" aca="1" ref="BR681" ca="1">_xll.VisibleAlpha.UDF.VAData('VA Details'!$C$2,BR$557,$B681,BR$559,'VA Details'!$C$4,'VA Details'!$C$3,'VA Details'!$C$5)</f>
        <v>#NAME?</v>
      </c>
      <c r="BS681" s="95" t="e">
        <f t="array" aca="1" ref="BS681" ca="1">_xll.VisibleAlpha.UDF.VAData('VA Details'!$C$2,BS$557,$B681,BS$559,'VA Details'!$C$4,'VA Details'!$C$3,'VA Details'!$C$5)</f>
        <v>#NAME?</v>
      </c>
      <c r="BT681" s="95" t="e">
        <f t="array" aca="1" ref="BT681" ca="1">_xll.VisibleAlpha.UDF.VAData('VA Details'!$C$2,BT$557,$B681,BT$559,'VA Details'!$C$4,'VA Details'!$C$3,'VA Details'!$C$5)</f>
        <v>#NAME?</v>
      </c>
      <c r="BU681" s="95" t="e">
        <f t="array" aca="1" ref="BU681" ca="1">_xll.VisibleAlpha.UDF.VAData('VA Details'!$C$2,BU$557,$B681,BU$559,'VA Details'!$C$4,'VA Details'!$C$3,'VA Details'!$C$5)</f>
        <v>#NAME?</v>
      </c>
      <c r="BV681" s="95" t="e">
        <f t="array" aca="1" ref="BV681" ca="1">_xll.VisibleAlpha.UDF.VAData('VA Details'!$C$2,BV$557,$B681,BV$559,'VA Details'!$C$4,'VA Details'!$C$3,'VA Details'!$C$5)</f>
        <v>#NAME?</v>
      </c>
      <c r="BW681" s="95" t="e">
        <f t="array" aca="1" ref="BW681" ca="1">_xll.VisibleAlpha.UDF.VAData('VA Details'!$C$2,BW$557,$B681,BW$559,'VA Details'!$C$4,'VA Details'!$C$3,'VA Details'!$C$5)</f>
        <v>#NAME?</v>
      </c>
      <c r="BX681" s="95" t="e">
        <f t="array" aca="1" ref="BX681" ca="1">_xll.VisibleAlpha.UDF.VAData('VA Details'!$C$2,BX$557,$B681,BX$559,'VA Details'!$C$4,'VA Details'!$C$3,'VA Details'!$C$5)</f>
        <v>#NAME?</v>
      </c>
      <c r="BY681" s="95" t="e">
        <f t="array" aca="1" ref="BY681" ca="1">_xll.VisibleAlpha.UDF.VAData('VA Details'!$C$2,BY$557,$B681,BY$559,'VA Details'!$C$4,'VA Details'!$C$3,'VA Details'!$C$5)</f>
        <v>#NAME?</v>
      </c>
      <c r="BZ681" s="95" t="e">
        <f t="array" aca="1" ref="BZ681" ca="1">_xll.VisibleAlpha.UDF.VAData('VA Details'!$C$2,BZ$557,$B681,BZ$559,'VA Details'!$C$4,'VA Details'!$C$3,'VA Details'!$C$5)</f>
        <v>#NAME?</v>
      </c>
      <c r="CB681" s="40" t="s">
        <v>365</v>
      </c>
      <c r="CC681" s="40">
        <v>1149.4269999999999</v>
      </c>
      <c r="CD681" s="40">
        <v>1277.8389999999999</v>
      </c>
      <c r="CE681" s="40">
        <v>1799.63</v>
      </c>
      <c r="CF681" s="40">
        <v>2231.1</v>
      </c>
      <c r="CG681" s="40">
        <v>2590.277</v>
      </c>
      <c r="CH681" s="40">
        <v>3149.154</v>
      </c>
      <c r="CI681" s="40">
        <v>3737.8409999999999</v>
      </c>
      <c r="CJ681" s="40">
        <v>4243.0649999999996</v>
      </c>
      <c r="CK681" s="40">
        <v>4948.8320000000003</v>
      </c>
      <c r="CL681" s="40">
        <v>6028.2179999999998</v>
      </c>
      <c r="CM681" s="40">
        <v>6546.2190000000001</v>
      </c>
      <c r="CN681" s="40">
        <v>15862.1</v>
      </c>
      <c r="CO681" s="40">
        <v>12216.9</v>
      </c>
      <c r="CP681" s="95" t="e">
        <f t="array" aca="1" ref="CP681" ca="1">_xll.VisibleAlpha.UDF.VAData('VA Details'!$C$2,CP$557,$B681,CP$559,'VA Details'!$C$4,'VA Details'!$C$3,'VA Details'!$C$5)</f>
        <v>#NAME?</v>
      </c>
      <c r="CQ681" s="95" t="e">
        <f t="array" aca="1" ref="CQ681" ca="1">_xll.VisibleAlpha.UDF.VAData('VA Details'!$C$2,CQ$557,$B681,CQ$559,'VA Details'!$C$4,'VA Details'!$C$3,'VA Details'!$C$5)</f>
        <v>#NAME?</v>
      </c>
      <c r="CR681" s="95" t="e">
        <f t="array" aca="1" ref="CR681" ca="1">_xll.VisibleAlpha.UDF.VAData('VA Details'!$C$2,CR$557,$B681,CR$559,'VA Details'!$C$4,'VA Details'!$C$3,'VA Details'!$C$5)</f>
        <v>#NAME?</v>
      </c>
      <c r="CS681" s="95" t="e">
        <f t="array" aca="1" ref="CS681" ca="1">_xll.VisibleAlpha.UDF.VAData('VA Details'!$C$2,CS$557,$B681,CS$559,'VA Details'!$C$4,'VA Details'!$C$3,'VA Details'!$C$5)</f>
        <v>#NAME?</v>
      </c>
      <c r="CT681" s="95" t="e">
        <f t="array" aca="1" ref="CT681" ca="1">_xll.VisibleAlpha.UDF.VAData('VA Details'!$C$2,CT$557,$B681,CT$559,'VA Details'!$C$4,'VA Details'!$C$3,'VA Details'!$C$5)</f>
        <v>#NAME?</v>
      </c>
    </row>
    <row r="682" spans="1:98" ht="15.75" customHeight="1" x14ac:dyDescent="0.25">
      <c r="A682" s="16"/>
      <c r="B682" s="17"/>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40"/>
      <c r="BH682" s="273"/>
      <c r="BI682" s="95"/>
      <c r="BJ682" s="95"/>
      <c r="BK682" s="95"/>
      <c r="BL682" s="95"/>
      <c r="BM682" s="95"/>
      <c r="BN682" s="95"/>
      <c r="BO682" s="95"/>
      <c r="BP682" s="95"/>
      <c r="BQ682" s="95"/>
      <c r="BR682" s="95"/>
      <c r="BS682" s="95"/>
      <c r="BT682" s="95"/>
      <c r="BU682" s="95"/>
      <c r="BV682" s="95"/>
      <c r="BW682" s="95"/>
      <c r="BX682" s="95"/>
      <c r="BY682" s="95"/>
      <c r="BZ682" s="95"/>
      <c r="CB682" s="40"/>
      <c r="CC682" s="40"/>
      <c r="CD682" s="40"/>
      <c r="CE682" s="40"/>
      <c r="CF682" s="40"/>
      <c r="CG682" s="40"/>
      <c r="CH682" s="40"/>
      <c r="CI682" s="40"/>
      <c r="CJ682" s="40"/>
      <c r="CK682" s="40"/>
      <c r="CL682" s="40"/>
      <c r="CM682" s="40"/>
      <c r="CN682" s="40"/>
      <c r="CO682" s="40"/>
      <c r="CP682" s="95"/>
      <c r="CQ682" s="95"/>
      <c r="CR682" s="95"/>
      <c r="CS682" s="95"/>
      <c r="CT682" s="95"/>
    </row>
    <row r="683" spans="1:98" ht="15.75" customHeight="1" x14ac:dyDescent="0.25">
      <c r="A683" s="1"/>
      <c r="B683" s="37" t="s">
        <v>450</v>
      </c>
      <c r="C683" s="4" t="s">
        <v>365</v>
      </c>
      <c r="D683" s="4" t="s">
        <v>365</v>
      </c>
      <c r="E683" s="4" t="s">
        <v>365</v>
      </c>
      <c r="F683" s="4" t="s">
        <v>365</v>
      </c>
      <c r="G683" s="4" t="s">
        <v>365</v>
      </c>
      <c r="H683" s="4" t="s">
        <v>365</v>
      </c>
      <c r="I683" s="4" t="s">
        <v>365</v>
      </c>
      <c r="J683" s="4" t="s">
        <v>365</v>
      </c>
      <c r="K683" s="4" t="s">
        <v>365</v>
      </c>
      <c r="L683" s="4">
        <v>1.464</v>
      </c>
      <c r="M683" s="4">
        <v>1.181</v>
      </c>
      <c r="N683" s="4" t="s">
        <v>365</v>
      </c>
      <c r="O683" s="4">
        <v>167.12200000000001</v>
      </c>
      <c r="P683" s="4">
        <v>1.123</v>
      </c>
      <c r="Q683" s="4" t="s">
        <v>365</v>
      </c>
      <c r="R683" s="4" t="s">
        <v>365</v>
      </c>
      <c r="S683" s="4" t="s">
        <v>365</v>
      </c>
      <c r="T683" s="4" t="s">
        <v>365</v>
      </c>
      <c r="U683" s="4" t="s">
        <v>365</v>
      </c>
      <c r="V683" s="4" t="s">
        <v>365</v>
      </c>
      <c r="W683" s="4" t="s">
        <v>365</v>
      </c>
      <c r="X683" s="4" t="s">
        <v>365</v>
      </c>
      <c r="Y683" s="4" t="s">
        <v>365</v>
      </c>
      <c r="Z683" s="4" t="s">
        <v>365</v>
      </c>
      <c r="AA683" s="4" t="s">
        <v>365</v>
      </c>
      <c r="AB683" s="4" t="s">
        <v>365</v>
      </c>
      <c r="AC683" s="4" t="s">
        <v>365</v>
      </c>
      <c r="AD683" s="4" t="s">
        <v>365</v>
      </c>
      <c r="AE683" s="4" t="s">
        <v>365</v>
      </c>
      <c r="AF683" s="4" t="s">
        <v>365</v>
      </c>
      <c r="AG683" s="4" t="s">
        <v>365</v>
      </c>
      <c r="AH683" s="4" t="s">
        <v>365</v>
      </c>
      <c r="AI683" s="4" t="s">
        <v>365</v>
      </c>
      <c r="AJ683" s="4" t="s">
        <v>365</v>
      </c>
      <c r="AK683" s="4" t="s">
        <v>365</v>
      </c>
      <c r="AL683" s="4" t="s">
        <v>365</v>
      </c>
      <c r="AM683" s="4" t="s">
        <v>365</v>
      </c>
      <c r="AN683" s="4" t="s">
        <v>365</v>
      </c>
      <c r="AO683" s="4" t="s">
        <v>365</v>
      </c>
      <c r="AP683" s="4" t="s">
        <v>365</v>
      </c>
      <c r="AQ683" s="4" t="s">
        <v>365</v>
      </c>
      <c r="AR683" s="4" t="s">
        <v>365</v>
      </c>
      <c r="AS683" s="4" t="s">
        <v>365</v>
      </c>
      <c r="AT683" s="4" t="s">
        <v>365</v>
      </c>
      <c r="AU683" s="4" t="s">
        <v>365</v>
      </c>
      <c r="AV683" s="4" t="s">
        <v>365</v>
      </c>
      <c r="AW683" s="4" t="s">
        <v>365</v>
      </c>
      <c r="AX683" s="4" t="s">
        <v>365</v>
      </c>
      <c r="AY683" s="4">
        <v>350</v>
      </c>
      <c r="AZ683" s="4">
        <v>350</v>
      </c>
      <c r="BA683" s="4">
        <v>350</v>
      </c>
      <c r="BB683" s="4">
        <v>1346.8</v>
      </c>
      <c r="BC683" s="4">
        <v>372.1</v>
      </c>
      <c r="BD683" s="4">
        <v>373.1</v>
      </c>
      <c r="BE683" s="4">
        <v>373.2</v>
      </c>
      <c r="BF683" s="4">
        <v>24.6</v>
      </c>
      <c r="BG683" s="4">
        <v>598.9</v>
      </c>
      <c r="BH683" s="272">
        <v>599.20000000000005</v>
      </c>
      <c r="BI683" s="218" t="e">
        <f t="array" aca="1" ref="BI683" ca="1">_xll.VisibleAlpha.UDF.VAData('VA Details'!$C$2,BI$557,$B683,BI$559,'VA Details'!$C$4,'VA Details'!$C$3,'VA Details'!$C$5)</f>
        <v>#NAME?</v>
      </c>
      <c r="BJ683" s="218" t="e">
        <f t="array" aca="1" ref="BJ683" ca="1">_xll.VisibleAlpha.UDF.VAData('VA Details'!$C$2,BJ$557,$B683,BJ$559,'VA Details'!$C$4,'VA Details'!$C$3,'VA Details'!$C$5)</f>
        <v>#NAME?</v>
      </c>
      <c r="BK683" s="218" t="e">
        <f t="array" aca="1" ref="BK683" ca="1">_xll.VisibleAlpha.UDF.VAData('VA Details'!$C$2,BK$557,$B683,BK$559,'VA Details'!$C$4,'VA Details'!$C$3,'VA Details'!$C$5)</f>
        <v>#NAME?</v>
      </c>
      <c r="BL683" s="218" t="e">
        <f t="array" aca="1" ref="BL683" ca="1">_xll.VisibleAlpha.UDF.VAData('VA Details'!$C$2,BL$557,$B683,BL$559,'VA Details'!$C$4,'VA Details'!$C$3,'VA Details'!$C$5)</f>
        <v>#NAME?</v>
      </c>
      <c r="BM683" s="218" t="e">
        <f t="array" aca="1" ref="BM683" ca="1">_xll.VisibleAlpha.UDF.VAData('VA Details'!$C$2,BM$557,$B683,BM$559,'VA Details'!$C$4,'VA Details'!$C$3,'VA Details'!$C$5)</f>
        <v>#NAME?</v>
      </c>
      <c r="BN683" s="218" t="e">
        <f t="array" aca="1" ref="BN683" ca="1">_xll.VisibleAlpha.UDF.VAData('VA Details'!$C$2,BN$557,$B683,BN$559,'VA Details'!$C$4,'VA Details'!$C$3,'VA Details'!$C$5)</f>
        <v>#NAME?</v>
      </c>
      <c r="BO683" s="218" t="e">
        <f t="array" aca="1" ref="BO683" ca="1">_xll.VisibleAlpha.UDF.VAData('VA Details'!$C$2,BO$557,$B683,BO$559,'VA Details'!$C$4,'VA Details'!$C$3,'VA Details'!$C$5)</f>
        <v>#NAME?</v>
      </c>
      <c r="BP683" s="218" t="e">
        <f t="array" aca="1" ref="BP683" ca="1">_xll.VisibleAlpha.UDF.VAData('VA Details'!$C$2,BP$557,$B683,BP$559,'VA Details'!$C$4,'VA Details'!$C$3,'VA Details'!$C$5)</f>
        <v>#NAME?</v>
      </c>
      <c r="BQ683" s="218" t="e">
        <f t="array" aca="1" ref="BQ683" ca="1">_xll.VisibleAlpha.UDF.VAData('VA Details'!$C$2,BQ$557,$B683,BQ$559,'VA Details'!$C$4,'VA Details'!$C$3,'VA Details'!$C$5)</f>
        <v>#NAME?</v>
      </c>
      <c r="BR683" s="218" t="e">
        <f t="array" aca="1" ref="BR683" ca="1">_xll.VisibleAlpha.UDF.VAData('VA Details'!$C$2,BR$557,$B683,BR$559,'VA Details'!$C$4,'VA Details'!$C$3,'VA Details'!$C$5)</f>
        <v>#NAME?</v>
      </c>
      <c r="BS683" s="218" t="e">
        <f t="array" aca="1" ref="BS683" ca="1">_xll.VisibleAlpha.UDF.VAData('VA Details'!$C$2,BS$557,$B683,BS$559,'VA Details'!$C$4,'VA Details'!$C$3,'VA Details'!$C$5)</f>
        <v>#NAME?</v>
      </c>
      <c r="BT683" s="218" t="e">
        <f t="array" aca="1" ref="BT683" ca="1">_xll.VisibleAlpha.UDF.VAData('VA Details'!$C$2,BT$557,$B683,BT$559,'VA Details'!$C$4,'VA Details'!$C$3,'VA Details'!$C$5)</f>
        <v>#NAME?</v>
      </c>
      <c r="BU683" s="218" t="e">
        <f t="array" aca="1" ref="BU683" ca="1">_xll.VisibleAlpha.UDF.VAData('VA Details'!$C$2,BU$557,$B683,BU$559,'VA Details'!$C$4,'VA Details'!$C$3,'VA Details'!$C$5)</f>
        <v>#NAME?</v>
      </c>
      <c r="BV683" s="218" t="e">
        <f t="array" aca="1" ref="BV683" ca="1">_xll.VisibleAlpha.UDF.VAData('VA Details'!$C$2,BV$557,$B683,BV$559,'VA Details'!$C$4,'VA Details'!$C$3,'VA Details'!$C$5)</f>
        <v>#NAME?</v>
      </c>
      <c r="BW683" s="218" t="e">
        <f t="array" aca="1" ref="BW683" ca="1">_xll.VisibleAlpha.UDF.VAData('VA Details'!$C$2,BW$557,$B683,BW$559,'VA Details'!$C$4,'VA Details'!$C$3,'VA Details'!$C$5)</f>
        <v>#NAME?</v>
      </c>
      <c r="BX683" s="218" t="e">
        <f t="array" aca="1" ref="BX683" ca="1">_xll.VisibleAlpha.UDF.VAData('VA Details'!$C$2,BX$557,$B683,BX$559,'VA Details'!$C$4,'VA Details'!$C$3,'VA Details'!$C$5)</f>
        <v>#NAME?</v>
      </c>
      <c r="BY683" s="218" t="e">
        <f t="array" aca="1" ref="BY683" ca="1">_xll.VisibleAlpha.UDF.VAData('VA Details'!$C$2,BY$557,$B683,BY$559,'VA Details'!$C$4,'VA Details'!$C$3,'VA Details'!$C$5)</f>
        <v>#NAME?</v>
      </c>
      <c r="BZ683" s="218" t="e">
        <f t="array" aca="1" ref="BZ683" ca="1">_xll.VisibleAlpha.UDF.VAData('VA Details'!$C$2,BZ$557,$B683,BZ$559,'VA Details'!$C$4,'VA Details'!$C$3,'VA Details'!$C$5)</f>
        <v>#NAME?</v>
      </c>
      <c r="CB683" s="4" t="s">
        <v>365</v>
      </c>
      <c r="CC683" s="4" t="s">
        <v>365</v>
      </c>
      <c r="CD683" s="4" t="s">
        <v>365</v>
      </c>
      <c r="CE683" s="4" t="s">
        <v>365</v>
      </c>
      <c r="CF683" s="4" t="s">
        <v>365</v>
      </c>
      <c r="CG683" s="4" t="s">
        <v>365</v>
      </c>
      <c r="CH683" s="4" t="s">
        <v>365</v>
      </c>
      <c r="CI683" s="4" t="s">
        <v>365</v>
      </c>
      <c r="CJ683" s="4" t="s">
        <v>365</v>
      </c>
      <c r="CK683" s="4" t="s">
        <v>365</v>
      </c>
      <c r="CL683" s="4" t="s">
        <v>365</v>
      </c>
      <c r="CM683" s="4" t="s">
        <v>365</v>
      </c>
      <c r="CN683" s="4">
        <v>1346.8</v>
      </c>
      <c r="CO683" s="4">
        <v>24.6</v>
      </c>
      <c r="CP683" s="218" t="e">
        <f t="array" aca="1" ref="CP683" ca="1">_xll.VisibleAlpha.UDF.VAData('VA Details'!$C$2,CP$557,$B683,CP$559,'VA Details'!$C$4,'VA Details'!$C$3,'VA Details'!$C$5)</f>
        <v>#NAME?</v>
      </c>
      <c r="CQ683" s="218" t="e">
        <f t="array" aca="1" ref="CQ683" ca="1">_xll.VisibleAlpha.UDF.VAData('VA Details'!$C$2,CQ$557,$B683,CQ$559,'VA Details'!$C$4,'VA Details'!$C$3,'VA Details'!$C$5)</f>
        <v>#NAME?</v>
      </c>
      <c r="CR683" s="218" t="e">
        <f t="array" aca="1" ref="CR683" ca="1">_xll.VisibleAlpha.UDF.VAData('VA Details'!$C$2,CR$557,$B683,CR$559,'VA Details'!$C$4,'VA Details'!$C$3,'VA Details'!$C$5)</f>
        <v>#NAME?</v>
      </c>
      <c r="CS683" s="218" t="e">
        <f t="array" aca="1" ref="CS683" ca="1">_xll.VisibleAlpha.UDF.VAData('VA Details'!$C$2,CS$557,$B683,CS$559,'VA Details'!$C$4,'VA Details'!$C$3,'VA Details'!$C$5)</f>
        <v>#NAME?</v>
      </c>
      <c r="CT683" s="218" t="e">
        <f t="array" aca="1" ref="CT683" ca="1">_xll.VisibleAlpha.UDF.VAData('VA Details'!$C$2,CT$557,$B683,CT$559,'VA Details'!$C$4,'VA Details'!$C$3,'VA Details'!$C$5)</f>
        <v>#NAME?</v>
      </c>
    </row>
    <row r="684" spans="1:98" ht="15.75" customHeight="1" x14ac:dyDescent="0.25">
      <c r="A684" s="1"/>
      <c r="B684" s="36" t="s">
        <v>451</v>
      </c>
      <c r="C684" s="4" t="s">
        <v>365</v>
      </c>
      <c r="D684" s="4" t="s">
        <v>365</v>
      </c>
      <c r="E684" s="4" t="s">
        <v>365</v>
      </c>
      <c r="F684" s="4" t="s">
        <v>365</v>
      </c>
      <c r="G684" s="4">
        <v>72.48</v>
      </c>
      <c r="H684" s="4">
        <v>90.331000000000003</v>
      </c>
      <c r="I684" s="4">
        <v>29.4</v>
      </c>
      <c r="J684" s="4">
        <v>46.680999999999997</v>
      </c>
      <c r="K684" s="4">
        <v>78.224000000000004</v>
      </c>
      <c r="L684" s="4">
        <v>125.07899999999999</v>
      </c>
      <c r="M684" s="4">
        <v>42.262999999999998</v>
      </c>
      <c r="N684" s="4">
        <v>79.932000000000002</v>
      </c>
      <c r="O684" s="4">
        <v>25.382000000000001</v>
      </c>
      <c r="P684" s="4">
        <v>287.67200000000003</v>
      </c>
      <c r="Q684" s="4">
        <v>42.85</v>
      </c>
      <c r="R684" s="4">
        <v>16.452000000000002</v>
      </c>
      <c r="S684" s="4">
        <v>22.574999999999999</v>
      </c>
      <c r="T684" s="4">
        <v>85.116</v>
      </c>
      <c r="U684" s="4">
        <v>113.24</v>
      </c>
      <c r="V684" s="4">
        <v>38.789000000000001</v>
      </c>
      <c r="W684" s="4">
        <v>29.530999999999999</v>
      </c>
      <c r="X684" s="4">
        <v>69.138000000000005</v>
      </c>
      <c r="Y684" s="4">
        <v>59.603000000000002</v>
      </c>
      <c r="Z684" s="4">
        <v>30.448</v>
      </c>
      <c r="AA684" s="4">
        <v>37.780999999999999</v>
      </c>
      <c r="AB684" s="4">
        <v>144.756</v>
      </c>
      <c r="AC684" s="4">
        <v>54.247999999999998</v>
      </c>
      <c r="AD684" s="4">
        <v>31.891999999999999</v>
      </c>
      <c r="AE684" s="4">
        <v>36.933999999999997</v>
      </c>
      <c r="AF684" s="4">
        <v>75.81</v>
      </c>
      <c r="AG684" s="4">
        <v>45.997999999999998</v>
      </c>
      <c r="AH684" s="4">
        <v>35.029000000000003</v>
      </c>
      <c r="AI684" s="4">
        <v>33.767000000000003</v>
      </c>
      <c r="AJ684" s="4">
        <v>77.298000000000002</v>
      </c>
      <c r="AK684" s="4">
        <v>74.614999999999995</v>
      </c>
      <c r="AL684" s="4">
        <v>72.796999999999997</v>
      </c>
      <c r="AM684" s="4">
        <v>55.378999999999998</v>
      </c>
      <c r="AN684" s="4">
        <v>114.946</v>
      </c>
      <c r="AO684" s="4">
        <v>82.491</v>
      </c>
      <c r="AP684" s="4">
        <v>65.683999999999997</v>
      </c>
      <c r="AQ684" s="4">
        <v>56.41</v>
      </c>
      <c r="AR684" s="4">
        <v>85.102999999999994</v>
      </c>
      <c r="AS684" s="4">
        <v>100.15900000000001</v>
      </c>
      <c r="AT684" s="4">
        <v>71.001000000000005</v>
      </c>
      <c r="AU684" s="4">
        <v>67.135999999999996</v>
      </c>
      <c r="AV684" s="4">
        <v>83.400999999999996</v>
      </c>
      <c r="AW684" s="4">
        <v>100.72</v>
      </c>
      <c r="AX684" s="4">
        <v>125.88200000000001</v>
      </c>
      <c r="AY684" s="4">
        <v>199.9</v>
      </c>
      <c r="AZ684" s="4">
        <v>162.80000000000001</v>
      </c>
      <c r="BA684" s="4">
        <v>151.6</v>
      </c>
      <c r="BB684" s="4">
        <v>140.1</v>
      </c>
      <c r="BC684" s="4">
        <v>127.5</v>
      </c>
      <c r="BD684" s="4">
        <v>131.80000000000001</v>
      </c>
      <c r="BE684" s="4">
        <v>151.80000000000001</v>
      </c>
      <c r="BF684" s="4">
        <v>195.9</v>
      </c>
      <c r="BG684" s="4">
        <v>170.3</v>
      </c>
      <c r="BH684" s="272">
        <v>177.1</v>
      </c>
      <c r="BI684" s="218" t="e">
        <f t="array" aca="1" ref="BI684" ca="1">_xll.VisibleAlpha.UDF.VAData('VA Details'!$C$2,BI$557,$B684,BI$559,'VA Details'!$C$4,'VA Details'!$C$3,'VA Details'!$C$5)</f>
        <v>#NAME?</v>
      </c>
      <c r="BJ684" s="218" t="e">
        <f t="array" aca="1" ref="BJ684" ca="1">_xll.VisibleAlpha.UDF.VAData('VA Details'!$C$2,BJ$557,$B684,BJ$559,'VA Details'!$C$4,'VA Details'!$C$3,'VA Details'!$C$5)</f>
        <v>#NAME?</v>
      </c>
      <c r="BK684" s="218" t="e">
        <f t="array" aca="1" ref="BK684" ca="1">_xll.VisibleAlpha.UDF.VAData('VA Details'!$C$2,BK$557,$B684,BK$559,'VA Details'!$C$4,'VA Details'!$C$3,'VA Details'!$C$5)</f>
        <v>#NAME?</v>
      </c>
      <c r="BL684" s="218" t="e">
        <f t="array" aca="1" ref="BL684" ca="1">_xll.VisibleAlpha.UDF.VAData('VA Details'!$C$2,BL$557,$B684,BL$559,'VA Details'!$C$4,'VA Details'!$C$3,'VA Details'!$C$5)</f>
        <v>#NAME?</v>
      </c>
      <c r="BM684" s="218" t="e">
        <f t="array" aca="1" ref="BM684" ca="1">_xll.VisibleAlpha.UDF.VAData('VA Details'!$C$2,BM$557,$B684,BM$559,'VA Details'!$C$4,'VA Details'!$C$3,'VA Details'!$C$5)</f>
        <v>#NAME?</v>
      </c>
      <c r="BN684" s="218" t="e">
        <f t="array" aca="1" ref="BN684" ca="1">_xll.VisibleAlpha.UDF.VAData('VA Details'!$C$2,BN$557,$B684,BN$559,'VA Details'!$C$4,'VA Details'!$C$3,'VA Details'!$C$5)</f>
        <v>#NAME?</v>
      </c>
      <c r="BO684" s="218" t="e">
        <f t="array" aca="1" ref="BO684" ca="1">_xll.VisibleAlpha.UDF.VAData('VA Details'!$C$2,BO$557,$B684,BO$559,'VA Details'!$C$4,'VA Details'!$C$3,'VA Details'!$C$5)</f>
        <v>#NAME?</v>
      </c>
      <c r="BP684" s="218" t="e">
        <f t="array" aca="1" ref="BP684" ca="1">_xll.VisibleAlpha.UDF.VAData('VA Details'!$C$2,BP$557,$B684,BP$559,'VA Details'!$C$4,'VA Details'!$C$3,'VA Details'!$C$5)</f>
        <v>#NAME?</v>
      </c>
      <c r="BQ684" s="218" t="e">
        <f t="array" aca="1" ref="BQ684" ca="1">_xll.VisibleAlpha.UDF.VAData('VA Details'!$C$2,BQ$557,$B684,BQ$559,'VA Details'!$C$4,'VA Details'!$C$3,'VA Details'!$C$5)</f>
        <v>#NAME?</v>
      </c>
      <c r="BR684" s="218" t="e">
        <f t="array" aca="1" ref="BR684" ca="1">_xll.VisibleAlpha.UDF.VAData('VA Details'!$C$2,BR$557,$B684,BR$559,'VA Details'!$C$4,'VA Details'!$C$3,'VA Details'!$C$5)</f>
        <v>#NAME?</v>
      </c>
      <c r="BS684" s="218" t="e">
        <f t="array" aca="1" ref="BS684" ca="1">_xll.VisibleAlpha.UDF.VAData('VA Details'!$C$2,BS$557,$B684,BS$559,'VA Details'!$C$4,'VA Details'!$C$3,'VA Details'!$C$5)</f>
        <v>#NAME?</v>
      </c>
      <c r="BT684" s="218" t="e">
        <f t="array" aca="1" ref="BT684" ca="1">_xll.VisibleAlpha.UDF.VAData('VA Details'!$C$2,BT$557,$B684,BT$559,'VA Details'!$C$4,'VA Details'!$C$3,'VA Details'!$C$5)</f>
        <v>#NAME?</v>
      </c>
      <c r="BU684" s="218" t="e">
        <f t="array" aca="1" ref="BU684" ca="1">_xll.VisibleAlpha.UDF.VAData('VA Details'!$C$2,BU$557,$B684,BU$559,'VA Details'!$C$4,'VA Details'!$C$3,'VA Details'!$C$5)</f>
        <v>#NAME?</v>
      </c>
      <c r="BV684" s="218" t="e">
        <f t="array" aca="1" ref="BV684" ca="1">_xll.VisibleAlpha.UDF.VAData('VA Details'!$C$2,BV$557,$B684,BV$559,'VA Details'!$C$4,'VA Details'!$C$3,'VA Details'!$C$5)</f>
        <v>#NAME?</v>
      </c>
      <c r="BW684" s="218" t="e">
        <f t="array" aca="1" ref="BW684" ca="1">_xll.VisibleAlpha.UDF.VAData('VA Details'!$C$2,BW$557,$B684,BW$559,'VA Details'!$C$4,'VA Details'!$C$3,'VA Details'!$C$5)</f>
        <v>#NAME?</v>
      </c>
      <c r="BX684" s="218" t="e">
        <f t="array" aca="1" ref="BX684" ca="1">_xll.VisibleAlpha.UDF.VAData('VA Details'!$C$2,BX$557,$B684,BX$559,'VA Details'!$C$4,'VA Details'!$C$3,'VA Details'!$C$5)</f>
        <v>#NAME?</v>
      </c>
      <c r="BY684" s="218" t="e">
        <f t="array" aca="1" ref="BY684" ca="1">_xll.VisibleAlpha.UDF.VAData('VA Details'!$C$2,BY$557,$B684,BY$559,'VA Details'!$C$4,'VA Details'!$C$3,'VA Details'!$C$5)</f>
        <v>#NAME?</v>
      </c>
      <c r="BZ684" s="218" t="e">
        <f t="array" aca="1" ref="BZ684" ca="1">_xll.VisibleAlpha.UDF.VAData('VA Details'!$C$2,BZ$557,$B684,BZ$559,'VA Details'!$C$4,'VA Details'!$C$3,'VA Details'!$C$5)</f>
        <v>#NAME?</v>
      </c>
      <c r="CB684" s="4" t="s">
        <v>365</v>
      </c>
      <c r="CC684" s="4">
        <v>46.680999999999997</v>
      </c>
      <c r="CD684" s="4">
        <v>79.932000000000002</v>
      </c>
      <c r="CE684" s="4">
        <v>16.452000000000002</v>
      </c>
      <c r="CF684" s="4">
        <v>38.789000000000001</v>
      </c>
      <c r="CG684" s="4">
        <v>30.448</v>
      </c>
      <c r="CH684" s="4">
        <v>31.891999999999999</v>
      </c>
      <c r="CI684" s="4">
        <v>35.029000000000003</v>
      </c>
      <c r="CJ684" s="4">
        <v>72.796999999999997</v>
      </c>
      <c r="CK684" s="4">
        <v>65.683999999999997</v>
      </c>
      <c r="CL684" s="4">
        <v>71.001000000000005</v>
      </c>
      <c r="CM684" s="4">
        <v>125.88200000000001</v>
      </c>
      <c r="CN684" s="4">
        <v>140.1</v>
      </c>
      <c r="CO684" s="4">
        <v>195.9</v>
      </c>
      <c r="CP684" s="218" t="e">
        <f t="array" aca="1" ref="CP684" ca="1">_xll.VisibleAlpha.UDF.VAData('VA Details'!$C$2,CP$557,$B684,CP$559,'VA Details'!$C$4,'VA Details'!$C$3,'VA Details'!$C$5)</f>
        <v>#NAME?</v>
      </c>
      <c r="CQ684" s="218" t="e">
        <f t="array" aca="1" ref="CQ684" ca="1">_xll.VisibleAlpha.UDF.VAData('VA Details'!$C$2,CQ$557,$B684,CQ$559,'VA Details'!$C$4,'VA Details'!$C$3,'VA Details'!$C$5)</f>
        <v>#NAME?</v>
      </c>
      <c r="CR684" s="218" t="e">
        <f t="array" aca="1" ref="CR684" ca="1">_xll.VisibleAlpha.UDF.VAData('VA Details'!$C$2,CR$557,$B684,CR$559,'VA Details'!$C$4,'VA Details'!$C$3,'VA Details'!$C$5)</f>
        <v>#NAME?</v>
      </c>
      <c r="CS684" s="218" t="e">
        <f t="array" aca="1" ref="CS684" ca="1">_xll.VisibleAlpha.UDF.VAData('VA Details'!$C$2,CS$557,$B684,CS$559,'VA Details'!$C$4,'VA Details'!$C$3,'VA Details'!$C$5)</f>
        <v>#NAME?</v>
      </c>
      <c r="CT684" s="218" t="e">
        <f t="array" aca="1" ref="CT684" ca="1">_xll.VisibleAlpha.UDF.VAData('VA Details'!$C$2,CT$557,$B684,CT$559,'VA Details'!$C$4,'VA Details'!$C$3,'VA Details'!$C$5)</f>
        <v>#NAME?</v>
      </c>
    </row>
    <row r="685" spans="1:98" ht="15.75" customHeight="1" x14ac:dyDescent="0.25">
      <c r="A685" s="1"/>
      <c r="B685" s="36" t="s">
        <v>452</v>
      </c>
      <c r="C685" s="4" t="s">
        <v>365</v>
      </c>
      <c r="D685" s="4" t="s">
        <v>365</v>
      </c>
      <c r="E685" s="4" t="s">
        <v>365</v>
      </c>
      <c r="F685" s="4" t="s">
        <v>365</v>
      </c>
      <c r="G685" s="4">
        <v>171.39766666666668</v>
      </c>
      <c r="H685" s="4">
        <v>119.06533333333333</v>
      </c>
      <c r="I685" s="4">
        <v>118.91933333333333</v>
      </c>
      <c r="J685" s="4">
        <v>138.61533333333333</v>
      </c>
      <c r="K685" s="4">
        <v>162.983</v>
      </c>
      <c r="L685" s="4">
        <v>172.10400000000001</v>
      </c>
      <c r="M685" s="4">
        <v>211.42500000000001</v>
      </c>
      <c r="N685" s="4">
        <v>228.916</v>
      </c>
      <c r="O685" s="4">
        <v>194.63499999999999</v>
      </c>
      <c r="P685" s="4">
        <v>294.99200000000002</v>
      </c>
      <c r="Q685" s="4">
        <v>598.43700000000001</v>
      </c>
      <c r="R685" s="4">
        <v>397.173</v>
      </c>
      <c r="S685" s="4">
        <v>175.32300000000001</v>
      </c>
      <c r="T685" s="4">
        <v>186.066</v>
      </c>
      <c r="U685" s="4">
        <v>255.86199999999999</v>
      </c>
      <c r="V685" s="4">
        <v>444.738</v>
      </c>
      <c r="W685" s="4">
        <v>504.32900000000001</v>
      </c>
      <c r="X685" s="4">
        <v>467.85599999999999</v>
      </c>
      <c r="Y685" s="4">
        <v>603.61300000000006</v>
      </c>
      <c r="Z685" s="4">
        <v>607.47900000000004</v>
      </c>
      <c r="AA685" s="4">
        <v>619.43499999999995</v>
      </c>
      <c r="AB685" s="4">
        <v>753.06899999999996</v>
      </c>
      <c r="AC685" s="4">
        <v>736.17600000000004</v>
      </c>
      <c r="AD685" s="4">
        <v>750.875</v>
      </c>
      <c r="AE685" s="4">
        <v>809.68499999999995</v>
      </c>
      <c r="AF685" s="4">
        <v>952.56799999999998</v>
      </c>
      <c r="AG685" s="4">
        <v>907.34500000000003</v>
      </c>
      <c r="AH685" s="4">
        <v>914.74800000000005</v>
      </c>
      <c r="AI685" s="4">
        <v>906.88099999999997</v>
      </c>
      <c r="AJ685" s="4">
        <v>853.46699999999998</v>
      </c>
      <c r="AK685" s="4">
        <v>1206.3320000000001</v>
      </c>
      <c r="AL685" s="4">
        <v>1035.6949999999999</v>
      </c>
      <c r="AM685" s="4">
        <v>1038.748</v>
      </c>
      <c r="AN685" s="4">
        <v>1251.1959999999999</v>
      </c>
      <c r="AO685" s="4">
        <v>1147.9179999999999</v>
      </c>
      <c r="AP685" s="4">
        <v>1169.884</v>
      </c>
      <c r="AQ685" s="4">
        <v>1136.6279999999999</v>
      </c>
      <c r="AR685" s="4">
        <v>1148.617</v>
      </c>
      <c r="AS685" s="4">
        <v>1219.614</v>
      </c>
      <c r="AT685" s="4">
        <v>1204.0899999999999</v>
      </c>
      <c r="AU685" s="4">
        <v>1242.3119999999999</v>
      </c>
      <c r="AV685" s="4">
        <v>1499.8979999999999</v>
      </c>
      <c r="AW685" s="4">
        <v>1026.2460000000001</v>
      </c>
      <c r="AX685" s="4">
        <v>1074.8910000000001</v>
      </c>
      <c r="AY685" s="4">
        <v>1601.7</v>
      </c>
      <c r="AZ685" s="4">
        <v>1733.9</v>
      </c>
      <c r="BA685" s="4">
        <v>1313.3</v>
      </c>
      <c r="BB685" s="4">
        <v>1225.7</v>
      </c>
      <c r="BC685" s="4">
        <v>1186.3</v>
      </c>
      <c r="BD685" s="4">
        <v>1316.2</v>
      </c>
      <c r="BE685" s="4">
        <v>1022.2</v>
      </c>
      <c r="BF685" s="4">
        <v>1062.5999999999999</v>
      </c>
      <c r="BG685" s="4">
        <v>1067.7</v>
      </c>
      <c r="BH685" s="272">
        <v>1300.3</v>
      </c>
      <c r="BI685" s="218" t="e">
        <f t="array" aca="1" ref="BI685" ca="1">_xll.VisibleAlpha.UDF.VAData('VA Details'!$C$2,BI$557,$B685,BI$559,'VA Details'!$C$4,'VA Details'!$C$3,'VA Details'!$C$5)</f>
        <v>#NAME?</v>
      </c>
      <c r="BJ685" s="218" t="e">
        <f t="array" aca="1" ref="BJ685" ca="1">_xll.VisibleAlpha.UDF.VAData('VA Details'!$C$2,BJ$557,$B685,BJ$559,'VA Details'!$C$4,'VA Details'!$C$3,'VA Details'!$C$5)</f>
        <v>#NAME?</v>
      </c>
      <c r="BK685" s="218" t="e">
        <f t="array" aca="1" ref="BK685" ca="1">_xll.VisibleAlpha.UDF.VAData('VA Details'!$C$2,BK$557,$B685,BK$559,'VA Details'!$C$4,'VA Details'!$C$3,'VA Details'!$C$5)</f>
        <v>#NAME?</v>
      </c>
      <c r="BL685" s="218" t="e">
        <f t="array" aca="1" ref="BL685" ca="1">_xll.VisibleAlpha.UDF.VAData('VA Details'!$C$2,BL$557,$B685,BL$559,'VA Details'!$C$4,'VA Details'!$C$3,'VA Details'!$C$5)</f>
        <v>#NAME?</v>
      </c>
      <c r="BM685" s="218" t="e">
        <f t="array" aca="1" ref="BM685" ca="1">_xll.VisibleAlpha.UDF.VAData('VA Details'!$C$2,BM$557,$B685,BM$559,'VA Details'!$C$4,'VA Details'!$C$3,'VA Details'!$C$5)</f>
        <v>#NAME?</v>
      </c>
      <c r="BN685" s="218" t="e">
        <f t="array" aca="1" ref="BN685" ca="1">_xll.VisibleAlpha.UDF.VAData('VA Details'!$C$2,BN$557,$B685,BN$559,'VA Details'!$C$4,'VA Details'!$C$3,'VA Details'!$C$5)</f>
        <v>#NAME?</v>
      </c>
      <c r="BO685" s="218" t="e">
        <f t="array" aca="1" ref="BO685" ca="1">_xll.VisibleAlpha.UDF.VAData('VA Details'!$C$2,BO$557,$B685,BO$559,'VA Details'!$C$4,'VA Details'!$C$3,'VA Details'!$C$5)</f>
        <v>#NAME?</v>
      </c>
      <c r="BP685" s="218" t="e">
        <f t="array" aca="1" ref="BP685" ca="1">_xll.VisibleAlpha.UDF.VAData('VA Details'!$C$2,BP$557,$B685,BP$559,'VA Details'!$C$4,'VA Details'!$C$3,'VA Details'!$C$5)</f>
        <v>#NAME?</v>
      </c>
      <c r="BQ685" s="218" t="e">
        <f t="array" aca="1" ref="BQ685" ca="1">_xll.VisibleAlpha.UDF.VAData('VA Details'!$C$2,BQ$557,$B685,BQ$559,'VA Details'!$C$4,'VA Details'!$C$3,'VA Details'!$C$5)</f>
        <v>#NAME?</v>
      </c>
      <c r="BR685" s="218" t="e">
        <f t="array" aca="1" ref="BR685" ca="1">_xll.VisibleAlpha.UDF.VAData('VA Details'!$C$2,BR$557,$B685,BR$559,'VA Details'!$C$4,'VA Details'!$C$3,'VA Details'!$C$5)</f>
        <v>#NAME?</v>
      </c>
      <c r="BS685" s="218" t="e">
        <f t="array" aca="1" ref="BS685" ca="1">_xll.VisibleAlpha.UDF.VAData('VA Details'!$C$2,BS$557,$B685,BS$559,'VA Details'!$C$4,'VA Details'!$C$3,'VA Details'!$C$5)</f>
        <v>#NAME?</v>
      </c>
      <c r="BT685" s="218" t="e">
        <f t="array" aca="1" ref="BT685" ca="1">_xll.VisibleAlpha.UDF.VAData('VA Details'!$C$2,BT$557,$B685,BT$559,'VA Details'!$C$4,'VA Details'!$C$3,'VA Details'!$C$5)</f>
        <v>#NAME?</v>
      </c>
      <c r="BU685" s="218" t="e">
        <f t="array" aca="1" ref="BU685" ca="1">_xll.VisibleAlpha.UDF.VAData('VA Details'!$C$2,BU$557,$B685,BU$559,'VA Details'!$C$4,'VA Details'!$C$3,'VA Details'!$C$5)</f>
        <v>#NAME?</v>
      </c>
      <c r="BV685" s="218" t="e">
        <f t="array" aca="1" ref="BV685" ca="1">_xll.VisibleAlpha.UDF.VAData('VA Details'!$C$2,BV$557,$B685,BV$559,'VA Details'!$C$4,'VA Details'!$C$3,'VA Details'!$C$5)</f>
        <v>#NAME?</v>
      </c>
      <c r="BW685" s="218" t="e">
        <f t="array" aca="1" ref="BW685" ca="1">_xll.VisibleAlpha.UDF.VAData('VA Details'!$C$2,BW$557,$B685,BW$559,'VA Details'!$C$4,'VA Details'!$C$3,'VA Details'!$C$5)</f>
        <v>#NAME?</v>
      </c>
      <c r="BX685" s="218" t="e">
        <f t="array" aca="1" ref="BX685" ca="1">_xll.VisibleAlpha.UDF.VAData('VA Details'!$C$2,BX$557,$B685,BX$559,'VA Details'!$C$4,'VA Details'!$C$3,'VA Details'!$C$5)</f>
        <v>#NAME?</v>
      </c>
      <c r="BY685" s="218" t="e">
        <f t="array" aca="1" ref="BY685" ca="1">_xll.VisibleAlpha.UDF.VAData('VA Details'!$C$2,BY$557,$B685,BY$559,'VA Details'!$C$4,'VA Details'!$C$3,'VA Details'!$C$5)</f>
        <v>#NAME?</v>
      </c>
      <c r="BZ685" s="218" t="e">
        <f t="array" aca="1" ref="BZ685" ca="1">_xll.VisibleAlpha.UDF.VAData('VA Details'!$C$2,BZ$557,$B685,BZ$559,'VA Details'!$C$4,'VA Details'!$C$3,'VA Details'!$C$5)</f>
        <v>#NAME?</v>
      </c>
      <c r="CB685" s="4" t="s">
        <v>365</v>
      </c>
      <c r="CC685" s="4">
        <v>145.87639999999999</v>
      </c>
      <c r="CD685" s="4">
        <v>228.916</v>
      </c>
      <c r="CE685" s="4">
        <v>397.173</v>
      </c>
      <c r="CF685" s="4">
        <v>444.738</v>
      </c>
      <c r="CG685" s="4">
        <v>607.47900000000004</v>
      </c>
      <c r="CH685" s="4">
        <v>750.875</v>
      </c>
      <c r="CI685" s="4">
        <v>914.74800000000005</v>
      </c>
      <c r="CJ685" s="4">
        <v>1035.6949999999999</v>
      </c>
      <c r="CK685" s="4">
        <v>1169.884</v>
      </c>
      <c r="CL685" s="4">
        <v>1204.0899999999999</v>
      </c>
      <c r="CM685" s="4">
        <v>1074.8910000000001</v>
      </c>
      <c r="CN685" s="4">
        <v>1225.7</v>
      </c>
      <c r="CO685" s="4">
        <v>1062.5999999999999</v>
      </c>
      <c r="CP685" s="218" t="e">
        <f t="array" aca="1" ref="CP685" ca="1">_xll.VisibleAlpha.UDF.VAData('VA Details'!$C$2,CP$557,$B685,CP$559,'VA Details'!$C$4,'VA Details'!$C$3,'VA Details'!$C$5)</f>
        <v>#NAME?</v>
      </c>
      <c r="CQ685" s="218" t="e">
        <f t="array" aca="1" ref="CQ685" ca="1">_xll.VisibleAlpha.UDF.VAData('VA Details'!$C$2,CQ$557,$B685,CQ$559,'VA Details'!$C$4,'VA Details'!$C$3,'VA Details'!$C$5)</f>
        <v>#NAME?</v>
      </c>
      <c r="CR685" s="218" t="e">
        <f t="array" aca="1" ref="CR685" ca="1">_xll.VisibleAlpha.UDF.VAData('VA Details'!$C$2,CR$557,$B685,CR$559,'VA Details'!$C$4,'VA Details'!$C$3,'VA Details'!$C$5)</f>
        <v>#NAME?</v>
      </c>
      <c r="CS685" s="218" t="e">
        <f t="array" aca="1" ref="CS685" ca="1">_xll.VisibleAlpha.UDF.VAData('VA Details'!$C$2,CS$557,$B685,CS$559,'VA Details'!$C$4,'VA Details'!$C$3,'VA Details'!$C$5)</f>
        <v>#NAME?</v>
      </c>
      <c r="CT685" s="218" t="e">
        <f t="array" aca="1" ref="CT685" ca="1">_xll.VisibleAlpha.UDF.VAData('VA Details'!$C$2,CT$557,$B685,CT$559,'VA Details'!$C$4,'VA Details'!$C$3,'VA Details'!$C$5)</f>
        <v>#NAME?</v>
      </c>
    </row>
    <row r="686" spans="1:98" ht="15.75" customHeight="1" x14ac:dyDescent="0.25">
      <c r="A686" s="1"/>
      <c r="B686" s="36" t="s">
        <v>453</v>
      </c>
      <c r="C686" s="4" t="s">
        <v>365</v>
      </c>
      <c r="D686" s="4" t="s">
        <v>365</v>
      </c>
      <c r="E686" s="4" t="s">
        <v>365</v>
      </c>
      <c r="F686" s="4" t="s">
        <v>365</v>
      </c>
      <c r="G686" s="4">
        <v>15.314</v>
      </c>
      <c r="H686" s="4">
        <v>17.193000000000001</v>
      </c>
      <c r="I686" s="4">
        <v>11.794</v>
      </c>
      <c r="J686" s="4">
        <v>13.864000000000001</v>
      </c>
      <c r="K686" s="4">
        <v>14.348000000000001</v>
      </c>
      <c r="L686" s="4">
        <v>38.283999999999999</v>
      </c>
      <c r="M686" s="4">
        <v>26.347999999999999</v>
      </c>
      <c r="N686" s="4">
        <v>26.919</v>
      </c>
      <c r="O686" s="4">
        <v>27.983000000000001</v>
      </c>
      <c r="P686" s="4">
        <v>1154.4190000000001</v>
      </c>
      <c r="Q686" s="4">
        <v>51.366</v>
      </c>
      <c r="R686" s="4">
        <v>61.195</v>
      </c>
      <c r="S686" s="4">
        <v>87.370999999999995</v>
      </c>
      <c r="T686" s="4">
        <v>107.96</v>
      </c>
      <c r="U686" s="4">
        <v>338.00299999999999</v>
      </c>
      <c r="V686" s="4">
        <v>482.733</v>
      </c>
      <c r="W686" s="4">
        <v>572.44000000000005</v>
      </c>
      <c r="X686" s="4">
        <v>676.89099999999996</v>
      </c>
      <c r="Y686" s="4">
        <v>791.75800000000004</v>
      </c>
      <c r="Z686" s="4">
        <v>582.48400000000004</v>
      </c>
      <c r="AA686" s="4">
        <v>604.41099999999994</v>
      </c>
      <c r="AB686" s="4">
        <v>821.40899999999999</v>
      </c>
      <c r="AC686" s="4">
        <v>1073.393</v>
      </c>
      <c r="AD686" s="4">
        <v>903.125</v>
      </c>
      <c r="AE686" s="4">
        <v>619.43899999999996</v>
      </c>
      <c r="AF686" s="4">
        <v>822.12599999999998</v>
      </c>
      <c r="AG686" s="4">
        <v>1118.7739999999999</v>
      </c>
      <c r="AH686" s="4">
        <v>777.15200000000004</v>
      </c>
      <c r="AI686" s="4">
        <v>450.56799999999998</v>
      </c>
      <c r="AJ686" s="4">
        <v>559.024</v>
      </c>
      <c r="AK686" s="4">
        <v>818.41099999999994</v>
      </c>
      <c r="AL686" s="4">
        <v>843.30200000000002</v>
      </c>
      <c r="AM686" s="4">
        <v>826.08500000000004</v>
      </c>
      <c r="AN686" s="4">
        <v>901.81299999999999</v>
      </c>
      <c r="AO686" s="4">
        <v>841.81399999999996</v>
      </c>
      <c r="AP686" s="4">
        <v>777.78399999999999</v>
      </c>
      <c r="AQ686" s="4">
        <v>928.1</v>
      </c>
      <c r="AR686" s="4">
        <v>1063.0640000000001</v>
      </c>
      <c r="AS686" s="4">
        <v>991.476</v>
      </c>
      <c r="AT686" s="4">
        <v>928.029</v>
      </c>
      <c r="AU686" s="4">
        <v>824.52</v>
      </c>
      <c r="AV686" s="4">
        <v>951.61199999999997</v>
      </c>
      <c r="AW686" s="4">
        <v>910.899</v>
      </c>
      <c r="AX686" s="4">
        <v>865.27</v>
      </c>
      <c r="AY686" s="4">
        <v>1079.7</v>
      </c>
      <c r="AZ686" s="4">
        <v>1164.7</v>
      </c>
      <c r="BA686" s="4">
        <v>1136.4000000000001</v>
      </c>
      <c r="BB686" s="4">
        <v>1078.8</v>
      </c>
      <c r="BC686" s="4">
        <v>991.5</v>
      </c>
      <c r="BD686" s="4">
        <v>1117.5</v>
      </c>
      <c r="BE686" s="4">
        <v>1081.2</v>
      </c>
      <c r="BF686" s="4">
        <v>1059.5</v>
      </c>
      <c r="BG686" s="4">
        <v>945.3</v>
      </c>
      <c r="BH686" s="272">
        <v>1064.9000000000001</v>
      </c>
      <c r="BI686" s="218" t="e">
        <f t="array" aca="1" ref="BI686" ca="1">_xll.VisibleAlpha.UDF.VAData('VA Details'!$C$2,BI$557,$B686,BI$559,'VA Details'!$C$4,'VA Details'!$C$3,'VA Details'!$C$5)</f>
        <v>#NAME?</v>
      </c>
      <c r="BJ686" s="218" t="e">
        <f t="array" aca="1" ref="BJ686" ca="1">_xll.VisibleAlpha.UDF.VAData('VA Details'!$C$2,BJ$557,$B686,BJ$559,'VA Details'!$C$4,'VA Details'!$C$3,'VA Details'!$C$5)</f>
        <v>#NAME?</v>
      </c>
      <c r="BK686" s="218" t="e">
        <f t="array" aca="1" ref="BK686" ca="1">_xll.VisibleAlpha.UDF.VAData('VA Details'!$C$2,BK$557,$B686,BK$559,'VA Details'!$C$4,'VA Details'!$C$3,'VA Details'!$C$5)</f>
        <v>#NAME?</v>
      </c>
      <c r="BL686" s="218" t="e">
        <f t="array" aca="1" ref="BL686" ca="1">_xll.VisibleAlpha.UDF.VAData('VA Details'!$C$2,BL$557,$B686,BL$559,'VA Details'!$C$4,'VA Details'!$C$3,'VA Details'!$C$5)</f>
        <v>#NAME?</v>
      </c>
      <c r="BM686" s="218" t="e">
        <f t="array" aca="1" ref="BM686" ca="1">_xll.VisibleAlpha.UDF.VAData('VA Details'!$C$2,BM$557,$B686,BM$559,'VA Details'!$C$4,'VA Details'!$C$3,'VA Details'!$C$5)</f>
        <v>#NAME?</v>
      </c>
      <c r="BN686" s="218" t="e">
        <f t="array" aca="1" ref="BN686" ca="1">_xll.VisibleAlpha.UDF.VAData('VA Details'!$C$2,BN$557,$B686,BN$559,'VA Details'!$C$4,'VA Details'!$C$3,'VA Details'!$C$5)</f>
        <v>#NAME?</v>
      </c>
      <c r="BO686" s="218" t="e">
        <f t="array" aca="1" ref="BO686" ca="1">_xll.VisibleAlpha.UDF.VAData('VA Details'!$C$2,BO$557,$B686,BO$559,'VA Details'!$C$4,'VA Details'!$C$3,'VA Details'!$C$5)</f>
        <v>#NAME?</v>
      </c>
      <c r="BP686" s="218" t="e">
        <f t="array" aca="1" ref="BP686" ca="1">_xll.VisibleAlpha.UDF.VAData('VA Details'!$C$2,BP$557,$B686,BP$559,'VA Details'!$C$4,'VA Details'!$C$3,'VA Details'!$C$5)</f>
        <v>#NAME?</v>
      </c>
      <c r="BQ686" s="218" t="e">
        <f t="array" aca="1" ref="BQ686" ca="1">_xll.VisibleAlpha.UDF.VAData('VA Details'!$C$2,BQ$557,$B686,BQ$559,'VA Details'!$C$4,'VA Details'!$C$3,'VA Details'!$C$5)</f>
        <v>#NAME?</v>
      </c>
      <c r="BR686" s="218" t="e">
        <f t="array" aca="1" ref="BR686" ca="1">_xll.VisibleAlpha.UDF.VAData('VA Details'!$C$2,BR$557,$B686,BR$559,'VA Details'!$C$4,'VA Details'!$C$3,'VA Details'!$C$5)</f>
        <v>#NAME?</v>
      </c>
      <c r="BS686" s="218" t="e">
        <f t="array" aca="1" ref="BS686" ca="1">_xll.VisibleAlpha.UDF.VAData('VA Details'!$C$2,BS$557,$B686,BS$559,'VA Details'!$C$4,'VA Details'!$C$3,'VA Details'!$C$5)</f>
        <v>#NAME?</v>
      </c>
      <c r="BT686" s="218" t="e">
        <f t="array" aca="1" ref="BT686" ca="1">_xll.VisibleAlpha.UDF.VAData('VA Details'!$C$2,BT$557,$B686,BT$559,'VA Details'!$C$4,'VA Details'!$C$3,'VA Details'!$C$5)</f>
        <v>#NAME?</v>
      </c>
      <c r="BU686" s="218" t="e">
        <f t="array" aca="1" ref="BU686" ca="1">_xll.VisibleAlpha.UDF.VAData('VA Details'!$C$2,BU$557,$B686,BU$559,'VA Details'!$C$4,'VA Details'!$C$3,'VA Details'!$C$5)</f>
        <v>#NAME?</v>
      </c>
      <c r="BV686" s="218" t="e">
        <f t="array" aca="1" ref="BV686" ca="1">_xll.VisibleAlpha.UDF.VAData('VA Details'!$C$2,BV$557,$B686,BV$559,'VA Details'!$C$4,'VA Details'!$C$3,'VA Details'!$C$5)</f>
        <v>#NAME?</v>
      </c>
      <c r="BW686" s="218" t="e">
        <f t="array" aca="1" ref="BW686" ca="1">_xll.VisibleAlpha.UDF.VAData('VA Details'!$C$2,BW$557,$B686,BW$559,'VA Details'!$C$4,'VA Details'!$C$3,'VA Details'!$C$5)</f>
        <v>#NAME?</v>
      </c>
      <c r="BX686" s="218" t="e">
        <f t="array" aca="1" ref="BX686" ca="1">_xll.VisibleAlpha.UDF.VAData('VA Details'!$C$2,BX$557,$B686,BX$559,'VA Details'!$C$4,'VA Details'!$C$3,'VA Details'!$C$5)</f>
        <v>#NAME?</v>
      </c>
      <c r="BY686" s="218" t="e">
        <f t="array" aca="1" ref="BY686" ca="1">_xll.VisibleAlpha.UDF.VAData('VA Details'!$C$2,BY$557,$B686,BY$559,'VA Details'!$C$4,'VA Details'!$C$3,'VA Details'!$C$5)</f>
        <v>#NAME?</v>
      </c>
      <c r="BZ686" s="218" t="e">
        <f t="array" aca="1" ref="BZ686" ca="1">_xll.VisibleAlpha.UDF.VAData('VA Details'!$C$2,BZ$557,$B686,BZ$559,'VA Details'!$C$4,'VA Details'!$C$3,'VA Details'!$C$5)</f>
        <v>#NAME?</v>
      </c>
      <c r="CB686" s="4" t="s">
        <v>365</v>
      </c>
      <c r="CC686" s="4">
        <v>13.864000000000001</v>
      </c>
      <c r="CD686" s="4">
        <v>26.919</v>
      </c>
      <c r="CE686" s="4">
        <v>61.195</v>
      </c>
      <c r="CF686" s="4">
        <v>482.733</v>
      </c>
      <c r="CG686" s="4">
        <v>582.48400000000004</v>
      </c>
      <c r="CH686" s="4">
        <v>903.125</v>
      </c>
      <c r="CI686" s="4">
        <v>777.15200000000004</v>
      </c>
      <c r="CJ686" s="4">
        <v>843.30200000000002</v>
      </c>
      <c r="CK686" s="4">
        <v>777.78399999999999</v>
      </c>
      <c r="CL686" s="4">
        <v>928.029</v>
      </c>
      <c r="CM686" s="4">
        <v>865.27</v>
      </c>
      <c r="CN686" s="4">
        <v>1078.8</v>
      </c>
      <c r="CO686" s="4">
        <v>1059.5</v>
      </c>
      <c r="CP686" s="218" t="e">
        <f t="array" aca="1" ref="CP686" ca="1">_xll.VisibleAlpha.UDF.VAData('VA Details'!$C$2,CP$557,$B686,CP$559,'VA Details'!$C$4,'VA Details'!$C$3,'VA Details'!$C$5)</f>
        <v>#NAME?</v>
      </c>
      <c r="CQ686" s="218" t="e">
        <f t="array" aca="1" ref="CQ686" ca="1">_xll.VisibleAlpha.UDF.VAData('VA Details'!$C$2,CQ$557,$B686,CQ$559,'VA Details'!$C$4,'VA Details'!$C$3,'VA Details'!$C$5)</f>
        <v>#NAME?</v>
      </c>
      <c r="CR686" s="218" t="e">
        <f t="array" aca="1" ref="CR686" ca="1">_xll.VisibleAlpha.UDF.VAData('VA Details'!$C$2,CR$557,$B686,CR$559,'VA Details'!$C$4,'VA Details'!$C$3,'VA Details'!$C$5)</f>
        <v>#NAME?</v>
      </c>
      <c r="CS686" s="218" t="e">
        <f t="array" aca="1" ref="CS686" ca="1">_xll.VisibleAlpha.UDF.VAData('VA Details'!$C$2,CS$557,$B686,CS$559,'VA Details'!$C$4,'VA Details'!$C$3,'VA Details'!$C$5)</f>
        <v>#NAME?</v>
      </c>
      <c r="CT686" s="218" t="e">
        <f t="array" aca="1" ref="CT686" ca="1">_xll.VisibleAlpha.UDF.VAData('VA Details'!$C$2,CT$557,$B686,CT$559,'VA Details'!$C$4,'VA Details'!$C$3,'VA Details'!$C$5)</f>
        <v>#NAME?</v>
      </c>
    </row>
    <row r="687" spans="1:98" ht="15.75" customHeight="1" x14ac:dyDescent="0.25">
      <c r="A687" s="1"/>
      <c r="B687" s="36" t="s">
        <v>454</v>
      </c>
      <c r="C687" s="4" t="s">
        <v>365</v>
      </c>
      <c r="D687" s="4" t="s">
        <v>365</v>
      </c>
      <c r="E687" s="4" t="s">
        <v>365</v>
      </c>
      <c r="F687" s="4" t="s">
        <v>365</v>
      </c>
      <c r="G687" s="4">
        <v>1.39100000000002</v>
      </c>
      <c r="H687" s="4">
        <v>25.716999999999999</v>
      </c>
      <c r="I687" s="4">
        <v>25.867000000000001</v>
      </c>
      <c r="J687" s="4">
        <v>57.281999999999996</v>
      </c>
      <c r="K687" s="4">
        <v>56.786999999999999</v>
      </c>
      <c r="L687" s="4">
        <v>62.201999999999998</v>
      </c>
      <c r="M687" s="4">
        <v>153.07300000000001</v>
      </c>
      <c r="N687" s="4">
        <v>158.79400000000001</v>
      </c>
      <c r="O687" s="4">
        <v>312.65300000000002</v>
      </c>
      <c r="P687" s="4">
        <v>217.42599999999999</v>
      </c>
      <c r="Q687" s="4">
        <v>499.34399999999999</v>
      </c>
      <c r="R687" s="4">
        <v>336.36599999999999</v>
      </c>
      <c r="S687" s="4">
        <v>131.255</v>
      </c>
      <c r="T687" s="4">
        <v>136.221</v>
      </c>
      <c r="U687" s="4">
        <v>167.44200000000001</v>
      </c>
      <c r="V687" s="4">
        <v>375.267</v>
      </c>
      <c r="W687" s="4">
        <v>459.04</v>
      </c>
      <c r="X687" s="4">
        <v>414.10399999999998</v>
      </c>
      <c r="Y687" s="4">
        <v>506.87799999999999</v>
      </c>
      <c r="Z687" s="4">
        <v>552.62199999999996</v>
      </c>
      <c r="AA687" s="4">
        <v>564.59</v>
      </c>
      <c r="AB687" s="4">
        <v>688.52599999999995</v>
      </c>
      <c r="AC687" s="4">
        <v>604.65899999999999</v>
      </c>
      <c r="AD687" s="4">
        <v>685.00199999999995</v>
      </c>
      <c r="AE687" s="4">
        <v>745.87</v>
      </c>
      <c r="AF687" s="4">
        <v>887.77599999999995</v>
      </c>
      <c r="AG687" s="4">
        <v>768.45299999999997</v>
      </c>
      <c r="AH687" s="4">
        <v>837.51800000000003</v>
      </c>
      <c r="AI687" s="4">
        <v>840.68499999999995</v>
      </c>
      <c r="AJ687" s="4">
        <v>767.94799999999998</v>
      </c>
      <c r="AK687" s="4">
        <v>1012.581</v>
      </c>
      <c r="AL687" s="4">
        <v>919.61</v>
      </c>
      <c r="AM687" s="4">
        <v>21.794</v>
      </c>
      <c r="AN687" s="4">
        <v>22.273</v>
      </c>
      <c r="AO687" s="4">
        <v>24.108000000000001</v>
      </c>
      <c r="AP687" s="4">
        <v>25.187000000000001</v>
      </c>
      <c r="AQ687" s="4">
        <v>27.602</v>
      </c>
      <c r="AR687" s="4">
        <v>29.050999999999998</v>
      </c>
      <c r="AS687" s="4">
        <v>30.54</v>
      </c>
      <c r="AT687" s="4">
        <v>31.594999999999999</v>
      </c>
      <c r="AU687" s="4">
        <v>31.361000000000001</v>
      </c>
      <c r="AV687" s="4">
        <v>31.962</v>
      </c>
      <c r="AW687" s="4">
        <v>34.479999999999997</v>
      </c>
      <c r="AX687" s="4">
        <v>38.920999999999999</v>
      </c>
      <c r="AY687" s="4">
        <v>55.4</v>
      </c>
      <c r="AZ687" s="4">
        <v>55.6</v>
      </c>
      <c r="BA687" s="4">
        <v>58.5</v>
      </c>
      <c r="BB687" s="4">
        <v>60.2</v>
      </c>
      <c r="BC687" s="4">
        <v>60.6</v>
      </c>
      <c r="BD687" s="4">
        <v>61.5</v>
      </c>
      <c r="BE687" s="4">
        <v>64</v>
      </c>
      <c r="BF687" s="4">
        <v>63.8</v>
      </c>
      <c r="BG687" s="4">
        <v>64.099999999999994</v>
      </c>
      <c r="BH687" s="272">
        <v>59</v>
      </c>
      <c r="BI687" s="218" t="e">
        <f t="array" aca="1" ref="BI687" ca="1">_xll.VisibleAlpha.UDF.VAData('VA Details'!$C$2,BI$557,$B687,BI$559,'VA Details'!$C$4,'VA Details'!$C$3,'VA Details'!$C$5)</f>
        <v>#NAME?</v>
      </c>
      <c r="BJ687" s="218" t="e">
        <f t="array" aca="1" ref="BJ687" ca="1">_xll.VisibleAlpha.UDF.VAData('VA Details'!$C$2,BJ$557,$B687,BJ$559,'VA Details'!$C$4,'VA Details'!$C$3,'VA Details'!$C$5)</f>
        <v>#NAME?</v>
      </c>
      <c r="BK687" s="218" t="e">
        <f t="array" aca="1" ref="BK687" ca="1">_xll.VisibleAlpha.UDF.VAData('VA Details'!$C$2,BK$557,$B687,BK$559,'VA Details'!$C$4,'VA Details'!$C$3,'VA Details'!$C$5)</f>
        <v>#NAME?</v>
      </c>
      <c r="BL687" s="218" t="e">
        <f t="array" aca="1" ref="BL687" ca="1">_xll.VisibleAlpha.UDF.VAData('VA Details'!$C$2,BL$557,$B687,BL$559,'VA Details'!$C$4,'VA Details'!$C$3,'VA Details'!$C$5)</f>
        <v>#NAME?</v>
      </c>
      <c r="BM687" s="218" t="e">
        <f t="array" aca="1" ref="BM687" ca="1">_xll.VisibleAlpha.UDF.VAData('VA Details'!$C$2,BM$557,$B687,BM$559,'VA Details'!$C$4,'VA Details'!$C$3,'VA Details'!$C$5)</f>
        <v>#NAME?</v>
      </c>
      <c r="BN687" s="218" t="e">
        <f t="array" aca="1" ref="BN687" ca="1">_xll.VisibleAlpha.UDF.VAData('VA Details'!$C$2,BN$557,$B687,BN$559,'VA Details'!$C$4,'VA Details'!$C$3,'VA Details'!$C$5)</f>
        <v>#NAME?</v>
      </c>
      <c r="BO687" s="218" t="e">
        <f t="array" aca="1" ref="BO687" ca="1">_xll.VisibleAlpha.UDF.VAData('VA Details'!$C$2,BO$557,$B687,BO$559,'VA Details'!$C$4,'VA Details'!$C$3,'VA Details'!$C$5)</f>
        <v>#NAME?</v>
      </c>
      <c r="BP687" s="218" t="e">
        <f t="array" aca="1" ref="BP687" ca="1">_xll.VisibleAlpha.UDF.VAData('VA Details'!$C$2,BP$557,$B687,BP$559,'VA Details'!$C$4,'VA Details'!$C$3,'VA Details'!$C$5)</f>
        <v>#NAME?</v>
      </c>
      <c r="BQ687" s="218" t="e">
        <f t="array" aca="1" ref="BQ687" ca="1">_xll.VisibleAlpha.UDF.VAData('VA Details'!$C$2,BQ$557,$B687,BQ$559,'VA Details'!$C$4,'VA Details'!$C$3,'VA Details'!$C$5)</f>
        <v>#NAME?</v>
      </c>
      <c r="BR687" s="218" t="e">
        <f t="array" aca="1" ref="BR687" ca="1">_xll.VisibleAlpha.UDF.VAData('VA Details'!$C$2,BR$557,$B687,BR$559,'VA Details'!$C$4,'VA Details'!$C$3,'VA Details'!$C$5)</f>
        <v>#NAME?</v>
      </c>
      <c r="BS687" s="218" t="e">
        <f t="array" aca="1" ref="BS687" ca="1">_xll.VisibleAlpha.UDF.VAData('VA Details'!$C$2,BS$557,$B687,BS$559,'VA Details'!$C$4,'VA Details'!$C$3,'VA Details'!$C$5)</f>
        <v>#NAME?</v>
      </c>
      <c r="BT687" s="218" t="e">
        <f t="array" aca="1" ref="BT687" ca="1">_xll.VisibleAlpha.UDF.VAData('VA Details'!$C$2,BT$557,$B687,BT$559,'VA Details'!$C$4,'VA Details'!$C$3,'VA Details'!$C$5)</f>
        <v>#NAME?</v>
      </c>
      <c r="BU687" s="218" t="e">
        <f t="array" aca="1" ref="BU687" ca="1">_xll.VisibleAlpha.UDF.VAData('VA Details'!$C$2,BU$557,$B687,BU$559,'VA Details'!$C$4,'VA Details'!$C$3,'VA Details'!$C$5)</f>
        <v>#NAME?</v>
      </c>
      <c r="BV687" s="218" t="e">
        <f t="array" aca="1" ref="BV687" ca="1">_xll.VisibleAlpha.UDF.VAData('VA Details'!$C$2,BV$557,$B687,BV$559,'VA Details'!$C$4,'VA Details'!$C$3,'VA Details'!$C$5)</f>
        <v>#NAME?</v>
      </c>
      <c r="BW687" s="218" t="e">
        <f t="array" aca="1" ref="BW687" ca="1">_xll.VisibleAlpha.UDF.VAData('VA Details'!$C$2,BW$557,$B687,BW$559,'VA Details'!$C$4,'VA Details'!$C$3,'VA Details'!$C$5)</f>
        <v>#NAME?</v>
      </c>
      <c r="BX687" s="218" t="e">
        <f t="array" aca="1" ref="BX687" ca="1">_xll.VisibleAlpha.UDF.VAData('VA Details'!$C$2,BX$557,$B687,BX$559,'VA Details'!$C$4,'VA Details'!$C$3,'VA Details'!$C$5)</f>
        <v>#NAME?</v>
      </c>
      <c r="BY687" s="218" t="e">
        <f t="array" aca="1" ref="BY687" ca="1">_xll.VisibleAlpha.UDF.VAData('VA Details'!$C$2,BY$557,$B687,BY$559,'VA Details'!$C$4,'VA Details'!$C$3,'VA Details'!$C$5)</f>
        <v>#NAME?</v>
      </c>
      <c r="BZ687" s="218" t="e">
        <f t="array" aca="1" ref="BZ687" ca="1">_xll.VisibleAlpha.UDF.VAData('VA Details'!$C$2,BZ$557,$B687,BZ$559,'VA Details'!$C$4,'VA Details'!$C$3,'VA Details'!$C$5)</f>
        <v>#NAME?</v>
      </c>
      <c r="CB687" s="4" t="s">
        <v>365</v>
      </c>
      <c r="CC687" s="4">
        <v>57.281999999999996</v>
      </c>
      <c r="CD687" s="4">
        <v>158.79400000000001</v>
      </c>
      <c r="CE687" s="4">
        <v>336.36599999999999</v>
      </c>
      <c r="CF687" s="4">
        <v>375.267</v>
      </c>
      <c r="CG687" s="4">
        <v>552.62199999999996</v>
      </c>
      <c r="CH687" s="4">
        <v>685.00199999999995</v>
      </c>
      <c r="CI687" s="4">
        <v>837.51800000000003</v>
      </c>
      <c r="CJ687" s="4">
        <v>919.61</v>
      </c>
      <c r="CK687" s="4">
        <v>25.187000000000001</v>
      </c>
      <c r="CL687" s="4">
        <v>31.594999999999999</v>
      </c>
      <c r="CM687" s="4">
        <v>38.920999999999999</v>
      </c>
      <c r="CN687" s="4">
        <v>60.2</v>
      </c>
      <c r="CO687" s="4">
        <v>63.8</v>
      </c>
      <c r="CP687" s="218" t="e">
        <f t="array" aca="1" ref="CP687" ca="1">_xll.VisibleAlpha.UDF.VAData('VA Details'!$C$2,CP$557,$B687,CP$559,'VA Details'!$C$4,'VA Details'!$C$3,'VA Details'!$C$5)</f>
        <v>#NAME?</v>
      </c>
      <c r="CQ687" s="218" t="e">
        <f t="array" aca="1" ref="CQ687" ca="1">_xll.VisibleAlpha.UDF.VAData('VA Details'!$C$2,CQ$557,$B687,CQ$559,'VA Details'!$C$4,'VA Details'!$C$3,'VA Details'!$C$5)</f>
        <v>#NAME?</v>
      </c>
      <c r="CR687" s="218" t="e">
        <f t="array" aca="1" ref="CR687" ca="1">_xll.VisibleAlpha.UDF.VAData('VA Details'!$C$2,CR$557,$B687,CR$559,'VA Details'!$C$4,'VA Details'!$C$3,'VA Details'!$C$5)</f>
        <v>#NAME?</v>
      </c>
      <c r="CS687" s="218" t="e">
        <f t="array" aca="1" ref="CS687" ca="1">_xll.VisibleAlpha.UDF.VAData('VA Details'!$C$2,CS$557,$B687,CS$559,'VA Details'!$C$4,'VA Details'!$C$3,'VA Details'!$C$5)</f>
        <v>#NAME?</v>
      </c>
      <c r="CT687" s="218" t="e">
        <f t="array" aca="1" ref="CT687" ca="1">_xll.VisibleAlpha.UDF.VAData('VA Details'!$C$2,CT$557,$B687,CT$559,'VA Details'!$C$4,'VA Details'!$C$3,'VA Details'!$C$5)</f>
        <v>#NAME?</v>
      </c>
    </row>
    <row r="688" spans="1:98" ht="15.75" customHeight="1" x14ac:dyDescent="0.25">
      <c r="A688" s="1"/>
      <c r="B688" s="36" t="s">
        <v>455</v>
      </c>
      <c r="C688" s="4" t="s">
        <v>365</v>
      </c>
      <c r="D688" s="4" t="s">
        <v>365</v>
      </c>
      <c r="E688" s="4" t="s">
        <v>365</v>
      </c>
      <c r="F688" s="4" t="s">
        <v>365</v>
      </c>
      <c r="G688" s="4">
        <v>8.3524999999999991</v>
      </c>
      <c r="H688" s="4">
        <v>9.1265000000000001</v>
      </c>
      <c r="I688" s="4">
        <v>6.4104999999999999</v>
      </c>
      <c r="J688" s="4">
        <v>7.6379999999999999</v>
      </c>
      <c r="K688" s="4">
        <v>1.4379999999999999</v>
      </c>
      <c r="L688" s="4">
        <v>1.464</v>
      </c>
      <c r="M688" s="4">
        <v>1.181</v>
      </c>
      <c r="N688" s="4">
        <v>1.232</v>
      </c>
      <c r="O688" s="4">
        <v>168.28700000000001</v>
      </c>
      <c r="P688" s="4">
        <v>1.123</v>
      </c>
      <c r="Q688" s="4">
        <v>0.82699999999999996</v>
      </c>
      <c r="R688" s="4">
        <v>0.55600000000000005</v>
      </c>
      <c r="S688" s="4">
        <v>87.370999999999995</v>
      </c>
      <c r="T688" s="4">
        <v>107.96</v>
      </c>
      <c r="U688" s="4">
        <v>338.00299999999999</v>
      </c>
      <c r="V688" s="4">
        <v>482.733</v>
      </c>
      <c r="W688" s="4">
        <v>572.44000000000005</v>
      </c>
      <c r="X688" s="4">
        <v>676.89099999999996</v>
      </c>
      <c r="Y688" s="4">
        <v>791.75800000000004</v>
      </c>
      <c r="Z688" s="4">
        <v>582.48400000000004</v>
      </c>
      <c r="AA688" s="4">
        <v>604.41099999999994</v>
      </c>
      <c r="AB688" s="4">
        <v>821.40899999999999</v>
      </c>
      <c r="AC688" s="4">
        <v>1073.393</v>
      </c>
      <c r="AD688" s="4">
        <v>903.125</v>
      </c>
      <c r="AE688" s="4">
        <v>619.43899999999996</v>
      </c>
      <c r="AF688" s="4">
        <v>822.12599999999998</v>
      </c>
      <c r="AG688" s="4">
        <v>1118.7739999999999</v>
      </c>
      <c r="AH688" s="4">
        <v>777.15200000000004</v>
      </c>
      <c r="AI688" s="4">
        <v>450.56799999999998</v>
      </c>
      <c r="AJ688" s="4">
        <v>559.024</v>
      </c>
      <c r="AK688" s="4">
        <v>818.41099999999994</v>
      </c>
      <c r="AL688" s="4">
        <v>843.30200000000002</v>
      </c>
      <c r="AM688" s="4">
        <v>21.794</v>
      </c>
      <c r="AN688" s="4">
        <v>22.273</v>
      </c>
      <c r="AO688" s="4">
        <v>24.108000000000001</v>
      </c>
      <c r="AP688" s="4">
        <v>25.187000000000001</v>
      </c>
      <c r="AQ688" s="4">
        <v>27.602</v>
      </c>
      <c r="AR688" s="4">
        <v>29.050999999999998</v>
      </c>
      <c r="AS688" s="4">
        <v>30.54</v>
      </c>
      <c r="AT688" s="4">
        <v>31.594999999999999</v>
      </c>
      <c r="AU688" s="4">
        <v>31.361000000000001</v>
      </c>
      <c r="AV688" s="4">
        <v>31.962</v>
      </c>
      <c r="AW688" s="4">
        <v>34.479999999999997</v>
      </c>
      <c r="AX688" s="4">
        <v>38.920999999999999</v>
      </c>
      <c r="AY688" s="4">
        <v>55.4</v>
      </c>
      <c r="AZ688" s="4">
        <v>55.6</v>
      </c>
      <c r="BA688" s="4">
        <v>58.5</v>
      </c>
      <c r="BB688" s="4">
        <v>60.2</v>
      </c>
      <c r="BC688" s="4">
        <v>60.6</v>
      </c>
      <c r="BD688" s="4">
        <v>61.5</v>
      </c>
      <c r="BE688" s="4">
        <v>141.30000000000001</v>
      </c>
      <c r="BF688" s="4">
        <v>54</v>
      </c>
      <c r="BG688" s="4">
        <v>64.099999999999994</v>
      </c>
      <c r="BH688" s="272">
        <v>59</v>
      </c>
      <c r="BI688" s="218" t="e">
        <f t="array" aca="1" ref="BI688" ca="1">_xll.VisibleAlpha.UDF.VAData('VA Details'!$C$2,BI$557,$B688,BI$559,'VA Details'!$C$4,'VA Details'!$C$3,'VA Details'!$C$5)</f>
        <v>#NAME?</v>
      </c>
      <c r="BJ688" s="218" t="e">
        <f t="array" aca="1" ref="BJ688" ca="1">_xll.VisibleAlpha.UDF.VAData('VA Details'!$C$2,BJ$557,$B688,BJ$559,'VA Details'!$C$4,'VA Details'!$C$3,'VA Details'!$C$5)</f>
        <v>#NAME?</v>
      </c>
      <c r="BK688" s="218" t="e">
        <f t="array" aca="1" ref="BK688" ca="1">_xll.VisibleAlpha.UDF.VAData('VA Details'!$C$2,BK$557,$B688,BK$559,'VA Details'!$C$4,'VA Details'!$C$3,'VA Details'!$C$5)</f>
        <v>#NAME?</v>
      </c>
      <c r="BL688" s="218" t="e">
        <f t="array" aca="1" ref="BL688" ca="1">_xll.VisibleAlpha.UDF.VAData('VA Details'!$C$2,BL$557,$B688,BL$559,'VA Details'!$C$4,'VA Details'!$C$3,'VA Details'!$C$5)</f>
        <v>#NAME?</v>
      </c>
      <c r="BM688" s="218" t="e">
        <f t="array" aca="1" ref="BM688" ca="1">_xll.VisibleAlpha.UDF.VAData('VA Details'!$C$2,BM$557,$B688,BM$559,'VA Details'!$C$4,'VA Details'!$C$3,'VA Details'!$C$5)</f>
        <v>#NAME?</v>
      </c>
      <c r="BN688" s="218" t="e">
        <f t="array" aca="1" ref="BN688" ca="1">_xll.VisibleAlpha.UDF.VAData('VA Details'!$C$2,BN$557,$B688,BN$559,'VA Details'!$C$4,'VA Details'!$C$3,'VA Details'!$C$5)</f>
        <v>#NAME?</v>
      </c>
      <c r="BO688" s="218" t="e">
        <f t="array" aca="1" ref="BO688" ca="1">_xll.VisibleAlpha.UDF.VAData('VA Details'!$C$2,BO$557,$B688,BO$559,'VA Details'!$C$4,'VA Details'!$C$3,'VA Details'!$C$5)</f>
        <v>#NAME?</v>
      </c>
      <c r="BP688" s="218" t="e">
        <f t="array" aca="1" ref="BP688" ca="1">_xll.VisibleAlpha.UDF.VAData('VA Details'!$C$2,BP$557,$B688,BP$559,'VA Details'!$C$4,'VA Details'!$C$3,'VA Details'!$C$5)</f>
        <v>#NAME?</v>
      </c>
      <c r="BQ688" s="218" t="e">
        <f t="array" aca="1" ref="BQ688" ca="1">_xll.VisibleAlpha.UDF.VAData('VA Details'!$C$2,BQ$557,$B688,BQ$559,'VA Details'!$C$4,'VA Details'!$C$3,'VA Details'!$C$5)</f>
        <v>#NAME?</v>
      </c>
      <c r="BR688" s="218" t="e">
        <f t="array" aca="1" ref="BR688" ca="1">_xll.VisibleAlpha.UDF.VAData('VA Details'!$C$2,BR$557,$B688,BR$559,'VA Details'!$C$4,'VA Details'!$C$3,'VA Details'!$C$5)</f>
        <v>#NAME?</v>
      </c>
      <c r="BS688" s="218" t="e">
        <f t="array" aca="1" ref="BS688" ca="1">_xll.VisibleAlpha.UDF.VAData('VA Details'!$C$2,BS$557,$B688,BS$559,'VA Details'!$C$4,'VA Details'!$C$3,'VA Details'!$C$5)</f>
        <v>#NAME?</v>
      </c>
      <c r="BT688" s="218" t="e">
        <f t="array" aca="1" ref="BT688" ca="1">_xll.VisibleAlpha.UDF.VAData('VA Details'!$C$2,BT$557,$B688,BT$559,'VA Details'!$C$4,'VA Details'!$C$3,'VA Details'!$C$5)</f>
        <v>#NAME?</v>
      </c>
      <c r="BU688" s="218" t="e">
        <f t="array" aca="1" ref="BU688" ca="1">_xll.VisibleAlpha.UDF.VAData('VA Details'!$C$2,BU$557,$B688,BU$559,'VA Details'!$C$4,'VA Details'!$C$3,'VA Details'!$C$5)</f>
        <v>#NAME?</v>
      </c>
      <c r="BV688" s="218" t="e">
        <f t="array" aca="1" ref="BV688" ca="1">_xll.VisibleAlpha.UDF.VAData('VA Details'!$C$2,BV$557,$B688,BV$559,'VA Details'!$C$4,'VA Details'!$C$3,'VA Details'!$C$5)</f>
        <v>#NAME?</v>
      </c>
      <c r="BW688" s="218" t="e">
        <f t="array" aca="1" ref="BW688" ca="1">_xll.VisibleAlpha.UDF.VAData('VA Details'!$C$2,BW$557,$B688,BW$559,'VA Details'!$C$4,'VA Details'!$C$3,'VA Details'!$C$5)</f>
        <v>#NAME?</v>
      </c>
      <c r="BX688" s="218" t="e">
        <f t="array" aca="1" ref="BX688" ca="1">_xll.VisibleAlpha.UDF.VAData('VA Details'!$C$2,BX$557,$B688,BX$559,'VA Details'!$C$4,'VA Details'!$C$3,'VA Details'!$C$5)</f>
        <v>#NAME?</v>
      </c>
      <c r="BY688" s="218" t="e">
        <f t="array" aca="1" ref="BY688" ca="1">_xll.VisibleAlpha.UDF.VAData('VA Details'!$C$2,BY$557,$B688,BY$559,'VA Details'!$C$4,'VA Details'!$C$3,'VA Details'!$C$5)</f>
        <v>#NAME?</v>
      </c>
      <c r="BZ688" s="218" t="e">
        <f t="array" aca="1" ref="BZ688" ca="1">_xll.VisibleAlpha.UDF.VAData('VA Details'!$C$2,BZ$557,$B688,BZ$559,'VA Details'!$C$4,'VA Details'!$C$3,'VA Details'!$C$5)</f>
        <v>#NAME?</v>
      </c>
      <c r="CB688" s="4" t="s">
        <v>365</v>
      </c>
      <c r="CC688" s="4">
        <v>1.4119999999999999</v>
      </c>
      <c r="CD688" s="4">
        <v>1.232</v>
      </c>
      <c r="CE688" s="4">
        <v>0.55600000000000005</v>
      </c>
      <c r="CF688" s="4">
        <v>482.733</v>
      </c>
      <c r="CG688" s="4">
        <v>582.48400000000004</v>
      </c>
      <c r="CH688" s="4">
        <v>903.125</v>
      </c>
      <c r="CI688" s="4">
        <v>777.15200000000004</v>
      </c>
      <c r="CJ688" s="4">
        <v>843.30200000000002</v>
      </c>
      <c r="CK688" s="4">
        <v>25.187000000000001</v>
      </c>
      <c r="CL688" s="4">
        <v>31.594999999999999</v>
      </c>
      <c r="CM688" s="4">
        <v>38.920999999999999</v>
      </c>
      <c r="CN688" s="4">
        <v>60.2</v>
      </c>
      <c r="CO688" s="4">
        <v>54</v>
      </c>
      <c r="CP688" s="218" t="e">
        <f t="array" aca="1" ref="CP688" ca="1">_xll.VisibleAlpha.UDF.VAData('VA Details'!$C$2,CP$557,$B688,CP$559,'VA Details'!$C$4,'VA Details'!$C$3,'VA Details'!$C$5)</f>
        <v>#NAME?</v>
      </c>
      <c r="CQ688" s="218" t="e">
        <f t="array" aca="1" ref="CQ688" ca="1">_xll.VisibleAlpha.UDF.VAData('VA Details'!$C$2,CQ$557,$B688,CQ$559,'VA Details'!$C$4,'VA Details'!$C$3,'VA Details'!$C$5)</f>
        <v>#NAME?</v>
      </c>
      <c r="CR688" s="218" t="e">
        <f t="array" aca="1" ref="CR688" ca="1">_xll.VisibleAlpha.UDF.VAData('VA Details'!$C$2,CR$557,$B688,CR$559,'VA Details'!$C$4,'VA Details'!$C$3,'VA Details'!$C$5)</f>
        <v>#NAME?</v>
      </c>
      <c r="CS688" s="218" t="e">
        <f t="array" aca="1" ref="CS688" ca="1">_xll.VisibleAlpha.UDF.VAData('VA Details'!$C$2,CS$557,$B688,CS$559,'VA Details'!$C$4,'VA Details'!$C$3,'VA Details'!$C$5)</f>
        <v>#NAME?</v>
      </c>
      <c r="CT688" s="218" t="e">
        <f t="array" aca="1" ref="CT688" ca="1">_xll.VisibleAlpha.UDF.VAData('VA Details'!$C$2,CT$557,$B688,CT$559,'VA Details'!$C$4,'VA Details'!$C$3,'VA Details'!$C$5)</f>
        <v>#NAME?</v>
      </c>
    </row>
    <row r="689" spans="1:98" ht="15.75" customHeight="1" x14ac:dyDescent="0.25">
      <c r="A689" s="16"/>
      <c r="B689" s="17" t="s">
        <v>350</v>
      </c>
      <c r="C689" s="40" t="s">
        <v>365</v>
      </c>
      <c r="D689" s="40" t="s">
        <v>365</v>
      </c>
      <c r="E689" s="40" t="s">
        <v>365</v>
      </c>
      <c r="F689" s="40" t="s">
        <v>365</v>
      </c>
      <c r="G689" s="40">
        <v>260.11900000000003</v>
      </c>
      <c r="H689" s="40">
        <v>235.51499999999999</v>
      </c>
      <c r="I689" s="40">
        <v>169.078</v>
      </c>
      <c r="J689" s="40">
        <v>218.72499999999999</v>
      </c>
      <c r="K689" s="40">
        <v>256.99299999999999</v>
      </c>
      <c r="L689" s="40">
        <v>336.93099999999998</v>
      </c>
      <c r="M689" s="40">
        <v>281.21699999999998</v>
      </c>
      <c r="N689" s="40">
        <v>336.99900000000002</v>
      </c>
      <c r="O689" s="40">
        <v>416.28699999999998</v>
      </c>
      <c r="P689" s="40">
        <v>1738.2059999999999</v>
      </c>
      <c r="Q689" s="40">
        <v>693.48</v>
      </c>
      <c r="R689" s="40">
        <v>474.82</v>
      </c>
      <c r="S689" s="40">
        <v>285.26900000000001</v>
      </c>
      <c r="T689" s="40">
        <v>379.142</v>
      </c>
      <c r="U689" s="40">
        <v>707.10500000000002</v>
      </c>
      <c r="V689" s="40">
        <v>966.26</v>
      </c>
      <c r="W689" s="40">
        <v>1106.3</v>
      </c>
      <c r="X689" s="40">
        <v>1213.885</v>
      </c>
      <c r="Y689" s="40">
        <v>1454.9739999999999</v>
      </c>
      <c r="Z689" s="40">
        <v>1220.4110000000001</v>
      </c>
      <c r="AA689" s="40">
        <v>1261.627</v>
      </c>
      <c r="AB689" s="40">
        <v>1719.2339999999999</v>
      </c>
      <c r="AC689" s="40">
        <v>1863.817</v>
      </c>
      <c r="AD689" s="40">
        <v>1685.8920000000001</v>
      </c>
      <c r="AE689" s="40">
        <v>1466.058</v>
      </c>
      <c r="AF689" s="40">
        <v>1850.5039999999999</v>
      </c>
      <c r="AG689" s="40">
        <v>2072.1170000000002</v>
      </c>
      <c r="AH689" s="40">
        <v>1726.9290000000001</v>
      </c>
      <c r="AI689" s="40">
        <v>1391.2159999999999</v>
      </c>
      <c r="AJ689" s="40">
        <v>1489.789</v>
      </c>
      <c r="AK689" s="40">
        <v>2099.3580000000002</v>
      </c>
      <c r="AL689" s="40">
        <v>1951.7940000000001</v>
      </c>
      <c r="AM689" s="40">
        <v>1942.0060000000001</v>
      </c>
      <c r="AN689" s="40">
        <v>2290.2280000000001</v>
      </c>
      <c r="AO689" s="40">
        <v>2096.3310000000001</v>
      </c>
      <c r="AP689" s="40">
        <v>2038.539</v>
      </c>
      <c r="AQ689" s="40">
        <v>2148.7399999999998</v>
      </c>
      <c r="AR689" s="40">
        <v>2325.835</v>
      </c>
      <c r="AS689" s="40">
        <v>2341.7890000000002</v>
      </c>
      <c r="AT689" s="40">
        <v>2234.7150000000001</v>
      </c>
      <c r="AU689" s="40">
        <v>2165.3290000000002</v>
      </c>
      <c r="AV689" s="40">
        <v>2566.873</v>
      </c>
      <c r="AW689" s="40">
        <v>2072.3449999999998</v>
      </c>
      <c r="AX689" s="40">
        <v>2104.9639999999999</v>
      </c>
      <c r="AY689" s="40">
        <v>3286.7</v>
      </c>
      <c r="AZ689" s="40">
        <v>3467</v>
      </c>
      <c r="BA689" s="40">
        <v>3009.8</v>
      </c>
      <c r="BB689" s="40">
        <v>3851.6</v>
      </c>
      <c r="BC689" s="40">
        <v>2738</v>
      </c>
      <c r="BD689" s="40">
        <v>3000.1</v>
      </c>
      <c r="BE689" s="40">
        <v>2692.4</v>
      </c>
      <c r="BF689" s="40">
        <v>2406.4</v>
      </c>
      <c r="BG689" s="40">
        <v>2846.3</v>
      </c>
      <c r="BH689" s="273">
        <v>3200.5</v>
      </c>
      <c r="BI689" s="95" t="e">
        <f t="array" aca="1" ref="BI689" ca="1">_xll.VisibleAlpha.UDF.VAData('VA Details'!$C$2,BI$557,$B689,BI$559,'VA Details'!$C$4,'VA Details'!$C$3,'VA Details'!$C$5)</f>
        <v>#NAME?</v>
      </c>
      <c r="BJ689" s="95" t="e">
        <f t="array" aca="1" ref="BJ689" ca="1">_xll.VisibleAlpha.UDF.VAData('VA Details'!$C$2,BJ$557,$B689,BJ$559,'VA Details'!$C$4,'VA Details'!$C$3,'VA Details'!$C$5)</f>
        <v>#NAME?</v>
      </c>
      <c r="BK689" s="95" t="e">
        <f t="array" aca="1" ref="BK689" ca="1">_xll.VisibleAlpha.UDF.VAData('VA Details'!$C$2,BK$557,$B689,BK$559,'VA Details'!$C$4,'VA Details'!$C$3,'VA Details'!$C$5)</f>
        <v>#NAME?</v>
      </c>
      <c r="BL689" s="95" t="e">
        <f t="array" aca="1" ref="BL689" ca="1">_xll.VisibleAlpha.UDF.VAData('VA Details'!$C$2,BL$557,$B689,BL$559,'VA Details'!$C$4,'VA Details'!$C$3,'VA Details'!$C$5)</f>
        <v>#NAME?</v>
      </c>
      <c r="BM689" s="95" t="e">
        <f t="array" aca="1" ref="BM689" ca="1">_xll.VisibleAlpha.UDF.VAData('VA Details'!$C$2,BM$557,$B689,BM$559,'VA Details'!$C$4,'VA Details'!$C$3,'VA Details'!$C$5)</f>
        <v>#NAME?</v>
      </c>
      <c r="BN689" s="95" t="e">
        <f t="array" aca="1" ref="BN689" ca="1">_xll.VisibleAlpha.UDF.VAData('VA Details'!$C$2,BN$557,$B689,BN$559,'VA Details'!$C$4,'VA Details'!$C$3,'VA Details'!$C$5)</f>
        <v>#NAME?</v>
      </c>
      <c r="BO689" s="95" t="e">
        <f t="array" aca="1" ref="BO689" ca="1">_xll.VisibleAlpha.UDF.VAData('VA Details'!$C$2,BO$557,$B689,BO$559,'VA Details'!$C$4,'VA Details'!$C$3,'VA Details'!$C$5)</f>
        <v>#NAME?</v>
      </c>
      <c r="BP689" s="95" t="e">
        <f t="array" aca="1" ref="BP689" ca="1">_xll.VisibleAlpha.UDF.VAData('VA Details'!$C$2,BP$557,$B689,BP$559,'VA Details'!$C$4,'VA Details'!$C$3,'VA Details'!$C$5)</f>
        <v>#NAME?</v>
      </c>
      <c r="BQ689" s="95" t="e">
        <f t="array" aca="1" ref="BQ689" ca="1">_xll.VisibleAlpha.UDF.VAData('VA Details'!$C$2,BQ$557,$B689,BQ$559,'VA Details'!$C$4,'VA Details'!$C$3,'VA Details'!$C$5)</f>
        <v>#NAME?</v>
      </c>
      <c r="BR689" s="95" t="e">
        <f t="array" aca="1" ref="BR689" ca="1">_xll.VisibleAlpha.UDF.VAData('VA Details'!$C$2,BR$557,$B689,BR$559,'VA Details'!$C$4,'VA Details'!$C$3,'VA Details'!$C$5)</f>
        <v>#NAME?</v>
      </c>
      <c r="BS689" s="95" t="e">
        <f t="array" aca="1" ref="BS689" ca="1">_xll.VisibleAlpha.UDF.VAData('VA Details'!$C$2,BS$557,$B689,BS$559,'VA Details'!$C$4,'VA Details'!$C$3,'VA Details'!$C$5)</f>
        <v>#NAME?</v>
      </c>
      <c r="BT689" s="95" t="e">
        <f t="array" aca="1" ref="BT689" ca="1">_xll.VisibleAlpha.UDF.VAData('VA Details'!$C$2,BT$557,$B689,BT$559,'VA Details'!$C$4,'VA Details'!$C$3,'VA Details'!$C$5)</f>
        <v>#NAME?</v>
      </c>
      <c r="BU689" s="95" t="e">
        <f t="array" aca="1" ref="BU689" ca="1">_xll.VisibleAlpha.UDF.VAData('VA Details'!$C$2,BU$557,$B689,BU$559,'VA Details'!$C$4,'VA Details'!$C$3,'VA Details'!$C$5)</f>
        <v>#NAME?</v>
      </c>
      <c r="BV689" s="95" t="e">
        <f t="array" aca="1" ref="BV689" ca="1">_xll.VisibleAlpha.UDF.VAData('VA Details'!$C$2,BV$557,$B689,BV$559,'VA Details'!$C$4,'VA Details'!$C$3,'VA Details'!$C$5)</f>
        <v>#NAME?</v>
      </c>
      <c r="BW689" s="95" t="e">
        <f t="array" aca="1" ref="BW689" ca="1">_xll.VisibleAlpha.UDF.VAData('VA Details'!$C$2,BW$557,$B689,BW$559,'VA Details'!$C$4,'VA Details'!$C$3,'VA Details'!$C$5)</f>
        <v>#NAME?</v>
      </c>
      <c r="BX689" s="95" t="e">
        <f t="array" aca="1" ref="BX689" ca="1">_xll.VisibleAlpha.UDF.VAData('VA Details'!$C$2,BX$557,$B689,BX$559,'VA Details'!$C$4,'VA Details'!$C$3,'VA Details'!$C$5)</f>
        <v>#NAME?</v>
      </c>
      <c r="BY689" s="95" t="e">
        <f t="array" aca="1" ref="BY689" ca="1">_xll.VisibleAlpha.UDF.VAData('VA Details'!$C$2,BY$557,$B689,BY$559,'VA Details'!$C$4,'VA Details'!$C$3,'VA Details'!$C$5)</f>
        <v>#NAME?</v>
      </c>
      <c r="BZ689" s="95" t="e">
        <f t="array" aca="1" ref="BZ689" ca="1">_xll.VisibleAlpha.UDF.VAData('VA Details'!$C$2,BZ$557,$B689,BZ$559,'VA Details'!$C$4,'VA Details'!$C$3,'VA Details'!$C$5)</f>
        <v>#NAME?</v>
      </c>
      <c r="CB689" s="40" t="s">
        <v>365</v>
      </c>
      <c r="CC689" s="40">
        <v>218.72499999999999</v>
      </c>
      <c r="CD689" s="40">
        <v>336.99900000000002</v>
      </c>
      <c r="CE689" s="40">
        <v>474.82</v>
      </c>
      <c r="CF689" s="40">
        <v>966.26</v>
      </c>
      <c r="CG689" s="40">
        <v>1220.4110000000001</v>
      </c>
      <c r="CH689" s="40">
        <v>1685.8920000000001</v>
      </c>
      <c r="CI689" s="40">
        <v>1726.9290000000001</v>
      </c>
      <c r="CJ689" s="40">
        <v>1951.7940000000001</v>
      </c>
      <c r="CK689" s="40">
        <v>2038.539</v>
      </c>
      <c r="CL689" s="40">
        <v>2234.7150000000001</v>
      </c>
      <c r="CM689" s="40">
        <v>2104.9639999999999</v>
      </c>
      <c r="CN689" s="40">
        <v>3851.6</v>
      </c>
      <c r="CO689" s="40">
        <v>2406.4</v>
      </c>
      <c r="CP689" s="95" t="e">
        <f t="array" aca="1" ref="CP689" ca="1">_xll.VisibleAlpha.UDF.VAData('VA Details'!$C$2,CP$557,$B689,CP$559,'VA Details'!$C$4,'VA Details'!$C$3,'VA Details'!$C$5)</f>
        <v>#NAME?</v>
      </c>
      <c r="CQ689" s="95" t="e">
        <f t="array" aca="1" ref="CQ689" ca="1">_xll.VisibleAlpha.UDF.VAData('VA Details'!$C$2,CQ$557,$B689,CQ$559,'VA Details'!$C$4,'VA Details'!$C$3,'VA Details'!$C$5)</f>
        <v>#NAME?</v>
      </c>
      <c r="CR689" s="95" t="e">
        <f t="array" aca="1" ref="CR689" ca="1">_xll.VisibleAlpha.UDF.VAData('VA Details'!$C$2,CR$557,$B689,CR$559,'VA Details'!$C$4,'VA Details'!$C$3,'VA Details'!$C$5)</f>
        <v>#NAME?</v>
      </c>
      <c r="CS689" s="95" t="e">
        <f t="array" aca="1" ref="CS689" ca="1">_xll.VisibleAlpha.UDF.VAData('VA Details'!$C$2,CS$557,$B689,CS$559,'VA Details'!$C$4,'VA Details'!$C$3,'VA Details'!$C$5)</f>
        <v>#NAME?</v>
      </c>
      <c r="CT689" s="95" t="e">
        <f t="array" aca="1" ref="CT689" ca="1">_xll.VisibleAlpha.UDF.VAData('VA Details'!$C$2,CT$557,$B689,CT$559,'VA Details'!$C$4,'VA Details'!$C$3,'VA Details'!$C$5)</f>
        <v>#NAME?</v>
      </c>
    </row>
    <row r="690" spans="1:98" ht="15.75" customHeight="1" x14ac:dyDescent="0.25">
      <c r="A690" s="16"/>
      <c r="B690" s="17"/>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40"/>
      <c r="BH690" s="273"/>
      <c r="BI690" s="95"/>
      <c r="BJ690" s="95"/>
      <c r="BK690" s="95"/>
      <c r="BL690" s="95"/>
      <c r="BM690" s="95"/>
      <c r="BN690" s="95"/>
      <c r="BO690" s="95"/>
      <c r="BP690" s="95"/>
      <c r="BQ690" s="95"/>
      <c r="BR690" s="95"/>
      <c r="BS690" s="95"/>
      <c r="BT690" s="95"/>
      <c r="BU690" s="95"/>
      <c r="BV690" s="95"/>
      <c r="BW690" s="95"/>
      <c r="BX690" s="95"/>
      <c r="BY690" s="95"/>
      <c r="BZ690" s="95"/>
      <c r="CB690" s="40"/>
      <c r="CC690" s="40"/>
      <c r="CD690" s="40"/>
      <c r="CE690" s="40"/>
      <c r="CF690" s="40"/>
      <c r="CG690" s="40"/>
      <c r="CH690" s="40"/>
      <c r="CI690" s="40"/>
      <c r="CJ690" s="40"/>
      <c r="CK690" s="40"/>
      <c r="CL690" s="40"/>
      <c r="CM690" s="40"/>
      <c r="CN690" s="40"/>
      <c r="CO690" s="40"/>
      <c r="CP690" s="95"/>
      <c r="CQ690" s="95"/>
      <c r="CR690" s="95"/>
      <c r="CS690" s="95"/>
      <c r="CT690" s="95"/>
    </row>
    <row r="691" spans="1:98" ht="15.75" customHeight="1" x14ac:dyDescent="0.25">
      <c r="A691" s="1"/>
      <c r="B691" s="37" t="s">
        <v>456</v>
      </c>
      <c r="C691" s="4" t="s">
        <v>365</v>
      </c>
      <c r="D691" s="4" t="s">
        <v>365</v>
      </c>
      <c r="E691" s="4" t="s">
        <v>365</v>
      </c>
      <c r="F691" s="4" t="s">
        <v>365</v>
      </c>
      <c r="G691" s="4">
        <v>109.236</v>
      </c>
      <c r="H691" s="4">
        <v>111.29900000000001</v>
      </c>
      <c r="I691" s="4">
        <v>311.90600000000001</v>
      </c>
      <c r="J691" s="4">
        <v>316.33999999999997</v>
      </c>
      <c r="K691" s="4">
        <v>320.88299999999998</v>
      </c>
      <c r="L691" s="4">
        <v>325.53899999999999</v>
      </c>
      <c r="M691" s="4">
        <v>330.31099999999998</v>
      </c>
      <c r="N691" s="4">
        <v>335.202</v>
      </c>
      <c r="O691" s="4">
        <v>408.92500000000001</v>
      </c>
      <c r="P691" s="4">
        <v>443.52600000000001</v>
      </c>
      <c r="Q691" s="4">
        <v>448.73700000000002</v>
      </c>
      <c r="R691" s="4">
        <v>454.03100000000001</v>
      </c>
      <c r="S691" s="4">
        <v>459.40800000000002</v>
      </c>
      <c r="T691" s="4">
        <v>464.87099999999998</v>
      </c>
      <c r="U691" s="4">
        <v>470.42</v>
      </c>
      <c r="V691" s="4">
        <v>476.05700000000002</v>
      </c>
      <c r="W691" s="4">
        <v>481.78399999999999</v>
      </c>
      <c r="X691" s="4">
        <v>487.601</v>
      </c>
      <c r="Y691" s="4">
        <v>491.57600000000002</v>
      </c>
      <c r="Z691" s="4">
        <v>497.935</v>
      </c>
      <c r="AA691" s="4">
        <v>504.38499999999999</v>
      </c>
      <c r="AB691" s="4">
        <v>511.63600000000002</v>
      </c>
      <c r="AC691" s="4">
        <v>258.87599999999998</v>
      </c>
      <c r="AD691" s="4">
        <v>251.929</v>
      </c>
      <c r="AE691" s="4">
        <v>212.864</v>
      </c>
      <c r="AF691" s="4">
        <v>52.369</v>
      </c>
      <c r="AG691" s="4">
        <v>13.837999999999999</v>
      </c>
      <c r="AH691" s="4">
        <v>8.0679999999999996</v>
      </c>
      <c r="AI691" s="4">
        <v>5.2320000000000002</v>
      </c>
      <c r="AJ691" s="4" t="s">
        <v>365</v>
      </c>
      <c r="AK691" s="4" t="s">
        <v>365</v>
      </c>
      <c r="AL691" s="4" t="s">
        <v>365</v>
      </c>
      <c r="AM691" s="4" t="s">
        <v>365</v>
      </c>
      <c r="AN691" s="4" t="s">
        <v>365</v>
      </c>
      <c r="AO691" s="4" t="s">
        <v>365</v>
      </c>
      <c r="AP691" s="4" t="s">
        <v>365</v>
      </c>
      <c r="AQ691" s="4" t="s">
        <v>365</v>
      </c>
      <c r="AR691" s="4" t="s">
        <v>365</v>
      </c>
      <c r="AS691" s="4" t="s">
        <v>365</v>
      </c>
      <c r="AT691" s="4">
        <v>110.127</v>
      </c>
      <c r="AU691" s="4">
        <v>111.652</v>
      </c>
      <c r="AV691" s="4" t="s">
        <v>365</v>
      </c>
      <c r="AW691" s="4" t="s">
        <v>365</v>
      </c>
      <c r="AX691" s="4" t="s">
        <v>365</v>
      </c>
      <c r="AY691" s="4">
        <v>2935.5</v>
      </c>
      <c r="AZ691" s="4">
        <v>2935.5</v>
      </c>
      <c r="BA691" s="4">
        <v>2735.5</v>
      </c>
      <c r="BB691" s="4">
        <v>1733</v>
      </c>
      <c r="BC691" s="4">
        <v>2704.7</v>
      </c>
      <c r="BD691" s="4">
        <v>2707.1</v>
      </c>
      <c r="BE691" s="4">
        <v>2708.2</v>
      </c>
      <c r="BF691" s="4">
        <v>3058.3</v>
      </c>
      <c r="BG691" s="4">
        <v>3054.4</v>
      </c>
      <c r="BH691" s="272">
        <v>3055.9</v>
      </c>
      <c r="BI691" s="218" t="e">
        <f t="array" aca="1" ref="BI691" ca="1">_xll.VisibleAlpha.UDF.VAData('VA Details'!$C$2,BI$557,$B691,BI$559,'VA Details'!$C$4,'VA Details'!$C$3,'VA Details'!$C$5)</f>
        <v>#NAME?</v>
      </c>
      <c r="BJ691" s="218" t="e">
        <f t="array" aca="1" ref="BJ691" ca="1">_xll.VisibleAlpha.UDF.VAData('VA Details'!$C$2,BJ$557,$B691,BJ$559,'VA Details'!$C$4,'VA Details'!$C$3,'VA Details'!$C$5)</f>
        <v>#NAME?</v>
      </c>
      <c r="BK691" s="218" t="e">
        <f t="array" aca="1" ref="BK691" ca="1">_xll.VisibleAlpha.UDF.VAData('VA Details'!$C$2,BK$557,$B691,BK$559,'VA Details'!$C$4,'VA Details'!$C$3,'VA Details'!$C$5)</f>
        <v>#NAME?</v>
      </c>
      <c r="BL691" s="218" t="e">
        <f t="array" aca="1" ref="BL691" ca="1">_xll.VisibleAlpha.UDF.VAData('VA Details'!$C$2,BL$557,$B691,BL$559,'VA Details'!$C$4,'VA Details'!$C$3,'VA Details'!$C$5)</f>
        <v>#NAME?</v>
      </c>
      <c r="BM691" s="218" t="e">
        <f t="array" aca="1" ref="BM691" ca="1">_xll.VisibleAlpha.UDF.VAData('VA Details'!$C$2,BM$557,$B691,BM$559,'VA Details'!$C$4,'VA Details'!$C$3,'VA Details'!$C$5)</f>
        <v>#NAME?</v>
      </c>
      <c r="BN691" s="218" t="e">
        <f t="array" aca="1" ref="BN691" ca="1">_xll.VisibleAlpha.UDF.VAData('VA Details'!$C$2,BN$557,$B691,BN$559,'VA Details'!$C$4,'VA Details'!$C$3,'VA Details'!$C$5)</f>
        <v>#NAME?</v>
      </c>
      <c r="BO691" s="218" t="e">
        <f t="array" aca="1" ref="BO691" ca="1">_xll.VisibleAlpha.UDF.VAData('VA Details'!$C$2,BO$557,$B691,BO$559,'VA Details'!$C$4,'VA Details'!$C$3,'VA Details'!$C$5)</f>
        <v>#NAME?</v>
      </c>
      <c r="BP691" s="218" t="e">
        <f t="array" aca="1" ref="BP691" ca="1">_xll.VisibleAlpha.UDF.VAData('VA Details'!$C$2,BP$557,$B691,BP$559,'VA Details'!$C$4,'VA Details'!$C$3,'VA Details'!$C$5)</f>
        <v>#NAME?</v>
      </c>
      <c r="BQ691" s="218" t="e">
        <f t="array" aca="1" ref="BQ691" ca="1">_xll.VisibleAlpha.UDF.VAData('VA Details'!$C$2,BQ$557,$B691,BQ$559,'VA Details'!$C$4,'VA Details'!$C$3,'VA Details'!$C$5)</f>
        <v>#NAME?</v>
      </c>
      <c r="BR691" s="218" t="e">
        <f t="array" aca="1" ref="BR691" ca="1">_xll.VisibleAlpha.UDF.VAData('VA Details'!$C$2,BR$557,$B691,BR$559,'VA Details'!$C$4,'VA Details'!$C$3,'VA Details'!$C$5)</f>
        <v>#NAME?</v>
      </c>
      <c r="BS691" s="218" t="e">
        <f t="array" aca="1" ref="BS691" ca="1">_xll.VisibleAlpha.UDF.VAData('VA Details'!$C$2,BS$557,$B691,BS$559,'VA Details'!$C$4,'VA Details'!$C$3,'VA Details'!$C$5)</f>
        <v>#NAME?</v>
      </c>
      <c r="BT691" s="218" t="e">
        <f t="array" aca="1" ref="BT691" ca="1">_xll.VisibleAlpha.UDF.VAData('VA Details'!$C$2,BT$557,$B691,BT$559,'VA Details'!$C$4,'VA Details'!$C$3,'VA Details'!$C$5)</f>
        <v>#NAME?</v>
      </c>
      <c r="BU691" s="218" t="e">
        <f t="array" aca="1" ref="BU691" ca="1">_xll.VisibleAlpha.UDF.VAData('VA Details'!$C$2,BU$557,$B691,BU$559,'VA Details'!$C$4,'VA Details'!$C$3,'VA Details'!$C$5)</f>
        <v>#NAME?</v>
      </c>
      <c r="BV691" s="218" t="e">
        <f t="array" aca="1" ref="BV691" ca="1">_xll.VisibleAlpha.UDF.VAData('VA Details'!$C$2,BV$557,$B691,BV$559,'VA Details'!$C$4,'VA Details'!$C$3,'VA Details'!$C$5)</f>
        <v>#NAME?</v>
      </c>
      <c r="BW691" s="218" t="e">
        <f t="array" aca="1" ref="BW691" ca="1">_xll.VisibleAlpha.UDF.VAData('VA Details'!$C$2,BW$557,$B691,BW$559,'VA Details'!$C$4,'VA Details'!$C$3,'VA Details'!$C$5)</f>
        <v>#NAME?</v>
      </c>
      <c r="BX691" s="218" t="e">
        <f t="array" aca="1" ref="BX691" ca="1">_xll.VisibleAlpha.UDF.VAData('VA Details'!$C$2,BX$557,$B691,BX$559,'VA Details'!$C$4,'VA Details'!$C$3,'VA Details'!$C$5)</f>
        <v>#NAME?</v>
      </c>
      <c r="BY691" s="218" t="e">
        <f t="array" aca="1" ref="BY691" ca="1">_xll.VisibleAlpha.UDF.VAData('VA Details'!$C$2,BY$557,$B691,BY$559,'VA Details'!$C$4,'VA Details'!$C$3,'VA Details'!$C$5)</f>
        <v>#NAME?</v>
      </c>
      <c r="BZ691" s="218" t="e">
        <f t="array" aca="1" ref="BZ691" ca="1">_xll.VisibleAlpha.UDF.VAData('VA Details'!$C$2,BZ$557,$B691,BZ$559,'VA Details'!$C$4,'VA Details'!$C$3,'VA Details'!$C$5)</f>
        <v>#NAME?</v>
      </c>
      <c r="CB691" s="4" t="s">
        <v>365</v>
      </c>
      <c r="CC691" s="4">
        <v>316.33999999999997</v>
      </c>
      <c r="CD691" s="4">
        <v>335.202</v>
      </c>
      <c r="CE691" s="4">
        <v>454.03100000000001</v>
      </c>
      <c r="CF691" s="4">
        <v>476.05700000000002</v>
      </c>
      <c r="CG691" s="4">
        <v>497.935</v>
      </c>
      <c r="CH691" s="4">
        <v>251.929</v>
      </c>
      <c r="CI691" s="4">
        <v>8.0679999999999996</v>
      </c>
      <c r="CJ691" s="4" t="s">
        <v>365</v>
      </c>
      <c r="CK691" s="4" t="s">
        <v>365</v>
      </c>
      <c r="CL691" s="4">
        <v>110.127</v>
      </c>
      <c r="CM691" s="4" t="s">
        <v>365</v>
      </c>
      <c r="CN691" s="4">
        <v>1733</v>
      </c>
      <c r="CO691" s="4">
        <v>3058.3</v>
      </c>
      <c r="CP691" s="218" t="e">
        <f t="array" aca="1" ref="CP691" ca="1">_xll.VisibleAlpha.UDF.VAData('VA Details'!$C$2,CP$557,$B691,CP$559,'VA Details'!$C$4,'VA Details'!$C$3,'VA Details'!$C$5)</f>
        <v>#NAME?</v>
      </c>
      <c r="CQ691" s="218" t="e">
        <f t="array" aca="1" ref="CQ691" ca="1">_xll.VisibleAlpha.UDF.VAData('VA Details'!$C$2,CQ$557,$B691,CQ$559,'VA Details'!$C$4,'VA Details'!$C$3,'VA Details'!$C$5)</f>
        <v>#NAME?</v>
      </c>
      <c r="CR691" s="218" t="e">
        <f t="array" aca="1" ref="CR691" ca="1">_xll.VisibleAlpha.UDF.VAData('VA Details'!$C$2,CR$557,$B691,CR$559,'VA Details'!$C$4,'VA Details'!$C$3,'VA Details'!$C$5)</f>
        <v>#NAME?</v>
      </c>
      <c r="CS691" s="218" t="e">
        <f t="array" aca="1" ref="CS691" ca="1">_xll.VisibleAlpha.UDF.VAData('VA Details'!$C$2,CS$557,$B691,CS$559,'VA Details'!$C$4,'VA Details'!$C$3,'VA Details'!$C$5)</f>
        <v>#NAME?</v>
      </c>
      <c r="CT691" s="218" t="e">
        <f t="array" aca="1" ref="CT691" ca="1">_xll.VisibleAlpha.UDF.VAData('VA Details'!$C$2,CT$557,$B691,CT$559,'VA Details'!$C$4,'VA Details'!$C$3,'VA Details'!$C$5)</f>
        <v>#NAME?</v>
      </c>
    </row>
    <row r="692" spans="1:98" ht="15.75" customHeight="1" x14ac:dyDescent="0.25">
      <c r="A692" s="1"/>
      <c r="B692" s="36" t="s">
        <v>457</v>
      </c>
      <c r="C692" s="4" t="s">
        <v>365</v>
      </c>
      <c r="D692" s="4" t="s">
        <v>365</v>
      </c>
      <c r="E692" s="4" t="s">
        <v>365</v>
      </c>
      <c r="F692" s="4" t="s">
        <v>365</v>
      </c>
      <c r="G692" s="4" t="s">
        <v>365</v>
      </c>
      <c r="H692" s="4" t="s">
        <v>365</v>
      </c>
      <c r="I692" s="4" t="s">
        <v>365</v>
      </c>
      <c r="J692" s="4" t="s">
        <v>365</v>
      </c>
      <c r="K692" s="4" t="s">
        <v>365</v>
      </c>
      <c r="L692" s="4" t="s">
        <v>365</v>
      </c>
      <c r="M692" s="4" t="s">
        <v>365</v>
      </c>
      <c r="N692" s="4" t="s">
        <v>365</v>
      </c>
      <c r="O692" s="4" t="s">
        <v>365</v>
      </c>
      <c r="P692" s="4" t="s">
        <v>365</v>
      </c>
      <c r="Q692" s="4" t="s">
        <v>365</v>
      </c>
      <c r="R692" s="4" t="s">
        <v>365</v>
      </c>
      <c r="S692" s="4" t="s">
        <v>365</v>
      </c>
      <c r="T692" s="4" t="s">
        <v>365</v>
      </c>
      <c r="U692" s="4" t="s">
        <v>365</v>
      </c>
      <c r="V692" s="4" t="s">
        <v>365</v>
      </c>
      <c r="W692" s="4" t="s">
        <v>365</v>
      </c>
      <c r="X692" s="4" t="s">
        <v>365</v>
      </c>
      <c r="Y692" s="4" t="s">
        <v>365</v>
      </c>
      <c r="Z692" s="4" t="s">
        <v>365</v>
      </c>
      <c r="AA692" s="4" t="s">
        <v>365</v>
      </c>
      <c r="AB692" s="4" t="s">
        <v>365</v>
      </c>
      <c r="AC692" s="4" t="s">
        <v>365</v>
      </c>
      <c r="AD692" s="4" t="s">
        <v>365</v>
      </c>
      <c r="AE692" s="4" t="s">
        <v>365</v>
      </c>
      <c r="AF692" s="4" t="s">
        <v>365</v>
      </c>
      <c r="AG692" s="4" t="s">
        <v>365</v>
      </c>
      <c r="AH692" s="4" t="s">
        <v>365</v>
      </c>
      <c r="AI692" s="4" t="s">
        <v>365</v>
      </c>
      <c r="AJ692" s="4" t="s">
        <v>365</v>
      </c>
      <c r="AK692" s="4" t="s">
        <v>365</v>
      </c>
      <c r="AL692" s="4" t="s">
        <v>365</v>
      </c>
      <c r="AM692" s="4">
        <v>125.128</v>
      </c>
      <c r="AN692" s="4">
        <v>118.789</v>
      </c>
      <c r="AO692" s="4">
        <v>151.4</v>
      </c>
      <c r="AP692" s="4">
        <v>152.059</v>
      </c>
      <c r="AQ692" s="4">
        <v>153.506</v>
      </c>
      <c r="AR692" s="4">
        <v>150.79300000000001</v>
      </c>
      <c r="AS692" s="4">
        <v>156.83500000000001</v>
      </c>
      <c r="AT692" s="4">
        <v>159.67099999999999</v>
      </c>
      <c r="AU692" s="4">
        <v>156.95099999999999</v>
      </c>
      <c r="AV692" s="4">
        <v>207.43700000000001</v>
      </c>
      <c r="AW692" s="4">
        <v>209.64599999999999</v>
      </c>
      <c r="AX692" s="4">
        <v>211.3</v>
      </c>
      <c r="AY692" s="4">
        <v>341.2</v>
      </c>
      <c r="AZ692" s="4">
        <v>329.9</v>
      </c>
      <c r="BA692" s="4">
        <v>354.2</v>
      </c>
      <c r="BB692" s="4">
        <v>347</v>
      </c>
      <c r="BC692" s="4">
        <v>354.7</v>
      </c>
      <c r="BD692" s="4">
        <v>373</v>
      </c>
      <c r="BE692" s="4">
        <v>380.7</v>
      </c>
      <c r="BF692" s="4">
        <v>387.3</v>
      </c>
      <c r="BG692" s="4">
        <v>404.9</v>
      </c>
      <c r="BH692" s="272">
        <v>398.3</v>
      </c>
      <c r="BI692" s="218" t="e">
        <f t="array" aca="1" ref="BI692" ca="1">_xll.VisibleAlpha.UDF.VAData('VA Details'!$C$2,BI$557,$B692,BI$559,'VA Details'!$C$4,'VA Details'!$C$3,'VA Details'!$C$5)</f>
        <v>#NAME?</v>
      </c>
      <c r="BJ692" s="218" t="e">
        <f t="array" aca="1" ref="BJ692" ca="1">_xll.VisibleAlpha.UDF.VAData('VA Details'!$C$2,BJ$557,$B692,BJ$559,'VA Details'!$C$4,'VA Details'!$C$3,'VA Details'!$C$5)</f>
        <v>#NAME?</v>
      </c>
      <c r="BK692" s="218" t="e">
        <f t="array" aca="1" ref="BK692" ca="1">_xll.VisibleAlpha.UDF.VAData('VA Details'!$C$2,BK$557,$B692,BK$559,'VA Details'!$C$4,'VA Details'!$C$3,'VA Details'!$C$5)</f>
        <v>#NAME?</v>
      </c>
      <c r="BL692" s="218" t="e">
        <f t="array" aca="1" ref="BL692" ca="1">_xll.VisibleAlpha.UDF.VAData('VA Details'!$C$2,BL$557,$B692,BL$559,'VA Details'!$C$4,'VA Details'!$C$3,'VA Details'!$C$5)</f>
        <v>#NAME?</v>
      </c>
      <c r="BM692" s="218" t="e">
        <f t="array" aca="1" ref="BM692" ca="1">_xll.VisibleAlpha.UDF.VAData('VA Details'!$C$2,BM$557,$B692,BM$559,'VA Details'!$C$4,'VA Details'!$C$3,'VA Details'!$C$5)</f>
        <v>#NAME?</v>
      </c>
      <c r="BN692" s="218" t="e">
        <f t="array" aca="1" ref="BN692" ca="1">_xll.VisibleAlpha.UDF.VAData('VA Details'!$C$2,BN$557,$B692,BN$559,'VA Details'!$C$4,'VA Details'!$C$3,'VA Details'!$C$5)</f>
        <v>#NAME?</v>
      </c>
      <c r="BO692" s="218" t="e">
        <f t="array" aca="1" ref="BO692" ca="1">_xll.VisibleAlpha.UDF.VAData('VA Details'!$C$2,BO$557,$B692,BO$559,'VA Details'!$C$4,'VA Details'!$C$3,'VA Details'!$C$5)</f>
        <v>#NAME?</v>
      </c>
      <c r="BP692" s="218" t="e">
        <f t="array" aca="1" ref="BP692" ca="1">_xll.VisibleAlpha.UDF.VAData('VA Details'!$C$2,BP$557,$B692,BP$559,'VA Details'!$C$4,'VA Details'!$C$3,'VA Details'!$C$5)</f>
        <v>#NAME?</v>
      </c>
      <c r="BQ692" s="218" t="e">
        <f t="array" aca="1" ref="BQ692" ca="1">_xll.VisibleAlpha.UDF.VAData('VA Details'!$C$2,BQ$557,$B692,BQ$559,'VA Details'!$C$4,'VA Details'!$C$3,'VA Details'!$C$5)</f>
        <v>#NAME?</v>
      </c>
      <c r="BR692" s="218" t="e">
        <f t="array" aca="1" ref="BR692" ca="1">_xll.VisibleAlpha.UDF.VAData('VA Details'!$C$2,BR$557,$B692,BR$559,'VA Details'!$C$4,'VA Details'!$C$3,'VA Details'!$C$5)</f>
        <v>#NAME?</v>
      </c>
      <c r="BS692" s="218" t="e">
        <f t="array" aca="1" ref="BS692" ca="1">_xll.VisibleAlpha.UDF.VAData('VA Details'!$C$2,BS$557,$B692,BS$559,'VA Details'!$C$4,'VA Details'!$C$3,'VA Details'!$C$5)</f>
        <v>#NAME?</v>
      </c>
      <c r="BT692" s="218" t="e">
        <f t="array" aca="1" ref="BT692" ca="1">_xll.VisibleAlpha.UDF.VAData('VA Details'!$C$2,BT$557,$B692,BT$559,'VA Details'!$C$4,'VA Details'!$C$3,'VA Details'!$C$5)</f>
        <v>#NAME?</v>
      </c>
      <c r="BU692" s="218" t="e">
        <f t="array" aca="1" ref="BU692" ca="1">_xll.VisibleAlpha.UDF.VAData('VA Details'!$C$2,BU$557,$B692,BU$559,'VA Details'!$C$4,'VA Details'!$C$3,'VA Details'!$C$5)</f>
        <v>#NAME?</v>
      </c>
      <c r="BV692" s="218" t="e">
        <f t="array" aca="1" ref="BV692" ca="1">_xll.VisibleAlpha.UDF.VAData('VA Details'!$C$2,BV$557,$B692,BV$559,'VA Details'!$C$4,'VA Details'!$C$3,'VA Details'!$C$5)</f>
        <v>#NAME?</v>
      </c>
      <c r="BW692" s="218" t="e">
        <f t="array" aca="1" ref="BW692" ca="1">_xll.VisibleAlpha.UDF.VAData('VA Details'!$C$2,BW$557,$B692,BW$559,'VA Details'!$C$4,'VA Details'!$C$3,'VA Details'!$C$5)</f>
        <v>#NAME?</v>
      </c>
      <c r="BX692" s="218" t="e">
        <f t="array" aca="1" ref="BX692" ca="1">_xll.VisibleAlpha.UDF.VAData('VA Details'!$C$2,BX$557,$B692,BX$559,'VA Details'!$C$4,'VA Details'!$C$3,'VA Details'!$C$5)</f>
        <v>#NAME?</v>
      </c>
      <c r="BY692" s="218" t="e">
        <f t="array" aca="1" ref="BY692" ca="1">_xll.VisibleAlpha.UDF.VAData('VA Details'!$C$2,BY$557,$B692,BY$559,'VA Details'!$C$4,'VA Details'!$C$3,'VA Details'!$C$5)</f>
        <v>#NAME?</v>
      </c>
      <c r="BZ692" s="218" t="e">
        <f t="array" aca="1" ref="BZ692" ca="1">_xll.VisibleAlpha.UDF.VAData('VA Details'!$C$2,BZ$557,$B692,BZ$559,'VA Details'!$C$4,'VA Details'!$C$3,'VA Details'!$C$5)</f>
        <v>#NAME?</v>
      </c>
      <c r="CB692" s="4" t="s">
        <v>365</v>
      </c>
      <c r="CC692" s="4" t="s">
        <v>365</v>
      </c>
      <c r="CD692" s="4" t="s">
        <v>365</v>
      </c>
      <c r="CE692" s="4" t="s">
        <v>365</v>
      </c>
      <c r="CF692" s="4" t="s">
        <v>365</v>
      </c>
      <c r="CG692" s="4" t="s">
        <v>365</v>
      </c>
      <c r="CH692" s="4" t="s">
        <v>365</v>
      </c>
      <c r="CI692" s="4" t="s">
        <v>365</v>
      </c>
      <c r="CJ692" s="4" t="s">
        <v>365</v>
      </c>
      <c r="CK692" s="4">
        <v>152.059</v>
      </c>
      <c r="CL692" s="4">
        <v>159.67099999999999</v>
      </c>
      <c r="CM692" s="4">
        <v>211.3</v>
      </c>
      <c r="CN692" s="4">
        <v>347</v>
      </c>
      <c r="CO692" s="4">
        <v>387.3</v>
      </c>
      <c r="CP692" s="218" t="e">
        <f t="array" aca="1" ref="CP692" ca="1">_xll.VisibleAlpha.UDF.VAData('VA Details'!$C$2,CP$557,$B692,CP$559,'VA Details'!$C$4,'VA Details'!$C$3,'VA Details'!$C$5)</f>
        <v>#NAME?</v>
      </c>
      <c r="CQ692" s="218" t="e">
        <f t="array" aca="1" ref="CQ692" ca="1">_xll.VisibleAlpha.UDF.VAData('VA Details'!$C$2,CQ$557,$B692,CQ$559,'VA Details'!$C$4,'VA Details'!$C$3,'VA Details'!$C$5)</f>
        <v>#NAME?</v>
      </c>
      <c r="CR692" s="218" t="e">
        <f t="array" aca="1" ref="CR692" ca="1">_xll.VisibleAlpha.UDF.VAData('VA Details'!$C$2,CR$557,$B692,CR$559,'VA Details'!$C$4,'VA Details'!$C$3,'VA Details'!$C$5)</f>
        <v>#NAME?</v>
      </c>
      <c r="CS692" s="218" t="e">
        <f t="array" aca="1" ref="CS692" ca="1">_xll.VisibleAlpha.UDF.VAData('VA Details'!$C$2,CS$557,$B692,CS$559,'VA Details'!$C$4,'VA Details'!$C$3,'VA Details'!$C$5)</f>
        <v>#NAME?</v>
      </c>
      <c r="CT692" s="218" t="e">
        <f t="array" aca="1" ref="CT692" ca="1">_xll.VisibleAlpha.UDF.VAData('VA Details'!$C$2,CT$557,$B692,CT$559,'VA Details'!$C$4,'VA Details'!$C$3,'VA Details'!$C$5)</f>
        <v>#NAME?</v>
      </c>
    </row>
    <row r="693" spans="1:98" ht="15.75" customHeight="1" x14ac:dyDescent="0.25">
      <c r="A693" s="1"/>
      <c r="B693" s="36" t="s">
        <v>458</v>
      </c>
      <c r="C693" s="4" t="s">
        <v>365</v>
      </c>
      <c r="D693" s="4" t="s">
        <v>365</v>
      </c>
      <c r="E693" s="4" t="s">
        <v>365</v>
      </c>
      <c r="F693" s="4" t="s">
        <v>365</v>
      </c>
      <c r="G693" s="4">
        <v>3.12</v>
      </c>
      <c r="H693" s="4">
        <v>3.117</v>
      </c>
      <c r="I693" s="4">
        <v>3.1160000000000001</v>
      </c>
      <c r="J693" s="4">
        <v>0.69499999999999995</v>
      </c>
      <c r="K693" s="4">
        <v>0.67900000000000005</v>
      </c>
      <c r="L693" s="4">
        <v>16.193000000000001</v>
      </c>
      <c r="M693" s="4" t="s">
        <v>365</v>
      </c>
      <c r="N693" s="4" t="s">
        <v>365</v>
      </c>
      <c r="O693" s="4" t="s">
        <v>365</v>
      </c>
      <c r="P693" s="4" t="s">
        <v>365</v>
      </c>
      <c r="Q693" s="4" t="s">
        <v>365</v>
      </c>
      <c r="R693" s="4" t="s">
        <v>365</v>
      </c>
      <c r="S693" s="4" t="s">
        <v>365</v>
      </c>
      <c r="T693" s="4" t="s">
        <v>365</v>
      </c>
      <c r="U693" s="4" t="s">
        <v>365</v>
      </c>
      <c r="V693" s="4" t="s">
        <v>365</v>
      </c>
      <c r="W693" s="4" t="s">
        <v>365</v>
      </c>
      <c r="X693" s="4" t="s">
        <v>365</v>
      </c>
      <c r="Y693" s="4" t="s">
        <v>365</v>
      </c>
      <c r="Z693" s="4" t="s">
        <v>365</v>
      </c>
      <c r="AA693" s="4" t="s">
        <v>365</v>
      </c>
      <c r="AB693" s="4" t="s">
        <v>365</v>
      </c>
      <c r="AC693" s="4" t="s">
        <v>365</v>
      </c>
      <c r="AD693" s="4" t="s">
        <v>365</v>
      </c>
      <c r="AE693" s="4" t="s">
        <v>365</v>
      </c>
      <c r="AF693" s="4" t="s">
        <v>365</v>
      </c>
      <c r="AG693" s="4" t="s">
        <v>365</v>
      </c>
      <c r="AH693" s="4" t="s">
        <v>365</v>
      </c>
      <c r="AI693" s="4" t="s">
        <v>365</v>
      </c>
      <c r="AJ693" s="4" t="s">
        <v>365</v>
      </c>
      <c r="AK693" s="4" t="s">
        <v>365</v>
      </c>
      <c r="AL693" s="4" t="s">
        <v>365</v>
      </c>
      <c r="AM693" s="4" t="s">
        <v>365</v>
      </c>
      <c r="AN693" s="4" t="s">
        <v>365</v>
      </c>
      <c r="AO693" s="4" t="s">
        <v>365</v>
      </c>
      <c r="AP693" s="4" t="s">
        <v>365</v>
      </c>
      <c r="AQ693" s="4" t="s">
        <v>365</v>
      </c>
      <c r="AR693" s="4" t="s">
        <v>365</v>
      </c>
      <c r="AS693" s="4" t="s">
        <v>365</v>
      </c>
      <c r="AT693" s="4" t="s">
        <v>365</v>
      </c>
      <c r="AU693" s="4" t="s">
        <v>365</v>
      </c>
      <c r="AV693" s="4" t="s">
        <v>365</v>
      </c>
      <c r="AW693" s="4" t="s">
        <v>365</v>
      </c>
      <c r="AX693" s="4">
        <v>21.8</v>
      </c>
      <c r="AY693" s="4">
        <v>1093.0999999999999</v>
      </c>
      <c r="AZ693" s="4">
        <v>871.5</v>
      </c>
      <c r="BA693" s="4">
        <v>711.3</v>
      </c>
      <c r="BB693" s="4">
        <v>534</v>
      </c>
      <c r="BC693" s="4">
        <v>422</v>
      </c>
      <c r="BD693" s="4">
        <v>278.5</v>
      </c>
      <c r="BE693" s="4">
        <v>223</v>
      </c>
      <c r="BF693" s="4">
        <v>340.9</v>
      </c>
      <c r="BG693" s="4">
        <v>311.10000000000002</v>
      </c>
      <c r="BH693" s="272">
        <v>281.89999999999998</v>
      </c>
      <c r="BI693" s="218" t="e">
        <f t="array" aca="1" ref="BI693" ca="1">_xll.VisibleAlpha.UDF.VAData('VA Details'!$C$2,BI$557,$B693,BI$559,'VA Details'!$C$4,'VA Details'!$C$3,'VA Details'!$C$5)</f>
        <v>#NAME?</v>
      </c>
      <c r="BJ693" s="218" t="e">
        <f t="array" aca="1" ref="BJ693" ca="1">_xll.VisibleAlpha.UDF.VAData('VA Details'!$C$2,BJ$557,$B693,BJ$559,'VA Details'!$C$4,'VA Details'!$C$3,'VA Details'!$C$5)</f>
        <v>#NAME?</v>
      </c>
      <c r="BK693" s="218" t="e">
        <f t="array" aca="1" ref="BK693" ca="1">_xll.VisibleAlpha.UDF.VAData('VA Details'!$C$2,BK$557,$B693,BK$559,'VA Details'!$C$4,'VA Details'!$C$3,'VA Details'!$C$5)</f>
        <v>#NAME?</v>
      </c>
      <c r="BL693" s="218" t="e">
        <f t="array" aca="1" ref="BL693" ca="1">_xll.VisibleAlpha.UDF.VAData('VA Details'!$C$2,BL$557,$B693,BL$559,'VA Details'!$C$4,'VA Details'!$C$3,'VA Details'!$C$5)</f>
        <v>#NAME?</v>
      </c>
      <c r="BM693" s="218" t="e">
        <f t="array" aca="1" ref="BM693" ca="1">_xll.VisibleAlpha.UDF.VAData('VA Details'!$C$2,BM$557,$B693,BM$559,'VA Details'!$C$4,'VA Details'!$C$3,'VA Details'!$C$5)</f>
        <v>#NAME?</v>
      </c>
      <c r="BN693" s="218" t="e">
        <f t="array" aca="1" ref="BN693" ca="1">_xll.VisibleAlpha.UDF.VAData('VA Details'!$C$2,BN$557,$B693,BN$559,'VA Details'!$C$4,'VA Details'!$C$3,'VA Details'!$C$5)</f>
        <v>#NAME?</v>
      </c>
      <c r="BO693" s="218" t="e">
        <f t="array" aca="1" ref="BO693" ca="1">_xll.VisibleAlpha.UDF.VAData('VA Details'!$C$2,BO$557,$B693,BO$559,'VA Details'!$C$4,'VA Details'!$C$3,'VA Details'!$C$5)</f>
        <v>#NAME?</v>
      </c>
      <c r="BP693" s="218" t="e">
        <f t="array" aca="1" ref="BP693" ca="1">_xll.VisibleAlpha.UDF.VAData('VA Details'!$C$2,BP$557,$B693,BP$559,'VA Details'!$C$4,'VA Details'!$C$3,'VA Details'!$C$5)</f>
        <v>#NAME?</v>
      </c>
      <c r="BQ693" s="218" t="e">
        <f t="array" aca="1" ref="BQ693" ca="1">_xll.VisibleAlpha.UDF.VAData('VA Details'!$C$2,BQ$557,$B693,BQ$559,'VA Details'!$C$4,'VA Details'!$C$3,'VA Details'!$C$5)</f>
        <v>#NAME?</v>
      </c>
      <c r="BR693" s="218" t="e">
        <f t="array" aca="1" ref="BR693" ca="1">_xll.VisibleAlpha.UDF.VAData('VA Details'!$C$2,BR$557,$B693,BR$559,'VA Details'!$C$4,'VA Details'!$C$3,'VA Details'!$C$5)</f>
        <v>#NAME?</v>
      </c>
      <c r="BS693" s="218" t="e">
        <f t="array" aca="1" ref="BS693" ca="1">_xll.VisibleAlpha.UDF.VAData('VA Details'!$C$2,BS$557,$B693,BS$559,'VA Details'!$C$4,'VA Details'!$C$3,'VA Details'!$C$5)</f>
        <v>#NAME?</v>
      </c>
      <c r="BT693" s="218" t="e">
        <f t="array" aca="1" ref="BT693" ca="1">_xll.VisibleAlpha.UDF.VAData('VA Details'!$C$2,BT$557,$B693,BT$559,'VA Details'!$C$4,'VA Details'!$C$3,'VA Details'!$C$5)</f>
        <v>#NAME?</v>
      </c>
      <c r="BU693" s="218" t="e">
        <f t="array" aca="1" ref="BU693" ca="1">_xll.VisibleAlpha.UDF.VAData('VA Details'!$C$2,BU$557,$B693,BU$559,'VA Details'!$C$4,'VA Details'!$C$3,'VA Details'!$C$5)</f>
        <v>#NAME?</v>
      </c>
      <c r="BV693" s="218" t="e">
        <f t="array" aca="1" ref="BV693" ca="1">_xll.VisibleAlpha.UDF.VAData('VA Details'!$C$2,BV$557,$B693,BV$559,'VA Details'!$C$4,'VA Details'!$C$3,'VA Details'!$C$5)</f>
        <v>#NAME?</v>
      </c>
      <c r="BW693" s="218" t="e">
        <f t="array" aca="1" ref="BW693" ca="1">_xll.VisibleAlpha.UDF.VAData('VA Details'!$C$2,BW$557,$B693,BW$559,'VA Details'!$C$4,'VA Details'!$C$3,'VA Details'!$C$5)</f>
        <v>#NAME?</v>
      </c>
      <c r="BX693" s="218" t="e">
        <f t="array" aca="1" ref="BX693" ca="1">_xll.VisibleAlpha.UDF.VAData('VA Details'!$C$2,BX$557,$B693,BX$559,'VA Details'!$C$4,'VA Details'!$C$3,'VA Details'!$C$5)</f>
        <v>#NAME?</v>
      </c>
      <c r="BY693" s="218" t="e">
        <f t="array" aca="1" ref="BY693" ca="1">_xll.VisibleAlpha.UDF.VAData('VA Details'!$C$2,BY$557,$B693,BY$559,'VA Details'!$C$4,'VA Details'!$C$3,'VA Details'!$C$5)</f>
        <v>#NAME?</v>
      </c>
      <c r="BZ693" s="218" t="e">
        <f t="array" aca="1" ref="BZ693" ca="1">_xll.VisibleAlpha.UDF.VAData('VA Details'!$C$2,BZ$557,$B693,BZ$559,'VA Details'!$C$4,'VA Details'!$C$3,'VA Details'!$C$5)</f>
        <v>#NAME?</v>
      </c>
      <c r="CB693" s="4" t="s">
        <v>365</v>
      </c>
      <c r="CC693" s="4">
        <v>0.69499999999999995</v>
      </c>
      <c r="CD693" s="4" t="s">
        <v>365</v>
      </c>
      <c r="CE693" s="4" t="s">
        <v>365</v>
      </c>
      <c r="CF693" s="4" t="s">
        <v>365</v>
      </c>
      <c r="CG693" s="4" t="s">
        <v>365</v>
      </c>
      <c r="CH693" s="4" t="s">
        <v>365</v>
      </c>
      <c r="CI693" s="4" t="s">
        <v>365</v>
      </c>
      <c r="CJ693" s="4" t="s">
        <v>365</v>
      </c>
      <c r="CK693" s="4" t="s">
        <v>365</v>
      </c>
      <c r="CL693" s="4" t="s">
        <v>365</v>
      </c>
      <c r="CM693" s="4">
        <v>21.8</v>
      </c>
      <c r="CN693" s="4">
        <v>534</v>
      </c>
      <c r="CO693" s="4">
        <v>340.9</v>
      </c>
      <c r="CP693" s="218" t="e">
        <f t="array" aca="1" ref="CP693" ca="1">_xll.VisibleAlpha.UDF.VAData('VA Details'!$C$2,CP$557,$B693,CP$559,'VA Details'!$C$4,'VA Details'!$C$3,'VA Details'!$C$5)</f>
        <v>#NAME?</v>
      </c>
      <c r="CQ693" s="218" t="e">
        <f t="array" aca="1" ref="CQ693" ca="1">_xll.VisibleAlpha.UDF.VAData('VA Details'!$C$2,CQ$557,$B693,CQ$559,'VA Details'!$C$4,'VA Details'!$C$3,'VA Details'!$C$5)</f>
        <v>#NAME?</v>
      </c>
      <c r="CR693" s="218" t="e">
        <f t="array" aca="1" ref="CR693" ca="1">_xll.VisibleAlpha.UDF.VAData('VA Details'!$C$2,CR$557,$B693,CR$559,'VA Details'!$C$4,'VA Details'!$C$3,'VA Details'!$C$5)</f>
        <v>#NAME?</v>
      </c>
      <c r="CS693" s="218" t="e">
        <f t="array" aca="1" ref="CS693" ca="1">_xll.VisibleAlpha.UDF.VAData('VA Details'!$C$2,CS$557,$B693,CS$559,'VA Details'!$C$4,'VA Details'!$C$3,'VA Details'!$C$5)</f>
        <v>#NAME?</v>
      </c>
      <c r="CT693" s="218" t="e">
        <f t="array" aca="1" ref="CT693" ca="1">_xll.VisibleAlpha.UDF.VAData('VA Details'!$C$2,CT$557,$B693,CT$559,'VA Details'!$C$4,'VA Details'!$C$3,'VA Details'!$C$5)</f>
        <v>#NAME?</v>
      </c>
    </row>
    <row r="694" spans="1:98" ht="15.75" customHeight="1" x14ac:dyDescent="0.25">
      <c r="A694" s="1"/>
      <c r="B694" s="36" t="s">
        <v>459</v>
      </c>
      <c r="C694" s="4" t="s">
        <v>365</v>
      </c>
      <c r="D694" s="4" t="s">
        <v>365</v>
      </c>
      <c r="E694" s="4" t="s">
        <v>365</v>
      </c>
      <c r="F694" s="4" t="s">
        <v>365</v>
      </c>
      <c r="G694" s="4" t="s">
        <v>365</v>
      </c>
      <c r="H694" s="4" t="s">
        <v>365</v>
      </c>
      <c r="I694" s="4" t="s">
        <v>365</v>
      </c>
      <c r="J694" s="4" t="s">
        <v>365</v>
      </c>
      <c r="K694" s="4">
        <v>9.1129999999999995</v>
      </c>
      <c r="L694" s="4">
        <v>8.8829999999999991</v>
      </c>
      <c r="M694" s="4">
        <v>6.7195</v>
      </c>
      <c r="N694" s="4">
        <v>8.8215000000000003</v>
      </c>
      <c r="O694" s="4">
        <v>7.4823333333333331</v>
      </c>
      <c r="P694" s="4">
        <v>20.72</v>
      </c>
      <c r="Q694" s="4" t="s">
        <v>365</v>
      </c>
      <c r="R694" s="4">
        <v>18.128</v>
      </c>
      <c r="S694" s="4" t="s">
        <v>365</v>
      </c>
      <c r="T694" s="4" t="s">
        <v>365</v>
      </c>
      <c r="U694" s="4">
        <v>197.94300000000001</v>
      </c>
      <c r="V694" s="4">
        <v>164.61799999999999</v>
      </c>
      <c r="W694" s="4">
        <v>172.727</v>
      </c>
      <c r="X694" s="4">
        <v>85.242000000000004</v>
      </c>
      <c r="Y694" s="4">
        <v>39.884999999999998</v>
      </c>
      <c r="Z694" s="4">
        <v>216.31899999999999</v>
      </c>
      <c r="AA694" s="4">
        <v>153.91200000000001</v>
      </c>
      <c r="AB694" s="4">
        <v>54.741</v>
      </c>
      <c r="AC694" s="4">
        <v>11.255000000000001</v>
      </c>
      <c r="AD694" s="4">
        <v>10.406000000000001</v>
      </c>
      <c r="AE694" s="4">
        <v>231.52600000000001</v>
      </c>
      <c r="AF694" s="4">
        <v>167.07</v>
      </c>
      <c r="AG694" s="4">
        <v>44.500999999999998</v>
      </c>
      <c r="AH694" s="4">
        <v>355.589</v>
      </c>
      <c r="AI694" s="4">
        <v>15.861000000000001</v>
      </c>
      <c r="AJ694" s="4">
        <v>15.407</v>
      </c>
      <c r="AK694" s="4">
        <v>69.137</v>
      </c>
      <c r="AL694" s="4">
        <v>21.058</v>
      </c>
      <c r="AM694" s="4">
        <v>22.097000000000001</v>
      </c>
      <c r="AN694" s="4">
        <v>25.378</v>
      </c>
      <c r="AO694" s="4">
        <v>32.962000000000003</v>
      </c>
      <c r="AP694" s="4">
        <v>28.338999999999999</v>
      </c>
      <c r="AQ694" s="4">
        <v>32.850999999999999</v>
      </c>
      <c r="AR694" s="4">
        <v>32.880000000000003</v>
      </c>
      <c r="AS694" s="4">
        <v>31.812999999999999</v>
      </c>
      <c r="AT694" s="4">
        <v>37.302</v>
      </c>
      <c r="AU694" s="4">
        <v>51.317999999999998</v>
      </c>
      <c r="AV694" s="4">
        <v>51.530999999999999</v>
      </c>
      <c r="AW694" s="4">
        <v>68.218000000000004</v>
      </c>
      <c r="AX694" s="4">
        <v>70.911000000000001</v>
      </c>
      <c r="AY694" s="4">
        <v>21.5</v>
      </c>
      <c r="AZ694" s="4">
        <v>29.1</v>
      </c>
      <c r="BA694" s="4">
        <v>31</v>
      </c>
      <c r="BB694" s="4">
        <v>35.5</v>
      </c>
      <c r="BC694" s="4">
        <v>35.5</v>
      </c>
      <c r="BD694" s="4">
        <v>60.6</v>
      </c>
      <c r="BE694" s="4">
        <v>61.3</v>
      </c>
      <c r="BF694" s="4">
        <v>42.9</v>
      </c>
      <c r="BG694" s="4">
        <v>38.200000000000003</v>
      </c>
      <c r="BH694" s="272">
        <v>34.700000000000003</v>
      </c>
      <c r="BI694" s="218" t="e">
        <f t="array" aca="1" ref="BI694" ca="1">_xll.VisibleAlpha.UDF.VAData('VA Details'!$C$2,BI$557,$B694,BI$559,'VA Details'!$C$4,'VA Details'!$C$3,'VA Details'!$C$5)</f>
        <v>#NAME?</v>
      </c>
      <c r="BJ694" s="218" t="e">
        <f t="array" aca="1" ref="BJ694" ca="1">_xll.VisibleAlpha.UDF.VAData('VA Details'!$C$2,BJ$557,$B694,BJ$559,'VA Details'!$C$4,'VA Details'!$C$3,'VA Details'!$C$5)</f>
        <v>#NAME?</v>
      </c>
      <c r="BK694" s="218" t="e">
        <f t="array" aca="1" ref="BK694" ca="1">_xll.VisibleAlpha.UDF.VAData('VA Details'!$C$2,BK$557,$B694,BK$559,'VA Details'!$C$4,'VA Details'!$C$3,'VA Details'!$C$5)</f>
        <v>#NAME?</v>
      </c>
      <c r="BL694" s="218" t="e">
        <f t="array" aca="1" ref="BL694" ca="1">_xll.VisibleAlpha.UDF.VAData('VA Details'!$C$2,BL$557,$B694,BL$559,'VA Details'!$C$4,'VA Details'!$C$3,'VA Details'!$C$5)</f>
        <v>#NAME?</v>
      </c>
      <c r="BM694" s="218" t="e">
        <f t="array" aca="1" ref="BM694" ca="1">_xll.VisibleAlpha.UDF.VAData('VA Details'!$C$2,BM$557,$B694,BM$559,'VA Details'!$C$4,'VA Details'!$C$3,'VA Details'!$C$5)</f>
        <v>#NAME?</v>
      </c>
      <c r="BN694" s="218" t="e">
        <f t="array" aca="1" ref="BN694" ca="1">_xll.VisibleAlpha.UDF.VAData('VA Details'!$C$2,BN$557,$B694,BN$559,'VA Details'!$C$4,'VA Details'!$C$3,'VA Details'!$C$5)</f>
        <v>#NAME?</v>
      </c>
      <c r="BO694" s="218" t="e">
        <f t="array" aca="1" ref="BO694" ca="1">_xll.VisibleAlpha.UDF.VAData('VA Details'!$C$2,BO$557,$B694,BO$559,'VA Details'!$C$4,'VA Details'!$C$3,'VA Details'!$C$5)</f>
        <v>#NAME?</v>
      </c>
      <c r="BP694" s="218" t="e">
        <f t="array" aca="1" ref="BP694" ca="1">_xll.VisibleAlpha.UDF.VAData('VA Details'!$C$2,BP$557,$B694,BP$559,'VA Details'!$C$4,'VA Details'!$C$3,'VA Details'!$C$5)</f>
        <v>#NAME?</v>
      </c>
      <c r="BQ694" s="218" t="e">
        <f t="array" aca="1" ref="BQ694" ca="1">_xll.VisibleAlpha.UDF.VAData('VA Details'!$C$2,BQ$557,$B694,BQ$559,'VA Details'!$C$4,'VA Details'!$C$3,'VA Details'!$C$5)</f>
        <v>#NAME?</v>
      </c>
      <c r="BR694" s="218" t="e">
        <f t="array" aca="1" ref="BR694" ca="1">_xll.VisibleAlpha.UDF.VAData('VA Details'!$C$2,BR$557,$B694,BR$559,'VA Details'!$C$4,'VA Details'!$C$3,'VA Details'!$C$5)</f>
        <v>#NAME?</v>
      </c>
      <c r="BS694" s="218" t="e">
        <f t="array" aca="1" ref="BS694" ca="1">_xll.VisibleAlpha.UDF.VAData('VA Details'!$C$2,BS$557,$B694,BS$559,'VA Details'!$C$4,'VA Details'!$C$3,'VA Details'!$C$5)</f>
        <v>#NAME?</v>
      </c>
      <c r="BT694" s="218" t="e">
        <f t="array" aca="1" ref="BT694" ca="1">_xll.VisibleAlpha.UDF.VAData('VA Details'!$C$2,BT$557,$B694,BT$559,'VA Details'!$C$4,'VA Details'!$C$3,'VA Details'!$C$5)</f>
        <v>#NAME?</v>
      </c>
      <c r="BU694" s="218" t="e">
        <f t="array" aca="1" ref="BU694" ca="1">_xll.VisibleAlpha.UDF.VAData('VA Details'!$C$2,BU$557,$B694,BU$559,'VA Details'!$C$4,'VA Details'!$C$3,'VA Details'!$C$5)</f>
        <v>#NAME?</v>
      </c>
      <c r="BV694" s="218" t="e">
        <f t="array" aca="1" ref="BV694" ca="1">_xll.VisibleAlpha.UDF.VAData('VA Details'!$C$2,BV$557,$B694,BV$559,'VA Details'!$C$4,'VA Details'!$C$3,'VA Details'!$C$5)</f>
        <v>#NAME?</v>
      </c>
      <c r="BW694" s="218" t="e">
        <f t="array" aca="1" ref="BW694" ca="1">_xll.VisibleAlpha.UDF.VAData('VA Details'!$C$2,BW$557,$B694,BW$559,'VA Details'!$C$4,'VA Details'!$C$3,'VA Details'!$C$5)</f>
        <v>#NAME?</v>
      </c>
      <c r="BX694" s="218" t="e">
        <f t="array" aca="1" ref="BX694" ca="1">_xll.VisibleAlpha.UDF.VAData('VA Details'!$C$2,BX$557,$B694,BX$559,'VA Details'!$C$4,'VA Details'!$C$3,'VA Details'!$C$5)</f>
        <v>#NAME?</v>
      </c>
      <c r="BY694" s="218" t="e">
        <f t="array" aca="1" ref="BY694" ca="1">_xll.VisibleAlpha.UDF.VAData('VA Details'!$C$2,BY$557,$B694,BY$559,'VA Details'!$C$4,'VA Details'!$C$3,'VA Details'!$C$5)</f>
        <v>#NAME?</v>
      </c>
      <c r="BZ694" s="218" t="e">
        <f t="array" aca="1" ref="BZ694" ca="1">_xll.VisibleAlpha.UDF.VAData('VA Details'!$C$2,BZ$557,$B694,BZ$559,'VA Details'!$C$4,'VA Details'!$C$3,'VA Details'!$C$5)</f>
        <v>#NAME?</v>
      </c>
      <c r="CB694" s="4" t="s">
        <v>365</v>
      </c>
      <c r="CC694" s="4" t="s">
        <v>365</v>
      </c>
      <c r="CD694" s="4">
        <v>11.576666666666666</v>
      </c>
      <c r="CE694" s="4">
        <v>18.128</v>
      </c>
      <c r="CF694" s="4">
        <v>164.61799999999999</v>
      </c>
      <c r="CG694" s="4">
        <v>216.31899999999999</v>
      </c>
      <c r="CH694" s="4">
        <v>10.406000000000001</v>
      </c>
      <c r="CI694" s="4">
        <v>355.589</v>
      </c>
      <c r="CJ694" s="4">
        <v>21.058</v>
      </c>
      <c r="CK694" s="4">
        <v>28.338999999999999</v>
      </c>
      <c r="CL694" s="4">
        <v>37.302</v>
      </c>
      <c r="CM694" s="4">
        <v>70.911000000000001</v>
      </c>
      <c r="CN694" s="4">
        <v>35.5</v>
      </c>
      <c r="CO694" s="4">
        <v>42.9</v>
      </c>
      <c r="CP694" s="218" t="e">
        <f t="array" aca="1" ref="CP694" ca="1">_xll.VisibleAlpha.UDF.VAData('VA Details'!$C$2,CP$557,$B694,CP$559,'VA Details'!$C$4,'VA Details'!$C$3,'VA Details'!$C$5)</f>
        <v>#NAME?</v>
      </c>
      <c r="CQ694" s="218" t="e">
        <f t="array" aca="1" ref="CQ694" ca="1">_xll.VisibleAlpha.UDF.VAData('VA Details'!$C$2,CQ$557,$B694,CQ$559,'VA Details'!$C$4,'VA Details'!$C$3,'VA Details'!$C$5)</f>
        <v>#NAME?</v>
      </c>
      <c r="CR694" s="218" t="e">
        <f t="array" aca="1" ref="CR694" ca="1">_xll.VisibleAlpha.UDF.VAData('VA Details'!$C$2,CR$557,$B694,CR$559,'VA Details'!$C$4,'VA Details'!$C$3,'VA Details'!$C$5)</f>
        <v>#NAME?</v>
      </c>
      <c r="CS694" s="218" t="e">
        <f t="array" aca="1" ref="CS694" ca="1">_xll.VisibleAlpha.UDF.VAData('VA Details'!$C$2,CS$557,$B694,CS$559,'VA Details'!$C$4,'VA Details'!$C$3,'VA Details'!$C$5)</f>
        <v>#NAME?</v>
      </c>
      <c r="CT694" s="218" t="e">
        <f t="array" aca="1" ref="CT694" ca="1">_xll.VisibleAlpha.UDF.VAData('VA Details'!$C$2,CT$557,$B694,CT$559,'VA Details'!$C$4,'VA Details'!$C$3,'VA Details'!$C$5)</f>
        <v>#NAME?</v>
      </c>
    </row>
    <row r="695" spans="1:98" ht="15.75" customHeight="1" x14ac:dyDescent="0.25">
      <c r="A695" s="1"/>
      <c r="B695" s="36" t="s">
        <v>460</v>
      </c>
      <c r="C695" s="4" t="s">
        <v>365</v>
      </c>
      <c r="D695" s="4" t="s">
        <v>365</v>
      </c>
      <c r="E695" s="4" t="s">
        <v>365</v>
      </c>
      <c r="F695" s="4" t="s">
        <v>365</v>
      </c>
      <c r="G695" s="4">
        <v>18.954999999999998</v>
      </c>
      <c r="H695" s="4">
        <v>19.22</v>
      </c>
      <c r="I695" s="4">
        <v>18.126999999999999</v>
      </c>
      <c r="J695" s="4">
        <v>18.635000000000034</v>
      </c>
      <c r="K695" s="4">
        <v>18.225999999999999</v>
      </c>
      <c r="L695" s="4">
        <v>17.765999999999998</v>
      </c>
      <c r="M695" s="4">
        <v>13.439</v>
      </c>
      <c r="N695" s="4">
        <v>17.643000000000001</v>
      </c>
      <c r="O695" s="4">
        <v>15.912000000000001</v>
      </c>
      <c r="P695" s="4">
        <v>20.72</v>
      </c>
      <c r="Q695" s="4">
        <v>21.135000000000002</v>
      </c>
      <c r="R695" s="4">
        <v>50.844999999999999</v>
      </c>
      <c r="S695" s="4">
        <v>80.022000000000006</v>
      </c>
      <c r="T695" s="4">
        <v>66.19</v>
      </c>
      <c r="U695" s="4">
        <v>62.960999999999999</v>
      </c>
      <c r="V695" s="4">
        <v>61.076999999999998</v>
      </c>
      <c r="W695" s="4">
        <v>64.953999999999994</v>
      </c>
      <c r="X695" s="4">
        <v>65.706000000000003</v>
      </c>
      <c r="Y695" s="4">
        <v>71.599999999999994</v>
      </c>
      <c r="Z695" s="4">
        <v>74.227000000000004</v>
      </c>
      <c r="AA695" s="4">
        <v>85.263000000000005</v>
      </c>
      <c r="AB695" s="4">
        <v>110.71599999999999</v>
      </c>
      <c r="AC695" s="4">
        <v>134.22999999999999</v>
      </c>
      <c r="AD695" s="4">
        <v>197.19900000000001</v>
      </c>
      <c r="AE695" s="4">
        <v>209.36699999999999</v>
      </c>
      <c r="AF695" s="4">
        <v>153.99100000000001</v>
      </c>
      <c r="AG695" s="4">
        <v>151.334</v>
      </c>
      <c r="AH695" s="4">
        <v>158.285</v>
      </c>
      <c r="AI695" s="4">
        <v>191.49</v>
      </c>
      <c r="AJ695" s="4">
        <v>205.554</v>
      </c>
      <c r="AK695" s="4">
        <v>191.19800000000001</v>
      </c>
      <c r="AL695" s="4">
        <v>229.63300000000001</v>
      </c>
      <c r="AM695" s="4">
        <v>190.66399999999999</v>
      </c>
      <c r="AN695" s="4">
        <v>198.953</v>
      </c>
      <c r="AO695" s="4">
        <v>196.905</v>
      </c>
      <c r="AP695" s="4">
        <v>190.65100000000001</v>
      </c>
      <c r="AQ695" s="4">
        <v>383.11599999999999</v>
      </c>
      <c r="AR695" s="4">
        <v>425.36399999999998</v>
      </c>
      <c r="AS695" s="4">
        <v>280.37099999999998</v>
      </c>
      <c r="AT695" s="4">
        <v>264.63799999999998</v>
      </c>
      <c r="AU695" s="4">
        <v>309.35000000000002</v>
      </c>
      <c r="AV695" s="4">
        <v>323.52199999999999</v>
      </c>
      <c r="AW695" s="4">
        <v>342.00700000000001</v>
      </c>
      <c r="AX695" s="4">
        <v>349.38799999999998</v>
      </c>
      <c r="AY695" s="4">
        <v>1497.7</v>
      </c>
      <c r="AZ695" s="4">
        <v>1297.9000000000001</v>
      </c>
      <c r="BA695" s="4">
        <v>1200.5</v>
      </c>
      <c r="BB695" s="4">
        <v>852.5</v>
      </c>
      <c r="BC695" s="4">
        <v>752.2</v>
      </c>
      <c r="BD695" s="4">
        <v>636.5</v>
      </c>
      <c r="BE695" s="4">
        <v>544.5</v>
      </c>
      <c r="BF695" s="4">
        <v>654.1</v>
      </c>
      <c r="BG695" s="4">
        <v>609.29999999999995</v>
      </c>
      <c r="BH695" s="272">
        <v>305.5</v>
      </c>
      <c r="BI695" s="218" t="e">
        <f t="array" aca="1" ref="BI695" ca="1">_xll.VisibleAlpha.UDF.VAData('VA Details'!$C$2,BI$557,$B695,BI$559,'VA Details'!$C$4,'VA Details'!$C$3,'VA Details'!$C$5)</f>
        <v>#NAME?</v>
      </c>
      <c r="BJ695" s="218" t="e">
        <f t="array" aca="1" ref="BJ695" ca="1">_xll.VisibleAlpha.UDF.VAData('VA Details'!$C$2,BJ$557,$B695,BJ$559,'VA Details'!$C$4,'VA Details'!$C$3,'VA Details'!$C$5)</f>
        <v>#NAME?</v>
      </c>
      <c r="BK695" s="218" t="e">
        <f t="array" aca="1" ref="BK695" ca="1">_xll.VisibleAlpha.UDF.VAData('VA Details'!$C$2,BK$557,$B695,BK$559,'VA Details'!$C$4,'VA Details'!$C$3,'VA Details'!$C$5)</f>
        <v>#NAME?</v>
      </c>
      <c r="BL695" s="218" t="e">
        <f t="array" aca="1" ref="BL695" ca="1">_xll.VisibleAlpha.UDF.VAData('VA Details'!$C$2,BL$557,$B695,BL$559,'VA Details'!$C$4,'VA Details'!$C$3,'VA Details'!$C$5)</f>
        <v>#NAME?</v>
      </c>
      <c r="BM695" s="218" t="e">
        <f t="array" aca="1" ref="BM695" ca="1">_xll.VisibleAlpha.UDF.VAData('VA Details'!$C$2,BM$557,$B695,BM$559,'VA Details'!$C$4,'VA Details'!$C$3,'VA Details'!$C$5)</f>
        <v>#NAME?</v>
      </c>
      <c r="BN695" s="218" t="e">
        <f t="array" aca="1" ref="BN695" ca="1">_xll.VisibleAlpha.UDF.VAData('VA Details'!$C$2,BN$557,$B695,BN$559,'VA Details'!$C$4,'VA Details'!$C$3,'VA Details'!$C$5)</f>
        <v>#NAME?</v>
      </c>
      <c r="BO695" s="218" t="e">
        <f t="array" aca="1" ref="BO695" ca="1">_xll.VisibleAlpha.UDF.VAData('VA Details'!$C$2,BO$557,$B695,BO$559,'VA Details'!$C$4,'VA Details'!$C$3,'VA Details'!$C$5)</f>
        <v>#NAME?</v>
      </c>
      <c r="BP695" s="218" t="e">
        <f t="array" aca="1" ref="BP695" ca="1">_xll.VisibleAlpha.UDF.VAData('VA Details'!$C$2,BP$557,$B695,BP$559,'VA Details'!$C$4,'VA Details'!$C$3,'VA Details'!$C$5)</f>
        <v>#NAME?</v>
      </c>
      <c r="BQ695" s="218" t="e">
        <f t="array" aca="1" ref="BQ695" ca="1">_xll.VisibleAlpha.UDF.VAData('VA Details'!$C$2,BQ$557,$B695,BQ$559,'VA Details'!$C$4,'VA Details'!$C$3,'VA Details'!$C$5)</f>
        <v>#NAME?</v>
      </c>
      <c r="BR695" s="218" t="e">
        <f t="array" aca="1" ref="BR695" ca="1">_xll.VisibleAlpha.UDF.VAData('VA Details'!$C$2,BR$557,$B695,BR$559,'VA Details'!$C$4,'VA Details'!$C$3,'VA Details'!$C$5)</f>
        <v>#NAME?</v>
      </c>
      <c r="BS695" s="218" t="e">
        <f t="array" aca="1" ref="BS695" ca="1">_xll.VisibleAlpha.UDF.VAData('VA Details'!$C$2,BS$557,$B695,BS$559,'VA Details'!$C$4,'VA Details'!$C$3,'VA Details'!$C$5)</f>
        <v>#NAME?</v>
      </c>
      <c r="BT695" s="218" t="e">
        <f t="array" aca="1" ref="BT695" ca="1">_xll.VisibleAlpha.UDF.VAData('VA Details'!$C$2,BT$557,$B695,BT$559,'VA Details'!$C$4,'VA Details'!$C$3,'VA Details'!$C$5)</f>
        <v>#NAME?</v>
      </c>
      <c r="BU695" s="218" t="e">
        <f t="array" aca="1" ref="BU695" ca="1">_xll.VisibleAlpha.UDF.VAData('VA Details'!$C$2,BU$557,$B695,BU$559,'VA Details'!$C$4,'VA Details'!$C$3,'VA Details'!$C$5)</f>
        <v>#NAME?</v>
      </c>
      <c r="BV695" s="218" t="e">
        <f t="array" aca="1" ref="BV695" ca="1">_xll.VisibleAlpha.UDF.VAData('VA Details'!$C$2,BV$557,$B695,BV$559,'VA Details'!$C$4,'VA Details'!$C$3,'VA Details'!$C$5)</f>
        <v>#NAME?</v>
      </c>
      <c r="BW695" s="218" t="e">
        <f t="array" aca="1" ref="BW695" ca="1">_xll.VisibleAlpha.UDF.VAData('VA Details'!$C$2,BW$557,$B695,BW$559,'VA Details'!$C$4,'VA Details'!$C$3,'VA Details'!$C$5)</f>
        <v>#NAME?</v>
      </c>
      <c r="BX695" s="218" t="e">
        <f t="array" aca="1" ref="BX695" ca="1">_xll.VisibleAlpha.UDF.VAData('VA Details'!$C$2,BX$557,$B695,BX$559,'VA Details'!$C$4,'VA Details'!$C$3,'VA Details'!$C$5)</f>
        <v>#NAME?</v>
      </c>
      <c r="BY695" s="218" t="e">
        <f t="array" aca="1" ref="BY695" ca="1">_xll.VisibleAlpha.UDF.VAData('VA Details'!$C$2,BY$557,$B695,BY$559,'VA Details'!$C$4,'VA Details'!$C$3,'VA Details'!$C$5)</f>
        <v>#NAME?</v>
      </c>
      <c r="BZ695" s="218" t="e">
        <f t="array" aca="1" ref="BZ695" ca="1">_xll.VisibleAlpha.UDF.VAData('VA Details'!$C$2,BZ$557,$B695,BZ$559,'VA Details'!$C$4,'VA Details'!$C$3,'VA Details'!$C$5)</f>
        <v>#NAME?</v>
      </c>
      <c r="CB695" s="4" t="s">
        <v>365</v>
      </c>
      <c r="CC695" s="4">
        <v>18.634999999999998</v>
      </c>
      <c r="CD695" s="4">
        <v>17.643000000000001</v>
      </c>
      <c r="CE695" s="4">
        <v>50.844999999999999</v>
      </c>
      <c r="CF695" s="4">
        <v>61.076999999999998</v>
      </c>
      <c r="CG695" s="4">
        <v>74.227000000000004</v>
      </c>
      <c r="CH695" s="4">
        <v>197.19900000000001</v>
      </c>
      <c r="CI695" s="4">
        <v>158.285</v>
      </c>
      <c r="CJ695" s="4">
        <v>229.63300000000001</v>
      </c>
      <c r="CK695" s="4">
        <v>190.65100000000001</v>
      </c>
      <c r="CL695" s="4">
        <v>264.63799999999998</v>
      </c>
      <c r="CM695" s="4">
        <v>349.38799999999998</v>
      </c>
      <c r="CN695" s="4">
        <v>318.5</v>
      </c>
      <c r="CO695" s="4">
        <v>654.1</v>
      </c>
      <c r="CP695" s="218" t="e">
        <f t="array" aca="1" ref="CP695" ca="1">_xll.VisibleAlpha.UDF.VAData('VA Details'!$C$2,CP$557,$B695,CP$559,'VA Details'!$C$4,'VA Details'!$C$3,'VA Details'!$C$5)</f>
        <v>#NAME?</v>
      </c>
      <c r="CQ695" s="218" t="e">
        <f t="array" aca="1" ref="CQ695" ca="1">_xll.VisibleAlpha.UDF.VAData('VA Details'!$C$2,CQ$557,$B695,CQ$559,'VA Details'!$C$4,'VA Details'!$C$3,'VA Details'!$C$5)</f>
        <v>#NAME?</v>
      </c>
      <c r="CR695" s="218" t="e">
        <f t="array" aca="1" ref="CR695" ca="1">_xll.VisibleAlpha.UDF.VAData('VA Details'!$C$2,CR$557,$B695,CR$559,'VA Details'!$C$4,'VA Details'!$C$3,'VA Details'!$C$5)</f>
        <v>#NAME?</v>
      </c>
      <c r="CS695" s="218" t="e">
        <f t="array" aca="1" ref="CS695" ca="1">_xll.VisibleAlpha.UDF.VAData('VA Details'!$C$2,CS$557,$B695,CS$559,'VA Details'!$C$4,'VA Details'!$C$3,'VA Details'!$C$5)</f>
        <v>#NAME?</v>
      </c>
      <c r="CT695" s="218" t="e">
        <f t="array" aca="1" ref="CT695" ca="1">_xll.VisibleAlpha.UDF.VAData('VA Details'!$C$2,CT$557,$B695,CT$559,'VA Details'!$C$4,'VA Details'!$C$3,'VA Details'!$C$5)</f>
        <v>#NAME?</v>
      </c>
    </row>
    <row r="696" spans="1:98" ht="15.75" customHeight="1" x14ac:dyDescent="0.25">
      <c r="A696" s="16"/>
      <c r="B696" s="17" t="s">
        <v>461</v>
      </c>
      <c r="C696" s="40" t="s">
        <v>365</v>
      </c>
      <c r="D696" s="40" t="s">
        <v>365</v>
      </c>
      <c r="E696" s="40" t="s">
        <v>365</v>
      </c>
      <c r="F696" s="40" t="s">
        <v>365</v>
      </c>
      <c r="G696" s="40">
        <v>128.191</v>
      </c>
      <c r="H696" s="40">
        <v>130.51900000000001</v>
      </c>
      <c r="I696" s="40">
        <v>330.03300000000002</v>
      </c>
      <c r="J696" s="40">
        <v>334.97500000000002</v>
      </c>
      <c r="K696" s="40">
        <v>339.10899999999998</v>
      </c>
      <c r="L696" s="40">
        <v>343.30500000000001</v>
      </c>
      <c r="M696" s="40">
        <v>343.75</v>
      </c>
      <c r="N696" s="40">
        <v>352.84500000000003</v>
      </c>
      <c r="O696" s="40">
        <v>424.83699999999999</v>
      </c>
      <c r="P696" s="40">
        <v>464.24599999999998</v>
      </c>
      <c r="Q696" s="40">
        <v>469.87200000000001</v>
      </c>
      <c r="R696" s="40">
        <v>523.00400000000002</v>
      </c>
      <c r="S696" s="40">
        <v>539.42999999999995</v>
      </c>
      <c r="T696" s="40">
        <v>531.06100000000004</v>
      </c>
      <c r="U696" s="40">
        <v>731.32399999999996</v>
      </c>
      <c r="V696" s="40">
        <v>701.75199999999995</v>
      </c>
      <c r="W696" s="40">
        <v>719.46500000000003</v>
      </c>
      <c r="X696" s="40">
        <v>638.54899999999998</v>
      </c>
      <c r="Y696" s="40">
        <v>603.06100000000004</v>
      </c>
      <c r="Z696" s="40">
        <v>788.48099999999999</v>
      </c>
      <c r="AA696" s="40">
        <v>743.56</v>
      </c>
      <c r="AB696" s="40">
        <v>677.09299999999996</v>
      </c>
      <c r="AC696" s="40">
        <v>404.36099999999999</v>
      </c>
      <c r="AD696" s="40">
        <v>459.53399999999999</v>
      </c>
      <c r="AE696" s="40">
        <v>653.75699999999995</v>
      </c>
      <c r="AF696" s="40">
        <v>373.43</v>
      </c>
      <c r="AG696" s="40">
        <v>209.673</v>
      </c>
      <c r="AH696" s="40">
        <v>521.94200000000001</v>
      </c>
      <c r="AI696" s="40">
        <v>212.583</v>
      </c>
      <c r="AJ696" s="40">
        <v>220.96100000000001</v>
      </c>
      <c r="AK696" s="40">
        <v>260.33499999999998</v>
      </c>
      <c r="AL696" s="40">
        <v>250.691</v>
      </c>
      <c r="AM696" s="40">
        <v>337.88900000000001</v>
      </c>
      <c r="AN696" s="40">
        <v>343.12</v>
      </c>
      <c r="AO696" s="40">
        <v>381.267</v>
      </c>
      <c r="AP696" s="40">
        <v>371.04899999999998</v>
      </c>
      <c r="AQ696" s="40">
        <v>569.47299999999996</v>
      </c>
      <c r="AR696" s="40">
        <v>609.03700000000003</v>
      </c>
      <c r="AS696" s="40">
        <v>469.01900000000001</v>
      </c>
      <c r="AT696" s="40">
        <v>461.61099999999999</v>
      </c>
      <c r="AU696" s="40">
        <v>517.61900000000003</v>
      </c>
      <c r="AV696" s="40">
        <v>582.49</v>
      </c>
      <c r="AW696" s="40">
        <v>619.87099999999998</v>
      </c>
      <c r="AX696" s="40">
        <v>631.6</v>
      </c>
      <c r="AY696" s="40">
        <v>4795.8999999999996</v>
      </c>
      <c r="AZ696" s="40">
        <v>4592.3999999999996</v>
      </c>
      <c r="BA696" s="40">
        <v>4321.2</v>
      </c>
      <c r="BB696" s="40">
        <v>2968</v>
      </c>
      <c r="BC696" s="40">
        <v>3847.1</v>
      </c>
      <c r="BD696" s="40">
        <v>3777.2</v>
      </c>
      <c r="BE696" s="40">
        <v>3694.7</v>
      </c>
      <c r="BF696" s="40">
        <v>4142.6000000000004</v>
      </c>
      <c r="BG696" s="40">
        <v>4106.8</v>
      </c>
      <c r="BH696" s="273">
        <v>4076.3</v>
      </c>
      <c r="BI696" s="95" t="e">
        <f t="array" aca="1" ref="BI696" ca="1">_xll.VisibleAlpha.UDF.VAData('VA Details'!$C$2,BI$557,$B696,BI$559,'VA Details'!$C$4,'VA Details'!$C$3,'VA Details'!$C$5)</f>
        <v>#NAME?</v>
      </c>
      <c r="BJ696" s="95" t="e">
        <f t="array" aca="1" ref="BJ696" ca="1">_xll.VisibleAlpha.UDF.VAData('VA Details'!$C$2,BJ$557,$B696,BJ$559,'VA Details'!$C$4,'VA Details'!$C$3,'VA Details'!$C$5)</f>
        <v>#NAME?</v>
      </c>
      <c r="BK696" s="95" t="e">
        <f t="array" aca="1" ref="BK696" ca="1">_xll.VisibleAlpha.UDF.VAData('VA Details'!$C$2,BK$557,$B696,BK$559,'VA Details'!$C$4,'VA Details'!$C$3,'VA Details'!$C$5)</f>
        <v>#NAME?</v>
      </c>
      <c r="BL696" s="95" t="e">
        <f t="array" aca="1" ref="BL696" ca="1">_xll.VisibleAlpha.UDF.VAData('VA Details'!$C$2,BL$557,$B696,BL$559,'VA Details'!$C$4,'VA Details'!$C$3,'VA Details'!$C$5)</f>
        <v>#NAME?</v>
      </c>
      <c r="BM696" s="95" t="e">
        <f t="array" aca="1" ref="BM696" ca="1">_xll.VisibleAlpha.UDF.VAData('VA Details'!$C$2,BM$557,$B696,BM$559,'VA Details'!$C$4,'VA Details'!$C$3,'VA Details'!$C$5)</f>
        <v>#NAME?</v>
      </c>
      <c r="BN696" s="95" t="e">
        <f t="array" aca="1" ref="BN696" ca="1">_xll.VisibleAlpha.UDF.VAData('VA Details'!$C$2,BN$557,$B696,BN$559,'VA Details'!$C$4,'VA Details'!$C$3,'VA Details'!$C$5)</f>
        <v>#NAME?</v>
      </c>
      <c r="BO696" s="95" t="e">
        <f t="array" aca="1" ref="BO696" ca="1">_xll.VisibleAlpha.UDF.VAData('VA Details'!$C$2,BO$557,$B696,BO$559,'VA Details'!$C$4,'VA Details'!$C$3,'VA Details'!$C$5)</f>
        <v>#NAME?</v>
      </c>
      <c r="BP696" s="95" t="e">
        <f t="array" aca="1" ref="BP696" ca="1">_xll.VisibleAlpha.UDF.VAData('VA Details'!$C$2,BP$557,$B696,BP$559,'VA Details'!$C$4,'VA Details'!$C$3,'VA Details'!$C$5)</f>
        <v>#NAME?</v>
      </c>
      <c r="BQ696" s="95" t="e">
        <f t="array" aca="1" ref="BQ696" ca="1">_xll.VisibleAlpha.UDF.VAData('VA Details'!$C$2,BQ$557,$B696,BQ$559,'VA Details'!$C$4,'VA Details'!$C$3,'VA Details'!$C$5)</f>
        <v>#NAME?</v>
      </c>
      <c r="BR696" s="95" t="e">
        <f t="array" aca="1" ref="BR696" ca="1">_xll.VisibleAlpha.UDF.VAData('VA Details'!$C$2,BR$557,$B696,BR$559,'VA Details'!$C$4,'VA Details'!$C$3,'VA Details'!$C$5)</f>
        <v>#NAME?</v>
      </c>
      <c r="BS696" s="95" t="e">
        <f t="array" aca="1" ref="BS696" ca="1">_xll.VisibleAlpha.UDF.VAData('VA Details'!$C$2,BS$557,$B696,BS$559,'VA Details'!$C$4,'VA Details'!$C$3,'VA Details'!$C$5)</f>
        <v>#NAME?</v>
      </c>
      <c r="BT696" s="95" t="e">
        <f t="array" aca="1" ref="BT696" ca="1">_xll.VisibleAlpha.UDF.VAData('VA Details'!$C$2,BT$557,$B696,BT$559,'VA Details'!$C$4,'VA Details'!$C$3,'VA Details'!$C$5)</f>
        <v>#NAME?</v>
      </c>
      <c r="BU696" s="95" t="e">
        <f t="array" aca="1" ref="BU696" ca="1">_xll.VisibleAlpha.UDF.VAData('VA Details'!$C$2,BU$557,$B696,BU$559,'VA Details'!$C$4,'VA Details'!$C$3,'VA Details'!$C$5)</f>
        <v>#NAME?</v>
      </c>
      <c r="BV696" s="95" t="e">
        <f t="array" aca="1" ref="BV696" ca="1">_xll.VisibleAlpha.UDF.VAData('VA Details'!$C$2,BV$557,$B696,BV$559,'VA Details'!$C$4,'VA Details'!$C$3,'VA Details'!$C$5)</f>
        <v>#NAME?</v>
      </c>
      <c r="BW696" s="95" t="e">
        <f t="array" aca="1" ref="BW696" ca="1">_xll.VisibleAlpha.UDF.VAData('VA Details'!$C$2,BW$557,$B696,BW$559,'VA Details'!$C$4,'VA Details'!$C$3,'VA Details'!$C$5)</f>
        <v>#NAME?</v>
      </c>
      <c r="BX696" s="95" t="e">
        <f t="array" aca="1" ref="BX696" ca="1">_xll.VisibleAlpha.UDF.VAData('VA Details'!$C$2,BX$557,$B696,BX$559,'VA Details'!$C$4,'VA Details'!$C$3,'VA Details'!$C$5)</f>
        <v>#NAME?</v>
      </c>
      <c r="BY696" s="95" t="e">
        <f t="array" aca="1" ref="BY696" ca="1">_xll.VisibleAlpha.UDF.VAData('VA Details'!$C$2,BY$557,$B696,BY$559,'VA Details'!$C$4,'VA Details'!$C$3,'VA Details'!$C$5)</f>
        <v>#NAME?</v>
      </c>
      <c r="BZ696" s="95" t="e">
        <f t="array" aca="1" ref="BZ696" ca="1">_xll.VisibleAlpha.UDF.VAData('VA Details'!$C$2,BZ$557,$B696,BZ$559,'VA Details'!$C$4,'VA Details'!$C$3,'VA Details'!$C$5)</f>
        <v>#NAME?</v>
      </c>
      <c r="CB696" s="40" t="s">
        <v>365</v>
      </c>
      <c r="CC696" s="40">
        <v>334.97500000000002</v>
      </c>
      <c r="CD696" s="40">
        <v>352.84500000000003</v>
      </c>
      <c r="CE696" s="40">
        <v>523.00400000000002</v>
      </c>
      <c r="CF696" s="40">
        <v>701.75199999999995</v>
      </c>
      <c r="CG696" s="40">
        <v>788.48099999999999</v>
      </c>
      <c r="CH696" s="40">
        <v>459.53399999999999</v>
      </c>
      <c r="CI696" s="40">
        <v>521.94200000000001</v>
      </c>
      <c r="CJ696" s="40">
        <v>250.691</v>
      </c>
      <c r="CK696" s="40">
        <v>371.04899999999998</v>
      </c>
      <c r="CL696" s="40">
        <v>461.61099999999999</v>
      </c>
      <c r="CM696" s="40">
        <v>631.6</v>
      </c>
      <c r="CN696" s="40">
        <v>2968</v>
      </c>
      <c r="CO696" s="40">
        <v>4142.6000000000004</v>
      </c>
      <c r="CP696" s="95" t="e">
        <f t="array" aca="1" ref="CP696" ca="1">_xll.VisibleAlpha.UDF.VAData('VA Details'!$C$2,CP$557,$B696,CP$559,'VA Details'!$C$4,'VA Details'!$C$3,'VA Details'!$C$5)</f>
        <v>#NAME?</v>
      </c>
      <c r="CQ696" s="95" t="e">
        <f t="array" aca="1" ref="CQ696" ca="1">_xll.VisibleAlpha.UDF.VAData('VA Details'!$C$2,CQ$557,$B696,CQ$559,'VA Details'!$C$4,'VA Details'!$C$3,'VA Details'!$C$5)</f>
        <v>#NAME?</v>
      </c>
      <c r="CR696" s="95" t="e">
        <f t="array" aca="1" ref="CR696" ca="1">_xll.VisibleAlpha.UDF.VAData('VA Details'!$C$2,CR$557,$B696,CR$559,'VA Details'!$C$4,'VA Details'!$C$3,'VA Details'!$C$5)</f>
        <v>#NAME?</v>
      </c>
      <c r="CS696" s="95" t="e">
        <f t="array" aca="1" ref="CS696" ca="1">_xll.VisibleAlpha.UDF.VAData('VA Details'!$C$2,CS$557,$B696,CS$559,'VA Details'!$C$4,'VA Details'!$C$3,'VA Details'!$C$5)</f>
        <v>#NAME?</v>
      </c>
      <c r="CT696" s="95" t="e">
        <f t="array" aca="1" ref="CT696" ca="1">_xll.VisibleAlpha.UDF.VAData('VA Details'!$C$2,CT$557,$B696,CT$559,'VA Details'!$C$4,'VA Details'!$C$3,'VA Details'!$C$5)</f>
        <v>#NAME?</v>
      </c>
    </row>
    <row r="697" spans="1:98" ht="15.75" customHeight="1" x14ac:dyDescent="0.25">
      <c r="A697" s="16"/>
      <c r="B697" s="17" t="s">
        <v>351</v>
      </c>
      <c r="C697" s="40" t="s">
        <v>365</v>
      </c>
      <c r="D697" s="40" t="s">
        <v>365</v>
      </c>
      <c r="E697" s="40" t="s">
        <v>365</v>
      </c>
      <c r="F697" s="40" t="s">
        <v>365</v>
      </c>
      <c r="G697" s="40">
        <v>388.31</v>
      </c>
      <c r="H697" s="40">
        <v>366.03399999999999</v>
      </c>
      <c r="I697" s="40">
        <v>499.11099999999999</v>
      </c>
      <c r="J697" s="40">
        <v>553.70000000000005</v>
      </c>
      <c r="K697" s="40">
        <v>596.10199999999998</v>
      </c>
      <c r="L697" s="40">
        <v>680.23599999999999</v>
      </c>
      <c r="M697" s="40">
        <v>624.96699999999998</v>
      </c>
      <c r="N697" s="40">
        <v>689.84400000000005</v>
      </c>
      <c r="O697" s="40">
        <v>841.12400000000002</v>
      </c>
      <c r="P697" s="40">
        <v>2202.4520000000002</v>
      </c>
      <c r="Q697" s="40">
        <v>1163.3520000000001</v>
      </c>
      <c r="R697" s="40">
        <v>997.82399999999996</v>
      </c>
      <c r="S697" s="40">
        <v>824.69899999999996</v>
      </c>
      <c r="T697" s="40">
        <v>910.20299999999997</v>
      </c>
      <c r="U697" s="40">
        <v>1438.4290000000001</v>
      </c>
      <c r="V697" s="40">
        <v>1668.0119999999999</v>
      </c>
      <c r="W697" s="40">
        <v>1825.7650000000001</v>
      </c>
      <c r="X697" s="40">
        <v>1852.434</v>
      </c>
      <c r="Y697" s="40">
        <v>2058.0349999999999</v>
      </c>
      <c r="Z697" s="40">
        <v>2008.8920000000001</v>
      </c>
      <c r="AA697" s="40">
        <v>2005.1869999999999</v>
      </c>
      <c r="AB697" s="40">
        <v>2396.3270000000002</v>
      </c>
      <c r="AC697" s="40">
        <v>2268.1779999999999</v>
      </c>
      <c r="AD697" s="40">
        <v>2145.4259999999999</v>
      </c>
      <c r="AE697" s="40">
        <v>2119.8150000000001</v>
      </c>
      <c r="AF697" s="40">
        <v>2223.9340000000002</v>
      </c>
      <c r="AG697" s="40">
        <v>2281.79</v>
      </c>
      <c r="AH697" s="40">
        <v>2248.8710000000001</v>
      </c>
      <c r="AI697" s="40">
        <v>1603.799</v>
      </c>
      <c r="AJ697" s="40">
        <v>1710.75</v>
      </c>
      <c r="AK697" s="40">
        <v>2359.6930000000002</v>
      </c>
      <c r="AL697" s="40">
        <v>2202.4850000000001</v>
      </c>
      <c r="AM697" s="40">
        <v>2279.895</v>
      </c>
      <c r="AN697" s="40">
        <v>2633.348</v>
      </c>
      <c r="AO697" s="40">
        <v>2477.598</v>
      </c>
      <c r="AP697" s="40">
        <v>2409.5880000000002</v>
      </c>
      <c r="AQ697" s="40">
        <v>2718.2130000000002</v>
      </c>
      <c r="AR697" s="40">
        <v>2934.8719999999998</v>
      </c>
      <c r="AS697" s="40">
        <v>2810.808</v>
      </c>
      <c r="AT697" s="40">
        <v>2696.326</v>
      </c>
      <c r="AU697" s="40">
        <v>2682.9479999999999</v>
      </c>
      <c r="AV697" s="40">
        <v>3149.3629999999998</v>
      </c>
      <c r="AW697" s="40">
        <v>2692.2159999999999</v>
      </c>
      <c r="AX697" s="40">
        <v>2736.56</v>
      </c>
      <c r="AY697" s="40">
        <v>8082.6</v>
      </c>
      <c r="AZ697" s="40">
        <v>8059.4</v>
      </c>
      <c r="BA697" s="40">
        <v>7331</v>
      </c>
      <c r="BB697" s="40">
        <v>6819.6</v>
      </c>
      <c r="BC697" s="40">
        <v>6585.1</v>
      </c>
      <c r="BD697" s="40">
        <v>6777.3</v>
      </c>
      <c r="BE697" s="40">
        <v>6387.1</v>
      </c>
      <c r="BF697" s="40">
        <v>6549</v>
      </c>
      <c r="BG697" s="40">
        <v>6953.1</v>
      </c>
      <c r="BH697" s="273">
        <v>7276.8</v>
      </c>
      <c r="BI697" s="95" t="e">
        <f t="array" aca="1" ref="BI697" ca="1">_xll.VisibleAlpha.UDF.VAData('VA Details'!$C$2,BI$557,$B697,BI$559,'VA Details'!$C$4,'VA Details'!$C$3,'VA Details'!$C$5)</f>
        <v>#NAME?</v>
      </c>
      <c r="BJ697" s="95" t="e">
        <f t="array" aca="1" ref="BJ697" ca="1">_xll.VisibleAlpha.UDF.VAData('VA Details'!$C$2,BJ$557,$B697,BJ$559,'VA Details'!$C$4,'VA Details'!$C$3,'VA Details'!$C$5)</f>
        <v>#NAME?</v>
      </c>
      <c r="BK697" s="95" t="e">
        <f t="array" aca="1" ref="BK697" ca="1">_xll.VisibleAlpha.UDF.VAData('VA Details'!$C$2,BK$557,$B697,BK$559,'VA Details'!$C$4,'VA Details'!$C$3,'VA Details'!$C$5)</f>
        <v>#NAME?</v>
      </c>
      <c r="BL697" s="95" t="e">
        <f t="array" aca="1" ref="BL697" ca="1">_xll.VisibleAlpha.UDF.VAData('VA Details'!$C$2,BL$557,$B697,BL$559,'VA Details'!$C$4,'VA Details'!$C$3,'VA Details'!$C$5)</f>
        <v>#NAME?</v>
      </c>
      <c r="BM697" s="95" t="e">
        <f t="array" aca="1" ref="BM697" ca="1">_xll.VisibleAlpha.UDF.VAData('VA Details'!$C$2,BM$557,$B697,BM$559,'VA Details'!$C$4,'VA Details'!$C$3,'VA Details'!$C$5)</f>
        <v>#NAME?</v>
      </c>
      <c r="BN697" s="95" t="e">
        <f t="array" aca="1" ref="BN697" ca="1">_xll.VisibleAlpha.UDF.VAData('VA Details'!$C$2,BN$557,$B697,BN$559,'VA Details'!$C$4,'VA Details'!$C$3,'VA Details'!$C$5)</f>
        <v>#NAME?</v>
      </c>
      <c r="BO697" s="95" t="e">
        <f t="array" aca="1" ref="BO697" ca="1">_xll.VisibleAlpha.UDF.VAData('VA Details'!$C$2,BO$557,$B697,BO$559,'VA Details'!$C$4,'VA Details'!$C$3,'VA Details'!$C$5)</f>
        <v>#NAME?</v>
      </c>
      <c r="BP697" s="95" t="e">
        <f t="array" aca="1" ref="BP697" ca="1">_xll.VisibleAlpha.UDF.VAData('VA Details'!$C$2,BP$557,$B697,BP$559,'VA Details'!$C$4,'VA Details'!$C$3,'VA Details'!$C$5)</f>
        <v>#NAME?</v>
      </c>
      <c r="BQ697" s="95" t="e">
        <f t="array" aca="1" ref="BQ697" ca="1">_xll.VisibleAlpha.UDF.VAData('VA Details'!$C$2,BQ$557,$B697,BQ$559,'VA Details'!$C$4,'VA Details'!$C$3,'VA Details'!$C$5)</f>
        <v>#NAME?</v>
      </c>
      <c r="BR697" s="95" t="e">
        <f t="array" aca="1" ref="BR697" ca="1">_xll.VisibleAlpha.UDF.VAData('VA Details'!$C$2,BR$557,$B697,BR$559,'VA Details'!$C$4,'VA Details'!$C$3,'VA Details'!$C$5)</f>
        <v>#NAME?</v>
      </c>
      <c r="BS697" s="95" t="e">
        <f t="array" aca="1" ref="BS697" ca="1">_xll.VisibleAlpha.UDF.VAData('VA Details'!$C$2,BS$557,$B697,BS$559,'VA Details'!$C$4,'VA Details'!$C$3,'VA Details'!$C$5)</f>
        <v>#NAME?</v>
      </c>
      <c r="BT697" s="95" t="e">
        <f t="array" aca="1" ref="BT697" ca="1">_xll.VisibleAlpha.UDF.VAData('VA Details'!$C$2,BT$557,$B697,BT$559,'VA Details'!$C$4,'VA Details'!$C$3,'VA Details'!$C$5)</f>
        <v>#NAME?</v>
      </c>
      <c r="BU697" s="95" t="e">
        <f t="array" aca="1" ref="BU697" ca="1">_xll.VisibleAlpha.UDF.VAData('VA Details'!$C$2,BU$557,$B697,BU$559,'VA Details'!$C$4,'VA Details'!$C$3,'VA Details'!$C$5)</f>
        <v>#NAME?</v>
      </c>
      <c r="BV697" s="95" t="e">
        <f t="array" aca="1" ref="BV697" ca="1">_xll.VisibleAlpha.UDF.VAData('VA Details'!$C$2,BV$557,$B697,BV$559,'VA Details'!$C$4,'VA Details'!$C$3,'VA Details'!$C$5)</f>
        <v>#NAME?</v>
      </c>
      <c r="BW697" s="95" t="e">
        <f t="array" aca="1" ref="BW697" ca="1">_xll.VisibleAlpha.UDF.VAData('VA Details'!$C$2,BW$557,$B697,BW$559,'VA Details'!$C$4,'VA Details'!$C$3,'VA Details'!$C$5)</f>
        <v>#NAME?</v>
      </c>
      <c r="BX697" s="95" t="e">
        <f t="array" aca="1" ref="BX697" ca="1">_xll.VisibleAlpha.UDF.VAData('VA Details'!$C$2,BX$557,$B697,BX$559,'VA Details'!$C$4,'VA Details'!$C$3,'VA Details'!$C$5)</f>
        <v>#NAME?</v>
      </c>
      <c r="BY697" s="95" t="e">
        <f t="array" aca="1" ref="BY697" ca="1">_xll.VisibleAlpha.UDF.VAData('VA Details'!$C$2,BY$557,$B697,BY$559,'VA Details'!$C$4,'VA Details'!$C$3,'VA Details'!$C$5)</f>
        <v>#NAME?</v>
      </c>
      <c r="BZ697" s="95" t="e">
        <f t="array" aca="1" ref="BZ697" ca="1">_xll.VisibleAlpha.UDF.VAData('VA Details'!$C$2,BZ$557,$B697,BZ$559,'VA Details'!$C$4,'VA Details'!$C$3,'VA Details'!$C$5)</f>
        <v>#NAME?</v>
      </c>
      <c r="CB697" s="40" t="s">
        <v>365</v>
      </c>
      <c r="CC697" s="40">
        <v>553.70000000000005</v>
      </c>
      <c r="CD697" s="40">
        <v>689.84400000000005</v>
      </c>
      <c r="CE697" s="40">
        <v>997.82399999999996</v>
      </c>
      <c r="CF697" s="40">
        <v>1668.0119999999999</v>
      </c>
      <c r="CG697" s="40">
        <v>2008.8920000000001</v>
      </c>
      <c r="CH697" s="40">
        <v>2145.4259999999999</v>
      </c>
      <c r="CI697" s="40">
        <v>2248.8710000000001</v>
      </c>
      <c r="CJ697" s="40">
        <v>2202.4850000000001</v>
      </c>
      <c r="CK697" s="40">
        <v>2409.5880000000002</v>
      </c>
      <c r="CL697" s="40">
        <v>2696.326</v>
      </c>
      <c r="CM697" s="40">
        <v>2736.56</v>
      </c>
      <c r="CN697" s="40">
        <v>6819.6</v>
      </c>
      <c r="CO697" s="40">
        <v>6549</v>
      </c>
      <c r="CP697" s="95" t="e">
        <f t="array" aca="1" ref="CP697" ca="1">_xll.VisibleAlpha.UDF.VAData('VA Details'!$C$2,CP$557,$B697,CP$559,'VA Details'!$C$4,'VA Details'!$C$3,'VA Details'!$C$5)</f>
        <v>#NAME?</v>
      </c>
      <c r="CQ697" s="95" t="e">
        <f t="array" aca="1" ref="CQ697" ca="1">_xll.VisibleAlpha.UDF.VAData('VA Details'!$C$2,CQ$557,$B697,CQ$559,'VA Details'!$C$4,'VA Details'!$C$3,'VA Details'!$C$5)</f>
        <v>#NAME?</v>
      </c>
      <c r="CR697" s="95" t="e">
        <f t="array" aca="1" ref="CR697" ca="1">_xll.VisibleAlpha.UDF.VAData('VA Details'!$C$2,CR$557,$B697,CR$559,'VA Details'!$C$4,'VA Details'!$C$3,'VA Details'!$C$5)</f>
        <v>#NAME?</v>
      </c>
      <c r="CS697" s="95" t="e">
        <f t="array" aca="1" ref="CS697" ca="1">_xll.VisibleAlpha.UDF.VAData('VA Details'!$C$2,CS$557,$B697,CS$559,'VA Details'!$C$4,'VA Details'!$C$3,'VA Details'!$C$5)</f>
        <v>#NAME?</v>
      </c>
      <c r="CT697" s="95" t="e">
        <f t="array" aca="1" ref="CT697" ca="1">_xll.VisibleAlpha.UDF.VAData('VA Details'!$C$2,CT$557,$B697,CT$559,'VA Details'!$C$4,'VA Details'!$C$3,'VA Details'!$C$5)</f>
        <v>#NAME?</v>
      </c>
    </row>
    <row r="698" spans="1:98" ht="15.75" customHeight="1" x14ac:dyDescent="0.25">
      <c r="A698" s="16"/>
      <c r="B698" s="17"/>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40"/>
      <c r="BH698" s="273"/>
      <c r="BI698" s="95"/>
      <c r="BJ698" s="95"/>
      <c r="BK698" s="95"/>
      <c r="BL698" s="95"/>
      <c r="BM698" s="95"/>
      <c r="BN698" s="95"/>
      <c r="BO698" s="95"/>
      <c r="BP698" s="95"/>
      <c r="BQ698" s="95"/>
      <c r="BR698" s="95"/>
      <c r="BS698" s="95"/>
      <c r="BT698" s="95"/>
      <c r="BU698" s="95"/>
      <c r="BV698" s="95"/>
      <c r="BW698" s="95"/>
      <c r="BX698" s="95"/>
      <c r="BY698" s="95"/>
      <c r="BZ698" s="95"/>
      <c r="CB698" s="40"/>
      <c r="CC698" s="40"/>
      <c r="CD698" s="40"/>
      <c r="CE698" s="40"/>
      <c r="CF698" s="40"/>
      <c r="CG698" s="40"/>
      <c r="CH698" s="40"/>
      <c r="CI698" s="40"/>
      <c r="CJ698" s="40"/>
      <c r="CK698" s="40"/>
      <c r="CL698" s="40"/>
      <c r="CM698" s="40"/>
      <c r="CN698" s="40"/>
      <c r="CO698" s="40"/>
      <c r="CP698" s="95"/>
      <c r="CQ698" s="95"/>
      <c r="CR698" s="95"/>
      <c r="CS698" s="95"/>
      <c r="CT698" s="95"/>
    </row>
    <row r="699" spans="1:98" ht="15.75" customHeight="1" x14ac:dyDescent="0.25">
      <c r="A699" s="1"/>
      <c r="B699" s="36" t="s">
        <v>462</v>
      </c>
      <c r="C699" s="4" t="s">
        <v>365</v>
      </c>
      <c r="D699" s="4" t="s">
        <v>365</v>
      </c>
      <c r="E699" s="4" t="s">
        <v>365</v>
      </c>
      <c r="F699" s="4" t="s">
        <v>365</v>
      </c>
      <c r="G699" s="4">
        <v>-0.86399999999999999</v>
      </c>
      <c r="H699" s="4">
        <v>-0.86399999999999999</v>
      </c>
      <c r="I699" s="4">
        <v>-0.9</v>
      </c>
      <c r="J699" s="4">
        <v>-0.90200000000000002</v>
      </c>
      <c r="K699" s="4">
        <v>-0.91100000000000003</v>
      </c>
      <c r="L699" s="4">
        <v>-0.92100000000000004</v>
      </c>
      <c r="M699" s="4">
        <v>-0.93700000000000006</v>
      </c>
      <c r="N699" s="4">
        <v>-0.93700000000000006</v>
      </c>
      <c r="O699" s="4">
        <v>-0.94699999999999995</v>
      </c>
      <c r="P699" s="4">
        <v>-1.046</v>
      </c>
      <c r="Q699" s="4">
        <v>275.78800000000001</v>
      </c>
      <c r="R699" s="4">
        <v>275.78399999999999</v>
      </c>
      <c r="S699" s="4">
        <v>275.78899999999999</v>
      </c>
      <c r="T699" s="4">
        <v>275.78899999999999</v>
      </c>
      <c r="U699" s="4">
        <v>275.79000000000002</v>
      </c>
      <c r="V699" s="4">
        <v>275.79000000000002</v>
      </c>
      <c r="W699" s="4">
        <v>275.79000000000002</v>
      </c>
      <c r="X699" s="4">
        <v>302.346</v>
      </c>
      <c r="Y699" s="4">
        <v>302.34399999999999</v>
      </c>
      <c r="Z699" s="4">
        <v>302.35000000000002</v>
      </c>
      <c r="AA699" s="4">
        <v>302.34199999999998</v>
      </c>
      <c r="AB699" s="4">
        <v>302.34199999999998</v>
      </c>
      <c r="AC699" s="4">
        <v>302.20800000000003</v>
      </c>
      <c r="AD699" s="4">
        <v>302.19</v>
      </c>
      <c r="AE699" s="4">
        <v>302.15800000000002</v>
      </c>
      <c r="AF699" s="4">
        <v>302.08100000000002</v>
      </c>
      <c r="AG699" s="4">
        <v>412.19799999999998</v>
      </c>
      <c r="AH699" s="4">
        <v>456.85300000000001</v>
      </c>
      <c r="AI699" s="4">
        <v>610.34199999999998</v>
      </c>
      <c r="AJ699" s="4">
        <v>610.33900000000006</v>
      </c>
      <c r="AK699" s="4">
        <v>719.22799999999995</v>
      </c>
      <c r="AL699" s="4">
        <v>819.226</v>
      </c>
      <c r="AM699" s="4">
        <v>819.21699999999998</v>
      </c>
      <c r="AN699" s="4">
        <v>819.21600000000001</v>
      </c>
      <c r="AO699" s="4">
        <v>819.21400000000006</v>
      </c>
      <c r="AP699" s="4">
        <v>819.21299999999997</v>
      </c>
      <c r="AQ699" s="4">
        <v>819.20500000000004</v>
      </c>
      <c r="AR699" s="4">
        <v>819.19899999999996</v>
      </c>
      <c r="AS699" s="4">
        <v>819.197</v>
      </c>
      <c r="AT699" s="4">
        <v>819.19600000000003</v>
      </c>
      <c r="AU699" s="4">
        <v>819.18299999999999</v>
      </c>
      <c r="AV699" s="4">
        <v>1019.194</v>
      </c>
      <c r="AW699" s="4">
        <v>1019.193</v>
      </c>
      <c r="AX699" s="4">
        <v>1019.194</v>
      </c>
      <c r="AY699" s="4">
        <v>1018.7</v>
      </c>
      <c r="AZ699" s="4">
        <v>1018.7</v>
      </c>
      <c r="BA699" s="4">
        <v>1018.7</v>
      </c>
      <c r="BB699" s="4">
        <v>1018.7</v>
      </c>
      <c r="BC699" s="4">
        <v>1018.7</v>
      </c>
      <c r="BD699" s="4">
        <v>1018.7</v>
      </c>
      <c r="BE699" s="4">
        <v>1018.7</v>
      </c>
      <c r="BF699" s="4">
        <v>1018.7</v>
      </c>
      <c r="BG699" s="4">
        <v>1018.6</v>
      </c>
      <c r="BH699" s="272">
        <v>1018.6</v>
      </c>
      <c r="BI699" s="218" t="e">
        <f t="array" aca="1" ref="BI699" ca="1">_xll.VisibleAlpha.UDF.VAData('VA Details'!$C$2,BI$557,$B699,BI$559,'VA Details'!$C$4,'VA Details'!$C$3,'VA Details'!$C$5)</f>
        <v>#NAME?</v>
      </c>
      <c r="BJ699" s="218" t="e">
        <f t="array" aca="1" ref="BJ699" ca="1">_xll.VisibleAlpha.UDF.VAData('VA Details'!$C$2,BJ$557,$B699,BJ$559,'VA Details'!$C$4,'VA Details'!$C$3,'VA Details'!$C$5)</f>
        <v>#NAME?</v>
      </c>
      <c r="BK699" s="218" t="e">
        <f t="array" aca="1" ref="BK699" ca="1">_xll.VisibleAlpha.UDF.VAData('VA Details'!$C$2,BK$557,$B699,BK$559,'VA Details'!$C$4,'VA Details'!$C$3,'VA Details'!$C$5)</f>
        <v>#NAME?</v>
      </c>
      <c r="BL699" s="218" t="e">
        <f t="array" aca="1" ref="BL699" ca="1">_xll.VisibleAlpha.UDF.VAData('VA Details'!$C$2,BL$557,$B699,BL$559,'VA Details'!$C$4,'VA Details'!$C$3,'VA Details'!$C$5)</f>
        <v>#NAME?</v>
      </c>
      <c r="BM699" s="218" t="e">
        <f t="array" aca="1" ref="BM699" ca="1">_xll.VisibleAlpha.UDF.VAData('VA Details'!$C$2,BM$557,$B699,BM$559,'VA Details'!$C$4,'VA Details'!$C$3,'VA Details'!$C$5)</f>
        <v>#NAME?</v>
      </c>
      <c r="BN699" s="218" t="e">
        <f t="array" aca="1" ref="BN699" ca="1">_xll.VisibleAlpha.UDF.VAData('VA Details'!$C$2,BN$557,$B699,BN$559,'VA Details'!$C$4,'VA Details'!$C$3,'VA Details'!$C$5)</f>
        <v>#NAME?</v>
      </c>
      <c r="BO699" s="218" t="e">
        <f t="array" aca="1" ref="BO699" ca="1">_xll.VisibleAlpha.UDF.VAData('VA Details'!$C$2,BO$557,$B699,BO$559,'VA Details'!$C$4,'VA Details'!$C$3,'VA Details'!$C$5)</f>
        <v>#NAME?</v>
      </c>
      <c r="BP699" s="218" t="e">
        <f t="array" aca="1" ref="BP699" ca="1">_xll.VisibleAlpha.UDF.VAData('VA Details'!$C$2,BP$557,$B699,BP$559,'VA Details'!$C$4,'VA Details'!$C$3,'VA Details'!$C$5)</f>
        <v>#NAME?</v>
      </c>
      <c r="BQ699" s="218" t="e">
        <f t="array" aca="1" ref="BQ699" ca="1">_xll.VisibleAlpha.UDF.VAData('VA Details'!$C$2,BQ$557,$B699,BQ$559,'VA Details'!$C$4,'VA Details'!$C$3,'VA Details'!$C$5)</f>
        <v>#NAME?</v>
      </c>
      <c r="BR699" s="218" t="e">
        <f t="array" aca="1" ref="BR699" ca="1">_xll.VisibleAlpha.UDF.VAData('VA Details'!$C$2,BR$557,$B699,BR$559,'VA Details'!$C$4,'VA Details'!$C$3,'VA Details'!$C$5)</f>
        <v>#NAME?</v>
      </c>
      <c r="BS699" s="218" t="e">
        <f t="array" aca="1" ref="BS699" ca="1">_xll.VisibleAlpha.UDF.VAData('VA Details'!$C$2,BS$557,$B699,BS$559,'VA Details'!$C$4,'VA Details'!$C$3,'VA Details'!$C$5)</f>
        <v>#NAME?</v>
      </c>
      <c r="BT699" s="218" t="e">
        <f t="array" aca="1" ref="BT699" ca="1">_xll.VisibleAlpha.UDF.VAData('VA Details'!$C$2,BT$557,$B699,BT$559,'VA Details'!$C$4,'VA Details'!$C$3,'VA Details'!$C$5)</f>
        <v>#NAME?</v>
      </c>
      <c r="BU699" s="218" t="e">
        <f t="array" aca="1" ref="BU699" ca="1">_xll.VisibleAlpha.UDF.VAData('VA Details'!$C$2,BU$557,$B699,BU$559,'VA Details'!$C$4,'VA Details'!$C$3,'VA Details'!$C$5)</f>
        <v>#NAME?</v>
      </c>
      <c r="BV699" s="218" t="e">
        <f t="array" aca="1" ref="BV699" ca="1">_xll.VisibleAlpha.UDF.VAData('VA Details'!$C$2,BV$557,$B699,BV$559,'VA Details'!$C$4,'VA Details'!$C$3,'VA Details'!$C$5)</f>
        <v>#NAME?</v>
      </c>
      <c r="BW699" s="218" t="e">
        <f t="array" aca="1" ref="BW699" ca="1">_xll.VisibleAlpha.UDF.VAData('VA Details'!$C$2,BW$557,$B699,BW$559,'VA Details'!$C$4,'VA Details'!$C$3,'VA Details'!$C$5)</f>
        <v>#NAME?</v>
      </c>
      <c r="BX699" s="218" t="e">
        <f t="array" aca="1" ref="BX699" ca="1">_xll.VisibleAlpha.UDF.VAData('VA Details'!$C$2,BX$557,$B699,BX$559,'VA Details'!$C$4,'VA Details'!$C$3,'VA Details'!$C$5)</f>
        <v>#NAME?</v>
      </c>
      <c r="BY699" s="218" t="e">
        <f t="array" aca="1" ref="BY699" ca="1">_xll.VisibleAlpha.UDF.VAData('VA Details'!$C$2,BY$557,$B699,BY$559,'VA Details'!$C$4,'VA Details'!$C$3,'VA Details'!$C$5)</f>
        <v>#NAME?</v>
      </c>
      <c r="BZ699" s="218" t="e">
        <f t="array" aca="1" ref="BZ699" ca="1">_xll.VisibleAlpha.UDF.VAData('VA Details'!$C$2,BZ$557,$B699,BZ$559,'VA Details'!$C$4,'VA Details'!$C$3,'VA Details'!$C$5)</f>
        <v>#NAME?</v>
      </c>
      <c r="CB699" s="4" t="s">
        <v>365</v>
      </c>
      <c r="CC699" s="4">
        <v>-0.90200000000000002</v>
      </c>
      <c r="CD699" s="4">
        <v>-0.93700000000000006</v>
      </c>
      <c r="CE699" s="4">
        <v>275.78399999999999</v>
      </c>
      <c r="CF699" s="4">
        <v>275.79000000000002</v>
      </c>
      <c r="CG699" s="4">
        <v>302.35000000000002</v>
      </c>
      <c r="CH699" s="4">
        <v>302.19</v>
      </c>
      <c r="CI699" s="4">
        <v>456.85300000000001</v>
      </c>
      <c r="CJ699" s="4">
        <v>819.226</v>
      </c>
      <c r="CK699" s="4">
        <v>819.21299999999997</v>
      </c>
      <c r="CL699" s="4">
        <v>819.19600000000003</v>
      </c>
      <c r="CM699" s="4">
        <v>1019.194</v>
      </c>
      <c r="CN699" s="4">
        <v>1018.7</v>
      </c>
      <c r="CO699" s="4">
        <v>1018.7</v>
      </c>
      <c r="CP699" s="218" t="e">
        <f t="array" aca="1" ref="CP699" ca="1">_xll.VisibleAlpha.UDF.VAData('VA Details'!$C$2,CP$557,$B699,CP$559,'VA Details'!$C$4,'VA Details'!$C$3,'VA Details'!$C$5)</f>
        <v>#NAME?</v>
      </c>
      <c r="CQ699" s="218" t="e">
        <f t="array" aca="1" ref="CQ699" ca="1">_xll.VisibleAlpha.UDF.VAData('VA Details'!$C$2,CQ$557,$B699,CQ$559,'VA Details'!$C$4,'VA Details'!$C$3,'VA Details'!$C$5)</f>
        <v>#NAME?</v>
      </c>
      <c r="CR699" s="218" t="e">
        <f t="array" aca="1" ref="CR699" ca="1">_xll.VisibleAlpha.UDF.VAData('VA Details'!$C$2,CR$557,$B699,CR$559,'VA Details'!$C$4,'VA Details'!$C$3,'VA Details'!$C$5)</f>
        <v>#NAME?</v>
      </c>
      <c r="CS699" s="218" t="e">
        <f t="array" aca="1" ref="CS699" ca="1">_xll.VisibleAlpha.UDF.VAData('VA Details'!$C$2,CS$557,$B699,CS$559,'VA Details'!$C$4,'VA Details'!$C$3,'VA Details'!$C$5)</f>
        <v>#NAME?</v>
      </c>
      <c r="CT699" s="218" t="e">
        <f t="array" aca="1" ref="CT699" ca="1">_xll.VisibleAlpha.UDF.VAData('VA Details'!$C$2,CT$557,$B699,CT$559,'VA Details'!$C$4,'VA Details'!$C$3,'VA Details'!$C$5)</f>
        <v>#NAME?</v>
      </c>
    </row>
    <row r="700" spans="1:98" ht="15.75" customHeight="1" x14ac:dyDescent="0.25">
      <c r="A700" s="1"/>
      <c r="B700" s="36" t="s">
        <v>463</v>
      </c>
      <c r="C700" s="4" t="s">
        <v>365</v>
      </c>
      <c r="D700" s="4" t="s">
        <v>365</v>
      </c>
      <c r="E700" s="4" t="s">
        <v>365</v>
      </c>
      <c r="F700" s="4" t="s">
        <v>365</v>
      </c>
      <c r="G700" s="4">
        <v>714.91200000000003</v>
      </c>
      <c r="H700" s="4">
        <v>722.40599999999995</v>
      </c>
      <c r="I700" s="4">
        <v>786.65200000000004</v>
      </c>
      <c r="J700" s="4">
        <v>799.43100000000004</v>
      </c>
      <c r="K700" s="4">
        <v>803.00699999999995</v>
      </c>
      <c r="L700" s="4">
        <v>811.03599999999994</v>
      </c>
      <c r="M700" s="4">
        <v>819.87099999999998</v>
      </c>
      <c r="N700" s="4">
        <v>832.46</v>
      </c>
      <c r="O700" s="4">
        <v>914.33799999999997</v>
      </c>
      <c r="P700" s="4">
        <v>922.05799999999999</v>
      </c>
      <c r="Q700" s="4">
        <v>944.01</v>
      </c>
      <c r="R700" s="4">
        <v>954.69899999999996</v>
      </c>
      <c r="S700" s="4">
        <v>967.36099999999999</v>
      </c>
      <c r="T700" s="4">
        <v>992.21199999999999</v>
      </c>
      <c r="U700" s="4">
        <v>1024.626</v>
      </c>
      <c r="V700" s="4">
        <v>1028.1969999999999</v>
      </c>
      <c r="W700" s="4">
        <v>1049.9100000000001</v>
      </c>
      <c r="X700" s="4">
        <v>1066.7429999999999</v>
      </c>
      <c r="Y700" s="4">
        <v>1077.4490000000001</v>
      </c>
      <c r="Z700" s="4">
        <v>1088.6279999999999</v>
      </c>
      <c r="AA700" s="4">
        <v>1082.7650000000001</v>
      </c>
      <c r="AB700" s="4">
        <v>1097.098</v>
      </c>
      <c r="AC700" s="4">
        <v>1370.278</v>
      </c>
      <c r="AD700" s="4">
        <v>1452.7539999999999</v>
      </c>
      <c r="AE700" s="4">
        <v>1479.143</v>
      </c>
      <c r="AF700" s="4">
        <v>1845.45</v>
      </c>
      <c r="AG700" s="4">
        <v>1861.424</v>
      </c>
      <c r="AH700" s="4">
        <v>1888.039</v>
      </c>
      <c r="AI700" s="4">
        <v>1888.08</v>
      </c>
      <c r="AJ700" s="4">
        <v>1951.1279999999999</v>
      </c>
      <c r="AK700" s="4">
        <v>1976.8530000000001</v>
      </c>
      <c r="AL700" s="4">
        <v>2019.3689999999999</v>
      </c>
      <c r="AM700" s="4">
        <v>2025.626</v>
      </c>
      <c r="AN700" s="4">
        <v>2059.7199999999998</v>
      </c>
      <c r="AO700" s="4">
        <v>2100.373</v>
      </c>
      <c r="AP700" s="4">
        <v>2134.748</v>
      </c>
      <c r="AQ700" s="4">
        <v>2151.7739999999999</v>
      </c>
      <c r="AR700" s="4">
        <v>2285.3939999999998</v>
      </c>
      <c r="AS700" s="4">
        <v>2327.913</v>
      </c>
      <c r="AT700" s="4">
        <v>2288.7809999999999</v>
      </c>
      <c r="AU700" s="4">
        <v>2417.6579999999999</v>
      </c>
      <c r="AV700" s="4">
        <v>2475.085</v>
      </c>
      <c r="AW700" s="4">
        <v>2541.4920000000002</v>
      </c>
      <c r="AX700" s="4">
        <v>2597.1999999999998</v>
      </c>
      <c r="AY700" s="4">
        <v>8616.5</v>
      </c>
      <c r="AZ700" s="4">
        <v>8760.5</v>
      </c>
      <c r="BA700" s="4">
        <v>8928.7000000000007</v>
      </c>
      <c r="BB700" s="4">
        <v>9010.2000000000007</v>
      </c>
      <c r="BC700" s="4">
        <v>9087</v>
      </c>
      <c r="BD700" s="4">
        <v>9183.2000000000007</v>
      </c>
      <c r="BE700" s="4">
        <v>9286.9</v>
      </c>
      <c r="BF700" s="4">
        <v>9371.6</v>
      </c>
      <c r="BG700" s="4">
        <v>9962.5</v>
      </c>
      <c r="BH700" s="272">
        <v>10063.4</v>
      </c>
      <c r="BI700" s="218" t="e">
        <f t="array" aca="1" ref="BI700" ca="1">_xll.VisibleAlpha.UDF.VAData('VA Details'!$C$2,BI$557,$B700,BI$559,'VA Details'!$C$4,'VA Details'!$C$3,'VA Details'!$C$5)</f>
        <v>#NAME?</v>
      </c>
      <c r="BJ700" s="218" t="e">
        <f t="array" aca="1" ref="BJ700" ca="1">_xll.VisibleAlpha.UDF.VAData('VA Details'!$C$2,BJ$557,$B700,BJ$559,'VA Details'!$C$4,'VA Details'!$C$3,'VA Details'!$C$5)</f>
        <v>#NAME?</v>
      </c>
      <c r="BK700" s="218" t="e">
        <f t="array" aca="1" ref="BK700" ca="1">_xll.VisibleAlpha.UDF.VAData('VA Details'!$C$2,BK$557,$B700,BK$559,'VA Details'!$C$4,'VA Details'!$C$3,'VA Details'!$C$5)</f>
        <v>#NAME?</v>
      </c>
      <c r="BL700" s="218" t="e">
        <f t="array" aca="1" ref="BL700" ca="1">_xll.VisibleAlpha.UDF.VAData('VA Details'!$C$2,BL$557,$B700,BL$559,'VA Details'!$C$4,'VA Details'!$C$3,'VA Details'!$C$5)</f>
        <v>#NAME?</v>
      </c>
      <c r="BM700" s="218" t="e">
        <f t="array" aca="1" ref="BM700" ca="1">_xll.VisibleAlpha.UDF.VAData('VA Details'!$C$2,BM$557,$B700,BM$559,'VA Details'!$C$4,'VA Details'!$C$3,'VA Details'!$C$5)</f>
        <v>#NAME?</v>
      </c>
      <c r="BN700" s="218" t="e">
        <f t="array" aca="1" ref="BN700" ca="1">_xll.VisibleAlpha.UDF.VAData('VA Details'!$C$2,BN$557,$B700,BN$559,'VA Details'!$C$4,'VA Details'!$C$3,'VA Details'!$C$5)</f>
        <v>#NAME?</v>
      </c>
      <c r="BO700" s="218" t="e">
        <f t="array" aca="1" ref="BO700" ca="1">_xll.VisibleAlpha.UDF.VAData('VA Details'!$C$2,BO$557,$B700,BO$559,'VA Details'!$C$4,'VA Details'!$C$3,'VA Details'!$C$5)</f>
        <v>#NAME?</v>
      </c>
      <c r="BP700" s="218" t="e">
        <f t="array" aca="1" ref="BP700" ca="1">_xll.VisibleAlpha.UDF.VAData('VA Details'!$C$2,BP$557,$B700,BP$559,'VA Details'!$C$4,'VA Details'!$C$3,'VA Details'!$C$5)</f>
        <v>#NAME?</v>
      </c>
      <c r="BQ700" s="218" t="e">
        <f t="array" aca="1" ref="BQ700" ca="1">_xll.VisibleAlpha.UDF.VAData('VA Details'!$C$2,BQ$557,$B700,BQ$559,'VA Details'!$C$4,'VA Details'!$C$3,'VA Details'!$C$5)</f>
        <v>#NAME?</v>
      </c>
      <c r="BR700" s="218" t="e">
        <f t="array" aca="1" ref="BR700" ca="1">_xll.VisibleAlpha.UDF.VAData('VA Details'!$C$2,BR$557,$B700,BR$559,'VA Details'!$C$4,'VA Details'!$C$3,'VA Details'!$C$5)</f>
        <v>#NAME?</v>
      </c>
      <c r="BS700" s="218" t="e">
        <f t="array" aca="1" ref="BS700" ca="1">_xll.VisibleAlpha.UDF.VAData('VA Details'!$C$2,BS$557,$B700,BS$559,'VA Details'!$C$4,'VA Details'!$C$3,'VA Details'!$C$5)</f>
        <v>#NAME?</v>
      </c>
      <c r="BT700" s="218" t="e">
        <f t="array" aca="1" ref="BT700" ca="1">_xll.VisibleAlpha.UDF.VAData('VA Details'!$C$2,BT$557,$B700,BT$559,'VA Details'!$C$4,'VA Details'!$C$3,'VA Details'!$C$5)</f>
        <v>#NAME?</v>
      </c>
      <c r="BU700" s="218" t="e">
        <f t="array" aca="1" ref="BU700" ca="1">_xll.VisibleAlpha.UDF.VAData('VA Details'!$C$2,BU$557,$B700,BU$559,'VA Details'!$C$4,'VA Details'!$C$3,'VA Details'!$C$5)</f>
        <v>#NAME?</v>
      </c>
      <c r="BV700" s="218" t="e">
        <f t="array" aca="1" ref="BV700" ca="1">_xll.VisibleAlpha.UDF.VAData('VA Details'!$C$2,BV$557,$B700,BV$559,'VA Details'!$C$4,'VA Details'!$C$3,'VA Details'!$C$5)</f>
        <v>#NAME?</v>
      </c>
      <c r="BW700" s="218" t="e">
        <f t="array" aca="1" ref="BW700" ca="1">_xll.VisibleAlpha.UDF.VAData('VA Details'!$C$2,BW$557,$B700,BW$559,'VA Details'!$C$4,'VA Details'!$C$3,'VA Details'!$C$5)</f>
        <v>#NAME?</v>
      </c>
      <c r="BX700" s="218" t="e">
        <f t="array" aca="1" ref="BX700" ca="1">_xll.VisibleAlpha.UDF.VAData('VA Details'!$C$2,BX$557,$B700,BX$559,'VA Details'!$C$4,'VA Details'!$C$3,'VA Details'!$C$5)</f>
        <v>#NAME?</v>
      </c>
      <c r="BY700" s="218" t="e">
        <f t="array" aca="1" ref="BY700" ca="1">_xll.VisibleAlpha.UDF.VAData('VA Details'!$C$2,BY$557,$B700,BY$559,'VA Details'!$C$4,'VA Details'!$C$3,'VA Details'!$C$5)</f>
        <v>#NAME?</v>
      </c>
      <c r="BZ700" s="218" t="e">
        <f t="array" aca="1" ref="BZ700" ca="1">_xll.VisibleAlpha.UDF.VAData('VA Details'!$C$2,BZ$557,$B700,BZ$559,'VA Details'!$C$4,'VA Details'!$C$3,'VA Details'!$C$5)</f>
        <v>#NAME?</v>
      </c>
      <c r="CB700" s="4" t="s">
        <v>365</v>
      </c>
      <c r="CC700" s="4">
        <v>799.43100000000004</v>
      </c>
      <c r="CD700" s="4">
        <v>832.46</v>
      </c>
      <c r="CE700" s="4">
        <v>954.69899999999996</v>
      </c>
      <c r="CF700" s="4">
        <v>1028.1969999999999</v>
      </c>
      <c r="CG700" s="4">
        <v>1088.6279999999999</v>
      </c>
      <c r="CH700" s="4">
        <v>1452.7539999999999</v>
      </c>
      <c r="CI700" s="4">
        <v>1888.039</v>
      </c>
      <c r="CJ700" s="4">
        <v>2019.3689999999999</v>
      </c>
      <c r="CK700" s="4">
        <v>2134.748</v>
      </c>
      <c r="CL700" s="4">
        <v>2288.7809999999999</v>
      </c>
      <c r="CM700" s="4">
        <v>2597.1999999999998</v>
      </c>
      <c r="CN700" s="4">
        <v>9010.2000000000007</v>
      </c>
      <c r="CO700" s="4">
        <v>9371.6</v>
      </c>
      <c r="CP700" s="218" t="e">
        <f t="array" aca="1" ref="CP700" ca="1">_xll.VisibleAlpha.UDF.VAData('VA Details'!$C$2,CP$557,$B700,CP$559,'VA Details'!$C$4,'VA Details'!$C$3,'VA Details'!$C$5)</f>
        <v>#NAME?</v>
      </c>
      <c r="CQ700" s="218" t="e">
        <f t="array" aca="1" ref="CQ700" ca="1">_xll.VisibleAlpha.UDF.VAData('VA Details'!$C$2,CQ$557,$B700,CQ$559,'VA Details'!$C$4,'VA Details'!$C$3,'VA Details'!$C$5)</f>
        <v>#NAME?</v>
      </c>
      <c r="CR700" s="218" t="e">
        <f t="array" aca="1" ref="CR700" ca="1">_xll.VisibleAlpha.UDF.VAData('VA Details'!$C$2,CR$557,$B700,CR$559,'VA Details'!$C$4,'VA Details'!$C$3,'VA Details'!$C$5)</f>
        <v>#NAME?</v>
      </c>
      <c r="CS700" s="218" t="e">
        <f t="array" aca="1" ref="CS700" ca="1">_xll.VisibleAlpha.UDF.VAData('VA Details'!$C$2,CS$557,$B700,CS$559,'VA Details'!$C$4,'VA Details'!$C$3,'VA Details'!$C$5)</f>
        <v>#NAME?</v>
      </c>
      <c r="CT700" s="218" t="e">
        <f t="array" aca="1" ref="CT700" ca="1">_xll.VisibleAlpha.UDF.VAData('VA Details'!$C$2,CT$557,$B700,CT$559,'VA Details'!$C$4,'VA Details'!$C$3,'VA Details'!$C$5)</f>
        <v>#NAME?</v>
      </c>
    </row>
    <row r="701" spans="1:98" ht="15.75" customHeight="1" x14ac:dyDescent="0.25">
      <c r="A701" s="1"/>
      <c r="B701" s="36" t="s">
        <v>464</v>
      </c>
      <c r="C701" s="4" t="s">
        <v>365</v>
      </c>
      <c r="D701" s="4" t="s">
        <v>365</v>
      </c>
      <c r="E701" s="4" t="s">
        <v>365</v>
      </c>
      <c r="F701" s="4" t="s">
        <v>365</v>
      </c>
      <c r="G701" s="4">
        <v>-111.236</v>
      </c>
      <c r="H701" s="4">
        <v>-158.607</v>
      </c>
      <c r="I701" s="4">
        <v>-144.50299999999999</v>
      </c>
      <c r="J701" s="4">
        <v>-211.339</v>
      </c>
      <c r="K701" s="4">
        <v>-322.17700000000002</v>
      </c>
      <c r="L701" s="4">
        <v>-334.66800000000001</v>
      </c>
      <c r="M701" s="4">
        <v>-263.303</v>
      </c>
      <c r="N701" s="4">
        <v>-240.83</v>
      </c>
      <c r="O701" s="4">
        <v>-302.74400000000003</v>
      </c>
      <c r="P701" s="4">
        <v>-426.86399999999998</v>
      </c>
      <c r="Q701" s="4">
        <v>151.56200000000001</v>
      </c>
      <c r="R701" s="4">
        <v>120.77500000000001</v>
      </c>
      <c r="S701" s="4">
        <v>85.372</v>
      </c>
      <c r="T701" s="4">
        <v>44.003</v>
      </c>
      <c r="U701" s="4">
        <v>84.096000000000004</v>
      </c>
      <c r="V701" s="4">
        <v>-158.69499999999999</v>
      </c>
      <c r="W701" s="4">
        <v>-225.71799999999999</v>
      </c>
      <c r="X701" s="4">
        <v>-170.983</v>
      </c>
      <c r="Y701" s="4">
        <v>-213.39599999999999</v>
      </c>
      <c r="Z701" s="4">
        <v>-166.99700000000001</v>
      </c>
      <c r="AA701" s="4">
        <v>-205.56399999999999</v>
      </c>
      <c r="AB701" s="4">
        <v>-169.13200000000001</v>
      </c>
      <c r="AC701" s="4">
        <v>-198.97399999999999</v>
      </c>
      <c r="AD701" s="4">
        <v>-99.694000000000003</v>
      </c>
      <c r="AE701" s="4">
        <v>-39.648000000000003</v>
      </c>
      <c r="AF701" s="4">
        <v>-42.451000000000001</v>
      </c>
      <c r="AG701" s="4">
        <v>-17.311</v>
      </c>
      <c r="AH701" s="4">
        <v>73.516000000000005</v>
      </c>
      <c r="AI701" s="4">
        <v>615.48199999999997</v>
      </c>
      <c r="AJ701" s="4">
        <v>640.84900000000005</v>
      </c>
      <c r="AK701" s="4">
        <v>820.79600000000005</v>
      </c>
      <c r="AL701" s="4">
        <v>877.62599999999998</v>
      </c>
      <c r="AM701" s="4">
        <v>923.90599999999995</v>
      </c>
      <c r="AN701" s="4">
        <v>995.721</v>
      </c>
      <c r="AO701" s="4">
        <v>1159.3630000000001</v>
      </c>
      <c r="AP701" s="4">
        <v>1282.085</v>
      </c>
      <c r="AQ701" s="4">
        <v>1370.59</v>
      </c>
      <c r="AR701" s="4">
        <v>1469.9110000000001</v>
      </c>
      <c r="AS701" s="4">
        <v>1652.1590000000001</v>
      </c>
      <c r="AT701" s="4">
        <v>1870.971</v>
      </c>
      <c r="AU701" s="4">
        <v>2023.2270000000001</v>
      </c>
      <c r="AV701" s="4">
        <v>2033.5239999999999</v>
      </c>
      <c r="AW701" s="4">
        <v>2178.0210000000002</v>
      </c>
      <c r="AX701" s="4">
        <v>2288.9929999999999</v>
      </c>
      <c r="AY701" s="4">
        <v>2185</v>
      </c>
      <c r="AZ701" s="4">
        <v>1928</v>
      </c>
      <c r="BA701" s="4">
        <v>1774.6</v>
      </c>
      <c r="BB701" s="4">
        <v>1164.3</v>
      </c>
      <c r="BC701" s="4">
        <v>958.3</v>
      </c>
      <c r="BD701" s="4">
        <v>414.7</v>
      </c>
      <c r="BE701" s="4">
        <v>323.10000000000002</v>
      </c>
      <c r="BF701" s="4">
        <v>-2579.9</v>
      </c>
      <c r="BG701" s="4">
        <v>-2841.9</v>
      </c>
      <c r="BH701" s="272">
        <v>-3207.4</v>
      </c>
      <c r="BI701" s="218" t="e">
        <f t="array" aca="1" ref="BI701" ca="1">_xll.VisibleAlpha.UDF.VAData('VA Details'!$C$2,BI$557,$B701,BI$559,'VA Details'!$C$4,'VA Details'!$C$3,'VA Details'!$C$5)</f>
        <v>#NAME?</v>
      </c>
      <c r="BJ701" s="218" t="e">
        <f t="array" aca="1" ref="BJ701" ca="1">_xll.VisibleAlpha.UDF.VAData('VA Details'!$C$2,BJ$557,$B701,BJ$559,'VA Details'!$C$4,'VA Details'!$C$3,'VA Details'!$C$5)</f>
        <v>#NAME?</v>
      </c>
      <c r="BK701" s="218" t="e">
        <f t="array" aca="1" ref="BK701" ca="1">_xll.VisibleAlpha.UDF.VAData('VA Details'!$C$2,BK$557,$B701,BK$559,'VA Details'!$C$4,'VA Details'!$C$3,'VA Details'!$C$5)</f>
        <v>#NAME?</v>
      </c>
      <c r="BL701" s="218" t="e">
        <f t="array" aca="1" ref="BL701" ca="1">_xll.VisibleAlpha.UDF.VAData('VA Details'!$C$2,BL$557,$B701,BL$559,'VA Details'!$C$4,'VA Details'!$C$3,'VA Details'!$C$5)</f>
        <v>#NAME?</v>
      </c>
      <c r="BM701" s="218" t="e">
        <f t="array" aca="1" ref="BM701" ca="1">_xll.VisibleAlpha.UDF.VAData('VA Details'!$C$2,BM$557,$B701,BM$559,'VA Details'!$C$4,'VA Details'!$C$3,'VA Details'!$C$5)</f>
        <v>#NAME?</v>
      </c>
      <c r="BN701" s="218" t="e">
        <f t="array" aca="1" ref="BN701" ca="1">_xll.VisibleAlpha.UDF.VAData('VA Details'!$C$2,BN$557,$B701,BN$559,'VA Details'!$C$4,'VA Details'!$C$3,'VA Details'!$C$5)</f>
        <v>#NAME?</v>
      </c>
      <c r="BO701" s="218" t="e">
        <f t="array" aca="1" ref="BO701" ca="1">_xll.VisibleAlpha.UDF.VAData('VA Details'!$C$2,BO$557,$B701,BO$559,'VA Details'!$C$4,'VA Details'!$C$3,'VA Details'!$C$5)</f>
        <v>#NAME?</v>
      </c>
      <c r="BP701" s="218" t="e">
        <f t="array" aca="1" ref="BP701" ca="1">_xll.VisibleAlpha.UDF.VAData('VA Details'!$C$2,BP$557,$B701,BP$559,'VA Details'!$C$4,'VA Details'!$C$3,'VA Details'!$C$5)</f>
        <v>#NAME?</v>
      </c>
      <c r="BQ701" s="218" t="e">
        <f t="array" aca="1" ref="BQ701" ca="1">_xll.VisibleAlpha.UDF.VAData('VA Details'!$C$2,BQ$557,$B701,BQ$559,'VA Details'!$C$4,'VA Details'!$C$3,'VA Details'!$C$5)</f>
        <v>#NAME?</v>
      </c>
      <c r="BR701" s="218" t="e">
        <f t="array" aca="1" ref="BR701" ca="1">_xll.VisibleAlpha.UDF.VAData('VA Details'!$C$2,BR$557,$B701,BR$559,'VA Details'!$C$4,'VA Details'!$C$3,'VA Details'!$C$5)</f>
        <v>#NAME?</v>
      </c>
      <c r="BS701" s="218" t="e">
        <f t="array" aca="1" ref="BS701" ca="1">_xll.VisibleAlpha.UDF.VAData('VA Details'!$C$2,BS$557,$B701,BS$559,'VA Details'!$C$4,'VA Details'!$C$3,'VA Details'!$C$5)</f>
        <v>#NAME?</v>
      </c>
      <c r="BT701" s="218" t="e">
        <f t="array" aca="1" ref="BT701" ca="1">_xll.VisibleAlpha.UDF.VAData('VA Details'!$C$2,BT$557,$B701,BT$559,'VA Details'!$C$4,'VA Details'!$C$3,'VA Details'!$C$5)</f>
        <v>#NAME?</v>
      </c>
      <c r="BU701" s="218" t="e">
        <f t="array" aca="1" ref="BU701" ca="1">_xll.VisibleAlpha.UDF.VAData('VA Details'!$C$2,BU$557,$B701,BU$559,'VA Details'!$C$4,'VA Details'!$C$3,'VA Details'!$C$5)</f>
        <v>#NAME?</v>
      </c>
      <c r="BV701" s="218" t="e">
        <f t="array" aca="1" ref="BV701" ca="1">_xll.VisibleAlpha.UDF.VAData('VA Details'!$C$2,BV$557,$B701,BV$559,'VA Details'!$C$4,'VA Details'!$C$3,'VA Details'!$C$5)</f>
        <v>#NAME?</v>
      </c>
      <c r="BW701" s="218" t="e">
        <f t="array" aca="1" ref="BW701" ca="1">_xll.VisibleAlpha.UDF.VAData('VA Details'!$C$2,BW$557,$B701,BW$559,'VA Details'!$C$4,'VA Details'!$C$3,'VA Details'!$C$5)</f>
        <v>#NAME?</v>
      </c>
      <c r="BX701" s="218" t="e">
        <f t="array" aca="1" ref="BX701" ca="1">_xll.VisibleAlpha.UDF.VAData('VA Details'!$C$2,BX$557,$B701,BX$559,'VA Details'!$C$4,'VA Details'!$C$3,'VA Details'!$C$5)</f>
        <v>#NAME?</v>
      </c>
      <c r="BY701" s="218" t="e">
        <f t="array" aca="1" ref="BY701" ca="1">_xll.VisibleAlpha.UDF.VAData('VA Details'!$C$2,BY$557,$B701,BY$559,'VA Details'!$C$4,'VA Details'!$C$3,'VA Details'!$C$5)</f>
        <v>#NAME?</v>
      </c>
      <c r="BZ701" s="218" t="e">
        <f t="array" aca="1" ref="BZ701" ca="1">_xll.VisibleAlpha.UDF.VAData('VA Details'!$C$2,BZ$557,$B701,BZ$559,'VA Details'!$C$4,'VA Details'!$C$3,'VA Details'!$C$5)</f>
        <v>#NAME?</v>
      </c>
      <c r="CB701" s="4" t="s">
        <v>365</v>
      </c>
      <c r="CC701" s="4">
        <v>-211.339</v>
      </c>
      <c r="CD701" s="4">
        <v>-240.83</v>
      </c>
      <c r="CE701" s="4">
        <v>120.77500000000001</v>
      </c>
      <c r="CF701" s="4">
        <v>-158.69499999999999</v>
      </c>
      <c r="CG701" s="4">
        <v>-166.99700000000001</v>
      </c>
      <c r="CH701" s="4">
        <v>-99.694000000000003</v>
      </c>
      <c r="CI701" s="4">
        <v>73.516000000000005</v>
      </c>
      <c r="CJ701" s="4">
        <v>877.62599999999998</v>
      </c>
      <c r="CK701" s="4">
        <v>1282.085</v>
      </c>
      <c r="CL701" s="4">
        <v>1870.971</v>
      </c>
      <c r="CM701" s="4">
        <v>2288.9929999999999</v>
      </c>
      <c r="CN701" s="4">
        <v>1164.3</v>
      </c>
      <c r="CO701" s="4">
        <v>-2579.9</v>
      </c>
      <c r="CP701" s="218" t="e">
        <f t="array" aca="1" ref="CP701" ca="1">_xll.VisibleAlpha.UDF.VAData('VA Details'!$C$2,CP$557,$B701,CP$559,'VA Details'!$C$4,'VA Details'!$C$3,'VA Details'!$C$5)</f>
        <v>#NAME?</v>
      </c>
      <c r="CQ701" s="218" t="e">
        <f t="array" aca="1" ref="CQ701" ca="1">_xll.VisibleAlpha.UDF.VAData('VA Details'!$C$2,CQ$557,$B701,CQ$559,'VA Details'!$C$4,'VA Details'!$C$3,'VA Details'!$C$5)</f>
        <v>#NAME?</v>
      </c>
      <c r="CR701" s="218" t="e">
        <f t="array" aca="1" ref="CR701" ca="1">_xll.VisibleAlpha.UDF.VAData('VA Details'!$C$2,CR$557,$B701,CR$559,'VA Details'!$C$4,'VA Details'!$C$3,'VA Details'!$C$5)</f>
        <v>#NAME?</v>
      </c>
      <c r="CS701" s="218" t="e">
        <f t="array" aca="1" ref="CS701" ca="1">_xll.VisibleAlpha.UDF.VAData('VA Details'!$C$2,CS$557,$B701,CS$559,'VA Details'!$C$4,'VA Details'!$C$3,'VA Details'!$C$5)</f>
        <v>#NAME?</v>
      </c>
      <c r="CT701" s="218" t="e">
        <f t="array" aca="1" ref="CT701" ca="1">_xll.VisibleAlpha.UDF.VAData('VA Details'!$C$2,CT$557,$B701,CT$559,'VA Details'!$C$4,'VA Details'!$C$3,'VA Details'!$C$5)</f>
        <v>#NAME?</v>
      </c>
    </row>
    <row r="702" spans="1:98" ht="15.75" customHeight="1" x14ac:dyDescent="0.25">
      <c r="A702" s="1"/>
      <c r="B702" s="36" t="s">
        <v>465</v>
      </c>
      <c r="C702" s="4" t="s">
        <v>365</v>
      </c>
      <c r="D702" s="4" t="s">
        <v>365</v>
      </c>
      <c r="E702" s="4" t="s">
        <v>365</v>
      </c>
      <c r="F702" s="4" t="s">
        <v>365</v>
      </c>
      <c r="G702" s="4">
        <v>10.727</v>
      </c>
      <c r="H702" s="4">
        <v>1.2190000000000001</v>
      </c>
      <c r="I702" s="4">
        <v>-1.5640000000000001</v>
      </c>
      <c r="J702" s="4">
        <v>6.7329999999999997</v>
      </c>
      <c r="K702" s="4">
        <v>-4.7060000000000004</v>
      </c>
      <c r="L702" s="4">
        <v>7.22</v>
      </c>
      <c r="M702" s="4">
        <v>7.3090000000000002</v>
      </c>
      <c r="N702" s="4">
        <v>-4.5720000000000001</v>
      </c>
      <c r="O702" s="4">
        <v>-5.56</v>
      </c>
      <c r="P702" s="4">
        <v>2.6219999999999999</v>
      </c>
      <c r="Q702" s="4">
        <v>2.2149999999999999</v>
      </c>
      <c r="R702" s="4">
        <v>2.1160000000000001</v>
      </c>
      <c r="S702" s="4">
        <v>6.093</v>
      </c>
      <c r="T702" s="4">
        <v>-5.4169999999999998</v>
      </c>
      <c r="U702" s="4">
        <v>-17.542999999999999</v>
      </c>
      <c r="V702" s="4">
        <v>-30.623999999999999</v>
      </c>
      <c r="W702" s="4">
        <v>-21.562999999999999</v>
      </c>
      <c r="X702" s="4">
        <v>-29.349</v>
      </c>
      <c r="Y702" s="4">
        <v>-34.734999999999999</v>
      </c>
      <c r="Z702" s="4">
        <v>-37.896000000000001</v>
      </c>
      <c r="AA702" s="4">
        <v>-41.319000000000003</v>
      </c>
      <c r="AB702" s="4">
        <v>-42.871000000000002</v>
      </c>
      <c r="AC702" s="4">
        <v>-48.174999999999997</v>
      </c>
      <c r="AD702" s="4">
        <v>-47.142000000000003</v>
      </c>
      <c r="AE702" s="4">
        <v>-37.582000000000001</v>
      </c>
      <c r="AF702" s="4">
        <v>-28.472000000000001</v>
      </c>
      <c r="AG702" s="4">
        <v>-31.094999999999999</v>
      </c>
      <c r="AH702" s="4">
        <v>-15.731999999999999</v>
      </c>
      <c r="AI702" s="4">
        <v>-41.015000000000001</v>
      </c>
      <c r="AJ702" s="4">
        <v>-37.198999999999998</v>
      </c>
      <c r="AK702" s="4">
        <v>-50.954000000000001</v>
      </c>
      <c r="AL702" s="4">
        <v>-37.189</v>
      </c>
      <c r="AM702" s="4">
        <v>-43.988</v>
      </c>
      <c r="AN702" s="4">
        <v>-54.462000000000003</v>
      </c>
      <c r="AO702" s="4">
        <v>-38.487000000000002</v>
      </c>
      <c r="AP702" s="4">
        <v>-58.375999999999998</v>
      </c>
      <c r="AQ702" s="4">
        <v>-52.131</v>
      </c>
      <c r="AR702" s="4">
        <v>-34.823999999999998</v>
      </c>
      <c r="AS702" s="4">
        <v>-5.5839999999999996</v>
      </c>
      <c r="AT702" s="4">
        <v>-8.6639999999999997</v>
      </c>
      <c r="AU702" s="4">
        <v>-2.77</v>
      </c>
      <c r="AV702" s="4">
        <v>-19.747</v>
      </c>
      <c r="AW702" s="4">
        <v>-34.582999999999998</v>
      </c>
      <c r="AX702" s="4">
        <v>-57.344999999999999</v>
      </c>
      <c r="AY702" s="4">
        <v>-120.5</v>
      </c>
      <c r="AZ702" s="4">
        <v>-236.3</v>
      </c>
      <c r="BA702" s="4">
        <v>-134.19999999999999</v>
      </c>
      <c r="BB702" s="4">
        <v>-113.3</v>
      </c>
      <c r="BC702" s="4">
        <v>-86.4</v>
      </c>
      <c r="BD702" s="4">
        <v>-149.1</v>
      </c>
      <c r="BE702" s="4">
        <v>-82.7</v>
      </c>
      <c r="BF702" s="4">
        <v>-105.1</v>
      </c>
      <c r="BG702" s="4">
        <v>-110.5</v>
      </c>
      <c r="BH702" s="272">
        <v>-38.9</v>
      </c>
      <c r="BI702" s="218" t="e">
        <f t="array" aca="1" ref="BI702" ca="1">_xll.VisibleAlpha.UDF.VAData('VA Details'!$C$2,BI$557,$B702,BI$559,'VA Details'!$C$4,'VA Details'!$C$3,'VA Details'!$C$5)</f>
        <v>#NAME?</v>
      </c>
      <c r="BJ702" s="218" t="e">
        <f t="array" aca="1" ref="BJ702" ca="1">_xll.VisibleAlpha.UDF.VAData('VA Details'!$C$2,BJ$557,$B702,BJ$559,'VA Details'!$C$4,'VA Details'!$C$3,'VA Details'!$C$5)</f>
        <v>#NAME?</v>
      </c>
      <c r="BK702" s="218" t="e">
        <f t="array" aca="1" ref="BK702" ca="1">_xll.VisibleAlpha.UDF.VAData('VA Details'!$C$2,BK$557,$B702,BK$559,'VA Details'!$C$4,'VA Details'!$C$3,'VA Details'!$C$5)</f>
        <v>#NAME?</v>
      </c>
      <c r="BL702" s="218" t="e">
        <f t="array" aca="1" ref="BL702" ca="1">_xll.VisibleAlpha.UDF.VAData('VA Details'!$C$2,BL$557,$B702,BL$559,'VA Details'!$C$4,'VA Details'!$C$3,'VA Details'!$C$5)</f>
        <v>#NAME?</v>
      </c>
      <c r="BM702" s="218" t="e">
        <f t="array" aca="1" ref="BM702" ca="1">_xll.VisibleAlpha.UDF.VAData('VA Details'!$C$2,BM$557,$B702,BM$559,'VA Details'!$C$4,'VA Details'!$C$3,'VA Details'!$C$5)</f>
        <v>#NAME?</v>
      </c>
      <c r="BN702" s="218" t="e">
        <f t="array" aca="1" ref="BN702" ca="1">_xll.VisibleAlpha.UDF.VAData('VA Details'!$C$2,BN$557,$B702,BN$559,'VA Details'!$C$4,'VA Details'!$C$3,'VA Details'!$C$5)</f>
        <v>#NAME?</v>
      </c>
      <c r="BO702" s="218" t="e">
        <f t="array" aca="1" ref="BO702" ca="1">_xll.VisibleAlpha.UDF.VAData('VA Details'!$C$2,BO$557,$B702,BO$559,'VA Details'!$C$4,'VA Details'!$C$3,'VA Details'!$C$5)</f>
        <v>#NAME?</v>
      </c>
      <c r="BP702" s="218" t="e">
        <f t="array" aca="1" ref="BP702" ca="1">_xll.VisibleAlpha.UDF.VAData('VA Details'!$C$2,BP$557,$B702,BP$559,'VA Details'!$C$4,'VA Details'!$C$3,'VA Details'!$C$5)</f>
        <v>#NAME?</v>
      </c>
      <c r="BQ702" s="218" t="e">
        <f t="array" aca="1" ref="BQ702" ca="1">_xll.VisibleAlpha.UDF.VAData('VA Details'!$C$2,BQ$557,$B702,BQ$559,'VA Details'!$C$4,'VA Details'!$C$3,'VA Details'!$C$5)</f>
        <v>#NAME?</v>
      </c>
      <c r="BR702" s="218" t="e">
        <f t="array" aca="1" ref="BR702" ca="1">_xll.VisibleAlpha.UDF.VAData('VA Details'!$C$2,BR$557,$B702,BR$559,'VA Details'!$C$4,'VA Details'!$C$3,'VA Details'!$C$5)</f>
        <v>#NAME?</v>
      </c>
      <c r="BS702" s="218" t="e">
        <f t="array" aca="1" ref="BS702" ca="1">_xll.VisibleAlpha.UDF.VAData('VA Details'!$C$2,BS$557,$B702,BS$559,'VA Details'!$C$4,'VA Details'!$C$3,'VA Details'!$C$5)</f>
        <v>#NAME?</v>
      </c>
      <c r="BT702" s="218" t="e">
        <f t="array" aca="1" ref="BT702" ca="1">_xll.VisibleAlpha.UDF.VAData('VA Details'!$C$2,BT$557,$B702,BT$559,'VA Details'!$C$4,'VA Details'!$C$3,'VA Details'!$C$5)</f>
        <v>#NAME?</v>
      </c>
      <c r="BU702" s="218" t="e">
        <f t="array" aca="1" ref="BU702" ca="1">_xll.VisibleAlpha.UDF.VAData('VA Details'!$C$2,BU$557,$B702,BU$559,'VA Details'!$C$4,'VA Details'!$C$3,'VA Details'!$C$5)</f>
        <v>#NAME?</v>
      </c>
      <c r="BV702" s="218" t="e">
        <f t="array" aca="1" ref="BV702" ca="1">_xll.VisibleAlpha.UDF.VAData('VA Details'!$C$2,BV$557,$B702,BV$559,'VA Details'!$C$4,'VA Details'!$C$3,'VA Details'!$C$5)</f>
        <v>#NAME?</v>
      </c>
      <c r="BW702" s="218" t="e">
        <f t="array" aca="1" ref="BW702" ca="1">_xll.VisibleAlpha.UDF.VAData('VA Details'!$C$2,BW$557,$B702,BW$559,'VA Details'!$C$4,'VA Details'!$C$3,'VA Details'!$C$5)</f>
        <v>#NAME?</v>
      </c>
      <c r="BX702" s="218" t="e">
        <f t="array" aca="1" ref="BX702" ca="1">_xll.VisibleAlpha.UDF.VAData('VA Details'!$C$2,BX$557,$B702,BX$559,'VA Details'!$C$4,'VA Details'!$C$3,'VA Details'!$C$5)</f>
        <v>#NAME?</v>
      </c>
      <c r="BY702" s="218" t="e">
        <f t="array" aca="1" ref="BY702" ca="1">_xll.VisibleAlpha.UDF.VAData('VA Details'!$C$2,BY$557,$B702,BY$559,'VA Details'!$C$4,'VA Details'!$C$3,'VA Details'!$C$5)</f>
        <v>#NAME?</v>
      </c>
      <c r="BZ702" s="218" t="e">
        <f t="array" aca="1" ref="BZ702" ca="1">_xll.VisibleAlpha.UDF.VAData('VA Details'!$C$2,BZ$557,$B702,BZ$559,'VA Details'!$C$4,'VA Details'!$C$3,'VA Details'!$C$5)</f>
        <v>#NAME?</v>
      </c>
      <c r="CB702" s="4" t="s">
        <v>365</v>
      </c>
      <c r="CC702" s="4">
        <v>6.7329999999999997</v>
      </c>
      <c r="CD702" s="4">
        <v>-4.5720000000000001</v>
      </c>
      <c r="CE702" s="4">
        <v>2.1160000000000001</v>
      </c>
      <c r="CF702" s="4">
        <v>-30.623999999999999</v>
      </c>
      <c r="CG702" s="4">
        <v>-37.896000000000001</v>
      </c>
      <c r="CH702" s="4">
        <v>-47.142000000000003</v>
      </c>
      <c r="CI702" s="4">
        <v>-15.731999999999999</v>
      </c>
      <c r="CJ702" s="4">
        <v>-37.189</v>
      </c>
      <c r="CK702" s="4">
        <v>-58.375999999999998</v>
      </c>
      <c r="CL702" s="4">
        <v>-8.6639999999999997</v>
      </c>
      <c r="CM702" s="4">
        <v>-57.344999999999999</v>
      </c>
      <c r="CN702" s="4">
        <v>-113.3</v>
      </c>
      <c r="CO702" s="4">
        <v>-105.1</v>
      </c>
      <c r="CP702" s="218" t="e">
        <f t="array" aca="1" ref="CP702" ca="1">_xll.VisibleAlpha.UDF.VAData('VA Details'!$C$2,CP$557,$B702,CP$559,'VA Details'!$C$4,'VA Details'!$C$3,'VA Details'!$C$5)</f>
        <v>#NAME?</v>
      </c>
      <c r="CQ702" s="218" t="e">
        <f t="array" aca="1" ref="CQ702" ca="1">_xll.VisibleAlpha.UDF.VAData('VA Details'!$C$2,CQ$557,$B702,CQ$559,'VA Details'!$C$4,'VA Details'!$C$3,'VA Details'!$C$5)</f>
        <v>#NAME?</v>
      </c>
      <c r="CR702" s="218" t="e">
        <f t="array" aca="1" ref="CR702" ca="1">_xll.VisibleAlpha.UDF.VAData('VA Details'!$C$2,CR$557,$B702,CR$559,'VA Details'!$C$4,'VA Details'!$C$3,'VA Details'!$C$5)</f>
        <v>#NAME?</v>
      </c>
      <c r="CS702" s="218" t="e">
        <f t="array" aca="1" ref="CS702" ca="1">_xll.VisibleAlpha.UDF.VAData('VA Details'!$C$2,CS$557,$B702,CS$559,'VA Details'!$C$4,'VA Details'!$C$3,'VA Details'!$C$5)</f>
        <v>#NAME?</v>
      </c>
      <c r="CT702" s="218" t="e">
        <f t="array" aca="1" ref="CT702" ca="1">_xll.VisibleAlpha.UDF.VAData('VA Details'!$C$2,CT$557,$B702,CT$559,'VA Details'!$C$4,'VA Details'!$C$3,'VA Details'!$C$5)</f>
        <v>#NAME?</v>
      </c>
    </row>
    <row r="703" spans="1:98" ht="15.75" customHeight="1" x14ac:dyDescent="0.25">
      <c r="A703" s="16"/>
      <c r="B703" s="17" t="s">
        <v>466</v>
      </c>
      <c r="C703" s="40" t="s">
        <v>365</v>
      </c>
      <c r="D703" s="40" t="s">
        <v>365</v>
      </c>
      <c r="E703" s="40" t="s">
        <v>365</v>
      </c>
      <c r="F703" s="40" t="s">
        <v>365</v>
      </c>
      <c r="G703" s="40">
        <v>615.26700000000005</v>
      </c>
      <c r="H703" s="40">
        <v>565.88199999999995</v>
      </c>
      <c r="I703" s="40">
        <v>641.48500000000001</v>
      </c>
      <c r="J703" s="40">
        <v>595.72699999999998</v>
      </c>
      <c r="K703" s="40">
        <v>477.03500000000003</v>
      </c>
      <c r="L703" s="40">
        <v>484.50900000000001</v>
      </c>
      <c r="M703" s="40">
        <v>564.81399999999996</v>
      </c>
      <c r="N703" s="40">
        <v>587.995</v>
      </c>
      <c r="O703" s="40">
        <v>606.98099999999999</v>
      </c>
      <c r="P703" s="40">
        <v>498.86200000000002</v>
      </c>
      <c r="Q703" s="40">
        <v>821.99900000000002</v>
      </c>
      <c r="R703" s="40">
        <v>801.80600000000004</v>
      </c>
      <c r="S703" s="40">
        <v>783.03700000000003</v>
      </c>
      <c r="T703" s="40">
        <v>755.00900000000001</v>
      </c>
      <c r="U703" s="40">
        <v>815.38900000000001</v>
      </c>
      <c r="V703" s="40">
        <v>563.08799999999997</v>
      </c>
      <c r="W703" s="40">
        <v>526.83900000000006</v>
      </c>
      <c r="X703" s="40">
        <v>564.06500000000005</v>
      </c>
      <c r="Y703" s="40">
        <v>526.97400000000005</v>
      </c>
      <c r="Z703" s="40">
        <v>581.38499999999999</v>
      </c>
      <c r="AA703" s="40">
        <v>533.54</v>
      </c>
      <c r="AB703" s="40">
        <v>582.75300000000004</v>
      </c>
      <c r="AC703" s="40">
        <v>820.92100000000005</v>
      </c>
      <c r="AD703" s="40">
        <v>1003.728</v>
      </c>
      <c r="AE703" s="40">
        <v>1099.7550000000001</v>
      </c>
      <c r="AF703" s="40">
        <v>1472.4459999999999</v>
      </c>
      <c r="AG703" s="40">
        <v>1400.82</v>
      </c>
      <c r="AH703" s="40">
        <v>1488.97</v>
      </c>
      <c r="AI703" s="40">
        <v>1852.2049999999999</v>
      </c>
      <c r="AJ703" s="40">
        <v>1944.4390000000001</v>
      </c>
      <c r="AK703" s="40">
        <v>2027.4670000000001</v>
      </c>
      <c r="AL703" s="40">
        <v>2040.58</v>
      </c>
      <c r="AM703" s="40">
        <v>2086.3270000000002</v>
      </c>
      <c r="AN703" s="40">
        <v>2181.7629999999999</v>
      </c>
      <c r="AO703" s="40">
        <v>2402.0349999999999</v>
      </c>
      <c r="AP703" s="40">
        <v>2539.2440000000001</v>
      </c>
      <c r="AQ703" s="40">
        <v>2651.0279999999998</v>
      </c>
      <c r="AR703" s="40">
        <v>2901.2820000000002</v>
      </c>
      <c r="AS703" s="40">
        <v>3155.2910000000002</v>
      </c>
      <c r="AT703" s="40">
        <v>3331.8919999999998</v>
      </c>
      <c r="AU703" s="40">
        <v>3631.3069999999998</v>
      </c>
      <c r="AV703" s="40">
        <v>3469.6680000000001</v>
      </c>
      <c r="AW703" s="40">
        <v>3665.7370000000001</v>
      </c>
      <c r="AX703" s="40">
        <v>3809.6590000000001</v>
      </c>
      <c r="AY703" s="40">
        <v>9662.2999999999993</v>
      </c>
      <c r="AZ703" s="40">
        <v>9433.5</v>
      </c>
      <c r="BA703" s="40">
        <v>9550.4</v>
      </c>
      <c r="BB703" s="40">
        <v>9042.5</v>
      </c>
      <c r="BC703" s="40">
        <v>8940.2000000000007</v>
      </c>
      <c r="BD703" s="40">
        <v>8430.1</v>
      </c>
      <c r="BE703" s="40">
        <v>8508.6</v>
      </c>
      <c r="BF703" s="40">
        <v>5667.9</v>
      </c>
      <c r="BG703" s="40">
        <v>5991.5</v>
      </c>
      <c r="BH703" s="273">
        <v>5798.5</v>
      </c>
      <c r="BI703" s="95" t="e">
        <f t="array" aca="1" ref="BI703" ca="1">_xll.VisibleAlpha.UDF.VAData('VA Details'!$C$2,BI$557,$B703,BI$559,'VA Details'!$C$4,'VA Details'!$C$3,'VA Details'!$C$5)</f>
        <v>#NAME?</v>
      </c>
      <c r="BJ703" s="95" t="e">
        <f t="array" aca="1" ref="BJ703" ca="1">_xll.VisibleAlpha.UDF.VAData('VA Details'!$C$2,BJ$557,$B703,BJ$559,'VA Details'!$C$4,'VA Details'!$C$3,'VA Details'!$C$5)</f>
        <v>#NAME?</v>
      </c>
      <c r="BK703" s="95" t="e">
        <f t="array" aca="1" ref="BK703" ca="1">_xll.VisibleAlpha.UDF.VAData('VA Details'!$C$2,BK$557,$B703,BK$559,'VA Details'!$C$4,'VA Details'!$C$3,'VA Details'!$C$5)</f>
        <v>#NAME?</v>
      </c>
      <c r="BL703" s="95" t="e">
        <f t="array" aca="1" ref="BL703" ca="1">_xll.VisibleAlpha.UDF.VAData('VA Details'!$C$2,BL$557,$B703,BL$559,'VA Details'!$C$4,'VA Details'!$C$3,'VA Details'!$C$5)</f>
        <v>#NAME?</v>
      </c>
      <c r="BM703" s="95" t="e">
        <f t="array" aca="1" ref="BM703" ca="1">_xll.VisibleAlpha.UDF.VAData('VA Details'!$C$2,BM$557,$B703,BM$559,'VA Details'!$C$4,'VA Details'!$C$3,'VA Details'!$C$5)</f>
        <v>#NAME?</v>
      </c>
      <c r="BN703" s="95" t="e">
        <f t="array" aca="1" ref="BN703" ca="1">_xll.VisibleAlpha.UDF.VAData('VA Details'!$C$2,BN$557,$B703,BN$559,'VA Details'!$C$4,'VA Details'!$C$3,'VA Details'!$C$5)</f>
        <v>#NAME?</v>
      </c>
      <c r="BO703" s="95" t="e">
        <f t="array" aca="1" ref="BO703" ca="1">_xll.VisibleAlpha.UDF.VAData('VA Details'!$C$2,BO$557,$B703,BO$559,'VA Details'!$C$4,'VA Details'!$C$3,'VA Details'!$C$5)</f>
        <v>#NAME?</v>
      </c>
      <c r="BP703" s="95" t="e">
        <f t="array" aca="1" ref="BP703" ca="1">_xll.VisibleAlpha.UDF.VAData('VA Details'!$C$2,BP$557,$B703,BP$559,'VA Details'!$C$4,'VA Details'!$C$3,'VA Details'!$C$5)</f>
        <v>#NAME?</v>
      </c>
      <c r="BQ703" s="95" t="e">
        <f t="array" aca="1" ref="BQ703" ca="1">_xll.VisibleAlpha.UDF.VAData('VA Details'!$C$2,BQ$557,$B703,BQ$559,'VA Details'!$C$4,'VA Details'!$C$3,'VA Details'!$C$5)</f>
        <v>#NAME?</v>
      </c>
      <c r="BR703" s="95" t="e">
        <f t="array" aca="1" ref="BR703" ca="1">_xll.VisibleAlpha.UDF.VAData('VA Details'!$C$2,BR$557,$B703,BR$559,'VA Details'!$C$4,'VA Details'!$C$3,'VA Details'!$C$5)</f>
        <v>#NAME?</v>
      </c>
      <c r="BS703" s="95" t="e">
        <f t="array" aca="1" ref="BS703" ca="1">_xll.VisibleAlpha.UDF.VAData('VA Details'!$C$2,BS$557,$B703,BS$559,'VA Details'!$C$4,'VA Details'!$C$3,'VA Details'!$C$5)</f>
        <v>#NAME?</v>
      </c>
      <c r="BT703" s="95" t="e">
        <f t="array" aca="1" ref="BT703" ca="1">_xll.VisibleAlpha.UDF.VAData('VA Details'!$C$2,BT$557,$B703,BT$559,'VA Details'!$C$4,'VA Details'!$C$3,'VA Details'!$C$5)</f>
        <v>#NAME?</v>
      </c>
      <c r="BU703" s="95" t="e">
        <f t="array" aca="1" ref="BU703" ca="1">_xll.VisibleAlpha.UDF.VAData('VA Details'!$C$2,BU$557,$B703,BU$559,'VA Details'!$C$4,'VA Details'!$C$3,'VA Details'!$C$5)</f>
        <v>#NAME?</v>
      </c>
      <c r="BV703" s="95" t="e">
        <f t="array" aca="1" ref="BV703" ca="1">_xll.VisibleAlpha.UDF.VAData('VA Details'!$C$2,BV$557,$B703,BV$559,'VA Details'!$C$4,'VA Details'!$C$3,'VA Details'!$C$5)</f>
        <v>#NAME?</v>
      </c>
      <c r="BW703" s="95" t="e">
        <f t="array" aca="1" ref="BW703" ca="1">_xll.VisibleAlpha.UDF.VAData('VA Details'!$C$2,BW$557,$B703,BW$559,'VA Details'!$C$4,'VA Details'!$C$3,'VA Details'!$C$5)</f>
        <v>#NAME?</v>
      </c>
      <c r="BX703" s="95" t="e">
        <f t="array" aca="1" ref="BX703" ca="1">_xll.VisibleAlpha.UDF.VAData('VA Details'!$C$2,BX$557,$B703,BX$559,'VA Details'!$C$4,'VA Details'!$C$3,'VA Details'!$C$5)</f>
        <v>#NAME?</v>
      </c>
      <c r="BY703" s="95" t="e">
        <f t="array" aca="1" ref="BY703" ca="1">_xll.VisibleAlpha.UDF.VAData('VA Details'!$C$2,BY$557,$B703,BY$559,'VA Details'!$C$4,'VA Details'!$C$3,'VA Details'!$C$5)</f>
        <v>#NAME?</v>
      </c>
      <c r="BZ703" s="95" t="e">
        <f t="array" aca="1" ref="BZ703" ca="1">_xll.VisibleAlpha.UDF.VAData('VA Details'!$C$2,BZ$557,$B703,BZ$559,'VA Details'!$C$4,'VA Details'!$C$3,'VA Details'!$C$5)</f>
        <v>#NAME?</v>
      </c>
      <c r="CB703" s="40" t="s">
        <v>365</v>
      </c>
      <c r="CC703" s="40">
        <v>595.72699999999998</v>
      </c>
      <c r="CD703" s="40">
        <v>587.995</v>
      </c>
      <c r="CE703" s="40">
        <v>801.80600000000004</v>
      </c>
      <c r="CF703" s="40">
        <v>563.08799999999997</v>
      </c>
      <c r="CG703" s="40">
        <v>581.38499999999999</v>
      </c>
      <c r="CH703" s="40">
        <v>1003.728</v>
      </c>
      <c r="CI703" s="40">
        <v>1488.97</v>
      </c>
      <c r="CJ703" s="40">
        <v>2040.58</v>
      </c>
      <c r="CK703" s="40">
        <v>2539.2440000000001</v>
      </c>
      <c r="CL703" s="40">
        <v>3331.8919999999998</v>
      </c>
      <c r="CM703" s="40">
        <v>3809.6590000000001</v>
      </c>
      <c r="CN703" s="40">
        <v>9042.5</v>
      </c>
      <c r="CO703" s="40">
        <v>5667.9</v>
      </c>
      <c r="CP703" s="95" t="e">
        <f t="array" aca="1" ref="CP703" ca="1">_xll.VisibleAlpha.UDF.VAData('VA Details'!$C$2,CP$557,$B703,CP$559,'VA Details'!$C$4,'VA Details'!$C$3,'VA Details'!$C$5)</f>
        <v>#NAME?</v>
      </c>
      <c r="CQ703" s="95" t="e">
        <f t="array" aca="1" ref="CQ703" ca="1">_xll.VisibleAlpha.UDF.VAData('VA Details'!$C$2,CQ$557,$B703,CQ$559,'VA Details'!$C$4,'VA Details'!$C$3,'VA Details'!$C$5)</f>
        <v>#NAME?</v>
      </c>
      <c r="CR703" s="95" t="e">
        <f t="array" aca="1" ref="CR703" ca="1">_xll.VisibleAlpha.UDF.VAData('VA Details'!$C$2,CR$557,$B703,CR$559,'VA Details'!$C$4,'VA Details'!$C$3,'VA Details'!$C$5)</f>
        <v>#NAME?</v>
      </c>
      <c r="CS703" s="95" t="e">
        <f t="array" aca="1" ref="CS703" ca="1">_xll.VisibleAlpha.UDF.VAData('VA Details'!$C$2,CS$557,$B703,CS$559,'VA Details'!$C$4,'VA Details'!$C$3,'VA Details'!$C$5)</f>
        <v>#NAME?</v>
      </c>
      <c r="CT703" s="95" t="e">
        <f t="array" aca="1" ref="CT703" ca="1">_xll.VisibleAlpha.UDF.VAData('VA Details'!$C$2,CT$557,$B703,CT$559,'VA Details'!$C$4,'VA Details'!$C$3,'VA Details'!$C$5)</f>
        <v>#NAME?</v>
      </c>
    </row>
    <row r="704" spans="1:98" ht="15.75" customHeight="1" x14ac:dyDescent="0.25">
      <c r="A704" s="1"/>
      <c r="B704" s="36" t="s">
        <v>467</v>
      </c>
      <c r="C704" s="4" t="s">
        <v>365</v>
      </c>
      <c r="D704" s="4" t="s">
        <v>365</v>
      </c>
      <c r="E704" s="4" t="s">
        <v>365</v>
      </c>
      <c r="F704" s="4" t="s">
        <v>365</v>
      </c>
      <c r="G704" s="4" t="s">
        <v>365</v>
      </c>
      <c r="H704" s="4" t="s">
        <v>365</v>
      </c>
      <c r="I704" s="4" t="s">
        <v>365</v>
      </c>
      <c r="J704" s="4" t="s">
        <v>365</v>
      </c>
      <c r="K704" s="4" t="s">
        <v>365</v>
      </c>
      <c r="L704" s="4" t="s">
        <v>365</v>
      </c>
      <c r="M704" s="4" t="s">
        <v>365</v>
      </c>
      <c r="N704" s="4" t="s">
        <v>365</v>
      </c>
      <c r="O704" s="4" t="s">
        <v>365</v>
      </c>
      <c r="P704" s="4" t="s">
        <v>365</v>
      </c>
      <c r="Q704" s="4" t="s">
        <v>365</v>
      </c>
      <c r="R704" s="4" t="s">
        <v>365</v>
      </c>
      <c r="S704" s="4" t="s">
        <v>365</v>
      </c>
      <c r="T704" s="4" t="s">
        <v>365</v>
      </c>
      <c r="U704" s="4" t="s">
        <v>365</v>
      </c>
      <c r="V704" s="4" t="s">
        <v>365</v>
      </c>
      <c r="W704" s="4" t="s">
        <v>365</v>
      </c>
      <c r="X704" s="4" t="s">
        <v>365</v>
      </c>
      <c r="Y704" s="4" t="s">
        <v>365</v>
      </c>
      <c r="Z704" s="4" t="s">
        <v>365</v>
      </c>
      <c r="AA704" s="4" t="s">
        <v>365</v>
      </c>
      <c r="AB704" s="4" t="s">
        <v>365</v>
      </c>
      <c r="AC704" s="4" t="s">
        <v>365</v>
      </c>
      <c r="AD704" s="4" t="s">
        <v>365</v>
      </c>
      <c r="AE704" s="4" t="s">
        <v>365</v>
      </c>
      <c r="AF704" s="4" t="s">
        <v>365</v>
      </c>
      <c r="AG704" s="4" t="s">
        <v>365</v>
      </c>
      <c r="AH704" s="4" t="s">
        <v>365</v>
      </c>
      <c r="AI704" s="4" t="s">
        <v>365</v>
      </c>
      <c r="AJ704" s="4" t="s">
        <v>365</v>
      </c>
      <c r="AK704" s="4" t="s">
        <v>365</v>
      </c>
      <c r="AL704" s="4" t="s">
        <v>365</v>
      </c>
      <c r="AM704" s="4" t="s">
        <v>365</v>
      </c>
      <c r="AN704" s="4" t="s">
        <v>365</v>
      </c>
      <c r="AO704" s="4" t="s">
        <v>365</v>
      </c>
      <c r="AP704" s="4" t="s">
        <v>365</v>
      </c>
      <c r="AQ704" s="4" t="s">
        <v>365</v>
      </c>
      <c r="AR704" s="4" t="s">
        <v>365</v>
      </c>
      <c r="AS704" s="4" t="s">
        <v>365</v>
      </c>
      <c r="AT704" s="4" t="s">
        <v>365</v>
      </c>
      <c r="AU704" s="4">
        <v>12.375</v>
      </c>
      <c r="AV704" s="4" t="s">
        <v>365</v>
      </c>
      <c r="AW704" s="4" t="s">
        <v>365</v>
      </c>
      <c r="AX704" s="4" t="s">
        <v>365</v>
      </c>
      <c r="AY704" s="4" t="s">
        <v>365</v>
      </c>
      <c r="AZ704" s="4" t="s">
        <v>365</v>
      </c>
      <c r="BA704" s="4" t="s">
        <v>365</v>
      </c>
      <c r="BB704" s="4" t="s">
        <v>365</v>
      </c>
      <c r="BC704" s="4" t="s">
        <v>365</v>
      </c>
      <c r="BD704" s="4" t="s">
        <v>365</v>
      </c>
      <c r="BE704" s="4" t="s">
        <v>365</v>
      </c>
      <c r="BF704" s="4" t="s">
        <v>365</v>
      </c>
      <c r="BG704" s="4" t="s">
        <v>365</v>
      </c>
      <c r="BH704" s="272" t="s">
        <v>365</v>
      </c>
      <c r="BI704" s="218" t="e">
        <f t="array" aca="1" ref="BI704" ca="1">_xll.VisibleAlpha.UDF.VAData('VA Details'!$C$2,BI$557,$B704,BI$559,'VA Details'!$C$4,'VA Details'!$C$3,'VA Details'!$C$5)</f>
        <v>#NAME?</v>
      </c>
      <c r="BJ704" s="218" t="e">
        <f t="array" aca="1" ref="BJ704" ca="1">_xll.VisibleAlpha.UDF.VAData('VA Details'!$C$2,BJ$557,$B704,BJ$559,'VA Details'!$C$4,'VA Details'!$C$3,'VA Details'!$C$5)</f>
        <v>#NAME?</v>
      </c>
      <c r="BK704" s="218" t="e">
        <f t="array" aca="1" ref="BK704" ca="1">_xll.VisibleAlpha.UDF.VAData('VA Details'!$C$2,BK$557,$B704,BK$559,'VA Details'!$C$4,'VA Details'!$C$3,'VA Details'!$C$5)</f>
        <v>#NAME?</v>
      </c>
      <c r="BL704" s="218" t="e">
        <f t="array" aca="1" ref="BL704" ca="1">_xll.VisibleAlpha.UDF.VAData('VA Details'!$C$2,BL$557,$B704,BL$559,'VA Details'!$C$4,'VA Details'!$C$3,'VA Details'!$C$5)</f>
        <v>#NAME?</v>
      </c>
      <c r="BM704" s="218" t="e">
        <f t="array" aca="1" ref="BM704" ca="1">_xll.VisibleAlpha.UDF.VAData('VA Details'!$C$2,BM$557,$B704,BM$559,'VA Details'!$C$4,'VA Details'!$C$3,'VA Details'!$C$5)</f>
        <v>#NAME?</v>
      </c>
      <c r="BN704" s="218" t="e">
        <f t="array" aca="1" ref="BN704" ca="1">_xll.VisibleAlpha.UDF.VAData('VA Details'!$C$2,BN$557,$B704,BN$559,'VA Details'!$C$4,'VA Details'!$C$3,'VA Details'!$C$5)</f>
        <v>#NAME?</v>
      </c>
      <c r="BO704" s="218" t="e">
        <f t="array" aca="1" ref="BO704" ca="1">_xll.VisibleAlpha.UDF.VAData('VA Details'!$C$2,BO$557,$B704,BO$559,'VA Details'!$C$4,'VA Details'!$C$3,'VA Details'!$C$5)</f>
        <v>#NAME?</v>
      </c>
      <c r="BP704" s="218" t="e">
        <f t="array" aca="1" ref="BP704" ca="1">_xll.VisibleAlpha.UDF.VAData('VA Details'!$C$2,BP$557,$B704,BP$559,'VA Details'!$C$4,'VA Details'!$C$3,'VA Details'!$C$5)</f>
        <v>#NAME?</v>
      </c>
      <c r="BQ704" s="218" t="e">
        <f t="array" aca="1" ref="BQ704" ca="1">_xll.VisibleAlpha.UDF.VAData('VA Details'!$C$2,BQ$557,$B704,BQ$559,'VA Details'!$C$4,'VA Details'!$C$3,'VA Details'!$C$5)</f>
        <v>#NAME?</v>
      </c>
      <c r="BR704" s="218" t="e">
        <f t="array" aca="1" ref="BR704" ca="1">_xll.VisibleAlpha.UDF.VAData('VA Details'!$C$2,BR$557,$B704,BR$559,'VA Details'!$C$4,'VA Details'!$C$3,'VA Details'!$C$5)</f>
        <v>#NAME?</v>
      </c>
      <c r="BS704" s="218" t="e">
        <f t="array" aca="1" ref="BS704" ca="1">_xll.VisibleAlpha.UDF.VAData('VA Details'!$C$2,BS$557,$B704,BS$559,'VA Details'!$C$4,'VA Details'!$C$3,'VA Details'!$C$5)</f>
        <v>#NAME?</v>
      </c>
      <c r="BT704" s="218" t="e">
        <f t="array" aca="1" ref="BT704" ca="1">_xll.VisibleAlpha.UDF.VAData('VA Details'!$C$2,BT$557,$B704,BT$559,'VA Details'!$C$4,'VA Details'!$C$3,'VA Details'!$C$5)</f>
        <v>#NAME?</v>
      </c>
      <c r="BU704" s="218" t="e">
        <f t="array" aca="1" ref="BU704" ca="1">_xll.VisibleAlpha.UDF.VAData('VA Details'!$C$2,BU$557,$B704,BU$559,'VA Details'!$C$4,'VA Details'!$C$3,'VA Details'!$C$5)</f>
        <v>#NAME?</v>
      </c>
      <c r="BV704" s="218" t="e">
        <f t="array" aca="1" ref="BV704" ca="1">_xll.VisibleAlpha.UDF.VAData('VA Details'!$C$2,BV$557,$B704,BV$559,'VA Details'!$C$4,'VA Details'!$C$3,'VA Details'!$C$5)</f>
        <v>#NAME?</v>
      </c>
      <c r="BW704" s="218" t="e">
        <f t="array" aca="1" ref="BW704" ca="1">_xll.VisibleAlpha.UDF.VAData('VA Details'!$C$2,BW$557,$B704,BW$559,'VA Details'!$C$4,'VA Details'!$C$3,'VA Details'!$C$5)</f>
        <v>#NAME?</v>
      </c>
      <c r="BX704" s="218" t="e">
        <f t="array" aca="1" ref="BX704" ca="1">_xll.VisibleAlpha.UDF.VAData('VA Details'!$C$2,BX$557,$B704,BX$559,'VA Details'!$C$4,'VA Details'!$C$3,'VA Details'!$C$5)</f>
        <v>#NAME?</v>
      </c>
      <c r="BY704" s="218" t="e">
        <f t="array" aca="1" ref="BY704" ca="1">_xll.VisibleAlpha.UDF.VAData('VA Details'!$C$2,BY$557,$B704,BY$559,'VA Details'!$C$4,'VA Details'!$C$3,'VA Details'!$C$5)</f>
        <v>#NAME?</v>
      </c>
      <c r="BZ704" s="218" t="e">
        <f t="array" aca="1" ref="BZ704" ca="1">_xll.VisibleAlpha.UDF.VAData('VA Details'!$C$2,BZ$557,$B704,BZ$559,'VA Details'!$C$4,'VA Details'!$C$3,'VA Details'!$C$5)</f>
        <v>#NAME?</v>
      </c>
      <c r="CB704" s="4" t="s">
        <v>365</v>
      </c>
      <c r="CC704" s="4" t="s">
        <v>365</v>
      </c>
      <c r="CD704" s="4" t="s">
        <v>365</v>
      </c>
      <c r="CE704" s="4" t="s">
        <v>365</v>
      </c>
      <c r="CF704" s="4" t="s">
        <v>365</v>
      </c>
      <c r="CG704" s="4" t="s">
        <v>365</v>
      </c>
      <c r="CH704" s="4" t="s">
        <v>365</v>
      </c>
      <c r="CI704" s="4" t="s">
        <v>365</v>
      </c>
      <c r="CJ704" s="4" t="s">
        <v>365</v>
      </c>
      <c r="CK704" s="4" t="s">
        <v>365</v>
      </c>
      <c r="CL704" s="4" t="s">
        <v>365</v>
      </c>
      <c r="CM704" s="4" t="s">
        <v>365</v>
      </c>
      <c r="CN704" s="4" t="s">
        <v>365</v>
      </c>
      <c r="CO704" s="4" t="s">
        <v>365</v>
      </c>
      <c r="CP704" s="218" t="e">
        <f t="array" aca="1" ref="CP704" ca="1">_xll.VisibleAlpha.UDF.VAData('VA Details'!$C$2,CP$557,$B704,CP$559,'VA Details'!$C$4,'VA Details'!$C$3,'VA Details'!$C$5)</f>
        <v>#NAME?</v>
      </c>
      <c r="CQ704" s="218" t="e">
        <f t="array" aca="1" ref="CQ704" ca="1">_xll.VisibleAlpha.UDF.VAData('VA Details'!$C$2,CQ$557,$B704,CQ$559,'VA Details'!$C$4,'VA Details'!$C$3,'VA Details'!$C$5)</f>
        <v>#NAME?</v>
      </c>
      <c r="CR704" s="218" t="e">
        <f t="array" aca="1" ref="CR704" ca="1">_xll.VisibleAlpha.UDF.VAData('VA Details'!$C$2,CR$557,$B704,CR$559,'VA Details'!$C$4,'VA Details'!$C$3,'VA Details'!$C$5)</f>
        <v>#NAME?</v>
      </c>
      <c r="CS704" s="218" t="e">
        <f t="array" aca="1" ref="CS704" ca="1">_xll.VisibleAlpha.UDF.VAData('VA Details'!$C$2,CS$557,$B704,CS$559,'VA Details'!$C$4,'VA Details'!$C$3,'VA Details'!$C$5)</f>
        <v>#NAME?</v>
      </c>
      <c r="CT704" s="218" t="e">
        <f t="array" aca="1" ref="CT704" ca="1">_xll.VisibleAlpha.UDF.VAData('VA Details'!$C$2,CT$557,$B704,CT$559,'VA Details'!$C$4,'VA Details'!$C$3,'VA Details'!$C$5)</f>
        <v>#NAME?</v>
      </c>
    </row>
    <row r="705" spans="1:98" ht="15.75" customHeight="1" x14ac:dyDescent="0.25">
      <c r="A705" s="16"/>
      <c r="B705" s="17" t="s">
        <v>352</v>
      </c>
      <c r="C705" s="40" t="s">
        <v>365</v>
      </c>
      <c r="D705" s="40" t="s">
        <v>365</v>
      </c>
      <c r="E705" s="40" t="s">
        <v>365</v>
      </c>
      <c r="F705" s="40" t="s">
        <v>365</v>
      </c>
      <c r="G705" s="40">
        <v>1003.577</v>
      </c>
      <c r="H705" s="40">
        <v>931.91600000000005</v>
      </c>
      <c r="I705" s="40">
        <v>1140.596</v>
      </c>
      <c r="J705" s="40">
        <v>1149.4269999999999</v>
      </c>
      <c r="K705" s="40">
        <v>1073.1369999999999</v>
      </c>
      <c r="L705" s="40">
        <v>1164.7449999999999</v>
      </c>
      <c r="M705" s="40">
        <v>1189.7809999999999</v>
      </c>
      <c r="N705" s="40">
        <v>1277.8389999999999</v>
      </c>
      <c r="O705" s="40">
        <v>1448.105</v>
      </c>
      <c r="P705" s="40">
        <v>2701.3139999999999</v>
      </c>
      <c r="Q705" s="40">
        <v>1985.3510000000001</v>
      </c>
      <c r="R705" s="40">
        <v>1799.63</v>
      </c>
      <c r="S705" s="40">
        <v>1607.7360000000001</v>
      </c>
      <c r="T705" s="40">
        <v>1665.212</v>
      </c>
      <c r="U705" s="40">
        <v>2253.8180000000002</v>
      </c>
      <c r="V705" s="40">
        <v>2231.1</v>
      </c>
      <c r="W705" s="40">
        <v>2352.6039999999998</v>
      </c>
      <c r="X705" s="40">
        <v>2416.4989999999998</v>
      </c>
      <c r="Y705" s="40">
        <v>2585.009</v>
      </c>
      <c r="Z705" s="40">
        <v>2590.277</v>
      </c>
      <c r="AA705" s="40">
        <v>2538.7269999999999</v>
      </c>
      <c r="AB705" s="40">
        <v>2979.08</v>
      </c>
      <c r="AC705" s="40">
        <v>3089.0990000000002</v>
      </c>
      <c r="AD705" s="40">
        <v>3149.154</v>
      </c>
      <c r="AE705" s="40">
        <v>3219.57</v>
      </c>
      <c r="AF705" s="40">
        <v>3696.38</v>
      </c>
      <c r="AG705" s="40">
        <v>3682.61</v>
      </c>
      <c r="AH705" s="40">
        <v>3737.8409999999999</v>
      </c>
      <c r="AI705" s="40">
        <v>3456.0039999999999</v>
      </c>
      <c r="AJ705" s="40">
        <v>3655.1889999999999</v>
      </c>
      <c r="AK705" s="40">
        <v>4387.16</v>
      </c>
      <c r="AL705" s="40">
        <v>4243.0649999999996</v>
      </c>
      <c r="AM705" s="40">
        <v>4366.2219999999998</v>
      </c>
      <c r="AN705" s="40">
        <v>4815.1109999999999</v>
      </c>
      <c r="AO705" s="40">
        <v>4879.6329999999998</v>
      </c>
      <c r="AP705" s="40">
        <v>4948.8320000000003</v>
      </c>
      <c r="AQ705" s="40">
        <v>5369.241</v>
      </c>
      <c r="AR705" s="40">
        <v>5836.1540000000005</v>
      </c>
      <c r="AS705" s="40">
        <v>5966.0990000000002</v>
      </c>
      <c r="AT705" s="40">
        <v>6028.2179999999998</v>
      </c>
      <c r="AU705" s="40">
        <v>6314.2550000000001</v>
      </c>
      <c r="AV705" s="40">
        <v>6619.0309999999999</v>
      </c>
      <c r="AW705" s="40">
        <v>6357.9530000000004</v>
      </c>
      <c r="AX705" s="40">
        <v>6546.2190000000001</v>
      </c>
      <c r="AY705" s="40">
        <v>17744.900000000001</v>
      </c>
      <c r="AZ705" s="40">
        <v>17492.900000000001</v>
      </c>
      <c r="BA705" s="40">
        <v>16881.400000000001</v>
      </c>
      <c r="BB705" s="40">
        <v>15862.1</v>
      </c>
      <c r="BC705" s="40">
        <v>15525.3</v>
      </c>
      <c r="BD705" s="40">
        <v>15207.4</v>
      </c>
      <c r="BE705" s="40">
        <v>14895.7</v>
      </c>
      <c r="BF705" s="40">
        <v>12216.9</v>
      </c>
      <c r="BG705" s="40">
        <v>12944.6</v>
      </c>
      <c r="BH705" s="273">
        <v>13075.3</v>
      </c>
      <c r="BI705" s="95" t="e">
        <f t="array" aca="1" ref="BI705" ca="1">_xll.VisibleAlpha.UDF.VAData('VA Details'!$C$2,BI$557,$B705,BI$559,'VA Details'!$C$4,'VA Details'!$C$3,'VA Details'!$C$5)</f>
        <v>#NAME?</v>
      </c>
      <c r="BJ705" s="95" t="e">
        <f t="array" aca="1" ref="BJ705" ca="1">_xll.VisibleAlpha.UDF.VAData('VA Details'!$C$2,BJ$557,$B705,BJ$559,'VA Details'!$C$4,'VA Details'!$C$3,'VA Details'!$C$5)</f>
        <v>#NAME?</v>
      </c>
      <c r="BK705" s="95" t="e">
        <f t="array" aca="1" ref="BK705" ca="1">_xll.VisibleAlpha.UDF.VAData('VA Details'!$C$2,BK$557,$B705,BK$559,'VA Details'!$C$4,'VA Details'!$C$3,'VA Details'!$C$5)</f>
        <v>#NAME?</v>
      </c>
      <c r="BL705" s="95" t="e">
        <f t="array" aca="1" ref="BL705" ca="1">_xll.VisibleAlpha.UDF.VAData('VA Details'!$C$2,BL$557,$B705,BL$559,'VA Details'!$C$4,'VA Details'!$C$3,'VA Details'!$C$5)</f>
        <v>#NAME?</v>
      </c>
      <c r="BM705" s="95" t="e">
        <f t="array" aca="1" ref="BM705" ca="1">_xll.VisibleAlpha.UDF.VAData('VA Details'!$C$2,BM$557,$B705,BM$559,'VA Details'!$C$4,'VA Details'!$C$3,'VA Details'!$C$5)</f>
        <v>#NAME?</v>
      </c>
      <c r="BN705" s="95" t="e">
        <f t="array" aca="1" ref="BN705" ca="1">_xll.VisibleAlpha.UDF.VAData('VA Details'!$C$2,BN$557,$B705,BN$559,'VA Details'!$C$4,'VA Details'!$C$3,'VA Details'!$C$5)</f>
        <v>#NAME?</v>
      </c>
      <c r="BO705" s="95" t="e">
        <f t="array" aca="1" ref="BO705" ca="1">_xll.VisibleAlpha.UDF.VAData('VA Details'!$C$2,BO$557,$B705,BO$559,'VA Details'!$C$4,'VA Details'!$C$3,'VA Details'!$C$5)</f>
        <v>#NAME?</v>
      </c>
      <c r="BP705" s="95" t="e">
        <f t="array" aca="1" ref="BP705" ca="1">_xll.VisibleAlpha.UDF.VAData('VA Details'!$C$2,BP$557,$B705,BP$559,'VA Details'!$C$4,'VA Details'!$C$3,'VA Details'!$C$5)</f>
        <v>#NAME?</v>
      </c>
      <c r="BQ705" s="95" t="e">
        <f t="array" aca="1" ref="BQ705" ca="1">_xll.VisibleAlpha.UDF.VAData('VA Details'!$C$2,BQ$557,$B705,BQ$559,'VA Details'!$C$4,'VA Details'!$C$3,'VA Details'!$C$5)</f>
        <v>#NAME?</v>
      </c>
      <c r="BR705" s="95" t="e">
        <f t="array" aca="1" ref="BR705" ca="1">_xll.VisibleAlpha.UDF.VAData('VA Details'!$C$2,BR$557,$B705,BR$559,'VA Details'!$C$4,'VA Details'!$C$3,'VA Details'!$C$5)</f>
        <v>#NAME?</v>
      </c>
      <c r="BS705" s="95" t="e">
        <f t="array" aca="1" ref="BS705" ca="1">_xll.VisibleAlpha.UDF.VAData('VA Details'!$C$2,BS$557,$B705,BS$559,'VA Details'!$C$4,'VA Details'!$C$3,'VA Details'!$C$5)</f>
        <v>#NAME?</v>
      </c>
      <c r="BT705" s="95" t="e">
        <f t="array" aca="1" ref="BT705" ca="1">_xll.VisibleAlpha.UDF.VAData('VA Details'!$C$2,BT$557,$B705,BT$559,'VA Details'!$C$4,'VA Details'!$C$3,'VA Details'!$C$5)</f>
        <v>#NAME?</v>
      </c>
      <c r="BU705" s="95" t="e">
        <f t="array" aca="1" ref="BU705" ca="1">_xll.VisibleAlpha.UDF.VAData('VA Details'!$C$2,BU$557,$B705,BU$559,'VA Details'!$C$4,'VA Details'!$C$3,'VA Details'!$C$5)</f>
        <v>#NAME?</v>
      </c>
      <c r="BV705" s="95" t="e">
        <f t="array" aca="1" ref="BV705" ca="1">_xll.VisibleAlpha.UDF.VAData('VA Details'!$C$2,BV$557,$B705,BV$559,'VA Details'!$C$4,'VA Details'!$C$3,'VA Details'!$C$5)</f>
        <v>#NAME?</v>
      </c>
      <c r="BW705" s="95" t="e">
        <f t="array" aca="1" ref="BW705" ca="1">_xll.VisibleAlpha.UDF.VAData('VA Details'!$C$2,BW$557,$B705,BW$559,'VA Details'!$C$4,'VA Details'!$C$3,'VA Details'!$C$5)</f>
        <v>#NAME?</v>
      </c>
      <c r="BX705" s="95" t="e">
        <f t="array" aca="1" ref="BX705" ca="1">_xll.VisibleAlpha.UDF.VAData('VA Details'!$C$2,BX$557,$B705,BX$559,'VA Details'!$C$4,'VA Details'!$C$3,'VA Details'!$C$5)</f>
        <v>#NAME?</v>
      </c>
      <c r="BY705" s="95" t="e">
        <f t="array" aca="1" ref="BY705" ca="1">_xll.VisibleAlpha.UDF.VAData('VA Details'!$C$2,BY$557,$B705,BY$559,'VA Details'!$C$4,'VA Details'!$C$3,'VA Details'!$C$5)</f>
        <v>#NAME?</v>
      </c>
      <c r="BZ705" s="95" t="e">
        <f t="array" aca="1" ref="BZ705" ca="1">_xll.VisibleAlpha.UDF.VAData('VA Details'!$C$2,BZ$557,$B705,BZ$559,'VA Details'!$C$4,'VA Details'!$C$3,'VA Details'!$C$5)</f>
        <v>#NAME?</v>
      </c>
      <c r="CB705" s="40" t="s">
        <v>365</v>
      </c>
      <c r="CC705" s="40">
        <v>1149.4269999999999</v>
      </c>
      <c r="CD705" s="40">
        <v>1277.8389999999999</v>
      </c>
      <c r="CE705" s="40">
        <v>1799.63</v>
      </c>
      <c r="CF705" s="40">
        <v>2231.1</v>
      </c>
      <c r="CG705" s="40">
        <v>2590.277</v>
      </c>
      <c r="CH705" s="40">
        <v>3149.154</v>
      </c>
      <c r="CI705" s="40">
        <v>3737.8409999999999</v>
      </c>
      <c r="CJ705" s="40">
        <v>4243.0649999999996</v>
      </c>
      <c r="CK705" s="40">
        <v>4948.8320000000003</v>
      </c>
      <c r="CL705" s="40">
        <v>6028.2179999999998</v>
      </c>
      <c r="CM705" s="40">
        <v>6546.2190000000001</v>
      </c>
      <c r="CN705" s="40">
        <v>15862.1</v>
      </c>
      <c r="CO705" s="40">
        <v>12216.9</v>
      </c>
      <c r="CP705" s="95" t="e">
        <f t="array" aca="1" ref="CP705" ca="1">_xll.VisibleAlpha.UDF.VAData('VA Details'!$C$2,CP$557,$B705,CP$559,'VA Details'!$C$4,'VA Details'!$C$3,'VA Details'!$C$5)</f>
        <v>#NAME?</v>
      </c>
      <c r="CQ705" s="95" t="e">
        <f t="array" aca="1" ref="CQ705" ca="1">_xll.VisibleAlpha.UDF.VAData('VA Details'!$C$2,CQ$557,$B705,CQ$559,'VA Details'!$C$4,'VA Details'!$C$3,'VA Details'!$C$5)</f>
        <v>#NAME?</v>
      </c>
      <c r="CR705" s="95" t="e">
        <f t="array" aca="1" ref="CR705" ca="1">_xll.VisibleAlpha.UDF.VAData('VA Details'!$C$2,CR$557,$B705,CR$559,'VA Details'!$C$4,'VA Details'!$C$3,'VA Details'!$C$5)</f>
        <v>#NAME?</v>
      </c>
      <c r="CS705" s="95" t="e">
        <f t="array" aca="1" ref="CS705" ca="1">_xll.VisibleAlpha.UDF.VAData('VA Details'!$C$2,CS$557,$B705,CS$559,'VA Details'!$C$4,'VA Details'!$C$3,'VA Details'!$C$5)</f>
        <v>#NAME?</v>
      </c>
      <c r="CT705" s="95" t="e">
        <f t="array" aca="1" ref="CT705" ca="1">_xll.VisibleAlpha.UDF.VAData('VA Details'!$C$2,CT$557,$B705,CT$559,'VA Details'!$C$4,'VA Details'!$C$3,'VA Details'!$C$5)</f>
        <v>#NAME?</v>
      </c>
    </row>
    <row r="706" spans="1:98" ht="15.75" customHeight="1" x14ac:dyDescent="0.25">
      <c r="A706" s="138"/>
      <c r="B706" s="12" t="s">
        <v>468</v>
      </c>
      <c r="C706" s="225" t="e">
        <v>#VALUE!</v>
      </c>
      <c r="D706" s="225" t="e">
        <v>#VALUE!</v>
      </c>
      <c r="E706" s="225" t="e">
        <v>#VALUE!</v>
      </c>
      <c r="F706" s="225" t="e">
        <v>#VALUE!</v>
      </c>
      <c r="G706" s="225">
        <v>0</v>
      </c>
      <c r="H706" s="225">
        <v>0</v>
      </c>
      <c r="I706" s="225">
        <v>0</v>
      </c>
      <c r="J706" s="225">
        <v>0</v>
      </c>
      <c r="K706" s="225">
        <v>0</v>
      </c>
      <c r="L706" s="225">
        <v>0</v>
      </c>
      <c r="M706" s="225">
        <v>0</v>
      </c>
      <c r="N706" s="225">
        <v>0</v>
      </c>
      <c r="O706" s="225">
        <v>0</v>
      </c>
      <c r="P706" s="225">
        <v>0</v>
      </c>
      <c r="Q706" s="225">
        <v>0</v>
      </c>
      <c r="R706" s="225">
        <v>0</v>
      </c>
      <c r="S706" s="225">
        <v>0</v>
      </c>
      <c r="T706" s="225">
        <v>0</v>
      </c>
      <c r="U706" s="225">
        <v>0</v>
      </c>
      <c r="V706" s="225">
        <v>0</v>
      </c>
      <c r="W706" s="225">
        <v>0</v>
      </c>
      <c r="X706" s="225">
        <v>0</v>
      </c>
      <c r="Y706" s="225">
        <v>0</v>
      </c>
      <c r="Z706" s="225">
        <v>0</v>
      </c>
      <c r="AA706" s="225">
        <v>0</v>
      </c>
      <c r="AB706" s="225">
        <v>0</v>
      </c>
      <c r="AC706" s="225">
        <v>0</v>
      </c>
      <c r="AD706" s="225">
        <v>0</v>
      </c>
      <c r="AE706" s="225">
        <v>0</v>
      </c>
      <c r="AF706" s="225">
        <v>0</v>
      </c>
      <c r="AG706" s="225">
        <v>0</v>
      </c>
      <c r="AH706" s="225">
        <v>0</v>
      </c>
      <c r="AI706" s="225">
        <v>0</v>
      </c>
      <c r="AJ706" s="225">
        <v>0</v>
      </c>
      <c r="AK706" s="225">
        <v>0</v>
      </c>
      <c r="AL706" s="225">
        <v>0</v>
      </c>
      <c r="AM706" s="225">
        <v>0</v>
      </c>
      <c r="AN706" s="225">
        <v>0</v>
      </c>
      <c r="AO706" s="225">
        <v>0</v>
      </c>
      <c r="AP706" s="225">
        <v>0</v>
      </c>
      <c r="AQ706" s="225">
        <v>0</v>
      </c>
      <c r="AR706" s="225">
        <v>0</v>
      </c>
      <c r="AS706" s="225">
        <v>0</v>
      </c>
      <c r="AT706" s="225">
        <v>0</v>
      </c>
      <c r="AU706" s="225">
        <v>0</v>
      </c>
      <c r="AV706" s="225">
        <v>0</v>
      </c>
      <c r="AW706" s="225">
        <v>0</v>
      </c>
      <c r="AX706" s="225">
        <v>0</v>
      </c>
      <c r="AY706" s="225">
        <v>0</v>
      </c>
      <c r="AZ706" s="225">
        <v>0</v>
      </c>
      <c r="BA706" s="225">
        <v>0</v>
      </c>
      <c r="BB706" s="225">
        <v>0</v>
      </c>
      <c r="BC706" s="225">
        <v>0</v>
      </c>
      <c r="BD706" s="225">
        <v>0</v>
      </c>
      <c r="BE706" s="225">
        <v>0</v>
      </c>
      <c r="BF706" s="225">
        <v>0</v>
      </c>
      <c r="BG706" s="225">
        <v>0</v>
      </c>
      <c r="BH706" s="279">
        <v>0</v>
      </c>
      <c r="BI706" s="225" t="e">
        <f t="shared" ref="BI706:BZ706" ca="1" si="1463">+BI681-BI705</f>
        <v>#NAME?</v>
      </c>
      <c r="BJ706" s="225" t="e">
        <f t="shared" ca="1" si="1463"/>
        <v>#NAME?</v>
      </c>
      <c r="BK706" s="225" t="e">
        <f t="shared" ca="1" si="1463"/>
        <v>#NAME?</v>
      </c>
      <c r="BL706" s="225" t="e">
        <f t="shared" ca="1" si="1463"/>
        <v>#NAME?</v>
      </c>
      <c r="BM706" s="225" t="e">
        <f t="shared" ca="1" si="1463"/>
        <v>#NAME?</v>
      </c>
      <c r="BN706" s="225" t="e">
        <f t="shared" ca="1" si="1463"/>
        <v>#NAME?</v>
      </c>
      <c r="BO706" s="225" t="e">
        <f t="shared" ca="1" si="1463"/>
        <v>#NAME?</v>
      </c>
      <c r="BP706" s="225" t="e">
        <f t="shared" ca="1" si="1463"/>
        <v>#NAME?</v>
      </c>
      <c r="BQ706" s="225" t="e">
        <f t="shared" ca="1" si="1463"/>
        <v>#NAME?</v>
      </c>
      <c r="BR706" s="225" t="e">
        <f t="shared" ca="1" si="1463"/>
        <v>#NAME?</v>
      </c>
      <c r="BS706" s="225" t="e">
        <f t="shared" ca="1" si="1463"/>
        <v>#NAME?</v>
      </c>
      <c r="BT706" s="225" t="e">
        <f t="shared" ca="1" si="1463"/>
        <v>#NAME?</v>
      </c>
      <c r="BU706" s="225" t="e">
        <f t="shared" ca="1" si="1463"/>
        <v>#NAME?</v>
      </c>
      <c r="BV706" s="225" t="e">
        <f t="shared" ca="1" si="1463"/>
        <v>#NAME?</v>
      </c>
      <c r="BW706" s="225" t="e">
        <f t="shared" ca="1" si="1463"/>
        <v>#NAME?</v>
      </c>
      <c r="BX706" s="225" t="e">
        <f t="shared" ca="1" si="1463"/>
        <v>#NAME?</v>
      </c>
      <c r="BY706" s="225" t="e">
        <f t="shared" ca="1" si="1463"/>
        <v>#NAME?</v>
      </c>
      <c r="BZ706" s="225" t="e">
        <f t="shared" ca="1" si="1463"/>
        <v>#NAME?</v>
      </c>
      <c r="CB706" s="225" t="e">
        <v>#VALUE!</v>
      </c>
      <c r="CC706" s="225">
        <v>0</v>
      </c>
      <c r="CD706" s="225">
        <v>0</v>
      </c>
      <c r="CE706" s="225">
        <v>0</v>
      </c>
      <c r="CF706" s="225">
        <v>0</v>
      </c>
      <c r="CG706" s="225">
        <v>0</v>
      </c>
      <c r="CH706" s="225">
        <v>0</v>
      </c>
      <c r="CI706" s="225">
        <v>0</v>
      </c>
      <c r="CJ706" s="225">
        <v>0</v>
      </c>
      <c r="CK706" s="225">
        <v>0</v>
      </c>
      <c r="CL706" s="225">
        <v>0</v>
      </c>
      <c r="CM706" s="225">
        <v>0</v>
      </c>
      <c r="CN706" s="225">
        <v>0</v>
      </c>
      <c r="CO706" s="225">
        <v>0</v>
      </c>
      <c r="CP706" s="225" t="e">
        <f t="shared" ref="CP706:CT706" ca="1" si="1464">+CP681-CP705</f>
        <v>#NAME?</v>
      </c>
      <c r="CQ706" s="225" t="e">
        <f t="shared" ca="1" si="1464"/>
        <v>#NAME?</v>
      </c>
      <c r="CR706" s="225" t="e">
        <f t="shared" ca="1" si="1464"/>
        <v>#NAME?</v>
      </c>
      <c r="CS706" s="225" t="e">
        <f t="shared" ca="1" si="1464"/>
        <v>#NAME?</v>
      </c>
      <c r="CT706" s="225" t="e">
        <f t="shared" ca="1" si="1464"/>
        <v>#NAME?</v>
      </c>
    </row>
    <row r="707" spans="1:98" ht="15.75" customHeight="1" x14ac:dyDescent="0.25">
      <c r="A707" s="1"/>
      <c r="AP707" s="181"/>
      <c r="AQ707" s="181"/>
      <c r="AR707" s="181"/>
      <c r="AS707" s="181"/>
      <c r="AT707" s="181"/>
      <c r="AU707" s="181"/>
      <c r="AV707" s="181"/>
      <c r="AW707" s="181"/>
      <c r="AX707" s="181"/>
      <c r="AY707" s="181"/>
      <c r="AZ707" s="181"/>
      <c r="BA707" s="181"/>
      <c r="BB707" s="181"/>
      <c r="BC707" s="181"/>
      <c r="BD707" s="181"/>
      <c r="BE707" s="181"/>
      <c r="BF707" s="181"/>
      <c r="BG707" s="181"/>
      <c r="BH707" s="274"/>
      <c r="CO707" s="181"/>
    </row>
    <row r="708" spans="1:98" ht="15" customHeight="1" x14ac:dyDescent="0.25">
      <c r="A708" s="1" t="s">
        <v>34</v>
      </c>
      <c r="B708" s="22" t="s">
        <v>469</v>
      </c>
      <c r="C708" s="23"/>
      <c r="D708" s="23"/>
      <c r="E708" s="23"/>
      <c r="F708" s="23"/>
      <c r="G708" s="23"/>
      <c r="H708" s="23"/>
      <c r="I708" s="23"/>
      <c r="J708" s="23"/>
      <c r="K708" s="23"/>
      <c r="L708" s="23"/>
      <c r="M708" s="23"/>
      <c r="N708" s="23"/>
      <c r="O708" s="23"/>
      <c r="P708" s="23"/>
      <c r="Q708" s="23"/>
      <c r="R708" s="23"/>
      <c r="S708" s="24"/>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c r="AR708" s="24"/>
      <c r="AS708" s="24" t="s">
        <v>470</v>
      </c>
      <c r="AT708" s="24"/>
      <c r="AU708" s="24"/>
      <c r="AV708" s="24"/>
      <c r="AW708" s="24"/>
      <c r="AX708" s="24"/>
      <c r="AY708" s="24"/>
      <c r="AZ708" s="24"/>
      <c r="BA708" s="24"/>
      <c r="BB708" s="24"/>
      <c r="BC708" s="24"/>
      <c r="BD708" s="24"/>
      <c r="BE708" s="24"/>
      <c r="BF708" s="24"/>
      <c r="BG708" s="24"/>
      <c r="BH708" s="24"/>
      <c r="BI708" s="24"/>
      <c r="BJ708" s="24"/>
      <c r="BK708" s="24"/>
      <c r="BL708" s="24"/>
      <c r="BM708" s="24"/>
      <c r="BN708" s="24"/>
      <c r="BO708" s="24"/>
      <c r="BP708" s="24"/>
      <c r="BQ708" s="24"/>
      <c r="BR708" s="24"/>
      <c r="BS708" s="24"/>
      <c r="BT708" s="24"/>
      <c r="BU708" s="24"/>
      <c r="BV708" s="24"/>
      <c r="BW708" s="24"/>
      <c r="BX708" s="24"/>
      <c r="BY708" s="24"/>
      <c r="BZ708" s="24"/>
      <c r="CB708" s="24"/>
      <c r="CC708" s="24"/>
      <c r="CD708" s="24"/>
      <c r="CE708" s="24"/>
      <c r="CF708" s="24"/>
      <c r="CG708" s="24"/>
      <c r="CH708" s="24"/>
      <c r="CI708" s="25" t="str">
        <f>+$B708</f>
        <v>6758_JP</v>
      </c>
      <c r="CJ708" s="24"/>
      <c r="CK708" s="24"/>
      <c r="CL708" s="24"/>
      <c r="CM708" s="24"/>
      <c r="CN708" s="24"/>
      <c r="CO708" s="24"/>
      <c r="CP708" s="24"/>
      <c r="CQ708" s="24"/>
      <c r="CR708" s="24"/>
      <c r="CS708" s="24"/>
      <c r="CT708" s="24"/>
    </row>
    <row r="709" spans="1:98" ht="15.75" customHeight="1" x14ac:dyDescent="0.25">
      <c r="A709" s="1"/>
      <c r="B709" s="226">
        <f ca="1">TODAY()</f>
        <v>45895</v>
      </c>
      <c r="C709" s="16" t="str">
        <f t="shared" ref="C709:BZ709" si="1465">+MROUND(MONTH(EOMONTH(C$5,-3))/3,1)&amp;"Q-"&amp;TEXT(EOMONTH(C$5,9),"yy")</f>
        <v>1Q-11</v>
      </c>
      <c r="D709" s="16" t="str">
        <f t="shared" si="1465"/>
        <v>2Q-11</v>
      </c>
      <c r="E709" s="16" t="str">
        <f t="shared" si="1465"/>
        <v>3Q-11</v>
      </c>
      <c r="F709" s="16" t="str">
        <f t="shared" si="1465"/>
        <v>4Q-11</v>
      </c>
      <c r="G709" s="16" t="str">
        <f t="shared" si="1465"/>
        <v>1Q-12</v>
      </c>
      <c r="H709" s="16" t="str">
        <f t="shared" si="1465"/>
        <v>2Q-12</v>
      </c>
      <c r="I709" s="16" t="str">
        <f t="shared" si="1465"/>
        <v>3Q-12</v>
      </c>
      <c r="J709" s="16" t="str">
        <f t="shared" si="1465"/>
        <v>4Q-12</v>
      </c>
      <c r="K709" s="16" t="str">
        <f t="shared" si="1465"/>
        <v>1Q-13</v>
      </c>
      <c r="L709" s="16" t="str">
        <f t="shared" si="1465"/>
        <v>2Q-13</v>
      </c>
      <c r="M709" s="16" t="str">
        <f t="shared" si="1465"/>
        <v>3Q-13</v>
      </c>
      <c r="N709" s="16" t="str">
        <f t="shared" si="1465"/>
        <v>4Q-13</v>
      </c>
      <c r="O709" s="16" t="str">
        <f t="shared" si="1465"/>
        <v>1Q-14</v>
      </c>
      <c r="P709" s="16" t="str">
        <f t="shared" si="1465"/>
        <v>2Q-14</v>
      </c>
      <c r="Q709" s="16" t="str">
        <f t="shared" si="1465"/>
        <v>3Q-14</v>
      </c>
      <c r="R709" s="16" t="str">
        <f t="shared" si="1465"/>
        <v>4Q-14</v>
      </c>
      <c r="S709" s="16" t="str">
        <f t="shared" si="1465"/>
        <v>1Q-15</v>
      </c>
      <c r="T709" s="16" t="str">
        <f t="shared" si="1465"/>
        <v>2Q-15</v>
      </c>
      <c r="U709" s="16" t="str">
        <f t="shared" si="1465"/>
        <v>3Q-15</v>
      </c>
      <c r="V709" s="16" t="str">
        <f t="shared" si="1465"/>
        <v>4Q-15</v>
      </c>
      <c r="W709" s="16" t="str">
        <f t="shared" si="1465"/>
        <v>1Q-16</v>
      </c>
      <c r="X709" s="16" t="str">
        <f t="shared" si="1465"/>
        <v>2Q-16</v>
      </c>
      <c r="Y709" s="16" t="str">
        <f t="shared" si="1465"/>
        <v>3Q-16</v>
      </c>
      <c r="Z709" s="16" t="str">
        <f t="shared" si="1465"/>
        <v>4Q-16</v>
      </c>
      <c r="AA709" s="16" t="str">
        <f t="shared" si="1465"/>
        <v>1Q-17</v>
      </c>
      <c r="AB709" s="16" t="str">
        <f t="shared" si="1465"/>
        <v>2Q-17</v>
      </c>
      <c r="AC709" s="16" t="str">
        <f t="shared" si="1465"/>
        <v>3Q-17</v>
      </c>
      <c r="AD709" s="16" t="str">
        <f t="shared" si="1465"/>
        <v>4Q-17</v>
      </c>
      <c r="AE709" s="16" t="str">
        <f t="shared" si="1465"/>
        <v>1Q-18</v>
      </c>
      <c r="AF709" s="16" t="str">
        <f t="shared" si="1465"/>
        <v>2Q-18</v>
      </c>
      <c r="AG709" s="16" t="str">
        <f t="shared" si="1465"/>
        <v>3Q-18</v>
      </c>
      <c r="AH709" s="16" t="str">
        <f t="shared" si="1465"/>
        <v>4Q-18</v>
      </c>
      <c r="AI709" s="16" t="str">
        <f t="shared" si="1465"/>
        <v>1Q-19</v>
      </c>
      <c r="AJ709" s="16" t="str">
        <f t="shared" si="1465"/>
        <v>2Q-19</v>
      </c>
      <c r="AK709" s="16" t="str">
        <f t="shared" si="1465"/>
        <v>3Q-19</v>
      </c>
      <c r="AL709" s="16" t="str">
        <f t="shared" si="1465"/>
        <v>4Q-19</v>
      </c>
      <c r="AM709" s="16" t="str">
        <f t="shared" si="1465"/>
        <v>1Q-20</v>
      </c>
      <c r="AN709" s="16" t="str">
        <f t="shared" si="1465"/>
        <v>2Q-20</v>
      </c>
      <c r="AO709" s="16" t="str">
        <f t="shared" si="1465"/>
        <v>3Q-20</v>
      </c>
      <c r="AP709" s="16" t="str">
        <f t="shared" si="1465"/>
        <v>4Q-20</v>
      </c>
      <c r="AQ709" s="16" t="str">
        <f t="shared" si="1465"/>
        <v>1Q-21</v>
      </c>
      <c r="AR709" s="16" t="str">
        <f t="shared" si="1465"/>
        <v>2Q-21</v>
      </c>
      <c r="AS709" s="16" t="str">
        <f t="shared" si="1465"/>
        <v>3Q-21</v>
      </c>
      <c r="AT709" s="16" t="str">
        <f t="shared" si="1465"/>
        <v>4Q-21</v>
      </c>
      <c r="AU709" s="16" t="str">
        <f t="shared" si="1465"/>
        <v>1Q-22</v>
      </c>
      <c r="AV709" s="16" t="str">
        <f t="shared" si="1465"/>
        <v>2Q-22</v>
      </c>
      <c r="AW709" s="16" t="str">
        <f t="shared" si="1465"/>
        <v>3Q-22</v>
      </c>
      <c r="AX709" s="16" t="str">
        <f t="shared" si="1465"/>
        <v>4Q-22</v>
      </c>
      <c r="AY709" s="16" t="str">
        <f t="shared" si="1465"/>
        <v>1Q-23</v>
      </c>
      <c r="AZ709" s="16" t="str">
        <f t="shared" si="1465"/>
        <v>2Q-23</v>
      </c>
      <c r="BA709" s="16" t="str">
        <f t="shared" si="1465"/>
        <v>3Q-23</v>
      </c>
      <c r="BB709" s="16" t="str">
        <f t="shared" si="1465"/>
        <v>4Q-23</v>
      </c>
      <c r="BC709" s="16" t="str">
        <f t="shared" si="1465"/>
        <v>1Q-24</v>
      </c>
      <c r="BD709" s="16" t="str">
        <f t="shared" si="1465"/>
        <v>2Q-24</v>
      </c>
      <c r="BE709" s="16" t="str">
        <f t="shared" si="1465"/>
        <v>3Q-24</v>
      </c>
      <c r="BF709" s="16" t="str">
        <f t="shared" si="1465"/>
        <v>4Q-24</v>
      </c>
      <c r="BG709" s="16" t="str">
        <f t="shared" si="1465"/>
        <v>1Q-25</v>
      </c>
      <c r="BH709" s="16" t="str">
        <f t="shared" si="1465"/>
        <v>2Q-25</v>
      </c>
      <c r="BI709" s="16" t="str">
        <f t="shared" si="1465"/>
        <v>3Q-25</v>
      </c>
      <c r="BJ709" s="16" t="str">
        <f t="shared" si="1465"/>
        <v>4Q-25</v>
      </c>
      <c r="BK709" s="16" t="str">
        <f t="shared" si="1465"/>
        <v>1Q-26</v>
      </c>
      <c r="BL709" s="16" t="str">
        <f t="shared" si="1465"/>
        <v>2Q-26</v>
      </c>
      <c r="BM709" s="16" t="str">
        <f t="shared" si="1465"/>
        <v>3Q-26</v>
      </c>
      <c r="BN709" s="16" t="str">
        <f t="shared" si="1465"/>
        <v>4Q-26</v>
      </c>
      <c r="BO709" s="16" t="str">
        <f t="shared" si="1465"/>
        <v>1Q-27</v>
      </c>
      <c r="BP709" s="16" t="str">
        <f t="shared" si="1465"/>
        <v>2Q-27</v>
      </c>
      <c r="BQ709" s="16" t="str">
        <f t="shared" si="1465"/>
        <v>3Q-27</v>
      </c>
      <c r="BR709" s="16" t="str">
        <f t="shared" si="1465"/>
        <v>4Q-27</v>
      </c>
      <c r="BS709" s="16" t="str">
        <f t="shared" si="1465"/>
        <v>1Q-28</v>
      </c>
      <c r="BT709" s="16" t="str">
        <f t="shared" si="1465"/>
        <v>2Q-28</v>
      </c>
      <c r="BU709" s="16" t="str">
        <f t="shared" si="1465"/>
        <v>3Q-28</v>
      </c>
      <c r="BV709" s="16" t="str">
        <f t="shared" si="1465"/>
        <v>4Q-28</v>
      </c>
      <c r="BW709" s="16" t="str">
        <f t="shared" si="1465"/>
        <v>1Q-29</v>
      </c>
      <c r="BX709" s="16" t="str">
        <f t="shared" si="1465"/>
        <v>2Q-29</v>
      </c>
      <c r="BY709" s="16" t="str">
        <f t="shared" si="1465"/>
        <v>3Q-29</v>
      </c>
      <c r="BZ709" s="16" t="str">
        <f t="shared" si="1465"/>
        <v>4Q-29</v>
      </c>
      <c r="CB709" s="16" t="str">
        <f t="shared" ref="CB709:CT709" si="1466">+"FY-"&amp;TEXT(CB$5,"yy")-1</f>
        <v>FY-10</v>
      </c>
      <c r="CC709" s="16" t="str">
        <f t="shared" si="1466"/>
        <v>FY-11</v>
      </c>
      <c r="CD709" s="16" t="str">
        <f t="shared" si="1466"/>
        <v>FY-12</v>
      </c>
      <c r="CE709" s="16" t="str">
        <f t="shared" si="1466"/>
        <v>FY-13</v>
      </c>
      <c r="CF709" s="16" t="str">
        <f t="shared" si="1466"/>
        <v>FY-14</v>
      </c>
      <c r="CG709" s="16" t="str">
        <f t="shared" si="1466"/>
        <v>FY-15</v>
      </c>
      <c r="CH709" s="16" t="str">
        <f t="shared" si="1466"/>
        <v>FY-16</v>
      </c>
      <c r="CI709" s="16" t="str">
        <f t="shared" si="1466"/>
        <v>FY-17</v>
      </c>
      <c r="CJ709" s="16" t="str">
        <f t="shared" si="1466"/>
        <v>FY-18</v>
      </c>
      <c r="CK709" s="16" t="str">
        <f t="shared" si="1466"/>
        <v>FY-19</v>
      </c>
      <c r="CL709" s="16" t="str">
        <f t="shared" si="1466"/>
        <v>FY-20</v>
      </c>
      <c r="CM709" s="16" t="str">
        <f t="shared" si="1466"/>
        <v>FY-21</v>
      </c>
      <c r="CN709" s="16" t="str">
        <f t="shared" si="1466"/>
        <v>FY-22</v>
      </c>
      <c r="CO709" s="16" t="str">
        <f t="shared" si="1466"/>
        <v>FY-23</v>
      </c>
      <c r="CP709" s="16" t="str">
        <f t="shared" si="1466"/>
        <v>FY-24</v>
      </c>
      <c r="CQ709" s="16" t="str">
        <f t="shared" si="1466"/>
        <v>FY-25</v>
      </c>
      <c r="CR709" s="16" t="str">
        <f t="shared" si="1466"/>
        <v>FY-26</v>
      </c>
      <c r="CS709" s="16" t="str">
        <f t="shared" si="1466"/>
        <v>FY-27</v>
      </c>
      <c r="CT709" s="16" t="str">
        <f t="shared" si="1466"/>
        <v>FY-28</v>
      </c>
    </row>
    <row r="710" spans="1:98" ht="15.75" customHeight="1" x14ac:dyDescent="0.25">
      <c r="A710" s="1"/>
      <c r="B710" s="227" t="s">
        <v>471</v>
      </c>
      <c r="C710" s="16" t="str">
        <f t="array" ref="C710">_xll.VisibleAlpha.UDF.VADetail("ActualOrEstimate",$B$708,"Consensus",C$709)</f>
        <v>#AuthenticationFailed</v>
      </c>
      <c r="D710" s="16" t="str">
        <f t="array" ref="D710">_xll.VisibleAlpha.UDF.VADetail("ActualOrEstimate",$B$708,"Consensus",D$709)</f>
        <v>#AuthenticationFailed</v>
      </c>
      <c r="E710" s="16" t="str">
        <f t="array" ref="E710">_xll.VisibleAlpha.UDF.VADetail("ActualOrEstimate",$B$708,"Consensus",E$709)</f>
        <v>#AuthenticationFailed</v>
      </c>
      <c r="F710" s="16" t="str">
        <f t="array" ref="F710">_xll.VisibleAlpha.UDF.VADetail("ActualOrEstimate",$B$708,"Consensus",F$709)</f>
        <v>#AuthenticationFailed</v>
      </c>
      <c r="G710" s="16" t="str">
        <f t="array" ref="G710">_xll.VisibleAlpha.UDF.VADetail("ActualOrEstimate",$B$708,"Consensus",G$709)</f>
        <v>#AuthenticationFailed</v>
      </c>
      <c r="H710" s="16" t="str">
        <f t="array" ref="H710">_xll.VisibleAlpha.UDF.VADetail("ActualOrEstimate",$B$708,"Consensus",H$709)</f>
        <v>#AuthenticationFailed</v>
      </c>
      <c r="I710" s="16" t="str">
        <f t="array" ref="I710">_xll.VisibleAlpha.UDF.VADetail("ActualOrEstimate",$B$708,"Consensus",I$709)</f>
        <v>#AuthenticationFailed</v>
      </c>
      <c r="J710" s="16" t="str">
        <f t="array" ref="J710">_xll.VisibleAlpha.UDF.VADetail("ActualOrEstimate",$B$708,"Consensus",J$709)</f>
        <v>#AuthenticationFailed</v>
      </c>
      <c r="K710" s="16" t="str">
        <f t="array" ref="K710">_xll.VisibleAlpha.UDF.VADetail("ActualOrEstimate",$B$708,"Consensus",K$709)</f>
        <v>#AuthenticationFailed</v>
      </c>
      <c r="L710" s="16" t="str">
        <f t="array" ref="L710">_xll.VisibleAlpha.UDF.VADetail("ActualOrEstimate",$B$708,"Consensus",L$709)</f>
        <v>#AuthenticationFailed</v>
      </c>
      <c r="M710" s="16" t="str">
        <f t="array" ref="M710">_xll.VisibleAlpha.UDF.VADetail("ActualOrEstimate",$B$708,"Consensus",M$709)</f>
        <v>#AuthenticationFailed</v>
      </c>
      <c r="N710" s="16" t="str">
        <f t="array" ref="N710">_xll.VisibleAlpha.UDF.VADetail("ActualOrEstimate",$B$708,"Consensus",N$709)</f>
        <v>#AuthenticationFailed</v>
      </c>
      <c r="O710" s="16" t="str">
        <f t="array" ref="O710">_xll.VisibleAlpha.UDF.VADetail("ActualOrEstimate",$B$708,"Consensus",O$709)</f>
        <v>#AuthenticationFailed</v>
      </c>
      <c r="P710" s="16" t="str">
        <f t="array" ref="P710">_xll.VisibleAlpha.UDF.VADetail("ActualOrEstimate",$B$708,"Consensus",P$709)</f>
        <v>#AuthenticationFailed</v>
      </c>
      <c r="Q710" s="16" t="str">
        <f t="array" ref="Q710">_xll.VisibleAlpha.UDF.VADetail("ActualOrEstimate",$B$708,"Consensus",Q$709)</f>
        <v>#AuthenticationFailed</v>
      </c>
      <c r="R710" s="16" t="str">
        <f t="array" ref="R710">_xll.VisibleAlpha.UDF.VADetail("ActualOrEstimate",$B$708,"Consensus",R$709)</f>
        <v>#AuthenticationFailed</v>
      </c>
      <c r="S710" s="16" t="str">
        <f t="array" ref="S710">_xll.VisibleAlpha.UDF.VADetail("ActualOrEstimate",$B$708,"Consensus",S$709)</f>
        <v>#AuthenticationFailed</v>
      </c>
      <c r="T710" s="16" t="str">
        <f t="array" ref="T710">_xll.VisibleAlpha.UDF.VADetail("ActualOrEstimate",$B$708,"Consensus",T$709)</f>
        <v>#AuthenticationFailed</v>
      </c>
      <c r="U710" s="16" t="str">
        <f t="array" ref="U710">_xll.VisibleAlpha.UDF.VADetail("ActualOrEstimate",$B$708,"Consensus",U$709)</f>
        <v>#AuthenticationFailed</v>
      </c>
      <c r="V710" s="16" t="str">
        <f t="array" ref="V710">_xll.VisibleAlpha.UDF.VADetail("ActualOrEstimate",$B$708,"Consensus",V$709)</f>
        <v>#AuthenticationFailed</v>
      </c>
      <c r="W710" s="16" t="str">
        <f t="array" ref="W710">_xll.VisibleAlpha.UDF.VADetail("ActualOrEstimate",$B$708,"Consensus",W$709)</f>
        <v>#AuthenticationFailed</v>
      </c>
      <c r="X710" s="16" t="str">
        <f t="array" ref="X710">_xll.VisibleAlpha.UDF.VADetail("ActualOrEstimate",$B$708,"Consensus",X$709)</f>
        <v>#AuthenticationFailed</v>
      </c>
      <c r="Y710" s="16" t="str">
        <f t="array" ref="Y710">_xll.VisibleAlpha.UDF.VADetail("ActualOrEstimate",$B$708,"Consensus",Y$709)</f>
        <v>#AuthenticationFailed</v>
      </c>
      <c r="Z710" s="16" t="str">
        <f t="array" ref="Z710">_xll.VisibleAlpha.UDF.VADetail("ActualOrEstimate",$B$708,"Consensus",Z$709)</f>
        <v>#AuthenticationFailed</v>
      </c>
      <c r="AA710" s="16" t="str">
        <f t="array" ref="AA710">_xll.VisibleAlpha.UDF.VADetail("ActualOrEstimate",$B$708,"Consensus",AA$709)</f>
        <v>#AuthenticationFailed</v>
      </c>
      <c r="AB710" s="16" t="str">
        <f t="array" ref="AB710">_xll.VisibleAlpha.UDF.VADetail("ActualOrEstimate",$B$708,"Consensus",AB$709)</f>
        <v>#AuthenticationFailed</v>
      </c>
      <c r="AC710" s="16" t="str">
        <f t="array" ref="AC710">_xll.VisibleAlpha.UDF.VADetail("ActualOrEstimate",$B$708,"Consensus",AC$709)</f>
        <v>#AuthenticationFailed</v>
      </c>
      <c r="AD710" s="16" t="str">
        <f t="array" ref="AD710">_xll.VisibleAlpha.UDF.VADetail("ActualOrEstimate",$B$708,"Consensus",AD$709)</f>
        <v>#AuthenticationFailed</v>
      </c>
      <c r="AE710" s="16" t="str">
        <f t="array" ref="AE710">_xll.VisibleAlpha.UDF.VADetail("ActualOrEstimate",$B$708,"Consensus",AE$709)</f>
        <v>#AuthenticationFailed</v>
      </c>
      <c r="AF710" s="16" t="str">
        <f t="array" ref="AF710">_xll.VisibleAlpha.UDF.VADetail("ActualOrEstimate",$B$708,"Consensus",AF$709)</f>
        <v>#AuthenticationFailed</v>
      </c>
      <c r="AG710" s="16" t="str">
        <f t="array" ref="AG710">_xll.VisibleAlpha.UDF.VADetail("ActualOrEstimate",$B$708,"Consensus",AG$709)</f>
        <v>#AuthenticationFailed</v>
      </c>
      <c r="AH710" s="16" t="str">
        <f t="array" ref="AH710">_xll.VisibleAlpha.UDF.VADetail("ActualOrEstimate",$B$708,"Consensus",AH$709)</f>
        <v>#AuthenticationFailed</v>
      </c>
      <c r="AI710" s="16" t="str">
        <f t="array" ref="AI710">_xll.VisibleAlpha.UDF.VADetail("ActualOrEstimate",$B$708,"Consensus",AI$709)</f>
        <v>#AuthenticationFailed</v>
      </c>
      <c r="AJ710" s="16" t="str">
        <f t="array" ref="AJ710">_xll.VisibleAlpha.UDF.VADetail("ActualOrEstimate",$B$708,"Consensus",AJ$709)</f>
        <v>#AuthenticationFailed</v>
      </c>
      <c r="AK710" s="16" t="str">
        <f t="array" ref="AK710">_xll.VisibleAlpha.UDF.VADetail("ActualOrEstimate",$B$708,"Consensus",AK$709)</f>
        <v>#AuthenticationFailed</v>
      </c>
      <c r="AL710" s="16" t="str">
        <f t="array" ref="AL710">_xll.VisibleAlpha.UDF.VADetail("ActualOrEstimate",$B$708,"Consensus",AL$709)</f>
        <v>#AuthenticationFailed</v>
      </c>
      <c r="AM710" s="16" t="str">
        <f t="array" ref="AM710">_xll.VisibleAlpha.UDF.VADetail("ActualOrEstimate",$B$708,"Consensus",AM$709)</f>
        <v>#AuthenticationFailed</v>
      </c>
      <c r="AN710" s="16" t="str">
        <f t="array" ref="AN710">_xll.VisibleAlpha.UDF.VADetail("ActualOrEstimate",$B$708,"Consensus",AN$709)</f>
        <v>#AuthenticationFailed</v>
      </c>
      <c r="AO710" s="16" t="str">
        <f t="array" ref="AO710">_xll.VisibleAlpha.UDF.VADetail("ActualOrEstimate",$B$708,"Consensus",AO$709)</f>
        <v>#AuthenticationFailed</v>
      </c>
      <c r="AP710" s="16" t="str">
        <f t="array" ref="AP710">_xll.VisibleAlpha.UDF.VADetail("ActualOrEstimate",$B$708,"Consensus",AP$709)</f>
        <v>#AuthenticationFailed</v>
      </c>
      <c r="AQ710" s="16" t="str">
        <f t="array" ref="AQ710">_xll.VisibleAlpha.UDF.VADetail("ActualOrEstimate",$B$708,"Consensus",AQ$709)</f>
        <v>#AuthenticationFailed</v>
      </c>
      <c r="AR710" s="16" t="str">
        <f t="array" ref="AR710">_xll.VisibleAlpha.UDF.VADetail("ActualOrEstimate",$B$708,"Consensus",AR$709)</f>
        <v>#AuthenticationFailed</v>
      </c>
      <c r="AS710" s="16" t="str">
        <f t="array" ref="AS710">_xll.VisibleAlpha.UDF.VADetail("ActualOrEstimate",$B$708,"Consensus",AS$709)</f>
        <v>#AuthenticationFailed</v>
      </c>
      <c r="AT710" s="16" t="str">
        <f t="array" ref="AT710">_xll.VisibleAlpha.UDF.VADetail("ActualOrEstimate",$B$708,"Consensus",AT$709)</f>
        <v>#AuthenticationFailed</v>
      </c>
      <c r="AU710" s="16" t="str">
        <f t="array" ref="AU710">_xll.VisibleAlpha.UDF.VADetail("ActualOrEstimate",$B$708,"Consensus",AU$709)</f>
        <v>#AuthenticationFailed</v>
      </c>
      <c r="AV710" s="16" t="str">
        <f t="array" ref="AV710">_xll.VisibleAlpha.UDF.VADetail("ActualOrEstimate",$B$708,"Consensus",AV$709)</f>
        <v>#AuthenticationFailed</v>
      </c>
      <c r="AW710" s="16" t="str">
        <f t="array" ref="AW710">_xll.VisibleAlpha.UDF.VADetail("ActualOrEstimate",$B$708,"Consensus",AW$709)</f>
        <v>#AuthenticationFailed</v>
      </c>
      <c r="AX710" s="16" t="str">
        <f t="array" ref="AX710">_xll.VisibleAlpha.UDF.VADetail("ActualOrEstimate",$B$708,"Consensus",AX$709)</f>
        <v>#AuthenticationFailed</v>
      </c>
      <c r="AY710" s="16" t="str">
        <f t="array" ref="AY710">_xll.VisibleAlpha.UDF.VADetail("ActualOrEstimate",$B$708,"Consensus",AY$709)</f>
        <v>#AuthenticationFailed</v>
      </c>
      <c r="AZ710" s="16" t="str">
        <f t="array" ref="AZ710">_xll.VisibleAlpha.UDF.VADetail("ActualOrEstimate",$B$708,"Consensus",AZ$709)</f>
        <v>#AuthenticationFailed</v>
      </c>
      <c r="BA710" s="16" t="str">
        <f t="array" ref="BA710">_xll.VisibleAlpha.UDF.VADetail("ActualOrEstimate",$B$708,"Consensus",BA$709)</f>
        <v>#AuthenticationFailed</v>
      </c>
      <c r="BB710" s="16" t="str">
        <f t="array" ref="BB710">_xll.VisibleAlpha.UDF.VADetail("ActualOrEstimate",$B$708,"Consensus",BB$709)</f>
        <v>#AuthenticationFailed</v>
      </c>
      <c r="BC710" s="16" t="str">
        <f t="array" ref="BC710">_xll.VisibleAlpha.UDF.VADetail("ActualOrEstimate",$B$708,"Consensus",BC$709)</f>
        <v>#AuthenticationFailed</v>
      </c>
      <c r="BD710" s="16" t="str">
        <f t="array" ref="BD710">_xll.VisibleAlpha.UDF.VADetail("ActualOrEstimate",$B$708,"Consensus",BD$709)</f>
        <v>#AuthenticationFailed</v>
      </c>
      <c r="BE710" s="16" t="str">
        <f t="array" ref="BE710">_xll.VisibleAlpha.UDF.VADetail("ActualOrEstimate",$B$708,"Consensus",BE$709)</f>
        <v>#AuthenticationFailed</v>
      </c>
      <c r="BF710" s="16" t="str">
        <f t="array" ref="BF710">_xll.VisibleAlpha.UDF.VADetail("ActualOrEstimate",$B$708,"Consensus",BF$709)</f>
        <v>#AuthenticationFailed</v>
      </c>
      <c r="BG710" s="16" t="str">
        <f t="array" ref="BG710">_xll.VisibleAlpha.UDF.VADetail("ActualOrEstimate",$B$708,"Consensus",BG$709)</f>
        <v>#AuthenticationFailed</v>
      </c>
      <c r="BH710" s="16" t="str">
        <f t="array" ref="BH710">_xll.VisibleAlpha.UDF.VADetail("ActualOrEstimate",$B$708,"Consensus",BH$709)</f>
        <v>#AuthenticationFailed</v>
      </c>
      <c r="BI710" s="16" t="str">
        <f t="array" ref="BI710">_xll.VisibleAlpha.UDF.VADetail("ActualOrEstimate",$B$708,"Consensus",BI$709)</f>
        <v>#AuthenticationFailed</v>
      </c>
      <c r="BJ710" s="16" t="str">
        <f t="array" ref="BJ710">_xll.VisibleAlpha.UDF.VADetail("ActualOrEstimate",$B$708,"Consensus",BJ$709)</f>
        <v>#AuthenticationFailed</v>
      </c>
      <c r="BK710" s="16" t="str">
        <f t="array" ref="BK710">_xll.VisibleAlpha.UDF.VADetail("ActualOrEstimate",$B$708,"Consensus",BK$709)</f>
        <v>#AuthenticationFailed</v>
      </c>
      <c r="BL710" s="16" t="str">
        <f t="array" ref="BL710">_xll.VisibleAlpha.UDF.VADetail("ActualOrEstimate",$B$708,"Consensus",BL$709)</f>
        <v>#AuthenticationFailed</v>
      </c>
      <c r="BM710" s="16" t="str">
        <f t="array" ref="BM710">_xll.VisibleAlpha.UDF.VADetail("ActualOrEstimate",$B$708,"Consensus",BM$709)</f>
        <v>#AuthenticationFailed</v>
      </c>
      <c r="BN710" s="16" t="str">
        <f t="array" ref="BN710">_xll.VisibleAlpha.UDF.VADetail("ActualOrEstimate",$B$708,"Consensus",BN$709)</f>
        <v>#AuthenticationFailed</v>
      </c>
      <c r="BO710" s="16" t="str">
        <f t="array" ref="BO710">_xll.VisibleAlpha.UDF.VADetail("ActualOrEstimate",$B$708,"Consensus",BO$709)</f>
        <v>#AuthenticationFailed</v>
      </c>
      <c r="BP710" s="16" t="str">
        <f t="array" ref="BP710">_xll.VisibleAlpha.UDF.VADetail("ActualOrEstimate",$B$708,"Consensus",BP$709)</f>
        <v>#AuthenticationFailed</v>
      </c>
      <c r="BQ710" s="16" t="str">
        <f t="array" ref="BQ710">_xll.VisibleAlpha.UDF.VADetail("ActualOrEstimate",$B$708,"Consensus",BQ$709)</f>
        <v>#AuthenticationFailed</v>
      </c>
      <c r="BR710" s="16" t="str">
        <f t="array" ref="BR710">_xll.VisibleAlpha.UDF.VADetail("ActualOrEstimate",$B$708,"Consensus",BR$709)</f>
        <v>#AuthenticationFailed</v>
      </c>
      <c r="BS710" s="16" t="str">
        <f t="array" ref="BS710">_xll.VisibleAlpha.UDF.VADetail("ActualOrEstimate",$B$708,"Consensus",BS$709)</f>
        <v>#AuthenticationFailed</v>
      </c>
      <c r="BT710" s="16" t="str">
        <f t="array" ref="BT710">_xll.VisibleAlpha.UDF.VADetail("ActualOrEstimate",$B$708,"Consensus",BT$709)</f>
        <v>#AuthenticationFailed</v>
      </c>
      <c r="BU710" s="16" t="str">
        <f t="array" ref="BU710">_xll.VisibleAlpha.UDF.VADetail("ActualOrEstimate",$B$708,"Consensus",BU$709)</f>
        <v>#AuthenticationFailed</v>
      </c>
      <c r="BV710" s="16" t="str">
        <f t="array" ref="BV710">_xll.VisibleAlpha.UDF.VADetail("ActualOrEstimate",$B$708,"Consensus",BV$709)</f>
        <v>#AuthenticationFailed</v>
      </c>
      <c r="BW710" s="16" t="str">
        <f t="array" ref="BW710">_xll.VisibleAlpha.UDF.VADetail("ActualOrEstimate",$B$708,"Consensus",BW$709)</f>
        <v>#AuthenticationFailed</v>
      </c>
      <c r="BX710" s="16" t="str">
        <f t="array" ref="BX710">_xll.VisibleAlpha.UDF.VADetail("ActualOrEstimate",$B$708,"Consensus",BX$709)</f>
        <v>#AuthenticationFailed</v>
      </c>
      <c r="BY710" s="16" t="str">
        <f t="array" ref="BY710">_xll.VisibleAlpha.UDF.VADetail("ActualOrEstimate",$B$708,"Consensus",BY$709)</f>
        <v>#AuthenticationFailed</v>
      </c>
      <c r="BZ710" s="16" t="str">
        <f t="array" ref="BZ710">_xll.VisibleAlpha.UDF.VADetail("ActualOrEstimate",$B$708,"Consensus",BZ$709)</f>
        <v>#AuthenticationFailed</v>
      </c>
      <c r="CB710" s="16" t="str">
        <f t="array" ref="CB710">_xll.VisibleAlpha.UDF.VADetail("ActualOrEstimate",$B$708,"Consensus",CB$709)</f>
        <v>#AuthenticationFailed</v>
      </c>
      <c r="CC710" s="16" t="str">
        <f t="array" ref="CC710">_xll.VisibleAlpha.UDF.VADetail("ActualOrEstimate",$B$708,"Consensus",CC$709)</f>
        <v>#AuthenticationFailed</v>
      </c>
      <c r="CD710" s="16" t="str">
        <f t="array" ref="CD710">_xll.VisibleAlpha.UDF.VADetail("ActualOrEstimate",$B$708,"Consensus",CD$709)</f>
        <v>#AuthenticationFailed</v>
      </c>
      <c r="CE710" s="16" t="str">
        <f t="array" ref="CE710">_xll.VisibleAlpha.UDF.VADetail("ActualOrEstimate",$B$708,"Consensus",CE$709)</f>
        <v>#AuthenticationFailed</v>
      </c>
      <c r="CF710" s="16" t="str">
        <f t="array" ref="CF710">_xll.VisibleAlpha.UDF.VADetail("ActualOrEstimate",$B$708,"Consensus",CF$709)</f>
        <v>#AuthenticationFailed</v>
      </c>
      <c r="CG710" s="16" t="str">
        <f t="array" ref="CG710">_xll.VisibleAlpha.UDF.VADetail("ActualOrEstimate",$B$708,"Consensus",CG$709)</f>
        <v>#AuthenticationFailed</v>
      </c>
      <c r="CH710" s="16" t="str">
        <f t="array" ref="CH710">_xll.VisibleAlpha.UDF.VADetail("ActualOrEstimate",$B$708,"Consensus",CH$709)</f>
        <v>#AuthenticationFailed</v>
      </c>
      <c r="CI710" s="16" t="str">
        <f t="array" ref="CI710">_xll.VisibleAlpha.UDF.VADetail("ActualOrEstimate",$B$708,"Consensus",CI$709)</f>
        <v>#AuthenticationFailed</v>
      </c>
      <c r="CJ710" s="16" t="str">
        <f t="array" ref="CJ710">_xll.VisibleAlpha.UDF.VADetail("ActualOrEstimate",$B$708,"Consensus",CJ$709)</f>
        <v>#AuthenticationFailed</v>
      </c>
      <c r="CK710" s="16" t="str">
        <f t="array" ref="CK710">_xll.VisibleAlpha.UDF.VADetail("ActualOrEstimate",$B$708,"Consensus",CK$709)</f>
        <v>#AuthenticationFailed</v>
      </c>
      <c r="CL710" s="16" t="str">
        <f t="array" ref="CL710">_xll.VisibleAlpha.UDF.VADetail("ActualOrEstimate",$B$708,"Consensus",CL$709)</f>
        <v>#AuthenticationFailed</v>
      </c>
      <c r="CM710" s="16" t="str">
        <f t="array" ref="CM710">_xll.VisibleAlpha.UDF.VADetail("ActualOrEstimate",$B$708,"Consensus",CM$709)</f>
        <v>#AuthenticationFailed</v>
      </c>
      <c r="CN710" s="16" t="str">
        <f t="array" ref="CN710">_xll.VisibleAlpha.UDF.VADetail("ActualOrEstimate",$B$708,"Consensus",CN$709)</f>
        <v>#AuthenticationFailed</v>
      </c>
      <c r="CO710" s="16" t="str">
        <f t="array" ref="CO710">_xll.VisibleAlpha.UDF.VADetail("ActualOrEstimate",$B$708,"Consensus",CO$709)</f>
        <v>#AuthenticationFailed</v>
      </c>
      <c r="CP710" s="16" t="str">
        <f t="array" ref="CP710">_xll.VisibleAlpha.UDF.VADetail("ActualOrEstimate",$B$708,"Consensus",CP$709)</f>
        <v>#AuthenticationFailed</v>
      </c>
      <c r="CQ710" s="16" t="str">
        <f t="array" ref="CQ710">_xll.VisibleAlpha.UDF.VADetail("ActualOrEstimate",$B$708,"Consensus",CQ$709)</f>
        <v>#AuthenticationFailed</v>
      </c>
      <c r="CR710" s="16" t="str">
        <f t="array" ref="CR710">_xll.VisibleAlpha.UDF.VADetail("ActualOrEstimate",$B$708,"Consensus",CR$709)</f>
        <v>#AuthenticationFailed</v>
      </c>
      <c r="CS710" s="16" t="str">
        <f t="array" ref="CS710">_xll.VisibleAlpha.UDF.VADetail("ActualOrEstimate",$B$708,"Consensus",CS$709)</f>
        <v>#AuthenticationFailed</v>
      </c>
      <c r="CT710" s="16" t="str">
        <f t="array" ref="CT710">_xll.VisibleAlpha.UDF.VADetail("ActualOrEstimate",$B$708,"Consensus",CT$709)</f>
        <v>#AuthenticationFailed</v>
      </c>
    </row>
    <row r="711" spans="1:98" ht="15.75" customHeight="1" x14ac:dyDescent="0.25">
      <c r="A711" s="1"/>
      <c r="B711" s="227" t="s">
        <v>472</v>
      </c>
      <c r="C711" s="17" t="str">
        <f t="shared" ref="C711:BZ711" si="1467">IF(C710="A","VA Actuals","Consensus")</f>
        <v>Consensus</v>
      </c>
      <c r="D711" s="17" t="str">
        <f t="shared" si="1467"/>
        <v>Consensus</v>
      </c>
      <c r="E711" s="17" t="str">
        <f t="shared" si="1467"/>
        <v>Consensus</v>
      </c>
      <c r="F711" s="17" t="str">
        <f t="shared" si="1467"/>
        <v>Consensus</v>
      </c>
      <c r="G711" s="17" t="str">
        <f t="shared" si="1467"/>
        <v>Consensus</v>
      </c>
      <c r="H711" s="17" t="str">
        <f t="shared" si="1467"/>
        <v>Consensus</v>
      </c>
      <c r="I711" s="17" t="str">
        <f t="shared" si="1467"/>
        <v>Consensus</v>
      </c>
      <c r="J711" s="17" t="str">
        <f t="shared" si="1467"/>
        <v>Consensus</v>
      </c>
      <c r="K711" s="17" t="str">
        <f t="shared" si="1467"/>
        <v>Consensus</v>
      </c>
      <c r="L711" s="17" t="str">
        <f t="shared" si="1467"/>
        <v>Consensus</v>
      </c>
      <c r="M711" s="17" t="str">
        <f t="shared" si="1467"/>
        <v>Consensus</v>
      </c>
      <c r="N711" s="17" t="str">
        <f t="shared" si="1467"/>
        <v>Consensus</v>
      </c>
      <c r="O711" s="17" t="str">
        <f t="shared" si="1467"/>
        <v>Consensus</v>
      </c>
      <c r="P711" s="17" t="str">
        <f t="shared" si="1467"/>
        <v>Consensus</v>
      </c>
      <c r="Q711" s="17" t="str">
        <f t="shared" si="1467"/>
        <v>Consensus</v>
      </c>
      <c r="R711" s="17" t="str">
        <f t="shared" si="1467"/>
        <v>Consensus</v>
      </c>
      <c r="S711" s="17" t="str">
        <f t="shared" si="1467"/>
        <v>Consensus</v>
      </c>
      <c r="T711" s="17" t="str">
        <f t="shared" si="1467"/>
        <v>Consensus</v>
      </c>
      <c r="U711" s="17" t="str">
        <f t="shared" si="1467"/>
        <v>Consensus</v>
      </c>
      <c r="V711" s="17" t="str">
        <f t="shared" si="1467"/>
        <v>Consensus</v>
      </c>
      <c r="W711" s="17" t="str">
        <f t="shared" si="1467"/>
        <v>Consensus</v>
      </c>
      <c r="X711" s="17" t="str">
        <f t="shared" si="1467"/>
        <v>Consensus</v>
      </c>
      <c r="Y711" s="17" t="str">
        <f t="shared" si="1467"/>
        <v>Consensus</v>
      </c>
      <c r="Z711" s="17" t="str">
        <f t="shared" si="1467"/>
        <v>Consensus</v>
      </c>
      <c r="AA711" s="17" t="str">
        <f t="shared" si="1467"/>
        <v>Consensus</v>
      </c>
      <c r="AB711" s="17" t="str">
        <f t="shared" si="1467"/>
        <v>Consensus</v>
      </c>
      <c r="AC711" s="17" t="str">
        <f t="shared" si="1467"/>
        <v>Consensus</v>
      </c>
      <c r="AD711" s="17" t="str">
        <f t="shared" si="1467"/>
        <v>Consensus</v>
      </c>
      <c r="AE711" s="17" t="str">
        <f t="shared" si="1467"/>
        <v>Consensus</v>
      </c>
      <c r="AF711" s="17" t="str">
        <f t="shared" si="1467"/>
        <v>Consensus</v>
      </c>
      <c r="AG711" s="17" t="str">
        <f t="shared" si="1467"/>
        <v>Consensus</v>
      </c>
      <c r="AH711" s="17" t="str">
        <f t="shared" si="1467"/>
        <v>Consensus</v>
      </c>
      <c r="AI711" s="17" t="str">
        <f t="shared" si="1467"/>
        <v>Consensus</v>
      </c>
      <c r="AJ711" s="17" t="str">
        <f t="shared" si="1467"/>
        <v>Consensus</v>
      </c>
      <c r="AK711" s="17" t="str">
        <f t="shared" si="1467"/>
        <v>Consensus</v>
      </c>
      <c r="AL711" s="17" t="str">
        <f t="shared" si="1467"/>
        <v>Consensus</v>
      </c>
      <c r="AM711" s="17" t="str">
        <f t="shared" si="1467"/>
        <v>Consensus</v>
      </c>
      <c r="AN711" s="17" t="str">
        <f t="shared" si="1467"/>
        <v>Consensus</v>
      </c>
      <c r="AO711" s="17" t="str">
        <f t="shared" si="1467"/>
        <v>Consensus</v>
      </c>
      <c r="AP711" s="17" t="str">
        <f t="shared" si="1467"/>
        <v>Consensus</v>
      </c>
      <c r="AQ711" s="17" t="str">
        <f t="shared" si="1467"/>
        <v>Consensus</v>
      </c>
      <c r="AR711" s="17" t="str">
        <f t="shared" si="1467"/>
        <v>Consensus</v>
      </c>
      <c r="AS711" s="17" t="str">
        <f t="shared" si="1467"/>
        <v>Consensus</v>
      </c>
      <c r="AT711" s="17" t="str">
        <f t="shared" si="1467"/>
        <v>Consensus</v>
      </c>
      <c r="AU711" s="17" t="str">
        <f t="shared" si="1467"/>
        <v>Consensus</v>
      </c>
      <c r="AV711" s="17" t="str">
        <f t="shared" si="1467"/>
        <v>Consensus</v>
      </c>
      <c r="AW711" s="17" t="str">
        <f t="shared" si="1467"/>
        <v>Consensus</v>
      </c>
      <c r="AX711" s="17" t="str">
        <f t="shared" si="1467"/>
        <v>Consensus</v>
      </c>
      <c r="AY711" s="17" t="str">
        <f t="shared" si="1467"/>
        <v>Consensus</v>
      </c>
      <c r="AZ711" s="17" t="str">
        <f t="shared" si="1467"/>
        <v>Consensus</v>
      </c>
      <c r="BA711" s="17" t="str">
        <f t="shared" si="1467"/>
        <v>Consensus</v>
      </c>
      <c r="BB711" s="17" t="str">
        <f t="shared" si="1467"/>
        <v>Consensus</v>
      </c>
      <c r="BC711" s="17" t="str">
        <f t="shared" si="1467"/>
        <v>Consensus</v>
      </c>
      <c r="BD711" s="17" t="str">
        <f t="shared" si="1467"/>
        <v>Consensus</v>
      </c>
      <c r="BE711" s="17" t="str">
        <f t="shared" si="1467"/>
        <v>Consensus</v>
      </c>
      <c r="BF711" s="17" t="str">
        <f t="shared" si="1467"/>
        <v>Consensus</v>
      </c>
      <c r="BG711" s="17" t="str">
        <f t="shared" si="1467"/>
        <v>Consensus</v>
      </c>
      <c r="BH711" s="17" t="str">
        <f t="shared" si="1467"/>
        <v>Consensus</v>
      </c>
      <c r="BI711" s="17" t="str">
        <f t="shared" si="1467"/>
        <v>Consensus</v>
      </c>
      <c r="BJ711" s="17" t="str">
        <f t="shared" si="1467"/>
        <v>Consensus</v>
      </c>
      <c r="BK711" s="17" t="str">
        <f t="shared" si="1467"/>
        <v>Consensus</v>
      </c>
      <c r="BL711" s="17" t="str">
        <f t="shared" si="1467"/>
        <v>Consensus</v>
      </c>
      <c r="BM711" s="17" t="str">
        <f t="shared" si="1467"/>
        <v>Consensus</v>
      </c>
      <c r="BN711" s="17" t="str">
        <f t="shared" si="1467"/>
        <v>Consensus</v>
      </c>
      <c r="BO711" s="17" t="str">
        <f t="shared" si="1467"/>
        <v>Consensus</v>
      </c>
      <c r="BP711" s="17" t="str">
        <f t="shared" si="1467"/>
        <v>Consensus</v>
      </c>
      <c r="BQ711" s="17" t="str">
        <f t="shared" si="1467"/>
        <v>Consensus</v>
      </c>
      <c r="BR711" s="17" t="str">
        <f t="shared" si="1467"/>
        <v>Consensus</v>
      </c>
      <c r="BS711" s="17" t="str">
        <f t="shared" si="1467"/>
        <v>Consensus</v>
      </c>
      <c r="BT711" s="17" t="str">
        <f t="shared" si="1467"/>
        <v>Consensus</v>
      </c>
      <c r="BU711" s="17" t="str">
        <f t="shared" si="1467"/>
        <v>Consensus</v>
      </c>
      <c r="BV711" s="17" t="str">
        <f t="shared" si="1467"/>
        <v>Consensus</v>
      </c>
      <c r="BW711" s="17" t="str">
        <f t="shared" si="1467"/>
        <v>Consensus</v>
      </c>
      <c r="BX711" s="17" t="str">
        <f t="shared" si="1467"/>
        <v>Consensus</v>
      </c>
      <c r="BY711" s="17" t="str">
        <f t="shared" si="1467"/>
        <v>Consensus</v>
      </c>
      <c r="BZ711" s="17" t="str">
        <f t="shared" si="1467"/>
        <v>Consensus</v>
      </c>
      <c r="CB711" s="17" t="s">
        <v>362</v>
      </c>
      <c r="CC711" s="17" t="s">
        <v>362</v>
      </c>
      <c r="CD711" s="17" t="s">
        <v>362</v>
      </c>
      <c r="CE711" s="17" t="s">
        <v>362</v>
      </c>
      <c r="CF711" s="17" t="s">
        <v>362</v>
      </c>
      <c r="CG711" s="17" t="s">
        <v>362</v>
      </c>
      <c r="CH711" s="17" t="s">
        <v>362</v>
      </c>
      <c r="CI711" s="17" t="s">
        <v>362</v>
      </c>
      <c r="CJ711" s="17" t="s">
        <v>362</v>
      </c>
      <c r="CK711" s="17" t="s">
        <v>362</v>
      </c>
      <c r="CL711" s="17" t="s">
        <v>362</v>
      </c>
      <c r="CM711" s="17" t="s">
        <v>362</v>
      </c>
      <c r="CN711" s="17" t="s">
        <v>362</v>
      </c>
      <c r="CO711" s="17" t="str">
        <f t="shared" ref="CO711:CT711" si="1468">IF(CO710="A","VA Actuals","Consensus")</f>
        <v>Consensus</v>
      </c>
      <c r="CP711" s="17" t="str">
        <f t="shared" si="1468"/>
        <v>Consensus</v>
      </c>
      <c r="CQ711" s="17" t="str">
        <f t="shared" si="1468"/>
        <v>Consensus</v>
      </c>
      <c r="CR711" s="17" t="str">
        <f t="shared" si="1468"/>
        <v>Consensus</v>
      </c>
      <c r="CS711" s="17" t="str">
        <f t="shared" si="1468"/>
        <v>Consensus</v>
      </c>
      <c r="CT711" s="17" t="str">
        <f t="shared" si="1468"/>
        <v>Consensus</v>
      </c>
    </row>
    <row r="712" spans="1:98" ht="15.75" customHeight="1" x14ac:dyDescent="0.25">
      <c r="A712" s="1"/>
      <c r="C712" s="17"/>
      <c r="D712" s="17"/>
      <c r="E712" s="17"/>
      <c r="F712" s="17"/>
      <c r="G712" s="17"/>
      <c r="H712" s="17"/>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c r="AG712" s="17"/>
      <c r="AH712" s="17"/>
      <c r="AI712" s="17"/>
      <c r="AJ712" s="17"/>
      <c r="AK712" s="17"/>
      <c r="AL712" s="17"/>
      <c r="AM712" s="17"/>
      <c r="AN712" s="17"/>
      <c r="AO712" s="17"/>
      <c r="AP712" s="17"/>
      <c r="AQ712" s="17"/>
      <c r="AR712" s="17"/>
      <c r="AS712" s="17"/>
      <c r="AT712" s="17"/>
      <c r="AU712" s="17"/>
      <c r="AV712" s="17"/>
      <c r="AW712" s="17"/>
      <c r="AX712" s="17"/>
      <c r="AY712" s="17"/>
      <c r="AZ712" s="17"/>
      <c r="BA712" s="17"/>
      <c r="BB712" s="17"/>
      <c r="BC712" s="17"/>
      <c r="BD712" s="17"/>
      <c r="BE712" s="17"/>
      <c r="BF712" s="17"/>
      <c r="BG712" s="17"/>
      <c r="BH712" s="17"/>
      <c r="BI712" s="17"/>
      <c r="BJ712" s="17"/>
      <c r="BK712" s="17"/>
      <c r="BL712" s="17"/>
      <c r="BM712" s="17"/>
      <c r="BN712" s="17"/>
      <c r="BO712" s="17"/>
      <c r="BP712" s="17"/>
      <c r="BQ712" s="17"/>
      <c r="BR712" s="17"/>
      <c r="BS712" s="17"/>
      <c r="BT712" s="17"/>
      <c r="BU712" s="17"/>
      <c r="BV712" s="17"/>
      <c r="BW712" s="17"/>
      <c r="BX712" s="17"/>
      <c r="BY712" s="17"/>
      <c r="BZ712" s="17"/>
      <c r="CB712" s="17"/>
      <c r="CC712" s="17"/>
      <c r="CD712" s="17"/>
      <c r="CE712" s="17"/>
      <c r="CF712" s="17"/>
      <c r="CG712" s="17"/>
      <c r="CH712" s="17"/>
      <c r="CI712" s="17"/>
      <c r="CJ712" s="17"/>
      <c r="CK712" s="17"/>
      <c r="CL712" s="17"/>
      <c r="CM712" s="17"/>
      <c r="CN712" s="17"/>
      <c r="CO712" s="17"/>
      <c r="CP712" s="17"/>
      <c r="CQ712" s="17"/>
      <c r="CR712" s="17"/>
      <c r="CS712" s="17"/>
      <c r="CT712" s="17"/>
    </row>
    <row r="713" spans="1:98" ht="15.75" customHeight="1" x14ac:dyDescent="0.25">
      <c r="A713" s="16"/>
      <c r="B713" s="219" t="s">
        <v>473</v>
      </c>
      <c r="C713" s="40" t="s">
        <v>365</v>
      </c>
      <c r="D713" s="40" t="s">
        <v>365</v>
      </c>
      <c r="E713" s="40" t="s">
        <v>365</v>
      </c>
      <c r="F713" s="40" t="s">
        <v>365</v>
      </c>
      <c r="G713" s="40" t="s">
        <v>365</v>
      </c>
      <c r="H713" s="40" t="s">
        <v>365</v>
      </c>
      <c r="I713" s="40" t="s">
        <v>365</v>
      </c>
      <c r="J713" s="40" t="s">
        <v>365</v>
      </c>
      <c r="K713" s="40" t="s">
        <v>365</v>
      </c>
      <c r="L713" s="40" t="s">
        <v>365</v>
      </c>
      <c r="M713" s="40" t="s">
        <v>365</v>
      </c>
      <c r="N713" s="40" t="s">
        <v>365</v>
      </c>
      <c r="O713" s="40" t="s">
        <v>365</v>
      </c>
      <c r="P713" s="40" t="s">
        <v>365</v>
      </c>
      <c r="Q713" s="40" t="s">
        <v>365</v>
      </c>
      <c r="R713" s="40" t="s">
        <v>365</v>
      </c>
      <c r="S713" s="40" t="s">
        <v>365</v>
      </c>
      <c r="T713" s="40" t="s">
        <v>365</v>
      </c>
      <c r="U713" s="282" t="e">
        <f t="array" aca="1" ref="U713" ca="1">_xll.VisibleAlpha.UDF.VAData($B$708,U$709,$B713,U$711,$B$711,$B$710,$B$709)</f>
        <v>#NAME?</v>
      </c>
      <c r="V713" s="40" t="s">
        <v>365</v>
      </c>
      <c r="W713" s="40">
        <v>3375</v>
      </c>
      <c r="X713" s="40">
        <v>4387.5</v>
      </c>
      <c r="Y713" s="40">
        <v>8986.875</v>
      </c>
      <c r="Z713" s="40">
        <v>2578.75</v>
      </c>
      <c r="AA713" s="40">
        <v>3500</v>
      </c>
      <c r="AB713" s="40">
        <v>3900</v>
      </c>
      <c r="AC713" s="40">
        <v>9700</v>
      </c>
      <c r="AD713" s="40">
        <v>2900</v>
      </c>
      <c r="AE713" s="40">
        <v>3800</v>
      </c>
      <c r="AF713" s="40">
        <v>4200</v>
      </c>
      <c r="AG713" s="40">
        <v>9000</v>
      </c>
      <c r="AH713" s="40">
        <v>2500</v>
      </c>
      <c r="AI713" s="40">
        <v>3200</v>
      </c>
      <c r="AJ713" s="40">
        <v>3900</v>
      </c>
      <c r="AK713" s="40">
        <v>8100</v>
      </c>
      <c r="AL713" s="40">
        <v>2600</v>
      </c>
      <c r="AM713" s="40">
        <v>3200</v>
      </c>
      <c r="AN713" s="40">
        <v>2800</v>
      </c>
      <c r="AO713" s="40">
        <v>6100</v>
      </c>
      <c r="AP713" s="40">
        <v>1400</v>
      </c>
      <c r="AQ713" s="40">
        <v>1900</v>
      </c>
      <c r="AR713" s="40">
        <v>1500</v>
      </c>
      <c r="AS713" s="40">
        <v>6200</v>
      </c>
      <c r="AT713" s="40">
        <v>4300</v>
      </c>
      <c r="AU713" s="40">
        <v>2800</v>
      </c>
      <c r="AV713" s="40">
        <v>3500</v>
      </c>
      <c r="AW713" s="40">
        <v>4100</v>
      </c>
      <c r="AX713" s="40">
        <v>2100</v>
      </c>
      <c r="AY713" s="40">
        <v>2400</v>
      </c>
      <c r="AZ713" s="40">
        <v>3300</v>
      </c>
      <c r="BA713" s="40">
        <v>7100</v>
      </c>
      <c r="BB713" s="40">
        <v>6300</v>
      </c>
      <c r="BC713" s="40">
        <v>3300</v>
      </c>
      <c r="BD713" s="40">
        <v>4900</v>
      </c>
      <c r="BE713" s="40">
        <v>8200</v>
      </c>
      <c r="BF713" s="40" t="e">
        <f t="array" aca="1" ref="BF713" ca="1">_xll.VisibleAlpha.UDF.VAData($B$708,BF$709,$B713,BF$711,$B$711,$B$710,$B$709)</f>
        <v>#NAME?</v>
      </c>
      <c r="BG713" s="40" t="e">
        <f t="array" aca="1" ref="BG713" ca="1">_xll.VisibleAlpha.UDF.VAData($B$708,BG$709,$B713,BG$711,$B$711,$B$710,$B$709)</f>
        <v>#NAME?</v>
      </c>
      <c r="BH713" s="95" t="e">
        <f t="array" aca="1" ref="BH713" ca="1">_xll.VisibleAlpha.UDF.VAData($B$708,BH$709,$B713,BH$711,$B$711,$B$710,$B$709)</f>
        <v>#NAME?</v>
      </c>
      <c r="BI713" s="95" t="e">
        <f t="array" aca="1" ref="BI713" ca="1">_xll.VisibleAlpha.UDF.VAData($B$708,BI$709,$B713,BI$711,$B$711,$B$710,$B$709)</f>
        <v>#NAME?</v>
      </c>
      <c r="BJ713" s="95" t="e">
        <f t="array" aca="1" ref="BJ713" ca="1">_xll.VisibleAlpha.UDF.VAData($B$708,BJ$709,$B713,BJ$711,$B$711,$B$710,$B$709)</f>
        <v>#NAME?</v>
      </c>
      <c r="BK713" s="95" t="e">
        <f t="array" aca="1" ref="BK713" ca="1">_xll.VisibleAlpha.UDF.VAData($B$708,BK$709,$B713,BK$711,$B$711,$B$710,$B$709)</f>
        <v>#NAME?</v>
      </c>
      <c r="BL713" s="95" t="e">
        <f t="array" aca="1" ref="BL713" ca="1">_xll.VisibleAlpha.UDF.VAData($B$708,BL$709,$B713,BL$711,$B$711,$B$710,$B$709)</f>
        <v>#NAME?</v>
      </c>
      <c r="BM713" s="95" t="e">
        <f t="array" aca="1" ref="BM713" ca="1">_xll.VisibleAlpha.UDF.VAData($B$708,BM$709,$B713,BM$711,$B$711,$B$710,$B$709)</f>
        <v>#NAME?</v>
      </c>
      <c r="BN713" s="95" t="e">
        <f t="array" aca="1" ref="BN713" ca="1">_xll.VisibleAlpha.UDF.VAData($B$708,BN$709,$B713,BN$711,$B$711,$B$710,$B$709)</f>
        <v>#NAME?</v>
      </c>
      <c r="BO713" s="95" t="e">
        <f t="array" aca="1" ref="BO713" ca="1">_xll.VisibleAlpha.UDF.VAData($B$708,BO$709,$B713,BO$711,$B$711,$B$710,$B$709)</f>
        <v>#NAME?</v>
      </c>
      <c r="BP713" s="95" t="e">
        <f t="array" aca="1" ref="BP713" ca="1">_xll.VisibleAlpha.UDF.VAData($B$708,BP$709,$B713,BP$711,$B$711,$B$710,$B$709)</f>
        <v>#NAME?</v>
      </c>
      <c r="BQ713" s="95" t="e">
        <f t="array" aca="1" ref="BQ713" ca="1">_xll.VisibleAlpha.UDF.VAData($B$708,BQ$709,$B713,BQ$711,$B$711,$B$710,$B$709)</f>
        <v>#NAME?</v>
      </c>
      <c r="BR713" s="95" t="e">
        <f t="array" aca="1" ref="BR713" ca="1">_xll.VisibleAlpha.UDF.VAData($B$708,BR$709,$B713,BR$711,$B$711,$B$710,$B$709)</f>
        <v>#NAME?</v>
      </c>
      <c r="BS713" s="95" t="e">
        <f t="array" aca="1" ref="BS713" ca="1">_xll.VisibleAlpha.UDF.VAData($B$708,BS$709,$B713,BS$711,$B$711,$B$710,$B$709)</f>
        <v>#NAME?</v>
      </c>
      <c r="BT713" s="95" t="e">
        <f t="array" aca="1" ref="BT713" ca="1">_xll.VisibleAlpha.UDF.VAData($B$708,BT$709,$B713,BT$711,$B$711,$B$710,$B$709)</f>
        <v>#NAME?</v>
      </c>
      <c r="BU713" s="95" t="e">
        <f t="array" aca="1" ref="BU713" ca="1">_xll.VisibleAlpha.UDF.VAData($B$708,BU$709,$B713,BU$711,$B$711,$B$710,$B$709)</f>
        <v>#NAME?</v>
      </c>
      <c r="BV713" s="95" t="e">
        <f t="array" aca="1" ref="BV713" ca="1">_xll.VisibleAlpha.UDF.VAData($B$708,BV$709,$B713,BV$711,$B$711,$B$710,$B$709)</f>
        <v>#NAME?</v>
      </c>
      <c r="BW713" s="95" t="e">
        <f t="array" aca="1" ref="BW713" ca="1">_xll.VisibleAlpha.UDF.VAData($B$708,BW$709,$B713,BW$711,$B$711,$B$710,$B$709)</f>
        <v>#NAME?</v>
      </c>
      <c r="BX713" s="95" t="e">
        <f t="array" aca="1" ref="BX713" ca="1">_xll.VisibleAlpha.UDF.VAData($B$708,BX$709,$B713,BX$711,$B$711,$B$710,$B$709)</f>
        <v>#NAME?</v>
      </c>
      <c r="BY713" s="95" t="e">
        <f t="array" aca="1" ref="BY713" ca="1">_xll.VisibleAlpha.UDF.VAData($B$708,BY$709,$B713,BY$711,$B$711,$B$710,$B$709)</f>
        <v>#NAME?</v>
      </c>
      <c r="BZ713" s="95" t="e">
        <f t="array" aca="1" ref="BZ713" ca="1">_xll.VisibleAlpha.UDF.VAData($B$708,BZ$709,$B713,BZ$711,$B$711,$B$710,$B$709)</f>
        <v>#NAME?</v>
      </c>
      <c r="CB713" s="40" t="e">
        <f t="array" aca="1" ref="CB713" ca="1">_xll.VisibleAlpha.UDF.VAData($B$708,CB$709,$B713,CB$711,$B$711,$B$710,$B$709)</f>
        <v>#NAME?</v>
      </c>
      <c r="CC713" s="40" t="e">
        <f t="array" aca="1" ref="CC713" ca="1">_xll.VisibleAlpha.UDF.VAData($B$708,CC$709,$B713,CC$711,$B$711,$B$710,$B$709)</f>
        <v>#NAME?</v>
      </c>
      <c r="CD713" s="40" t="e">
        <f t="array" aca="1" ref="CD713" ca="1">_xll.VisibleAlpha.UDF.VAData($B$708,CD$709,$B713,CD$711,$B$711,$B$710,$B$709)</f>
        <v>#NAME?</v>
      </c>
      <c r="CE713" s="40" t="e">
        <f t="array" aca="1" ref="CE713" ca="1">_xll.VisibleAlpha.UDF.VAData($B$708,CE$709,$B713,CE$711,$B$711,$B$710,$B$709)</f>
        <v>#NAME?</v>
      </c>
      <c r="CF713" s="40" t="e">
        <f t="array" aca="1" ref="CF713" ca="1">_xll.VisibleAlpha.UDF.VAData($B$708,CF$709,$B713,CF$711,$B$711,$B$710,$B$709)</f>
        <v>#NAME?</v>
      </c>
      <c r="CG713" s="40" t="e">
        <f t="array" aca="1" ref="CG713" ca="1">_xll.VisibleAlpha.UDF.VAData($B$708,CG$709,$B713,CG$711,$B$711,$B$710,$B$709)</f>
        <v>#NAME?</v>
      </c>
      <c r="CH713" s="40" t="e">
        <f t="array" aca="1" ref="CH713" ca="1">_xll.VisibleAlpha.UDF.VAData($B$708,CH$709,$B713,CH$711,$B$711,$B$710,$B$709)</f>
        <v>#NAME?</v>
      </c>
      <c r="CI713" s="40" t="e">
        <f t="array" aca="1" ref="CI713" ca="1">_xll.VisibleAlpha.UDF.VAData($B$708,CI$709,$B713,CI$711,$B$711,$B$710,$B$709)</f>
        <v>#NAME?</v>
      </c>
      <c r="CJ713" s="40" t="e">
        <f t="array" aca="1" ref="CJ713" ca="1">_xll.VisibleAlpha.UDF.VAData($B$708,CJ$709,$B713,CJ$711,$B$711,$B$710,$B$709)</f>
        <v>#NAME?</v>
      </c>
      <c r="CK713" s="40" t="e">
        <f t="array" aca="1" ref="CK713" ca="1">_xll.VisibleAlpha.UDF.VAData($B$708,CK$709,$B713,CK$711,$B$711,$B$710,$B$709)</f>
        <v>#NAME?</v>
      </c>
      <c r="CL713" s="40" t="e">
        <f t="array" aca="1" ref="CL713" ca="1">_xll.VisibleAlpha.UDF.VAData($B$708,CL$709,$B713,CL$711,$B$711,$B$710,$B$709)</f>
        <v>#NAME?</v>
      </c>
      <c r="CM713" s="40" t="e">
        <f t="array" aca="1" ref="CM713" ca="1">_xll.VisibleAlpha.UDF.VAData($B$708,CM$709,$B713,CM$711,$B$711,$B$710,$B$709)</f>
        <v>#NAME?</v>
      </c>
      <c r="CN713" s="40" t="e">
        <f t="array" aca="1" ref="CN713" ca="1">_xll.VisibleAlpha.UDF.VAData($B$708,CN$709,$B713,CN$711,$B$711,$B$710,$B$709)</f>
        <v>#NAME?</v>
      </c>
      <c r="CO713" s="95" t="e">
        <f t="array" aca="1" ref="CO713" ca="1">_xll.VisibleAlpha.UDF.VAData($B$708,CO$709,$B713,CO$711,$B$711,$B$710,$B$709)</f>
        <v>#NAME?</v>
      </c>
      <c r="CP713" s="95" t="e">
        <f t="array" aca="1" ref="CP713" ca="1">_xll.VisibleAlpha.UDF.VAData($B$708,CP$709,$B713,CP$711,$B$711,$B$710,$B$709)</f>
        <v>#NAME?</v>
      </c>
      <c r="CQ713" s="95" t="e">
        <f t="array" aca="1" ref="CQ713" ca="1">_xll.VisibleAlpha.UDF.VAData($B$708,CQ$709,$B713,CQ$711,$B$711,$B$710,$B$709)</f>
        <v>#NAME?</v>
      </c>
      <c r="CR713" s="95" t="e">
        <f t="array" aca="1" ref="CR713" ca="1">_xll.VisibleAlpha.UDF.VAData($B$708,CR$709,$B713,CR$711,$B$711,$B$710,$B$709)</f>
        <v>#NAME?</v>
      </c>
      <c r="CS713" s="95" t="e">
        <f t="array" aca="1" ref="CS713" ca="1">_xll.VisibleAlpha.UDF.VAData($B$708,CS$709,$B713,CS$711,$B$711,$B$710,$B$709)</f>
        <v>#NAME?</v>
      </c>
      <c r="CT713" s="95" t="e">
        <f t="array" aca="1" ref="CT713" ca="1">_xll.VisibleAlpha.UDF.VAData($B$708,CT$709,$B713,CT$711,$B$711,$B$710,$B$709)</f>
        <v>#NAME?</v>
      </c>
    </row>
    <row r="714" spans="1:98" ht="15.75" customHeight="1" x14ac:dyDescent="0.25">
      <c r="A714" s="1"/>
      <c r="B714" s="26" t="s">
        <v>474</v>
      </c>
      <c r="C714" s="4" t="s">
        <v>365</v>
      </c>
      <c r="D714" s="4" t="s">
        <v>365</v>
      </c>
      <c r="E714" s="4" t="s">
        <v>365</v>
      </c>
      <c r="F714" s="4" t="s">
        <v>365</v>
      </c>
      <c r="G714" s="4" t="s">
        <v>365</v>
      </c>
      <c r="H714" s="4" t="s">
        <v>365</v>
      </c>
      <c r="I714" s="4" t="s">
        <v>365</v>
      </c>
      <c r="J714" s="4" t="s">
        <v>365</v>
      </c>
      <c r="K714" s="4" t="s">
        <v>365</v>
      </c>
      <c r="L714" s="4" t="s">
        <v>365</v>
      </c>
      <c r="M714" s="4" t="s">
        <v>365</v>
      </c>
      <c r="N714" s="4" t="s">
        <v>365</v>
      </c>
      <c r="O714" s="4" t="s">
        <v>365</v>
      </c>
      <c r="P714" s="4" t="s">
        <v>365</v>
      </c>
      <c r="Q714" s="4" t="s">
        <v>365</v>
      </c>
      <c r="R714" s="4" t="s">
        <v>365</v>
      </c>
      <c r="S714" s="4" t="s">
        <v>365</v>
      </c>
      <c r="T714" s="4" t="s">
        <v>365</v>
      </c>
      <c r="U714" s="283" t="e">
        <f t="array" aca="1" ref="U714" ca="1">_xll.VisibleAlpha.UDF.VAData($B$708,U$709,$B714,U$711,$B$711,$B$710,$B$709)</f>
        <v>#NAME?</v>
      </c>
      <c r="V714" s="4" t="s">
        <v>365</v>
      </c>
      <c r="W714" s="4">
        <v>435</v>
      </c>
      <c r="X714" s="4">
        <v>435</v>
      </c>
      <c r="Y714" s="4">
        <v>725</v>
      </c>
      <c r="Z714" s="4">
        <v>350</v>
      </c>
      <c r="AA714" s="4">
        <v>233.33333333333334</v>
      </c>
      <c r="AB714" s="4">
        <v>296.66666666666669</v>
      </c>
      <c r="AC714" s="4">
        <v>516.66666666666663</v>
      </c>
      <c r="AD714" s="4">
        <v>296.66666666666669</v>
      </c>
      <c r="AE714" s="4">
        <v>250</v>
      </c>
      <c r="AF714" s="4">
        <v>250</v>
      </c>
      <c r="AG714" s="4">
        <v>316.66666666666669</v>
      </c>
      <c r="AH714" s="4">
        <v>225</v>
      </c>
      <c r="AI714" s="4">
        <v>200</v>
      </c>
      <c r="AJ714" s="4">
        <v>300</v>
      </c>
      <c r="AK714" s="4">
        <v>300</v>
      </c>
      <c r="AL714" s="4">
        <v>300</v>
      </c>
      <c r="AM714" s="4">
        <v>125</v>
      </c>
      <c r="AN714" s="4">
        <v>200</v>
      </c>
      <c r="AO714" s="4">
        <v>250</v>
      </c>
      <c r="AP714" s="4">
        <v>200</v>
      </c>
      <c r="AQ714" s="4">
        <v>200</v>
      </c>
      <c r="AR714" s="4">
        <v>300</v>
      </c>
      <c r="AS714" s="4">
        <v>300</v>
      </c>
      <c r="AT714" s="4">
        <v>200</v>
      </c>
      <c r="AU714" s="4">
        <v>50</v>
      </c>
      <c r="AV714" s="4">
        <v>160</v>
      </c>
      <c r="AW714" s="4">
        <v>790</v>
      </c>
      <c r="AX714" s="4" t="s">
        <v>365</v>
      </c>
      <c r="AY714" s="4">
        <v>300</v>
      </c>
      <c r="AZ714" s="4">
        <v>300</v>
      </c>
      <c r="BA714" s="4">
        <v>300</v>
      </c>
      <c r="BB714" s="4" t="s">
        <v>365</v>
      </c>
      <c r="BC714" s="4">
        <v>300</v>
      </c>
      <c r="BD714" s="4">
        <v>300</v>
      </c>
      <c r="BE714" s="4">
        <v>300</v>
      </c>
      <c r="BF714" s="4" t="e">
        <f t="array" aca="1" ref="BF714" ca="1">_xll.VisibleAlpha.UDF.VAData($B$708,BF$709,$B714,BF$711,$B$711,$B$710,$B$709)</f>
        <v>#NAME?</v>
      </c>
      <c r="BG714" s="4" t="e">
        <f t="array" aca="1" ref="BG714" ca="1">_xll.VisibleAlpha.UDF.VAData($B$708,BG$709,$B714,BG$711,$B$711,$B$710,$B$709)</f>
        <v>#NAME?</v>
      </c>
      <c r="BH714" s="218" t="e">
        <f t="array" aca="1" ref="BH714" ca="1">_xll.VisibleAlpha.UDF.VAData($B$708,BH$709,$B714,BH$711,$B$711,$B$710,$B$709)</f>
        <v>#NAME?</v>
      </c>
      <c r="BI714" s="218" t="e">
        <f t="array" aca="1" ref="BI714" ca="1">_xll.VisibleAlpha.UDF.VAData($B$708,BI$709,$B714,BI$711,$B$711,$B$710,$B$709)</f>
        <v>#NAME?</v>
      </c>
      <c r="BJ714" s="218" t="e">
        <f t="array" aca="1" ref="BJ714" ca="1">_xll.VisibleAlpha.UDF.VAData($B$708,BJ$709,$B714,BJ$711,$B$711,$B$710,$B$709)</f>
        <v>#NAME?</v>
      </c>
      <c r="BK714" s="218" t="e">
        <f t="array" aca="1" ref="BK714" ca="1">_xll.VisibleAlpha.UDF.VAData($B$708,BK$709,$B714,BK$711,$B$711,$B$710,$B$709)</f>
        <v>#NAME?</v>
      </c>
      <c r="BL714" s="218" t="e">
        <f t="array" aca="1" ref="BL714" ca="1">_xll.VisibleAlpha.UDF.VAData($B$708,BL$709,$B714,BL$711,$B$711,$B$710,$B$709)</f>
        <v>#NAME?</v>
      </c>
      <c r="BM714" s="218" t="e">
        <f t="array" aca="1" ref="BM714" ca="1">_xll.VisibleAlpha.UDF.VAData($B$708,BM$709,$B714,BM$711,$B$711,$B$710,$B$709)</f>
        <v>#NAME?</v>
      </c>
      <c r="BN714" s="218" t="e">
        <f t="array" aca="1" ref="BN714" ca="1">_xll.VisibleAlpha.UDF.VAData($B$708,BN$709,$B714,BN$711,$B$711,$B$710,$B$709)</f>
        <v>#NAME?</v>
      </c>
      <c r="BO714" s="218" t="e">
        <f t="array" aca="1" ref="BO714" ca="1">_xll.VisibleAlpha.UDF.VAData($B$708,BO$709,$B714,BO$711,$B$711,$B$710,$B$709)</f>
        <v>#NAME?</v>
      </c>
      <c r="BP714" s="218" t="e">
        <f t="array" aca="1" ref="BP714" ca="1">_xll.VisibleAlpha.UDF.VAData($B$708,BP$709,$B714,BP$711,$B$711,$B$710,$B$709)</f>
        <v>#NAME?</v>
      </c>
      <c r="BQ714" s="218" t="e">
        <f t="array" aca="1" ref="BQ714" ca="1">_xll.VisibleAlpha.UDF.VAData($B$708,BQ$709,$B714,BQ$711,$B$711,$B$710,$B$709)</f>
        <v>#NAME?</v>
      </c>
      <c r="BR714" s="218" t="e">
        <f t="array" aca="1" ref="BR714" ca="1">_xll.VisibleAlpha.UDF.VAData($B$708,BR$709,$B714,BR$711,$B$711,$B$710,$B$709)</f>
        <v>#NAME?</v>
      </c>
      <c r="BS714" s="218" t="e">
        <f t="array" aca="1" ref="BS714" ca="1">_xll.VisibleAlpha.UDF.VAData($B$708,BS$709,$B714,BS$711,$B$711,$B$710,$B$709)</f>
        <v>#NAME?</v>
      </c>
      <c r="BT714" s="218" t="e">
        <f t="array" aca="1" ref="BT714" ca="1">_xll.VisibleAlpha.UDF.VAData($B$708,BT$709,$B714,BT$711,$B$711,$B$710,$B$709)</f>
        <v>#NAME?</v>
      </c>
      <c r="BU714" s="218" t="e">
        <f t="array" aca="1" ref="BU714" ca="1">_xll.VisibleAlpha.UDF.VAData($B$708,BU$709,$B714,BU$711,$B$711,$B$710,$B$709)</f>
        <v>#NAME?</v>
      </c>
      <c r="BV714" s="218" t="e">
        <f t="array" aca="1" ref="BV714" ca="1">_xll.VisibleAlpha.UDF.VAData($B$708,BV$709,$B714,BV$711,$B$711,$B$710,$B$709)</f>
        <v>#NAME?</v>
      </c>
      <c r="BW714" s="218" t="e">
        <f t="array" aca="1" ref="BW714" ca="1">_xll.VisibleAlpha.UDF.VAData($B$708,BW$709,$B714,BW$711,$B$711,$B$710,$B$709)</f>
        <v>#NAME?</v>
      </c>
      <c r="BX714" s="218" t="e">
        <f t="array" aca="1" ref="BX714" ca="1">_xll.VisibleAlpha.UDF.VAData($B$708,BX$709,$B714,BX$711,$B$711,$B$710,$B$709)</f>
        <v>#NAME?</v>
      </c>
      <c r="BY714" s="218" t="e">
        <f t="array" aca="1" ref="BY714" ca="1">_xll.VisibleAlpha.UDF.VAData($B$708,BY$709,$B714,BY$711,$B$711,$B$710,$B$709)</f>
        <v>#NAME?</v>
      </c>
      <c r="BZ714" s="218" t="e">
        <f t="array" aca="1" ref="BZ714" ca="1">_xll.VisibleAlpha.UDF.VAData($B$708,BZ$709,$B714,BZ$711,$B$711,$B$710,$B$709)</f>
        <v>#NAME?</v>
      </c>
      <c r="CB714" s="4" t="e">
        <f t="array" aca="1" ref="CB714" ca="1">_xll.VisibleAlpha.UDF.VAData($B$708,CB$709,$B714,CB$711,$B$711,$B$710,$B$709)</f>
        <v>#NAME?</v>
      </c>
      <c r="CC714" s="4" t="e">
        <f t="array" aca="1" ref="CC714" ca="1">_xll.VisibleAlpha.UDF.VAData($B$708,CC$709,$B714,CC$711,$B$711,$B$710,$B$709)</f>
        <v>#NAME?</v>
      </c>
      <c r="CD714" s="4" t="e">
        <f t="array" aca="1" ref="CD714" ca="1">_xll.VisibleAlpha.UDF.VAData($B$708,CD$709,$B714,CD$711,$B$711,$B$710,$B$709)</f>
        <v>#NAME?</v>
      </c>
      <c r="CE714" s="4" t="e">
        <f t="array" aca="1" ref="CE714" ca="1">_xll.VisibleAlpha.UDF.VAData($B$708,CE$709,$B714,CE$711,$B$711,$B$710,$B$709)</f>
        <v>#NAME?</v>
      </c>
      <c r="CF714" s="4" t="e">
        <f t="array" aca="1" ref="CF714" ca="1">_xll.VisibleAlpha.UDF.VAData($B$708,CF$709,$B714,CF$711,$B$711,$B$710,$B$709)</f>
        <v>#NAME?</v>
      </c>
      <c r="CG714" s="4" t="e">
        <f t="array" aca="1" ref="CG714" ca="1">_xll.VisibleAlpha.UDF.VAData($B$708,CG$709,$B714,CG$711,$B$711,$B$710,$B$709)</f>
        <v>#NAME?</v>
      </c>
      <c r="CH714" s="4" t="e">
        <f t="array" aca="1" ref="CH714" ca="1">_xll.VisibleAlpha.UDF.VAData($B$708,CH$709,$B714,CH$711,$B$711,$B$710,$B$709)</f>
        <v>#NAME?</v>
      </c>
      <c r="CI714" s="4" t="e">
        <f t="array" aca="1" ref="CI714" ca="1">_xll.VisibleAlpha.UDF.VAData($B$708,CI$709,$B714,CI$711,$B$711,$B$710,$B$709)</f>
        <v>#NAME?</v>
      </c>
      <c r="CJ714" s="4" t="e">
        <f t="array" aca="1" ref="CJ714" ca="1">_xll.VisibleAlpha.UDF.VAData($B$708,CJ$709,$B714,CJ$711,$B$711,$B$710,$B$709)</f>
        <v>#NAME?</v>
      </c>
      <c r="CK714" s="4" t="e">
        <f t="array" aca="1" ref="CK714" ca="1">_xll.VisibleAlpha.UDF.VAData($B$708,CK$709,$B714,CK$711,$B$711,$B$710,$B$709)</f>
        <v>#NAME?</v>
      </c>
      <c r="CL714" s="4" t="e">
        <f t="array" aca="1" ref="CL714" ca="1">_xll.VisibleAlpha.UDF.VAData($B$708,CL$709,$B714,CL$711,$B$711,$B$710,$B$709)</f>
        <v>#NAME?</v>
      </c>
      <c r="CM714" s="4" t="e">
        <f t="array" aca="1" ref="CM714" ca="1">_xll.VisibleAlpha.UDF.VAData($B$708,CM$709,$B714,CM$711,$B$711,$B$710,$B$709)</f>
        <v>#NAME?</v>
      </c>
      <c r="CN714" s="4" t="e">
        <f t="array" aca="1" ref="CN714" ca="1">_xll.VisibleAlpha.UDF.VAData($B$708,CN$709,$B714,CN$711,$B$711,$B$710,$B$709)</f>
        <v>#NAME?</v>
      </c>
      <c r="CO714" s="218" t="e">
        <f t="array" aca="1" ref="CO714" ca="1">_xll.VisibleAlpha.UDF.VAData($B$708,CO$709,$B714,CO$711,$B$711,$B$710,$B$709)</f>
        <v>#NAME?</v>
      </c>
      <c r="CP714" s="218" t="e">
        <f t="array" aca="1" ref="CP714" ca="1">_xll.VisibleAlpha.UDF.VAData($B$708,CP$709,$B714,CP$711,$B$711,$B$710,$B$709)</f>
        <v>#NAME?</v>
      </c>
      <c r="CQ714" s="218" t="e">
        <f t="array" aca="1" ref="CQ714" ca="1">_xll.VisibleAlpha.UDF.VAData($B$708,CQ$709,$B714,CQ$711,$B$711,$B$710,$B$709)</f>
        <v>#NAME?</v>
      </c>
      <c r="CR714" s="218" t="e">
        <f t="array" aca="1" ref="CR714" ca="1">_xll.VisibleAlpha.UDF.VAData($B$708,CR$709,$B714,CR$711,$B$711,$B$710,$B$709)</f>
        <v>#NAME?</v>
      </c>
      <c r="CS714" s="218" t="e">
        <f t="array" aca="1" ref="CS714" ca="1">_xll.VisibleAlpha.UDF.VAData($B$708,CS$709,$B714,CS$711,$B$711,$B$710,$B$709)</f>
        <v>#NAME?</v>
      </c>
      <c r="CT714" s="218" t="e">
        <f t="array" aca="1" ref="CT714" ca="1">_xll.VisibleAlpha.UDF.VAData($B$708,CT$709,$B714,CT$711,$B$711,$B$710,$B$709)</f>
        <v>#NAME?</v>
      </c>
    </row>
    <row r="715" spans="1:98" ht="15.75" customHeight="1" x14ac:dyDescent="0.25">
      <c r="A715" s="1"/>
      <c r="B715" s="26" t="s">
        <v>475</v>
      </c>
      <c r="C715" s="4" t="s">
        <v>365</v>
      </c>
      <c r="D715" s="4" t="s">
        <v>365</v>
      </c>
      <c r="E715" s="4" t="s">
        <v>365</v>
      </c>
      <c r="F715" s="4" t="s">
        <v>365</v>
      </c>
      <c r="G715" s="4" t="s">
        <v>365</v>
      </c>
      <c r="H715" s="4" t="s">
        <v>365</v>
      </c>
      <c r="I715" s="4" t="s">
        <v>365</v>
      </c>
      <c r="J715" s="4" t="s">
        <v>365</v>
      </c>
      <c r="K715" s="4" t="s">
        <v>365</v>
      </c>
      <c r="L715" s="4" t="s">
        <v>365</v>
      </c>
      <c r="M715" s="4" t="s">
        <v>365</v>
      </c>
      <c r="N715" s="4" t="s">
        <v>365</v>
      </c>
      <c r="O715" s="4" t="s">
        <v>365</v>
      </c>
      <c r="P715" s="4" t="s">
        <v>365</v>
      </c>
      <c r="Q715" s="4" t="s">
        <v>365</v>
      </c>
      <c r="R715" s="4" t="s">
        <v>365</v>
      </c>
      <c r="S715" s="4" t="s">
        <v>365</v>
      </c>
      <c r="T715" s="4" t="s">
        <v>365</v>
      </c>
      <c r="U715" s="283" t="e">
        <f t="array" aca="1" ref="U715" ca="1">_xll.VisibleAlpha.UDF.VAData($B$708,U$709,$B715,U$711,$B$711,$B$710,$B$709)</f>
        <v>#NAME?</v>
      </c>
      <c r="V715" s="4" t="s">
        <v>365</v>
      </c>
      <c r="W715" s="4">
        <v>252</v>
      </c>
      <c r="X715" s="4">
        <v>272</v>
      </c>
      <c r="Y715" s="4">
        <v>359</v>
      </c>
      <c r="Z715" s="4">
        <v>166</v>
      </c>
      <c r="AA715" s="4">
        <v>150</v>
      </c>
      <c r="AB715" s="4">
        <v>200</v>
      </c>
      <c r="AC715" s="4">
        <v>150</v>
      </c>
      <c r="AD715" s="4">
        <v>100</v>
      </c>
      <c r="AE715" s="4" t="s">
        <v>365</v>
      </c>
      <c r="AF715" s="4" t="s">
        <v>365</v>
      </c>
      <c r="AG715" s="4" t="s">
        <v>365</v>
      </c>
      <c r="AH715" s="4" t="s">
        <v>365</v>
      </c>
      <c r="AI715" s="4" t="s">
        <v>365</v>
      </c>
      <c r="AJ715" s="4" t="s">
        <v>365</v>
      </c>
      <c r="AK715" s="4" t="s">
        <v>365</v>
      </c>
      <c r="AL715" s="4" t="s">
        <v>365</v>
      </c>
      <c r="AM715" s="4" t="s">
        <v>365</v>
      </c>
      <c r="AN715" s="4" t="s">
        <v>365</v>
      </c>
      <c r="AO715" s="4" t="s">
        <v>365</v>
      </c>
      <c r="AP715" s="4" t="s">
        <v>365</v>
      </c>
      <c r="AQ715" s="4" t="s">
        <v>365</v>
      </c>
      <c r="AR715" s="4" t="s">
        <v>365</v>
      </c>
      <c r="AS715" s="4" t="s">
        <v>365</v>
      </c>
      <c r="AT715" s="4" t="s">
        <v>365</v>
      </c>
      <c r="AU715" s="4" t="s">
        <v>365</v>
      </c>
      <c r="AV715" s="4" t="s">
        <v>365</v>
      </c>
      <c r="AW715" s="4" t="s">
        <v>365</v>
      </c>
      <c r="AX715" s="4" t="s">
        <v>365</v>
      </c>
      <c r="AY715" s="4" t="s">
        <v>365</v>
      </c>
      <c r="AZ715" s="4" t="s">
        <v>365</v>
      </c>
      <c r="BA715" s="4" t="s">
        <v>365</v>
      </c>
      <c r="BB715" s="4" t="s">
        <v>365</v>
      </c>
      <c r="BC715" s="4" t="s">
        <v>365</v>
      </c>
      <c r="BD715" s="4" t="s">
        <v>365</v>
      </c>
      <c r="BE715" s="4" t="s">
        <v>365</v>
      </c>
      <c r="BF715" s="4" t="e">
        <f t="array" aca="1" ref="BF715" ca="1">_xll.VisibleAlpha.UDF.VAData($B$708,BF$709,$B715,BF$711,$B$711,$B$710,$B$709)</f>
        <v>#NAME?</v>
      </c>
      <c r="BG715" s="4" t="e">
        <f t="array" aca="1" ref="BG715" ca="1">_xll.VisibleAlpha.UDF.VAData($B$708,BG$709,$B715,BG$711,$B$711,$B$710,$B$709)</f>
        <v>#NAME?</v>
      </c>
      <c r="BH715" s="218" t="e">
        <f t="array" aca="1" ref="BH715" ca="1">_xll.VisibleAlpha.UDF.VAData($B$708,BH$709,$B715,BH$711,$B$711,$B$710,$B$709)</f>
        <v>#NAME?</v>
      </c>
      <c r="BI715" s="218" t="e">
        <f t="array" aca="1" ref="BI715" ca="1">_xll.VisibleAlpha.UDF.VAData($B$708,BI$709,$B715,BI$711,$B$711,$B$710,$B$709)</f>
        <v>#NAME?</v>
      </c>
      <c r="BJ715" s="218" t="e">
        <f t="array" aca="1" ref="BJ715" ca="1">_xll.VisibleAlpha.UDF.VAData($B$708,BJ$709,$B715,BJ$711,$B$711,$B$710,$B$709)</f>
        <v>#NAME?</v>
      </c>
      <c r="BK715" s="218" t="e">
        <f t="array" aca="1" ref="BK715" ca="1">_xll.VisibleAlpha.UDF.VAData($B$708,BK$709,$B715,BK$711,$B$711,$B$710,$B$709)</f>
        <v>#NAME?</v>
      </c>
      <c r="BL715" s="218" t="e">
        <f t="array" aca="1" ref="BL715" ca="1">_xll.VisibleAlpha.UDF.VAData($B$708,BL$709,$B715,BL$711,$B$711,$B$710,$B$709)</f>
        <v>#NAME?</v>
      </c>
      <c r="BM715" s="218" t="e">
        <f t="array" aca="1" ref="BM715" ca="1">_xll.VisibleAlpha.UDF.VAData($B$708,BM$709,$B715,BM$711,$B$711,$B$710,$B$709)</f>
        <v>#NAME?</v>
      </c>
      <c r="BN715" s="218" t="e">
        <f t="array" aca="1" ref="BN715" ca="1">_xll.VisibleAlpha.UDF.VAData($B$708,BN$709,$B715,BN$711,$B$711,$B$710,$B$709)</f>
        <v>#NAME?</v>
      </c>
      <c r="BO715" s="218" t="e">
        <f t="array" aca="1" ref="BO715" ca="1">_xll.VisibleAlpha.UDF.VAData($B$708,BO$709,$B715,BO$711,$B$711,$B$710,$B$709)</f>
        <v>#NAME?</v>
      </c>
      <c r="BP715" s="218" t="e">
        <f t="array" aca="1" ref="BP715" ca="1">_xll.VisibleAlpha.UDF.VAData($B$708,BP$709,$B715,BP$711,$B$711,$B$710,$B$709)</f>
        <v>#NAME?</v>
      </c>
      <c r="BQ715" s="218" t="e">
        <f t="array" aca="1" ref="BQ715" ca="1">_xll.VisibleAlpha.UDF.VAData($B$708,BQ$709,$B715,BQ$711,$B$711,$B$710,$B$709)</f>
        <v>#NAME?</v>
      </c>
      <c r="BR715" s="218" t="e">
        <f t="array" aca="1" ref="BR715" ca="1">_xll.VisibleAlpha.UDF.VAData($B$708,BR$709,$B715,BR$711,$B$711,$B$710,$B$709)</f>
        <v>#NAME?</v>
      </c>
      <c r="BS715" s="218" t="e">
        <f t="array" aca="1" ref="BS715" ca="1">_xll.VisibleAlpha.UDF.VAData($B$708,BS$709,$B715,BS$711,$B$711,$B$710,$B$709)</f>
        <v>#NAME?</v>
      </c>
      <c r="BT715" s="218" t="e">
        <f t="array" aca="1" ref="BT715" ca="1">_xll.VisibleAlpha.UDF.VAData($B$708,BT$709,$B715,BT$711,$B$711,$B$710,$B$709)</f>
        <v>#NAME?</v>
      </c>
      <c r="BU715" s="218" t="e">
        <f t="array" aca="1" ref="BU715" ca="1">_xll.VisibleAlpha.UDF.VAData($B$708,BU$709,$B715,BU$711,$B$711,$B$710,$B$709)</f>
        <v>#NAME?</v>
      </c>
      <c r="BV715" s="218" t="e">
        <f t="array" aca="1" ref="BV715" ca="1">_xll.VisibleAlpha.UDF.VAData($B$708,BV$709,$B715,BV$711,$B$711,$B$710,$B$709)</f>
        <v>#NAME?</v>
      </c>
      <c r="BW715" s="218" t="e">
        <f t="array" aca="1" ref="BW715" ca="1">_xll.VisibleAlpha.UDF.VAData($B$708,BW$709,$B715,BW$711,$B$711,$B$710,$B$709)</f>
        <v>#NAME?</v>
      </c>
      <c r="BX715" s="218" t="e">
        <f t="array" aca="1" ref="BX715" ca="1">_xll.VisibleAlpha.UDF.VAData($B$708,BX$709,$B715,BX$711,$B$711,$B$710,$B$709)</f>
        <v>#NAME?</v>
      </c>
      <c r="BY715" s="218" t="e">
        <f t="array" aca="1" ref="BY715" ca="1">_xll.VisibleAlpha.UDF.VAData($B$708,BY$709,$B715,BY$711,$B$711,$B$710,$B$709)</f>
        <v>#NAME?</v>
      </c>
      <c r="BZ715" s="218" t="e">
        <f t="array" aca="1" ref="BZ715" ca="1">_xll.VisibleAlpha.UDF.VAData($B$708,BZ$709,$B715,BZ$711,$B$711,$B$710,$B$709)</f>
        <v>#NAME?</v>
      </c>
      <c r="CB715" s="4" t="e">
        <f t="array" aca="1" ref="CB715" ca="1">_xll.VisibleAlpha.UDF.VAData($B$708,CB$709,$B715,CB$711,$B$711,$B$710,$B$709)</f>
        <v>#NAME?</v>
      </c>
      <c r="CC715" s="4" t="e">
        <f t="array" aca="1" ref="CC715" ca="1">_xll.VisibleAlpha.UDF.VAData($B$708,CC$709,$B715,CC$711,$B$711,$B$710,$B$709)</f>
        <v>#NAME?</v>
      </c>
      <c r="CD715" s="4" t="e">
        <f t="array" aca="1" ref="CD715" ca="1">_xll.VisibleAlpha.UDF.VAData($B$708,CD$709,$B715,CD$711,$B$711,$B$710,$B$709)</f>
        <v>#NAME?</v>
      </c>
      <c r="CE715" s="4" t="e">
        <f t="array" aca="1" ref="CE715" ca="1">_xll.VisibleAlpha.UDF.VAData($B$708,CE$709,$B715,CE$711,$B$711,$B$710,$B$709)</f>
        <v>#NAME?</v>
      </c>
      <c r="CF715" s="4" t="e">
        <f t="array" aca="1" ref="CF715" ca="1">_xll.VisibleAlpha.UDF.VAData($B$708,CF$709,$B715,CF$711,$B$711,$B$710,$B$709)</f>
        <v>#NAME?</v>
      </c>
      <c r="CG715" s="4" t="e">
        <f t="array" aca="1" ref="CG715" ca="1">_xll.VisibleAlpha.UDF.VAData($B$708,CG$709,$B715,CG$711,$B$711,$B$710,$B$709)</f>
        <v>#NAME?</v>
      </c>
      <c r="CH715" s="4" t="e">
        <f t="array" aca="1" ref="CH715" ca="1">_xll.VisibleAlpha.UDF.VAData($B$708,CH$709,$B715,CH$711,$B$711,$B$710,$B$709)</f>
        <v>#NAME?</v>
      </c>
      <c r="CI715" s="4" t="e">
        <f t="array" aca="1" ref="CI715" ca="1">_xll.VisibleAlpha.UDF.VAData($B$708,CI$709,$B715,CI$711,$B$711,$B$710,$B$709)</f>
        <v>#NAME?</v>
      </c>
      <c r="CJ715" s="4" t="e">
        <f t="array" aca="1" ref="CJ715" ca="1">_xll.VisibleAlpha.UDF.VAData($B$708,CJ$709,$B715,CJ$711,$B$711,$B$710,$B$709)</f>
        <v>#NAME?</v>
      </c>
      <c r="CK715" s="4" t="e">
        <f t="array" aca="1" ref="CK715" ca="1">_xll.VisibleAlpha.UDF.VAData($B$708,CK$709,$B715,CK$711,$B$711,$B$710,$B$709)</f>
        <v>#NAME?</v>
      </c>
      <c r="CL715" s="4" t="e">
        <f t="array" aca="1" ref="CL715" ca="1">_xll.VisibleAlpha.UDF.VAData($B$708,CL$709,$B715,CL$711,$B$711,$B$710,$B$709)</f>
        <v>#NAME?</v>
      </c>
      <c r="CM715" s="4" t="e">
        <f t="array" aca="1" ref="CM715" ca="1">_xll.VisibleAlpha.UDF.VAData($B$708,CM$709,$B715,CM$711,$B$711,$B$710,$B$709)</f>
        <v>#NAME?</v>
      </c>
      <c r="CN715" s="4" t="e">
        <f t="array" aca="1" ref="CN715" ca="1">_xll.VisibleAlpha.UDF.VAData($B$708,CN$709,$B715,CN$711,$B$711,$B$710,$B$709)</f>
        <v>#NAME?</v>
      </c>
      <c r="CO715" s="218" t="e">
        <f t="array" aca="1" ref="CO715" ca="1">_xll.VisibleAlpha.UDF.VAData($B$708,CO$709,$B715,CO$711,$B$711,$B$710,$B$709)</f>
        <v>#NAME?</v>
      </c>
      <c r="CP715" s="218" t="e">
        <f t="array" aca="1" ref="CP715" ca="1">_xll.VisibleAlpha.UDF.VAData($B$708,CP$709,$B715,CP$711,$B$711,$B$710,$B$709)</f>
        <v>#NAME?</v>
      </c>
      <c r="CQ715" s="218" t="e">
        <f t="array" aca="1" ref="CQ715" ca="1">_xll.VisibleAlpha.UDF.VAData($B$708,CQ$709,$B715,CQ$711,$B$711,$B$710,$B$709)</f>
        <v>#NAME?</v>
      </c>
      <c r="CR715" s="218" t="e">
        <f t="array" aca="1" ref="CR715" ca="1">_xll.VisibleAlpha.UDF.VAData($B$708,CR$709,$B715,CR$711,$B$711,$B$710,$B$709)</f>
        <v>#NAME?</v>
      </c>
      <c r="CS715" s="218" t="e">
        <f t="array" aca="1" ref="CS715" ca="1">_xll.VisibleAlpha.UDF.VAData($B$708,CS$709,$B715,CS$711,$B$711,$B$710,$B$709)</f>
        <v>#NAME?</v>
      </c>
      <c r="CT715" s="218" t="e">
        <f t="array" aca="1" ref="CT715" ca="1">_xll.VisibleAlpha.UDF.VAData($B$708,CT$709,$B715,CT$711,$B$711,$B$710,$B$709)</f>
        <v>#NAME?</v>
      </c>
    </row>
    <row r="716" spans="1:98" ht="15.75" customHeight="1" x14ac:dyDescent="0.25">
      <c r="A716" s="1"/>
      <c r="B716" s="26" t="s">
        <v>476</v>
      </c>
      <c r="C716" s="4" t="s">
        <v>365</v>
      </c>
      <c r="D716" s="4" t="s">
        <v>365</v>
      </c>
      <c r="E716" s="4" t="s">
        <v>365</v>
      </c>
      <c r="F716" s="4" t="s">
        <v>365</v>
      </c>
      <c r="G716" s="4" t="s">
        <v>365</v>
      </c>
      <c r="H716" s="4" t="s">
        <v>365</v>
      </c>
      <c r="I716" s="4" t="s">
        <v>365</v>
      </c>
      <c r="J716" s="4" t="s">
        <v>365</v>
      </c>
      <c r="K716" s="4" t="s">
        <v>365</v>
      </c>
      <c r="L716" s="4" t="s">
        <v>365</v>
      </c>
      <c r="M716" s="4" t="s">
        <v>365</v>
      </c>
      <c r="N716" s="4" t="s">
        <v>365</v>
      </c>
      <c r="O716" s="4" t="s">
        <v>365</v>
      </c>
      <c r="P716" s="4" t="s">
        <v>365</v>
      </c>
      <c r="Q716" s="4" t="s">
        <v>365</v>
      </c>
      <c r="R716" s="4" t="s">
        <v>365</v>
      </c>
      <c r="S716" s="4" t="s">
        <v>365</v>
      </c>
      <c r="T716" s="4" t="s">
        <v>365</v>
      </c>
      <c r="U716" s="283" t="e">
        <f t="array" aca="1" ref="U716" ca="1">_xll.VisibleAlpha.UDF.VAData($B$708,U$709,$B716,U$711,$B$711,$B$710,$B$709)</f>
        <v>#NAME?</v>
      </c>
      <c r="V716" s="4">
        <f>(113.5-91.4)*10^3</f>
        <v>22099.999999999993</v>
      </c>
      <c r="W716" s="4">
        <v>3000</v>
      </c>
      <c r="X716" s="4">
        <v>4000</v>
      </c>
      <c r="Y716" s="4">
        <v>8400</v>
      </c>
      <c r="Z716" s="4">
        <v>2300</v>
      </c>
      <c r="AA716" s="4">
        <v>3500</v>
      </c>
      <c r="AB716" s="4">
        <v>3900</v>
      </c>
      <c r="AC716" s="4">
        <v>9700</v>
      </c>
      <c r="AD716" s="4">
        <v>2900</v>
      </c>
      <c r="AE716" s="4">
        <v>3300</v>
      </c>
      <c r="AF716" s="4">
        <v>4200</v>
      </c>
      <c r="AG716" s="4">
        <v>9000</v>
      </c>
      <c r="AH716" s="4">
        <v>2500</v>
      </c>
      <c r="AI716" s="4">
        <v>3200</v>
      </c>
      <c r="AJ716" s="4">
        <v>3900</v>
      </c>
      <c r="AK716" s="4">
        <v>8100</v>
      </c>
      <c r="AL716" s="4">
        <v>2600</v>
      </c>
      <c r="AM716" s="4">
        <v>3200</v>
      </c>
      <c r="AN716" s="4">
        <v>2800</v>
      </c>
      <c r="AO716" s="4">
        <v>6100</v>
      </c>
      <c r="AP716" s="4">
        <v>1400</v>
      </c>
      <c r="AQ716" s="4">
        <v>1900</v>
      </c>
      <c r="AR716" s="4">
        <v>1500</v>
      </c>
      <c r="AS716" s="4">
        <v>1400</v>
      </c>
      <c r="AT716" s="4">
        <v>1000</v>
      </c>
      <c r="AU716" s="4">
        <v>500</v>
      </c>
      <c r="AV716" s="4">
        <v>200</v>
      </c>
      <c r="AW716" s="4">
        <v>200</v>
      </c>
      <c r="AX716" s="4">
        <v>100</v>
      </c>
      <c r="AY716" s="4">
        <v>176.20166666666665</v>
      </c>
      <c r="AZ716" s="4">
        <v>142.04633333333334</v>
      </c>
      <c r="BA716" s="4">
        <v>233.33333333333334</v>
      </c>
      <c r="BB716" s="4">
        <v>100</v>
      </c>
      <c r="BC716" s="4">
        <v>100</v>
      </c>
      <c r="BD716" s="4">
        <v>100</v>
      </c>
      <c r="BE716" s="4" t="s">
        <v>365</v>
      </c>
      <c r="BF716" s="4" t="e">
        <f t="array" aca="1" ref="BF716" ca="1">_xll.VisibleAlpha.UDF.VAData($B$708,BF$709,$B716,BF$711,$B$711,$B$710,$B$709)</f>
        <v>#NAME?</v>
      </c>
      <c r="BG716" s="4" t="e">
        <f t="array" aca="1" ref="BG716" ca="1">_xll.VisibleAlpha.UDF.VAData($B$708,BG$709,$B716,BG$711,$B$711,$B$710,$B$709)</f>
        <v>#NAME?</v>
      </c>
      <c r="BH716" s="218" t="e">
        <f t="array" aca="1" ref="BH716" ca="1">_xll.VisibleAlpha.UDF.VAData($B$708,BH$709,$B716,BH$711,$B$711,$B$710,$B$709)</f>
        <v>#NAME?</v>
      </c>
      <c r="BI716" s="218" t="e">
        <f t="array" aca="1" ref="BI716" ca="1">_xll.VisibleAlpha.UDF.VAData($B$708,BI$709,$B716,BI$711,$B$711,$B$710,$B$709)</f>
        <v>#NAME?</v>
      </c>
      <c r="BJ716" s="218" t="e">
        <f t="array" aca="1" ref="BJ716" ca="1">_xll.VisibleAlpha.UDF.VAData($B$708,BJ$709,$B716,BJ$711,$B$711,$B$710,$B$709)</f>
        <v>#NAME?</v>
      </c>
      <c r="BK716" s="218" t="e">
        <f t="array" aca="1" ref="BK716" ca="1">_xll.VisibleAlpha.UDF.VAData($B$708,BK$709,$B716,BK$711,$B$711,$B$710,$B$709)</f>
        <v>#NAME?</v>
      </c>
      <c r="BL716" s="218" t="e">
        <f t="array" aca="1" ref="BL716" ca="1">_xll.VisibleAlpha.UDF.VAData($B$708,BL$709,$B716,BL$711,$B$711,$B$710,$B$709)</f>
        <v>#NAME?</v>
      </c>
      <c r="BM716" s="218" t="e">
        <f t="array" aca="1" ref="BM716" ca="1">_xll.VisibleAlpha.UDF.VAData($B$708,BM$709,$B716,BM$711,$B$711,$B$710,$B$709)</f>
        <v>#NAME?</v>
      </c>
      <c r="BN716" s="218" t="e">
        <f t="array" aca="1" ref="BN716" ca="1">_xll.VisibleAlpha.UDF.VAData($B$708,BN$709,$B716,BN$711,$B$711,$B$710,$B$709)</f>
        <v>#NAME?</v>
      </c>
      <c r="BO716" s="218" t="e">
        <f t="array" aca="1" ref="BO716" ca="1">_xll.VisibleAlpha.UDF.VAData($B$708,BO$709,$B716,BO$711,$B$711,$B$710,$B$709)</f>
        <v>#NAME?</v>
      </c>
      <c r="BP716" s="218" t="e">
        <f t="array" aca="1" ref="BP716" ca="1">_xll.VisibleAlpha.UDF.VAData($B$708,BP$709,$B716,BP$711,$B$711,$B$710,$B$709)</f>
        <v>#NAME?</v>
      </c>
      <c r="BQ716" s="218" t="e">
        <f t="array" aca="1" ref="BQ716" ca="1">_xll.VisibleAlpha.UDF.VAData($B$708,BQ$709,$B716,BQ$711,$B$711,$B$710,$B$709)</f>
        <v>#NAME?</v>
      </c>
      <c r="BR716" s="218" t="e">
        <f t="array" aca="1" ref="BR716" ca="1">_xll.VisibleAlpha.UDF.VAData($B$708,BR$709,$B716,BR$711,$B$711,$B$710,$B$709)</f>
        <v>#NAME?</v>
      </c>
      <c r="BS716" s="218" t="e">
        <f t="array" aca="1" ref="BS716" ca="1">_xll.VisibleAlpha.UDF.VAData($B$708,BS$709,$B716,BS$711,$B$711,$B$710,$B$709)</f>
        <v>#NAME?</v>
      </c>
      <c r="BT716" s="218" t="e">
        <f t="array" aca="1" ref="BT716" ca="1">_xll.VisibleAlpha.UDF.VAData($B$708,BT$709,$B716,BT$711,$B$711,$B$710,$B$709)</f>
        <v>#NAME?</v>
      </c>
      <c r="BU716" s="218" t="e">
        <f t="array" aca="1" ref="BU716" ca="1">_xll.VisibleAlpha.UDF.VAData($B$708,BU$709,$B716,BU$711,$B$711,$B$710,$B$709)</f>
        <v>#NAME?</v>
      </c>
      <c r="BV716" s="218" t="e">
        <f t="array" aca="1" ref="BV716" ca="1">_xll.VisibleAlpha.UDF.VAData($B$708,BV$709,$B716,BV$711,$B$711,$B$710,$B$709)</f>
        <v>#NAME?</v>
      </c>
      <c r="BW716" s="218" t="e">
        <f t="array" aca="1" ref="BW716" ca="1">_xll.VisibleAlpha.UDF.VAData($B$708,BW$709,$B716,BW$711,$B$711,$B$710,$B$709)</f>
        <v>#NAME?</v>
      </c>
      <c r="BX716" s="218" t="e">
        <f t="array" aca="1" ref="BX716" ca="1">_xll.VisibleAlpha.UDF.VAData($B$708,BX$709,$B716,BX$711,$B$711,$B$710,$B$709)</f>
        <v>#NAME?</v>
      </c>
      <c r="BY716" s="218" t="e">
        <f t="array" aca="1" ref="BY716" ca="1">_xll.VisibleAlpha.UDF.VAData($B$708,BY$709,$B716,BY$711,$B$711,$B$710,$B$709)</f>
        <v>#NAME?</v>
      </c>
      <c r="BZ716" s="218" t="e">
        <f t="array" aca="1" ref="BZ716" ca="1">_xll.VisibleAlpha.UDF.VAData($B$708,BZ$709,$B716,BZ$711,$B$711,$B$710,$B$709)</f>
        <v>#NAME?</v>
      </c>
      <c r="CB716" s="4" t="e">
        <f t="array" aca="1" ref="CB716" ca="1">_xll.VisibleAlpha.UDF.VAData($B$708,CB$709,$B716,CB$711,$B$711,$B$710,$B$709)</f>
        <v>#NAME?</v>
      </c>
      <c r="CC716" s="4" t="e">
        <f t="array" aca="1" ref="CC716" ca="1">_xll.VisibleAlpha.UDF.VAData($B$708,CC$709,$B716,CC$711,$B$711,$B$710,$B$709)</f>
        <v>#NAME?</v>
      </c>
      <c r="CD716" s="4" t="e">
        <f t="array" aca="1" ref="CD716" ca="1">_xll.VisibleAlpha.UDF.VAData($B$708,CD$709,$B716,CD$711,$B$711,$B$710,$B$709)</f>
        <v>#NAME?</v>
      </c>
      <c r="CE716" s="4" t="e">
        <f t="array" aca="1" ref="CE716" ca="1">_xll.VisibleAlpha.UDF.VAData($B$708,CE$709,$B716,CE$711,$B$711,$B$710,$B$709)</f>
        <v>#NAME?</v>
      </c>
      <c r="CF716" s="4" t="e">
        <f t="array" aca="1" ref="CF716" ca="1">_xll.VisibleAlpha.UDF.VAData($B$708,CF$709,$B716,CF$711,$B$711,$B$710,$B$709)</f>
        <v>#NAME?</v>
      </c>
      <c r="CG716" s="4" t="e">
        <f t="array" aca="1" ref="CG716" ca="1">_xll.VisibleAlpha.UDF.VAData($B$708,CG$709,$B716,CG$711,$B$711,$B$710,$B$709)</f>
        <v>#NAME?</v>
      </c>
      <c r="CH716" s="4" t="e">
        <f t="array" aca="1" ref="CH716" ca="1">_xll.VisibleAlpha.UDF.VAData($B$708,CH$709,$B716,CH$711,$B$711,$B$710,$B$709)</f>
        <v>#NAME?</v>
      </c>
      <c r="CI716" s="4" t="e">
        <f t="array" aca="1" ref="CI716" ca="1">_xll.VisibleAlpha.UDF.VAData($B$708,CI$709,$B716,CI$711,$B$711,$B$710,$B$709)</f>
        <v>#NAME?</v>
      </c>
      <c r="CJ716" s="4" t="e">
        <f t="array" aca="1" ref="CJ716" ca="1">_xll.VisibleAlpha.UDF.VAData($B$708,CJ$709,$B716,CJ$711,$B$711,$B$710,$B$709)</f>
        <v>#NAME?</v>
      </c>
      <c r="CK716" s="4" t="e">
        <f t="array" aca="1" ref="CK716" ca="1">_xll.VisibleAlpha.UDF.VAData($B$708,CK$709,$B716,CK$711,$B$711,$B$710,$B$709)</f>
        <v>#NAME?</v>
      </c>
      <c r="CL716" s="4" t="e">
        <f t="array" aca="1" ref="CL716" ca="1">_xll.VisibleAlpha.UDF.VAData($B$708,CL$709,$B716,CL$711,$B$711,$B$710,$B$709)</f>
        <v>#NAME?</v>
      </c>
      <c r="CM716" s="4" t="e">
        <f t="array" aca="1" ref="CM716" ca="1">_xll.VisibleAlpha.UDF.VAData($B$708,CM$709,$B716,CM$711,$B$711,$B$710,$B$709)</f>
        <v>#NAME?</v>
      </c>
      <c r="CN716" s="4" t="e">
        <f t="array" aca="1" ref="CN716" ca="1">_xll.VisibleAlpha.UDF.VAData($B$708,CN$709,$B716,CN$711,$B$711,$B$710,$B$709)</f>
        <v>#NAME?</v>
      </c>
      <c r="CO716" s="218" t="e">
        <f t="array" aca="1" ref="CO716" ca="1">_xll.VisibleAlpha.UDF.VAData($B$708,CO$709,$B716,CO$711,$B$711,$B$710,$B$709)</f>
        <v>#NAME?</v>
      </c>
      <c r="CP716" s="218" t="e">
        <f t="array" aca="1" ref="CP716" ca="1">_xll.VisibleAlpha.UDF.VAData($B$708,CP$709,$B716,CP$711,$B$711,$B$710,$B$709)</f>
        <v>#NAME?</v>
      </c>
      <c r="CQ716" s="218" t="e">
        <f t="array" aca="1" ref="CQ716" ca="1">_xll.VisibleAlpha.UDF.VAData($B$708,CQ$709,$B716,CQ$711,$B$711,$B$710,$B$709)</f>
        <v>#NAME?</v>
      </c>
      <c r="CR716" s="218" t="e">
        <f t="array" aca="1" ref="CR716" ca="1">_xll.VisibleAlpha.UDF.VAData($B$708,CR$709,$B716,CR$711,$B$711,$B$710,$B$709)</f>
        <v>#NAME?</v>
      </c>
      <c r="CS716" s="218" t="e">
        <f t="array" aca="1" ref="CS716" ca="1">_xll.VisibleAlpha.UDF.VAData($B$708,CS$709,$B716,CS$711,$B$711,$B$710,$B$709)</f>
        <v>#NAME?</v>
      </c>
      <c r="CT716" s="218" t="e">
        <f t="array" aca="1" ref="CT716" ca="1">_xll.VisibleAlpha.UDF.VAData($B$708,CT$709,$B716,CT$711,$B$711,$B$710,$B$709)</f>
        <v>#NAME?</v>
      </c>
    </row>
    <row r="717" spans="1:98" ht="15.75" customHeight="1" x14ac:dyDescent="0.25">
      <c r="A717" s="1"/>
      <c r="B717" s="26" t="s">
        <v>477</v>
      </c>
      <c r="C717" s="4" t="s">
        <v>365</v>
      </c>
      <c r="D717" s="4" t="s">
        <v>365</v>
      </c>
      <c r="E717" s="4" t="s">
        <v>365</v>
      </c>
      <c r="F717" s="4" t="s">
        <v>365</v>
      </c>
      <c r="G717" s="4" t="s">
        <v>365</v>
      </c>
      <c r="H717" s="4" t="s">
        <v>365</v>
      </c>
      <c r="I717" s="4" t="s">
        <v>365</v>
      </c>
      <c r="J717" s="4" t="s">
        <v>365</v>
      </c>
      <c r="K717" s="4" t="s">
        <v>365</v>
      </c>
      <c r="L717" s="4" t="s">
        <v>365</v>
      </c>
      <c r="M717" s="4" t="s">
        <v>365</v>
      </c>
      <c r="N717" s="4" t="s">
        <v>365</v>
      </c>
      <c r="O717" s="4" t="s">
        <v>365</v>
      </c>
      <c r="P717" s="4" t="s">
        <v>365</v>
      </c>
      <c r="Q717" s="4" t="s">
        <v>365</v>
      </c>
      <c r="R717" s="4" t="s">
        <v>365</v>
      </c>
      <c r="S717" s="4" t="s">
        <v>365</v>
      </c>
      <c r="T717" s="4" t="s">
        <v>365</v>
      </c>
      <c r="U717" s="283" t="e">
        <f t="array" aca="1" ref="U717" ca="1">_xll.VisibleAlpha.UDF.VAData($B$708,U$709,$B717,U$711,$B$711,$B$710,$B$709)</f>
        <v>#NAME?</v>
      </c>
      <c r="V717" s="4" t="s">
        <v>365</v>
      </c>
      <c r="W717" s="4" t="s">
        <v>365</v>
      </c>
      <c r="X717" s="4" t="s">
        <v>365</v>
      </c>
      <c r="Y717" s="4" t="s">
        <v>365</v>
      </c>
      <c r="Z717" s="4" t="s">
        <v>365</v>
      </c>
      <c r="AA717" s="4" t="s">
        <v>365</v>
      </c>
      <c r="AB717" s="4" t="s">
        <v>365</v>
      </c>
      <c r="AC717" s="4" t="s">
        <v>365</v>
      </c>
      <c r="AD717" s="4" t="s">
        <v>365</v>
      </c>
      <c r="AE717" s="4" t="s">
        <v>365</v>
      </c>
      <c r="AF717" s="4" t="s">
        <v>365</v>
      </c>
      <c r="AG717" s="4" t="s">
        <v>365</v>
      </c>
      <c r="AH717" s="4">
        <v>0</v>
      </c>
      <c r="AI717" s="4" t="s">
        <v>365</v>
      </c>
      <c r="AJ717" s="4" t="s">
        <v>365</v>
      </c>
      <c r="AK717" s="4" t="s">
        <v>365</v>
      </c>
      <c r="AL717" s="4">
        <v>0</v>
      </c>
      <c r="AM717" s="4" t="s">
        <v>365</v>
      </c>
      <c r="AN717" s="4" t="s">
        <v>365</v>
      </c>
      <c r="AO717" s="4" t="s">
        <v>365</v>
      </c>
      <c r="AP717" s="4" t="s">
        <v>365</v>
      </c>
      <c r="AQ717" s="4" t="s">
        <v>365</v>
      </c>
      <c r="AR717" s="4" t="s">
        <v>365</v>
      </c>
      <c r="AS717" s="4">
        <v>4500</v>
      </c>
      <c r="AT717" s="4">
        <v>3300</v>
      </c>
      <c r="AU717" s="4">
        <v>2300</v>
      </c>
      <c r="AV717" s="4">
        <v>3300</v>
      </c>
      <c r="AW717" s="4">
        <v>3900</v>
      </c>
      <c r="AX717" s="4">
        <v>2000</v>
      </c>
      <c r="AY717" s="4">
        <v>2400</v>
      </c>
      <c r="AZ717" s="4">
        <v>3300</v>
      </c>
      <c r="BA717" s="4">
        <v>7100</v>
      </c>
      <c r="BB717" s="4">
        <v>6300</v>
      </c>
      <c r="BC717" s="4">
        <v>3300</v>
      </c>
      <c r="BD717" s="4">
        <v>4900</v>
      </c>
      <c r="BE717" s="4">
        <v>8200</v>
      </c>
      <c r="BF717" s="4" t="e">
        <f t="array" aca="1" ref="BF717" ca="1">_xll.VisibleAlpha.UDF.VAData($B$708,BF$709,$B717,BF$711,$B$711,$B$710,$B$709)</f>
        <v>#NAME?</v>
      </c>
      <c r="BG717" s="4" t="e">
        <f t="array" aca="1" ref="BG717" ca="1">_xll.VisibleAlpha.UDF.VAData($B$708,BG$709,$B717,BG$711,$B$711,$B$710,$B$709)</f>
        <v>#NAME?</v>
      </c>
      <c r="BH717" s="218" t="e">
        <f t="array" aca="1" ref="BH717" ca="1">_xll.VisibleAlpha.UDF.VAData($B$708,BH$709,$B717,BH$711,$B$711,$B$710,$B$709)</f>
        <v>#NAME?</v>
      </c>
      <c r="BI717" s="218" t="e">
        <f t="array" aca="1" ref="BI717" ca="1">_xll.VisibleAlpha.UDF.VAData($B$708,BI$709,$B717,BI$711,$B$711,$B$710,$B$709)</f>
        <v>#NAME?</v>
      </c>
      <c r="BJ717" s="218" t="e">
        <f t="array" aca="1" ref="BJ717" ca="1">_xll.VisibleAlpha.UDF.VAData($B$708,BJ$709,$B717,BJ$711,$B$711,$B$710,$B$709)</f>
        <v>#NAME?</v>
      </c>
      <c r="BK717" s="218" t="e">
        <f t="array" aca="1" ref="BK717" ca="1">_xll.VisibleAlpha.UDF.VAData($B$708,BK$709,$B717,BK$711,$B$711,$B$710,$B$709)</f>
        <v>#NAME?</v>
      </c>
      <c r="BL717" s="218" t="e">
        <f t="array" aca="1" ref="BL717" ca="1">_xll.VisibleAlpha.UDF.VAData($B$708,BL$709,$B717,BL$711,$B$711,$B$710,$B$709)</f>
        <v>#NAME?</v>
      </c>
      <c r="BM717" s="218" t="e">
        <f t="array" aca="1" ref="BM717" ca="1">_xll.VisibleAlpha.UDF.VAData($B$708,BM$709,$B717,BM$711,$B$711,$B$710,$B$709)</f>
        <v>#NAME?</v>
      </c>
      <c r="BN717" s="218" t="e">
        <f t="array" aca="1" ref="BN717" ca="1">_xll.VisibleAlpha.UDF.VAData($B$708,BN$709,$B717,BN$711,$B$711,$B$710,$B$709)</f>
        <v>#NAME?</v>
      </c>
      <c r="BO717" s="218" t="e">
        <f t="array" aca="1" ref="BO717" ca="1">_xll.VisibleAlpha.UDF.VAData($B$708,BO$709,$B717,BO$711,$B$711,$B$710,$B$709)</f>
        <v>#NAME?</v>
      </c>
      <c r="BP717" s="218" t="e">
        <f t="array" aca="1" ref="BP717" ca="1">_xll.VisibleAlpha.UDF.VAData($B$708,BP$709,$B717,BP$711,$B$711,$B$710,$B$709)</f>
        <v>#NAME?</v>
      </c>
      <c r="BQ717" s="218" t="e">
        <f t="array" aca="1" ref="BQ717" ca="1">_xll.VisibleAlpha.UDF.VAData($B$708,BQ$709,$B717,BQ$711,$B$711,$B$710,$B$709)</f>
        <v>#NAME?</v>
      </c>
      <c r="BR717" s="218" t="e">
        <f t="array" aca="1" ref="BR717" ca="1">_xll.VisibleAlpha.UDF.VAData($B$708,BR$709,$B717,BR$711,$B$711,$B$710,$B$709)</f>
        <v>#NAME?</v>
      </c>
      <c r="BS717" s="218" t="e">
        <f t="array" aca="1" ref="BS717" ca="1">_xll.VisibleAlpha.UDF.VAData($B$708,BS$709,$B717,BS$711,$B$711,$B$710,$B$709)</f>
        <v>#NAME?</v>
      </c>
      <c r="BT717" s="218" t="e">
        <f t="array" aca="1" ref="BT717" ca="1">_xll.VisibleAlpha.UDF.VAData($B$708,BT$709,$B717,BT$711,$B$711,$B$710,$B$709)</f>
        <v>#NAME?</v>
      </c>
      <c r="BU717" s="218" t="e">
        <f t="array" aca="1" ref="BU717" ca="1">_xll.VisibleAlpha.UDF.VAData($B$708,BU$709,$B717,BU$711,$B$711,$B$710,$B$709)</f>
        <v>#NAME?</v>
      </c>
      <c r="BV717" s="218" t="e">
        <f t="array" aca="1" ref="BV717" ca="1">_xll.VisibleAlpha.UDF.VAData($B$708,BV$709,$B717,BV$711,$B$711,$B$710,$B$709)</f>
        <v>#NAME?</v>
      </c>
      <c r="BW717" s="218" t="e">
        <f t="array" aca="1" ref="BW717" ca="1">_xll.VisibleAlpha.UDF.VAData($B$708,BW$709,$B717,BW$711,$B$711,$B$710,$B$709)</f>
        <v>#NAME?</v>
      </c>
      <c r="BX717" s="218" t="e">
        <f t="array" aca="1" ref="BX717" ca="1">_xll.VisibleAlpha.UDF.VAData($B$708,BX$709,$B717,BX$711,$B$711,$B$710,$B$709)</f>
        <v>#NAME?</v>
      </c>
      <c r="BY717" s="218" t="e">
        <f t="array" aca="1" ref="BY717" ca="1">_xll.VisibleAlpha.UDF.VAData($B$708,BY$709,$B717,BY$711,$B$711,$B$710,$B$709)</f>
        <v>#NAME?</v>
      </c>
      <c r="BZ717" s="218" t="e">
        <f t="array" aca="1" ref="BZ717" ca="1">_xll.VisibleAlpha.UDF.VAData($B$708,BZ$709,$B717,BZ$711,$B$711,$B$710,$B$709)</f>
        <v>#NAME?</v>
      </c>
      <c r="CB717" s="4" t="e">
        <f t="array" aca="1" ref="CB717" ca="1">_xll.VisibleAlpha.UDF.VAData($B$708,CB$709,$B717,CB$711,$B$711,$B$710,$B$709)</f>
        <v>#NAME?</v>
      </c>
      <c r="CC717" s="4" t="e">
        <f t="array" aca="1" ref="CC717" ca="1">_xll.VisibleAlpha.UDF.VAData($B$708,CC$709,$B717,CC$711,$B$711,$B$710,$B$709)</f>
        <v>#NAME?</v>
      </c>
      <c r="CD717" s="4" t="e">
        <f t="array" aca="1" ref="CD717" ca="1">_xll.VisibleAlpha.UDF.VAData($B$708,CD$709,$B717,CD$711,$B$711,$B$710,$B$709)</f>
        <v>#NAME?</v>
      </c>
      <c r="CE717" s="4" t="e">
        <f t="array" aca="1" ref="CE717" ca="1">_xll.VisibleAlpha.UDF.VAData($B$708,CE$709,$B717,CE$711,$B$711,$B$710,$B$709)</f>
        <v>#NAME?</v>
      </c>
      <c r="CF717" s="4" t="e">
        <f t="array" aca="1" ref="CF717" ca="1">_xll.VisibleAlpha.UDF.VAData($B$708,CF$709,$B717,CF$711,$B$711,$B$710,$B$709)</f>
        <v>#NAME?</v>
      </c>
      <c r="CG717" s="4" t="e">
        <f t="array" aca="1" ref="CG717" ca="1">_xll.VisibleAlpha.UDF.VAData($B$708,CG$709,$B717,CG$711,$B$711,$B$710,$B$709)</f>
        <v>#NAME?</v>
      </c>
      <c r="CH717" s="4" t="e">
        <f t="array" aca="1" ref="CH717" ca="1">_xll.VisibleAlpha.UDF.VAData($B$708,CH$709,$B717,CH$711,$B$711,$B$710,$B$709)</f>
        <v>#NAME?</v>
      </c>
      <c r="CI717" s="4" t="e">
        <f t="array" aca="1" ref="CI717" ca="1">_xll.VisibleAlpha.UDF.VAData($B$708,CI$709,$B717,CI$711,$B$711,$B$710,$B$709)</f>
        <v>#NAME?</v>
      </c>
      <c r="CJ717" s="4" t="e">
        <f t="array" aca="1" ref="CJ717" ca="1">_xll.VisibleAlpha.UDF.VAData($B$708,CJ$709,$B717,CJ$711,$B$711,$B$710,$B$709)</f>
        <v>#NAME?</v>
      </c>
      <c r="CK717" s="4" t="e">
        <f t="array" aca="1" ref="CK717" ca="1">_xll.VisibleAlpha.UDF.VAData($B$708,CK$709,$B717,CK$711,$B$711,$B$710,$B$709)</f>
        <v>#NAME?</v>
      </c>
      <c r="CL717" s="4" t="e">
        <f t="array" aca="1" ref="CL717" ca="1">_xll.VisibleAlpha.UDF.VAData($B$708,CL$709,$B717,CL$711,$B$711,$B$710,$B$709)</f>
        <v>#NAME?</v>
      </c>
      <c r="CM717" s="4" t="e">
        <f t="array" aca="1" ref="CM717" ca="1">_xll.VisibleAlpha.UDF.VAData($B$708,CM$709,$B717,CM$711,$B$711,$B$710,$B$709)</f>
        <v>#NAME?</v>
      </c>
      <c r="CN717" s="4" t="e">
        <f t="array" aca="1" ref="CN717" ca="1">_xll.VisibleAlpha.UDF.VAData($B$708,CN$709,$B717,CN$711,$B$711,$B$710,$B$709)</f>
        <v>#NAME?</v>
      </c>
      <c r="CO717" s="218" t="e">
        <f t="array" aca="1" ref="CO717" ca="1">_xll.VisibleAlpha.UDF.VAData($B$708,CO$709,$B717,CO$711,$B$711,$B$710,$B$709)</f>
        <v>#NAME?</v>
      </c>
      <c r="CP717" s="218" t="e">
        <f t="array" aca="1" ref="CP717" ca="1">_xll.VisibleAlpha.UDF.VAData($B$708,CP$709,$B717,CP$711,$B$711,$B$710,$B$709)</f>
        <v>#NAME?</v>
      </c>
      <c r="CQ717" s="218" t="e">
        <f t="array" aca="1" ref="CQ717" ca="1">_xll.VisibleAlpha.UDF.VAData($B$708,CQ$709,$B717,CQ$711,$B$711,$B$710,$B$709)</f>
        <v>#NAME?</v>
      </c>
      <c r="CR717" s="218" t="e">
        <f t="array" aca="1" ref="CR717" ca="1">_xll.VisibleAlpha.UDF.VAData($B$708,CR$709,$B717,CR$711,$B$711,$B$710,$B$709)</f>
        <v>#NAME?</v>
      </c>
      <c r="CS717" s="218" t="e">
        <f t="array" aca="1" ref="CS717" ca="1">_xll.VisibleAlpha.UDF.VAData($B$708,CS$709,$B717,CS$711,$B$711,$B$710,$B$709)</f>
        <v>#NAME?</v>
      </c>
      <c r="CT717" s="218" t="e">
        <f t="array" aca="1" ref="CT717" ca="1">_xll.VisibleAlpha.UDF.VAData($B$708,CT$709,$B717,CT$711,$B$711,$B$710,$B$709)</f>
        <v>#NAME?</v>
      </c>
    </row>
    <row r="718" spans="1:98" ht="15.75" customHeight="1" x14ac:dyDescent="0.25">
      <c r="A718" s="1"/>
      <c r="B718" s="26"/>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218"/>
      <c r="BI718" s="218"/>
      <c r="BJ718" s="218"/>
      <c r="BK718" s="218"/>
      <c r="BL718" s="218"/>
      <c r="BM718" s="218"/>
      <c r="BN718" s="218"/>
      <c r="BO718" s="218"/>
      <c r="BP718" s="218"/>
      <c r="BQ718" s="218"/>
      <c r="BR718" s="218"/>
      <c r="BS718" s="218"/>
      <c r="BT718" s="218"/>
      <c r="BU718" s="218"/>
      <c r="BV718" s="218"/>
      <c r="BW718" s="218"/>
      <c r="BX718" s="218"/>
      <c r="BY718" s="218"/>
      <c r="BZ718" s="218"/>
      <c r="CB718" s="4"/>
      <c r="CC718" s="331"/>
      <c r="CD718" s="331"/>
      <c r="CE718" s="331"/>
      <c r="CF718" s="331"/>
      <c r="CG718" s="331"/>
      <c r="CH718" s="331"/>
      <c r="CI718" s="331"/>
      <c r="CJ718" s="331"/>
      <c r="CK718" s="331"/>
      <c r="CL718" s="331"/>
      <c r="CM718" s="331"/>
      <c r="CN718" s="331"/>
      <c r="CO718" s="333"/>
      <c r="CP718" s="333"/>
      <c r="CQ718" s="333"/>
      <c r="CR718" s="218"/>
      <c r="CS718" s="218"/>
      <c r="CT718" s="218"/>
    </row>
    <row r="719" spans="1:98" ht="15.75" customHeight="1" x14ac:dyDescent="0.25">
      <c r="A719" s="16"/>
      <c r="B719" s="219" t="s">
        <v>478</v>
      </c>
      <c r="C719" s="40" t="s">
        <v>365</v>
      </c>
      <c r="D719" s="40" t="s">
        <v>365</v>
      </c>
      <c r="E719" s="40" t="s">
        <v>365</v>
      </c>
      <c r="F719" s="40" t="s">
        <v>365</v>
      </c>
      <c r="G719" s="40" t="s">
        <v>365</v>
      </c>
      <c r="H719" s="40" t="s">
        <v>365</v>
      </c>
      <c r="I719" s="40" t="s">
        <v>365</v>
      </c>
      <c r="J719" s="40" t="s">
        <v>365</v>
      </c>
      <c r="K719" s="40" t="s">
        <v>365</v>
      </c>
      <c r="L719" s="40" t="s">
        <v>365</v>
      </c>
      <c r="M719" s="40" t="s">
        <v>365</v>
      </c>
      <c r="N719" s="40" t="s">
        <v>365</v>
      </c>
      <c r="O719" s="40" t="s">
        <v>365</v>
      </c>
      <c r="P719" s="40" t="s">
        <v>365</v>
      </c>
      <c r="Q719" s="40" t="s">
        <v>365</v>
      </c>
      <c r="R719" s="40" t="s">
        <v>365</v>
      </c>
      <c r="S719" s="40" t="s">
        <v>365</v>
      </c>
      <c r="T719" s="40" t="s">
        <v>365</v>
      </c>
      <c r="U719" s="40" t="s">
        <v>365</v>
      </c>
      <c r="V719" s="40" t="s">
        <v>365</v>
      </c>
      <c r="W719" s="40">
        <v>1113150</v>
      </c>
      <c r="X719" s="40">
        <v>1291350.0000000049</v>
      </c>
      <c r="Y719" s="40">
        <v>81300</v>
      </c>
      <c r="Z719" s="40">
        <v>42600</v>
      </c>
      <c r="AA719" s="40">
        <v>36700</v>
      </c>
      <c r="AB719" s="40">
        <v>50100</v>
      </c>
      <c r="AC719" s="40">
        <v>80500</v>
      </c>
      <c r="AD719" s="40">
        <v>50600</v>
      </c>
      <c r="AE719" s="40">
        <v>38700</v>
      </c>
      <c r="AF719" s="40">
        <v>69700</v>
      </c>
      <c r="AG719" s="40">
        <v>86500</v>
      </c>
      <c r="AH719" s="40">
        <v>52000</v>
      </c>
      <c r="AI719" s="40">
        <v>40600</v>
      </c>
      <c r="AJ719" s="40">
        <v>75100</v>
      </c>
      <c r="AK719" s="40">
        <v>87200</v>
      </c>
      <c r="AL719" s="40">
        <v>54700</v>
      </c>
      <c r="AM719" s="40">
        <v>50500</v>
      </c>
      <c r="AN719" s="40">
        <v>71600</v>
      </c>
      <c r="AO719" s="40">
        <v>88700</v>
      </c>
      <c r="AP719" s="40">
        <v>65300</v>
      </c>
      <c r="AQ719" s="40">
        <v>91400</v>
      </c>
      <c r="AR719" s="40">
        <v>81800</v>
      </c>
      <c r="AS719" s="40">
        <v>104200</v>
      </c>
      <c r="AT719" s="40">
        <v>61400</v>
      </c>
      <c r="AU719" s="40">
        <v>63600</v>
      </c>
      <c r="AV719" s="40">
        <v>76400</v>
      </c>
      <c r="AW719" s="40">
        <v>92700</v>
      </c>
      <c r="AX719" s="40">
        <v>70500</v>
      </c>
      <c r="AY719" s="40">
        <v>47200</v>
      </c>
      <c r="AZ719" s="40">
        <v>62500</v>
      </c>
      <c r="BA719" s="40">
        <v>86500</v>
      </c>
      <c r="BB719" s="40">
        <v>68000</v>
      </c>
      <c r="BC719" s="40">
        <v>56500</v>
      </c>
      <c r="BD719" s="40">
        <v>67600</v>
      </c>
      <c r="BE719" s="40">
        <v>89700</v>
      </c>
      <c r="BF719" s="40" t="e">
        <f t="array" aca="1" ref="BF719" ca="1">_xll.VisibleAlpha.UDF.VAData($B$708,BF$709,$B719,BF$711,$B$711,$B$710,$B$709)</f>
        <v>#NAME?</v>
      </c>
      <c r="BG719" s="40" t="e">
        <f t="array" aca="1" ref="BG719" ca="1">_xll.VisibleAlpha.UDF.VAData($B$708,BG$709,$B719,BG$711,$B$711,$B$710,$B$709)</f>
        <v>#NAME?</v>
      </c>
      <c r="BH719" s="95" t="e">
        <f t="array" aca="1" ref="BH719" ca="1">_xll.VisibleAlpha.UDF.VAData($B$708,BH$709,$B719,BH$711,$B$711,$B$710,$B$709)</f>
        <v>#NAME?</v>
      </c>
      <c r="BI719" s="95" t="e">
        <f t="array" aca="1" ref="BI719" ca="1">_xll.VisibleAlpha.UDF.VAData($B$708,BI$709,$B719,BI$711,$B$711,$B$710,$B$709)</f>
        <v>#NAME?</v>
      </c>
      <c r="BJ719" s="95" t="e">
        <f t="array" aca="1" ref="BJ719" ca="1">_xll.VisibleAlpha.UDF.VAData($B$708,BJ$709,$B719,BJ$711,$B$711,$B$710,$B$709)</f>
        <v>#NAME?</v>
      </c>
      <c r="BK719" s="95" t="e">
        <f t="array" aca="1" ref="BK719" ca="1">_xll.VisibleAlpha.UDF.VAData($B$708,BK$709,$B719,BK$711,$B$711,$B$710,$B$709)</f>
        <v>#NAME?</v>
      </c>
      <c r="BL719" s="95" t="e">
        <f t="array" aca="1" ref="BL719" ca="1">_xll.VisibleAlpha.UDF.VAData($B$708,BL$709,$B719,BL$711,$B$711,$B$710,$B$709)</f>
        <v>#NAME?</v>
      </c>
      <c r="BM719" s="95" t="e">
        <f t="array" aca="1" ref="BM719" ca="1">_xll.VisibleAlpha.UDF.VAData($B$708,BM$709,$B719,BM$711,$B$711,$B$710,$B$709)</f>
        <v>#NAME?</v>
      </c>
      <c r="BN719" s="95" t="e">
        <f t="array" aca="1" ref="BN719" ca="1">_xll.VisibleAlpha.UDF.VAData($B$708,BN$709,$B719,BN$711,$B$711,$B$710,$B$709)</f>
        <v>#NAME?</v>
      </c>
      <c r="BO719" s="95" t="e">
        <f t="array" aca="1" ref="BO719" ca="1">_xll.VisibleAlpha.UDF.VAData($B$708,BO$709,$B719,BO$711,$B$711,$B$710,$B$709)</f>
        <v>#NAME?</v>
      </c>
      <c r="BP719" s="95" t="e">
        <f t="array" aca="1" ref="BP719" ca="1">_xll.VisibleAlpha.UDF.VAData($B$708,BP$709,$B719,BP$711,$B$711,$B$710,$B$709)</f>
        <v>#NAME?</v>
      </c>
      <c r="BQ719" s="95" t="e">
        <f t="array" aca="1" ref="BQ719" ca="1">_xll.VisibleAlpha.UDF.VAData($B$708,BQ$709,$B719,BQ$711,$B$711,$B$710,$B$709)</f>
        <v>#NAME?</v>
      </c>
      <c r="BR719" s="95" t="e">
        <f t="array" aca="1" ref="BR719" ca="1">_xll.VisibleAlpha.UDF.VAData($B$708,BR$709,$B719,BR$711,$B$711,$B$710,$B$709)</f>
        <v>#NAME?</v>
      </c>
      <c r="BS719" s="95" t="e">
        <f t="array" aca="1" ref="BS719" ca="1">_xll.VisibleAlpha.UDF.VAData($B$708,BS$709,$B719,BS$711,$B$711,$B$710,$B$709)</f>
        <v>#NAME?</v>
      </c>
      <c r="BT719" s="95" t="e">
        <f t="array" aca="1" ref="BT719" ca="1">_xll.VisibleAlpha.UDF.VAData($B$708,BT$709,$B719,BT$711,$B$711,$B$710,$B$709)</f>
        <v>#NAME?</v>
      </c>
      <c r="BU719" s="95" t="e">
        <f t="array" aca="1" ref="BU719" ca="1">_xll.VisibleAlpha.UDF.VAData($B$708,BU$709,$B719,BU$711,$B$711,$B$710,$B$709)</f>
        <v>#NAME?</v>
      </c>
      <c r="BV719" s="95" t="e">
        <f t="array" aca="1" ref="BV719" ca="1">_xll.VisibleAlpha.UDF.VAData($B$708,BV$709,$B719,BV$711,$B$711,$B$710,$B$709)</f>
        <v>#NAME?</v>
      </c>
      <c r="BW719" s="95" t="e">
        <f t="array" aca="1" ref="BW719" ca="1">_xll.VisibleAlpha.UDF.VAData($B$708,BW$709,$B719,BW$711,$B$711,$B$710,$B$709)</f>
        <v>#NAME?</v>
      </c>
      <c r="BX719" s="95" t="e">
        <f t="array" aca="1" ref="BX719" ca="1">_xll.VisibleAlpha.UDF.VAData($B$708,BX$709,$B719,BX$711,$B$711,$B$710,$B$709)</f>
        <v>#NAME?</v>
      </c>
      <c r="BY719" s="95" t="e">
        <f t="array" aca="1" ref="BY719" ca="1">_xll.VisibleAlpha.UDF.VAData($B$708,BY$709,$B719,BY$711,$B$711,$B$710,$B$709)</f>
        <v>#NAME?</v>
      </c>
      <c r="BZ719" s="95" t="e">
        <f t="array" aca="1" ref="BZ719" ca="1">_xll.VisibleAlpha.UDF.VAData($B$708,BZ$709,$B719,BZ$711,$B$711,$B$710,$B$709)</f>
        <v>#NAME?</v>
      </c>
      <c r="CB719" s="40" t="e">
        <f t="array" aca="1" ref="CB719" ca="1">_xll.VisibleAlpha.UDF.VAData($B$708,CB$709,$B719,CB$711,$B$711,$B$710,$B$709)</f>
        <v>#NAME?</v>
      </c>
      <c r="CC719" s="40" t="e">
        <f t="array" aca="1" ref="CC719" ca="1">_xll.VisibleAlpha.UDF.VAData($B$708,CC$709,$B719,CC$711,$B$711,$B$710,$B$709)</f>
        <v>#NAME?</v>
      </c>
      <c r="CD719" s="40" t="e">
        <f t="array" aca="1" ref="CD719" ca="1">_xll.VisibleAlpha.UDF.VAData($B$708,CD$709,$B719,CD$711,$B$711,$B$710,$B$709)</f>
        <v>#NAME?</v>
      </c>
      <c r="CE719" s="40" t="e">
        <f t="array" aca="1" ref="CE719" ca="1">_xll.VisibleAlpha.UDF.VAData($B$708,CE$709,$B719,CE$711,$B$711,$B$710,$B$709)</f>
        <v>#NAME?</v>
      </c>
      <c r="CF719" s="40" t="e">
        <f t="array" aca="1" ref="CF719" ca="1">_xll.VisibleAlpha.UDF.VAData($B$708,CF$709,$B719,CF$711,$B$711,$B$710,$B$709)</f>
        <v>#NAME?</v>
      </c>
      <c r="CG719" s="40" t="e">
        <f t="array" aca="1" ref="CG719" ca="1">_xll.VisibleAlpha.UDF.VAData($B$708,CG$709,$B719,CG$711,$B$711,$B$710,$B$709)</f>
        <v>#NAME?</v>
      </c>
      <c r="CH719" s="40" t="e">
        <f t="array" aca="1" ref="CH719" ca="1">_xll.VisibleAlpha.UDF.VAData($B$708,CH$709,$B719,CH$711,$B$711,$B$710,$B$709)</f>
        <v>#NAME?</v>
      </c>
      <c r="CI719" s="40" t="e">
        <f t="array" aca="1" ref="CI719" ca="1">_xll.VisibleAlpha.UDF.VAData($B$708,CI$709,$B719,CI$711,$B$711,$B$710,$B$709)</f>
        <v>#NAME?</v>
      </c>
      <c r="CJ719" s="40" t="e">
        <f t="array" aca="1" ref="CJ719" ca="1">_xll.VisibleAlpha.UDF.VAData($B$708,CJ$709,$B719,CJ$711,$B$711,$B$710,$B$709)</f>
        <v>#NAME?</v>
      </c>
      <c r="CK719" s="40" t="e">
        <f t="array" aca="1" ref="CK719" ca="1">_xll.VisibleAlpha.UDF.VAData($B$708,CK$709,$B719,CK$711,$B$711,$B$710,$B$709)</f>
        <v>#NAME?</v>
      </c>
      <c r="CL719" s="40" t="e">
        <f t="array" aca="1" ref="CL719" ca="1">_xll.VisibleAlpha.UDF.VAData($B$708,CL$709,$B719,CL$711,$B$711,$B$710,$B$709)</f>
        <v>#NAME?</v>
      </c>
      <c r="CM719" s="40" t="e">
        <f t="array" aca="1" ref="CM719" ca="1">_xll.VisibleAlpha.UDF.VAData($B$708,CM$709,$B719,CM$711,$B$711,$B$710,$B$709)</f>
        <v>#NAME?</v>
      </c>
      <c r="CN719" s="40" t="e">
        <f t="array" aca="1" ref="CN719" ca="1">_xll.VisibleAlpha.UDF.VAData($B$708,CN$709,$B719,CN$711,$B$711,$B$710,$B$709)</f>
        <v>#NAME?</v>
      </c>
      <c r="CO719" s="95" t="e">
        <f t="array" aca="1" ref="CO719" ca="1">_xll.VisibleAlpha.UDF.VAData($B$708,CO$709,$B719,CO$711,$B$711,$B$710,$B$709)</f>
        <v>#NAME?</v>
      </c>
      <c r="CP719" s="95" t="e">
        <f t="array" aca="1" ref="CP719" ca="1">_xll.VisibleAlpha.UDF.VAData($B$708,CP$709,$B719,CP$711,$B$711,$B$710,$B$709)</f>
        <v>#NAME?</v>
      </c>
      <c r="CQ719" s="95" t="e">
        <f t="array" aca="1" ref="CQ719" ca="1">_xll.VisibleAlpha.UDF.VAData($B$708,CQ$709,$B719,CQ$711,$B$711,$B$710,$B$709)</f>
        <v>#NAME?</v>
      </c>
      <c r="CR719" s="95" t="e">
        <f t="array" aca="1" ref="CR719" ca="1">_xll.VisibleAlpha.UDF.VAData($B$708,CR$709,$B719,CR$711,$B$711,$B$710,$B$709)</f>
        <v>#NAME?</v>
      </c>
      <c r="CS719" s="95" t="e">
        <f t="array" aca="1" ref="CS719" ca="1">_xll.VisibleAlpha.UDF.VAData($B$708,CS$709,$B719,CS$711,$B$711,$B$710,$B$709)</f>
        <v>#NAME?</v>
      </c>
      <c r="CT719" s="95" t="e">
        <f t="array" aca="1" ref="CT719" ca="1">_xll.VisibleAlpha.UDF.VAData($B$708,CT$709,$B719,CT$711,$B$711,$B$710,$B$709)</f>
        <v>#NAME?</v>
      </c>
    </row>
    <row r="720" spans="1:98" ht="15.75" customHeight="1" x14ac:dyDescent="0.25">
      <c r="A720" s="1"/>
      <c r="B720" s="332" t="s">
        <v>479</v>
      </c>
      <c r="C720" s="4" t="s">
        <v>365</v>
      </c>
      <c r="D720" s="4" t="s">
        <v>365</v>
      </c>
      <c r="E720" s="4" t="s">
        <v>365</v>
      </c>
      <c r="F720" s="4" t="s">
        <v>365</v>
      </c>
      <c r="G720" s="4" t="s">
        <v>365</v>
      </c>
      <c r="H720" s="4" t="s">
        <v>365</v>
      </c>
      <c r="I720" s="4" t="s">
        <v>365</v>
      </c>
      <c r="J720" s="4" t="s">
        <v>365</v>
      </c>
      <c r="K720" s="4" t="s">
        <v>365</v>
      </c>
      <c r="L720" s="4" t="s">
        <v>365</v>
      </c>
      <c r="M720" s="4" t="s">
        <v>365</v>
      </c>
      <c r="N720" s="4" t="s">
        <v>365</v>
      </c>
      <c r="O720" s="4" t="s">
        <v>365</v>
      </c>
      <c r="P720" s="4" t="s">
        <v>365</v>
      </c>
      <c r="Q720" s="4" t="s">
        <v>365</v>
      </c>
      <c r="R720" s="4" t="s">
        <v>365</v>
      </c>
      <c r="S720" s="4" t="s">
        <v>365</v>
      </c>
      <c r="T720" s="4" t="s">
        <v>365</v>
      </c>
      <c r="U720" s="4" t="s">
        <v>365</v>
      </c>
      <c r="V720" s="4" t="s">
        <v>365</v>
      </c>
      <c r="W720" s="4">
        <v>6803.12</v>
      </c>
      <c r="X720" s="4">
        <v>8059.7</v>
      </c>
      <c r="Y720" s="4">
        <v>9788.52</v>
      </c>
      <c r="Z720" s="4">
        <v>5503.92</v>
      </c>
      <c r="AA720" s="4">
        <v>7164.33</v>
      </c>
      <c r="AB720" s="4">
        <v>2640.31</v>
      </c>
      <c r="AC720" s="4">
        <v>6163.3625000000002</v>
      </c>
      <c r="AD720" s="4">
        <v>8358.0550000000003</v>
      </c>
      <c r="AE720" s="4">
        <v>3629.9050000000002</v>
      </c>
      <c r="AF720" s="4">
        <v>5546.24</v>
      </c>
      <c r="AG720" s="4">
        <v>9507.5</v>
      </c>
      <c r="AH720" s="4">
        <v>3952.2</v>
      </c>
      <c r="AI720" s="4">
        <v>14114.0286</v>
      </c>
      <c r="AJ720" s="4">
        <v>14218.867399999999</v>
      </c>
      <c r="AK720" s="4">
        <v>15635.670599999999</v>
      </c>
      <c r="AL720" s="4">
        <v>8365.6702499999974</v>
      </c>
      <c r="AM720" s="4">
        <v>12200</v>
      </c>
      <c r="AN720" s="4">
        <v>6800</v>
      </c>
      <c r="AO720" s="4">
        <v>21000</v>
      </c>
      <c r="AP720" s="4">
        <v>9200</v>
      </c>
      <c r="AQ720" s="4">
        <v>18800</v>
      </c>
      <c r="AR720" s="4">
        <v>12800</v>
      </c>
      <c r="AS720" s="4">
        <v>19000</v>
      </c>
      <c r="AT720" s="4">
        <v>7900</v>
      </c>
      <c r="AU720" s="4">
        <v>10500</v>
      </c>
      <c r="AV720" s="4">
        <v>7600</v>
      </c>
      <c r="AW720" s="4">
        <v>11300</v>
      </c>
      <c r="AX720" s="4">
        <v>14500</v>
      </c>
      <c r="AY720" s="4">
        <v>6600</v>
      </c>
      <c r="AZ720" s="4">
        <v>6600</v>
      </c>
      <c r="BA720" s="4">
        <v>20800</v>
      </c>
      <c r="BB720" s="4">
        <v>9500</v>
      </c>
      <c r="BC720" s="4">
        <v>6600</v>
      </c>
      <c r="BD720" s="4">
        <v>4700</v>
      </c>
      <c r="BE720" s="4">
        <v>16200</v>
      </c>
      <c r="BF720" s="4" t="e">
        <f t="array" aca="1" ref="BF720" ca="1">_xll.VisibleAlpha.UDF.VAData($B$708,BF$709,$B720,BF$711,$B$711,$B$710,$B$709)</f>
        <v>#NAME?</v>
      </c>
      <c r="BG720" s="4" t="e">
        <f t="array" aca="1" ref="BG720" ca="1">_xll.VisibleAlpha.UDF.VAData($B$708,BG$709,$B720,BG$711,$B$711,$B$710,$B$709)</f>
        <v>#NAME?</v>
      </c>
      <c r="BH720" s="218" t="e">
        <f t="array" aca="1" ref="BH720" ca="1">_xll.VisibleAlpha.UDF.VAData($B$708,BH$709,$B720,BH$711,$B$711,$B$710,$B$709)</f>
        <v>#NAME?</v>
      </c>
      <c r="BI720" s="218" t="e">
        <f t="array" aca="1" ref="BI720" ca="1">_xll.VisibleAlpha.UDF.VAData($B$708,BI$709,$B720,BI$711,$B$711,$B$710,$B$709)</f>
        <v>#NAME?</v>
      </c>
      <c r="BJ720" s="218" t="e">
        <f t="array" aca="1" ref="BJ720" ca="1">_xll.VisibleAlpha.UDF.VAData($B$708,BJ$709,$B720,BJ$711,$B$711,$B$710,$B$709)</f>
        <v>#NAME?</v>
      </c>
      <c r="BK720" s="218" t="e">
        <f t="array" aca="1" ref="BK720" ca="1">_xll.VisibleAlpha.UDF.VAData($B$708,BK$709,$B720,BK$711,$B$711,$B$710,$B$709)</f>
        <v>#NAME?</v>
      </c>
      <c r="BL720" s="218" t="e">
        <f t="array" aca="1" ref="BL720" ca="1">_xll.VisibleAlpha.UDF.VAData($B$708,BL$709,$B720,BL$711,$B$711,$B$710,$B$709)</f>
        <v>#NAME?</v>
      </c>
      <c r="BM720" s="218" t="e">
        <f t="array" aca="1" ref="BM720" ca="1">_xll.VisibleAlpha.UDF.VAData($B$708,BM$709,$B720,BM$711,$B$711,$B$710,$B$709)</f>
        <v>#NAME?</v>
      </c>
      <c r="BN720" s="218" t="e">
        <f t="array" aca="1" ref="BN720" ca="1">_xll.VisibleAlpha.UDF.VAData($B$708,BN$709,$B720,BN$711,$B$711,$B$710,$B$709)</f>
        <v>#NAME?</v>
      </c>
      <c r="BO720" s="218" t="e">
        <f t="array" aca="1" ref="BO720" ca="1">_xll.VisibleAlpha.UDF.VAData($B$708,BO$709,$B720,BO$711,$B$711,$B$710,$B$709)</f>
        <v>#NAME?</v>
      </c>
      <c r="BP720" s="218" t="e">
        <f t="array" aca="1" ref="BP720" ca="1">_xll.VisibleAlpha.UDF.VAData($B$708,BP$709,$B720,BP$711,$B$711,$B$710,$B$709)</f>
        <v>#NAME?</v>
      </c>
      <c r="BQ720" s="218" t="e">
        <f t="array" aca="1" ref="BQ720" ca="1">_xll.VisibleAlpha.UDF.VAData($B$708,BQ$709,$B720,BQ$711,$B$711,$B$710,$B$709)</f>
        <v>#NAME?</v>
      </c>
      <c r="BR720" s="218" t="e">
        <f t="array" aca="1" ref="BR720" ca="1">_xll.VisibleAlpha.UDF.VAData($B$708,BR$709,$B720,BR$711,$B$711,$B$710,$B$709)</f>
        <v>#NAME?</v>
      </c>
      <c r="BS720" s="218" t="e">
        <f t="array" aca="1" ref="BS720" ca="1">_xll.VisibleAlpha.UDF.VAData($B$708,BS$709,$B720,BS$711,$B$711,$B$710,$B$709)</f>
        <v>#NAME?</v>
      </c>
      <c r="BT720" s="218" t="e">
        <f t="array" aca="1" ref="BT720" ca="1">_xll.VisibleAlpha.UDF.VAData($B$708,BT$709,$B720,BT$711,$B$711,$B$710,$B$709)</f>
        <v>#NAME?</v>
      </c>
      <c r="BU720" s="218" t="e">
        <f t="array" aca="1" ref="BU720" ca="1">_xll.VisibleAlpha.UDF.VAData($B$708,BU$709,$B720,BU$711,$B$711,$B$710,$B$709)</f>
        <v>#NAME?</v>
      </c>
      <c r="BV720" s="218" t="e">
        <f t="array" aca="1" ref="BV720" ca="1">_xll.VisibleAlpha.UDF.VAData($B$708,BV$709,$B720,BV$711,$B$711,$B$710,$B$709)</f>
        <v>#NAME?</v>
      </c>
      <c r="BW720" s="218" t="e">
        <f t="array" aca="1" ref="BW720" ca="1">_xll.VisibleAlpha.UDF.VAData($B$708,BW$709,$B720,BW$711,$B$711,$B$710,$B$709)</f>
        <v>#NAME?</v>
      </c>
      <c r="BX720" s="218" t="e">
        <f t="array" aca="1" ref="BX720" ca="1">_xll.VisibleAlpha.UDF.VAData($B$708,BX$709,$B720,BX$711,$B$711,$B$710,$B$709)</f>
        <v>#NAME?</v>
      </c>
      <c r="BY720" s="218" t="e">
        <f t="array" aca="1" ref="BY720" ca="1">_xll.VisibleAlpha.UDF.VAData($B$708,BY$709,$B720,BY$711,$B$711,$B$710,$B$709)</f>
        <v>#NAME?</v>
      </c>
      <c r="BZ720" s="218" t="e">
        <f t="array" aca="1" ref="BZ720" ca="1">_xll.VisibleAlpha.UDF.VAData($B$708,BZ$709,$B720,BZ$711,$B$711,$B$710,$B$709)</f>
        <v>#NAME?</v>
      </c>
      <c r="CB720" s="4" t="e">
        <f t="array" aca="1" ref="CB720" ca="1">_xll.VisibleAlpha.UDF.VAData($B$708,CB$709,$B720,CB$711,$B$711,$B$710,$B$709)</f>
        <v>#NAME?</v>
      </c>
      <c r="CC720" s="4" t="e">
        <f t="array" aca="1" ref="CC720" ca="1">_xll.VisibleAlpha.UDF.VAData($B$708,CC$709,$B720,CC$711,$B$711,$B$710,$B$709)</f>
        <v>#NAME?</v>
      </c>
      <c r="CD720" s="4" t="e">
        <f t="array" aca="1" ref="CD720" ca="1">_xll.VisibleAlpha.UDF.VAData($B$708,CD$709,$B720,CD$711,$B$711,$B$710,$B$709)</f>
        <v>#NAME?</v>
      </c>
      <c r="CE720" s="4" t="e">
        <f t="array" aca="1" ref="CE720" ca="1">_xll.VisibleAlpha.UDF.VAData($B$708,CE$709,$B720,CE$711,$B$711,$B$710,$B$709)</f>
        <v>#NAME?</v>
      </c>
      <c r="CF720" s="4" t="e">
        <f t="array" aca="1" ref="CF720" ca="1">_xll.VisibleAlpha.UDF.VAData($B$708,CF$709,$B720,CF$711,$B$711,$B$710,$B$709)</f>
        <v>#NAME?</v>
      </c>
      <c r="CG720" s="4" t="e">
        <f t="array" aca="1" ref="CG720" ca="1">_xll.VisibleAlpha.UDF.VAData($B$708,CG$709,$B720,CG$711,$B$711,$B$710,$B$709)</f>
        <v>#NAME?</v>
      </c>
      <c r="CH720" s="4" t="e">
        <f t="array" aca="1" ref="CH720" ca="1">_xll.VisibleAlpha.UDF.VAData($B$708,CH$709,$B720,CH$711,$B$711,$B$710,$B$709)</f>
        <v>#NAME?</v>
      </c>
      <c r="CI720" s="4" t="e">
        <f t="array" aca="1" ref="CI720" ca="1">_xll.VisibleAlpha.UDF.VAData($B$708,CI$709,$B720,CI$711,$B$711,$B$710,$B$709)</f>
        <v>#NAME?</v>
      </c>
      <c r="CJ720" s="4" t="e">
        <f t="array" aca="1" ref="CJ720" ca="1">_xll.VisibleAlpha.UDF.VAData($B$708,CJ$709,$B720,CJ$711,$B$711,$B$710,$B$709)</f>
        <v>#NAME?</v>
      </c>
      <c r="CK720" s="4" t="e">
        <f t="array" aca="1" ref="CK720" ca="1">_xll.VisibleAlpha.UDF.VAData($B$708,CK$709,$B720,CK$711,$B$711,$B$710,$B$709)</f>
        <v>#NAME?</v>
      </c>
      <c r="CL720" s="4" t="e">
        <f t="array" aca="1" ref="CL720" ca="1">_xll.VisibleAlpha.UDF.VAData($B$708,CL$709,$B720,CL$711,$B$711,$B$710,$B$709)</f>
        <v>#NAME?</v>
      </c>
      <c r="CM720" s="4" t="e">
        <f t="array" aca="1" ref="CM720" ca="1">_xll.VisibleAlpha.UDF.VAData($B$708,CM$709,$B720,CM$711,$B$711,$B$710,$B$709)</f>
        <v>#NAME?</v>
      </c>
      <c r="CN720" s="4" t="e">
        <f t="array" aca="1" ref="CN720" ca="1">_xll.VisibleAlpha.UDF.VAData($B$708,CN$709,$B720,CN$711,$B$711,$B$710,$B$709)</f>
        <v>#NAME?</v>
      </c>
      <c r="CO720" s="218" t="e">
        <f t="array" aca="1" ref="CO720" ca="1">_xll.VisibleAlpha.UDF.VAData($B$708,CO$709,$B720,CO$711,$B$711,$B$710,$B$709)</f>
        <v>#NAME?</v>
      </c>
      <c r="CP720" s="218" t="e">
        <f t="array" aca="1" ref="CP720" ca="1">_xll.VisibleAlpha.UDF.VAData($B$708,CP$709,$B720,CP$711,$B$711,$B$710,$B$709)</f>
        <v>#NAME?</v>
      </c>
      <c r="CQ720" s="218" t="e">
        <f t="array" aca="1" ref="CQ720" ca="1">_xll.VisibleAlpha.UDF.VAData($B$708,CQ$709,$B720,CQ$711,$B$711,$B$710,$B$709)</f>
        <v>#NAME?</v>
      </c>
      <c r="CR720" s="218" t="e">
        <f t="array" aca="1" ref="CR720" ca="1">_xll.VisibleAlpha.UDF.VAData($B$708,CR$709,$B720,CR$711,$B$711,$B$710,$B$709)</f>
        <v>#NAME?</v>
      </c>
      <c r="CS720" s="218" t="e">
        <f t="array" aca="1" ref="CS720" ca="1">_xll.VisibleAlpha.UDF.VAData($B$708,CS$709,$B720,CS$711,$B$711,$B$710,$B$709)</f>
        <v>#NAME?</v>
      </c>
      <c r="CT720" s="218" t="e">
        <f t="array" aca="1" ref="CT720" ca="1">_xll.VisibleAlpha.UDF.VAData($B$708,CT$709,$B720,CT$711,$B$711,$B$710,$B$709)</f>
        <v>#NAME?</v>
      </c>
    </row>
    <row r="721" spans="1:105" ht="15.75" customHeight="1" x14ac:dyDescent="0.25">
      <c r="A721" s="228"/>
      <c r="B721" s="81" t="s">
        <v>480</v>
      </c>
      <c r="C721" s="9" t="s">
        <v>365</v>
      </c>
      <c r="D721" s="9" t="s">
        <v>365</v>
      </c>
      <c r="E721" s="9" t="s">
        <v>365</v>
      </c>
      <c r="F721" s="9" t="s">
        <v>365</v>
      </c>
      <c r="G721" s="9" t="s">
        <v>365</v>
      </c>
      <c r="H721" s="9" t="s">
        <v>365</v>
      </c>
      <c r="I721" s="9" t="s">
        <v>365</v>
      </c>
      <c r="J721" s="9" t="s">
        <v>365</v>
      </c>
      <c r="K721" s="9" t="s">
        <v>365</v>
      </c>
      <c r="L721" s="9" t="s">
        <v>365</v>
      </c>
      <c r="M721" s="9" t="s">
        <v>365</v>
      </c>
      <c r="N721" s="9" t="s">
        <v>365</v>
      </c>
      <c r="O721" s="9" t="s">
        <v>365</v>
      </c>
      <c r="P721" s="9" t="s">
        <v>365</v>
      </c>
      <c r="Q721" s="9" t="s">
        <v>365</v>
      </c>
      <c r="R721" s="9" t="s">
        <v>365</v>
      </c>
      <c r="S721" s="9" t="s">
        <v>365</v>
      </c>
      <c r="T721" s="9" t="s">
        <v>365</v>
      </c>
      <c r="U721" s="9" t="s">
        <v>365</v>
      </c>
      <c r="V721" s="9" t="s">
        <v>365</v>
      </c>
      <c r="W721" s="9">
        <v>46.396583464350996</v>
      </c>
      <c r="X721" s="9">
        <v>26.13543541578035</v>
      </c>
      <c r="Y721" s="9">
        <v>23</v>
      </c>
      <c r="Z721" s="9">
        <v>35.333333333333336</v>
      </c>
      <c r="AA721" s="9">
        <v>29</v>
      </c>
      <c r="AB721" s="9">
        <v>22</v>
      </c>
      <c r="AC721" s="9">
        <v>23</v>
      </c>
      <c r="AD721" s="9">
        <v>37</v>
      </c>
      <c r="AE721" s="9">
        <v>39</v>
      </c>
      <c r="AF721" s="9">
        <v>27</v>
      </c>
      <c r="AG721" s="9">
        <v>28</v>
      </c>
      <c r="AH721" s="9">
        <v>43</v>
      </c>
      <c r="AI721" s="9">
        <v>43</v>
      </c>
      <c r="AJ721" s="9">
        <v>28</v>
      </c>
      <c r="AK721" s="9">
        <v>37</v>
      </c>
      <c r="AL721" s="9">
        <v>45</v>
      </c>
      <c r="AM721" s="9">
        <v>60</v>
      </c>
      <c r="AN721" s="9">
        <v>45</v>
      </c>
      <c r="AO721" s="9">
        <v>50</v>
      </c>
      <c r="AP721" s="9">
        <v>68</v>
      </c>
      <c r="AQ721" s="9">
        <v>74</v>
      </c>
      <c r="AR721" s="9">
        <v>59</v>
      </c>
      <c r="AS721" s="9">
        <v>53</v>
      </c>
      <c r="AT721" s="9">
        <v>79</v>
      </c>
      <c r="AU721" s="9">
        <v>71</v>
      </c>
      <c r="AV721" s="9">
        <v>62</v>
      </c>
      <c r="AW721" s="9">
        <v>62</v>
      </c>
      <c r="AX721" s="9">
        <v>71</v>
      </c>
      <c r="AY721" s="9">
        <v>79</v>
      </c>
      <c r="AZ721" s="9">
        <v>63</v>
      </c>
      <c r="BA721" s="9">
        <v>62</v>
      </c>
      <c r="BB721" s="9">
        <v>70</v>
      </c>
      <c r="BC721" s="9">
        <v>72</v>
      </c>
      <c r="BD721" s="9">
        <v>67</v>
      </c>
      <c r="BE721" s="9">
        <v>66</v>
      </c>
      <c r="BF721" s="9" t="e">
        <f t="array" aca="1" ref="BF721" ca="1">_xll.VisibleAlpha.UDF.VAData($B$708,BF$709,$B721,BF$711,$B$711,$B$710,$B$709)</f>
        <v>#NAME?</v>
      </c>
      <c r="BG721" s="9" t="e">
        <f t="array" aca="1" ref="BG721" ca="1">_xll.VisibleAlpha.UDF.VAData($B$708,BG$709,$B721,BG$711,$B$711,$B$710,$B$709)</f>
        <v>#NAME?</v>
      </c>
      <c r="BH721" s="229" t="e">
        <f t="array" aca="1" ref="BH721" ca="1">_xll.VisibleAlpha.UDF.VAData($B$708,BH$709,$B721,BH$711,$B$711,$B$710,$B$709)</f>
        <v>#NAME?</v>
      </c>
      <c r="BI721" s="229" t="e">
        <f t="array" aca="1" ref="BI721" ca="1">_xll.VisibleAlpha.UDF.VAData($B$708,BI$709,$B721,BI$711,$B$711,$B$710,$B$709)</f>
        <v>#NAME?</v>
      </c>
      <c r="BJ721" s="229" t="e">
        <f t="array" aca="1" ref="BJ721" ca="1">_xll.VisibleAlpha.UDF.VAData($B$708,BJ$709,$B721,BJ$711,$B$711,$B$710,$B$709)</f>
        <v>#NAME?</v>
      </c>
      <c r="BK721" s="229" t="e">
        <f t="array" aca="1" ref="BK721" ca="1">_xll.VisibleAlpha.UDF.VAData($B$708,BK$709,$B721,BK$711,$B$711,$B$710,$B$709)</f>
        <v>#NAME?</v>
      </c>
      <c r="BL721" s="229" t="e">
        <f t="array" aca="1" ref="BL721" ca="1">_xll.VisibleAlpha.UDF.VAData($B$708,BL$709,$B721,BL$711,$B$711,$B$710,$B$709)</f>
        <v>#NAME?</v>
      </c>
      <c r="BM721" s="229" t="e">
        <f t="array" aca="1" ref="BM721" ca="1">_xll.VisibleAlpha.UDF.VAData($B$708,BM$709,$B721,BM$711,$B$711,$B$710,$B$709)</f>
        <v>#NAME?</v>
      </c>
      <c r="BN721" s="229" t="e">
        <f t="array" aca="1" ref="BN721" ca="1">_xll.VisibleAlpha.UDF.VAData($B$708,BN$709,$B721,BN$711,$B$711,$B$710,$B$709)</f>
        <v>#NAME?</v>
      </c>
      <c r="BO721" s="229" t="e">
        <f t="array" aca="1" ref="BO721" ca="1">_xll.VisibleAlpha.UDF.VAData($B$708,BO$709,$B721,BO$711,$B$711,$B$710,$B$709)</f>
        <v>#NAME?</v>
      </c>
      <c r="BP721" s="229" t="e">
        <f t="array" aca="1" ref="BP721" ca="1">_xll.VisibleAlpha.UDF.VAData($B$708,BP$709,$B721,BP$711,$B$711,$B$710,$B$709)</f>
        <v>#NAME?</v>
      </c>
      <c r="BQ721" s="229" t="e">
        <f t="array" aca="1" ref="BQ721" ca="1">_xll.VisibleAlpha.UDF.VAData($B$708,BQ$709,$B721,BQ$711,$B$711,$B$710,$B$709)</f>
        <v>#NAME?</v>
      </c>
      <c r="BR721" s="229" t="e">
        <f t="array" aca="1" ref="BR721" ca="1">_xll.VisibleAlpha.UDF.VAData($B$708,BR$709,$B721,BR$711,$B$711,$B$710,$B$709)</f>
        <v>#NAME?</v>
      </c>
      <c r="BS721" s="229" t="e">
        <f t="array" aca="1" ref="BS721" ca="1">_xll.VisibleAlpha.UDF.VAData($B$708,BS$709,$B721,BS$711,$B$711,$B$710,$B$709)</f>
        <v>#NAME?</v>
      </c>
      <c r="BT721" s="229" t="e">
        <f t="array" aca="1" ref="BT721" ca="1">_xll.VisibleAlpha.UDF.VAData($B$708,BT$709,$B721,BT$711,$B$711,$B$710,$B$709)</f>
        <v>#NAME?</v>
      </c>
      <c r="BU721" s="229" t="e">
        <f t="array" aca="1" ref="BU721" ca="1">_xll.VisibleAlpha.UDF.VAData($B$708,BU$709,$B721,BU$711,$B$711,$B$710,$B$709)</f>
        <v>#NAME?</v>
      </c>
      <c r="BV721" s="229" t="e">
        <f t="array" aca="1" ref="BV721" ca="1">_xll.VisibleAlpha.UDF.VAData($B$708,BV$709,$B721,BV$711,$B$711,$B$710,$B$709)</f>
        <v>#NAME?</v>
      </c>
      <c r="BW721" s="229" t="e">
        <f t="array" aca="1" ref="BW721" ca="1">_xll.VisibleAlpha.UDF.VAData($B$708,BW$709,$B721,BW$711,$B$711,$B$710,$B$709)</f>
        <v>#NAME?</v>
      </c>
      <c r="BX721" s="229" t="e">
        <f t="array" aca="1" ref="BX721" ca="1">_xll.VisibleAlpha.UDF.VAData($B$708,BX$709,$B721,BX$711,$B$711,$B$710,$B$709)</f>
        <v>#NAME?</v>
      </c>
      <c r="BY721" s="229" t="e">
        <f t="array" aca="1" ref="BY721" ca="1">_xll.VisibleAlpha.UDF.VAData($B$708,BY$709,$B721,BY$711,$B$711,$B$710,$B$709)</f>
        <v>#NAME?</v>
      </c>
      <c r="BZ721" s="229" t="e">
        <f t="array" aca="1" ref="BZ721" ca="1">_xll.VisibleAlpha.UDF.VAData($B$708,BZ$709,$B721,BZ$711,$B$711,$B$710,$B$709)</f>
        <v>#NAME?</v>
      </c>
      <c r="CB721" s="9" t="e">
        <f t="array" aca="1" ref="CB721" ca="1">_xll.VisibleAlpha.UDF.VAData($B$708,CB$709,$B721,CB$711,$B$711,$B$710,$B$709)</f>
        <v>#NAME?</v>
      </c>
      <c r="CC721" s="9" t="e">
        <f t="array" aca="1" ref="CC721" ca="1">_xll.VisibleAlpha.UDF.VAData($B$708,CC$709,$B721,CC$711,$B$711,$B$710,$B$709)</f>
        <v>#NAME?</v>
      </c>
      <c r="CD721" s="9" t="e">
        <f t="array" aca="1" ref="CD721" ca="1">_xll.VisibleAlpha.UDF.VAData($B$708,CD$709,$B721,CD$711,$B$711,$B$710,$B$709)</f>
        <v>#NAME?</v>
      </c>
      <c r="CE721" s="9" t="e">
        <f t="array" aca="1" ref="CE721" ca="1">_xll.VisibleAlpha.UDF.VAData($B$708,CE$709,$B721,CE$711,$B$711,$B$710,$B$709)</f>
        <v>#NAME?</v>
      </c>
      <c r="CF721" s="9" t="e">
        <f t="array" aca="1" ref="CF721" ca="1">_xll.VisibleAlpha.UDF.VAData($B$708,CF$709,$B721,CF$711,$B$711,$B$710,$B$709)</f>
        <v>#NAME?</v>
      </c>
      <c r="CG721" s="9" t="e">
        <f t="array" aca="1" ref="CG721" ca="1">_xll.VisibleAlpha.UDF.VAData($B$708,CG$709,$B721,CG$711,$B$711,$B$710,$B$709)</f>
        <v>#NAME?</v>
      </c>
      <c r="CH721" s="9" t="e">
        <f t="array" aca="1" ref="CH721" ca="1">_xll.VisibleAlpha.UDF.VAData($B$708,CH$709,$B721,CH$711,$B$711,$B$710,$B$709)</f>
        <v>#NAME?</v>
      </c>
      <c r="CI721" s="9" t="e">
        <f t="array" aca="1" ref="CI721" ca="1">_xll.VisibleAlpha.UDF.VAData($B$708,CI$709,$B721,CI$711,$B$711,$B$710,$B$709)</f>
        <v>#NAME?</v>
      </c>
      <c r="CJ721" s="9" t="e">
        <f t="array" aca="1" ref="CJ721" ca="1">_xll.VisibleAlpha.UDF.VAData($B$708,CJ$709,$B721,CJ$711,$B$711,$B$710,$B$709)</f>
        <v>#NAME?</v>
      </c>
      <c r="CK721" s="9" t="e">
        <f t="array" aca="1" ref="CK721" ca="1">_xll.VisibleAlpha.UDF.VAData($B$708,CK$709,$B721,CK$711,$B$711,$B$710,$B$709)</f>
        <v>#NAME?</v>
      </c>
      <c r="CL721" s="9" t="e">
        <f t="array" aca="1" ref="CL721" ca="1">_xll.VisibleAlpha.UDF.VAData($B$708,CL$709,$B721,CL$711,$B$711,$B$710,$B$709)</f>
        <v>#NAME?</v>
      </c>
      <c r="CM721" s="9" t="e">
        <f t="array" aca="1" ref="CM721" ca="1">_xll.VisibleAlpha.UDF.VAData($B$708,CM$709,$B721,CM$711,$B$711,$B$710,$B$709)</f>
        <v>#NAME?</v>
      </c>
      <c r="CN721" s="9" t="e">
        <f t="array" aca="1" ref="CN721" ca="1">_xll.VisibleAlpha.UDF.VAData($B$708,CN$709,$B721,CN$711,$B$711,$B$710,$B$709)</f>
        <v>#NAME?</v>
      </c>
      <c r="CO721" s="229" t="e">
        <f t="array" aca="1" ref="CO721" ca="1">_xll.VisibleAlpha.UDF.VAData($B$708,CO$709,$B721,CO$711,$B$711,$B$710,$B$709)</f>
        <v>#NAME?</v>
      </c>
      <c r="CP721" s="229" t="e">
        <f t="array" aca="1" ref="CP721" ca="1">_xll.VisibleAlpha.UDF.VAData($B$708,CP$709,$B721,CP$711,$B$711,$B$710,$B$709)</f>
        <v>#NAME?</v>
      </c>
      <c r="CQ721" s="229" t="e">
        <f t="array" aca="1" ref="CQ721" ca="1">_xll.VisibleAlpha.UDF.VAData($B$708,CQ$709,$B721,CQ$711,$B$711,$B$710,$B$709)</f>
        <v>#NAME?</v>
      </c>
      <c r="CR721" s="229" t="e">
        <f t="array" aca="1" ref="CR721" ca="1">_xll.VisibleAlpha.UDF.VAData($B$708,CR$709,$B721,CR$711,$B$711,$B$710,$B$709)</f>
        <v>#NAME?</v>
      </c>
      <c r="CS721" s="229" t="e">
        <f t="array" aca="1" ref="CS721" ca="1">_xll.VisibleAlpha.UDF.VAData($B$708,CS$709,$B721,CS$711,$B$711,$B$710,$B$709)</f>
        <v>#NAME?</v>
      </c>
      <c r="CT721" s="229" t="e">
        <f t="array" aca="1" ref="CT721" ca="1">_xll.VisibleAlpha.UDF.VAData($B$708,CT$709,$B721,CT$711,$B$711,$B$710,$B$709)</f>
        <v>#NAME?</v>
      </c>
    </row>
    <row r="722" spans="1:105" ht="15.75" customHeight="1" x14ac:dyDescent="0.25">
      <c r="A722" s="228"/>
      <c r="B722" s="81"/>
      <c r="C722" s="9"/>
      <c r="D722" s="9"/>
      <c r="E722" s="9"/>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229"/>
      <c r="BI722" s="229"/>
      <c r="BJ722" s="229"/>
      <c r="BK722" s="229"/>
      <c r="BL722" s="229"/>
      <c r="BM722" s="229"/>
      <c r="BN722" s="229"/>
      <c r="BO722" s="229"/>
      <c r="BP722" s="229"/>
      <c r="BQ722" s="229"/>
      <c r="BR722" s="229"/>
      <c r="BS722" s="229"/>
      <c r="BT722" s="229"/>
      <c r="BU722" s="229"/>
      <c r="BV722" s="229"/>
      <c r="BW722" s="229"/>
      <c r="BX722" s="229"/>
      <c r="BY722" s="229"/>
      <c r="BZ722" s="229"/>
      <c r="CB722" s="9"/>
      <c r="CC722" s="9"/>
      <c r="CD722" s="9"/>
      <c r="CE722" s="9"/>
      <c r="CF722" s="9"/>
      <c r="CG722" s="9"/>
      <c r="CH722" s="247"/>
      <c r="CI722" s="247"/>
      <c r="CJ722" s="247"/>
      <c r="CK722" s="247"/>
      <c r="CL722" s="247"/>
      <c r="CM722" s="247"/>
      <c r="CN722" s="247"/>
      <c r="CO722" s="38"/>
      <c r="CP722" s="247"/>
      <c r="CQ722" s="247"/>
      <c r="CR722" s="247"/>
      <c r="CS722" s="247"/>
      <c r="CT722" s="247"/>
    </row>
    <row r="723" spans="1:105" ht="15.75" customHeight="1" x14ac:dyDescent="0.25">
      <c r="A723" s="230"/>
      <c r="B723" s="231" t="s">
        <v>481</v>
      </c>
      <c r="C723" s="232" t="s">
        <v>365</v>
      </c>
      <c r="D723" s="232" t="s">
        <v>365</v>
      </c>
      <c r="E723" s="232" t="s">
        <v>365</v>
      </c>
      <c r="F723" s="232" t="s">
        <v>365</v>
      </c>
      <c r="G723" s="232" t="s">
        <v>365</v>
      </c>
      <c r="H723" s="232" t="s">
        <v>365</v>
      </c>
      <c r="I723" s="232" t="s">
        <v>365</v>
      </c>
      <c r="J723" s="232" t="s">
        <v>365</v>
      </c>
      <c r="K723" s="232" t="s">
        <v>365</v>
      </c>
      <c r="L723" s="232" t="s">
        <v>365</v>
      </c>
      <c r="M723" s="232" t="s">
        <v>365</v>
      </c>
      <c r="N723" s="232" t="s">
        <v>365</v>
      </c>
      <c r="O723" s="232" t="s">
        <v>365</v>
      </c>
      <c r="P723" s="232" t="s">
        <v>365</v>
      </c>
      <c r="Q723" s="232" t="s">
        <v>365</v>
      </c>
      <c r="R723" s="232" t="s">
        <v>365</v>
      </c>
      <c r="S723" s="232" t="s">
        <v>365</v>
      </c>
      <c r="T723" s="232" t="s">
        <v>365</v>
      </c>
      <c r="U723" s="232" t="s">
        <v>365</v>
      </c>
      <c r="V723" s="232" t="s">
        <v>365</v>
      </c>
      <c r="W723" s="232">
        <v>112.5682464119529</v>
      </c>
      <c r="X723" s="232">
        <v>131.51183118628239</v>
      </c>
      <c r="Y723" s="232">
        <v>180.24181608505771</v>
      </c>
      <c r="Z723" s="232">
        <v>148.36874939521775</v>
      </c>
      <c r="AA723" s="232">
        <v>147.01499999999999</v>
      </c>
      <c r="AB723" s="232">
        <v>144.749</v>
      </c>
      <c r="AC723" s="232">
        <v>221.31700000000001</v>
      </c>
      <c r="AD723" s="232">
        <v>197.88900000000001</v>
      </c>
      <c r="AE723" s="232">
        <v>157.79499999999999</v>
      </c>
      <c r="AF723" s="232">
        <v>202.64099999999999</v>
      </c>
      <c r="AG723" s="232">
        <v>298.97000000000003</v>
      </c>
      <c r="AH723" s="232">
        <v>260.71100000000001</v>
      </c>
      <c r="AI723" s="232">
        <v>268.24299999999999</v>
      </c>
      <c r="AJ723" s="232">
        <v>317.00799999999998</v>
      </c>
      <c r="AK723" s="232">
        <v>410.27499999999998</v>
      </c>
      <c r="AL723" s="232">
        <v>298.21800000000002</v>
      </c>
      <c r="AM723" s="232">
        <v>241.31100000000001</v>
      </c>
      <c r="AN723" s="232">
        <v>255.56299999999999</v>
      </c>
      <c r="AO723" s="232">
        <v>347.07900000000001</v>
      </c>
      <c r="AP723" s="232">
        <v>282.81599999999997</v>
      </c>
      <c r="AQ723" s="232">
        <v>432.55074999999999</v>
      </c>
      <c r="AR723" s="232">
        <v>330.98899999999998</v>
      </c>
      <c r="AS723" s="232">
        <v>483.66300000000001</v>
      </c>
      <c r="AT723" s="232">
        <v>345.45499999999998</v>
      </c>
      <c r="AU723" s="232">
        <v>346.03399999999999</v>
      </c>
      <c r="AV723" s="232">
        <v>343.00299999999999</v>
      </c>
      <c r="AW723" s="232">
        <v>461.87700000000001</v>
      </c>
      <c r="AX723" s="232">
        <v>402.46199999999999</v>
      </c>
      <c r="AY723" s="232">
        <v>319.19099999999997</v>
      </c>
      <c r="AZ723" s="232">
        <v>380.12200000000001</v>
      </c>
      <c r="BA723" s="232">
        <v>621.197</v>
      </c>
      <c r="BB723" s="232">
        <v>463.7</v>
      </c>
      <c r="BC723" s="232">
        <v>406.221</v>
      </c>
      <c r="BD723" s="232">
        <v>479.32499999999999</v>
      </c>
      <c r="BE723" s="232">
        <v>733.06299999999999</v>
      </c>
      <c r="BF723" s="232" t="e">
        <f t="array" aca="1" ref="BF723" ca="1">_xll.VisibleAlpha.UDF.VAData($B$708,BF$709,$B723,BF$711,$B$711,$B$710,$B$709)</f>
        <v>#NAME?</v>
      </c>
      <c r="BG723" s="232" t="e">
        <f t="array" aca="1" ref="BG723" ca="1">_xll.VisibleAlpha.UDF.VAData($B$708,BG$709,$B723,BG$711,$B$711,$B$710,$B$709)</f>
        <v>#NAME?</v>
      </c>
      <c r="BH723" s="233" t="e">
        <f t="array" aca="1" ref="BH723" ca="1">_xll.VisibleAlpha.UDF.VAData($B$708,BH$709,$B723,BH$711,$B$711,$B$710,$B$709)</f>
        <v>#NAME?</v>
      </c>
      <c r="BI723" s="233" t="e">
        <f t="array" aca="1" ref="BI723" ca="1">_xll.VisibleAlpha.UDF.VAData($B$708,BI$709,$B723,BI$711,$B$711,$B$710,$B$709)</f>
        <v>#NAME?</v>
      </c>
      <c r="BJ723" s="233" t="e">
        <f t="array" aca="1" ref="BJ723" ca="1">_xll.VisibleAlpha.UDF.VAData($B$708,BJ$709,$B723,BJ$711,$B$711,$B$710,$B$709)</f>
        <v>#NAME?</v>
      </c>
      <c r="BK723" s="233" t="e">
        <f t="array" aca="1" ref="BK723" ca="1">_xll.VisibleAlpha.UDF.VAData($B$708,BK$709,$B723,BK$711,$B$711,$B$710,$B$709)</f>
        <v>#NAME?</v>
      </c>
      <c r="BL723" s="233" t="e">
        <f t="array" aca="1" ref="BL723" ca="1">_xll.VisibleAlpha.UDF.VAData($B$708,BL$709,$B723,BL$711,$B$711,$B$710,$B$709)</f>
        <v>#NAME?</v>
      </c>
      <c r="BM723" s="233" t="e">
        <f t="array" aca="1" ref="BM723" ca="1">_xll.VisibleAlpha.UDF.VAData($B$708,BM$709,$B723,BM$711,$B$711,$B$710,$B$709)</f>
        <v>#NAME?</v>
      </c>
      <c r="BN723" s="233" t="e">
        <f t="array" aca="1" ref="BN723" ca="1">_xll.VisibleAlpha.UDF.VAData($B$708,BN$709,$B723,BN$711,$B$711,$B$710,$B$709)</f>
        <v>#NAME?</v>
      </c>
      <c r="BO723" s="233" t="e">
        <f t="array" aca="1" ref="BO723" ca="1">_xll.VisibleAlpha.UDF.VAData($B$708,BO$709,$B723,BO$711,$B$711,$B$710,$B$709)</f>
        <v>#NAME?</v>
      </c>
      <c r="BP723" s="233" t="e">
        <f t="array" aca="1" ref="BP723" ca="1">_xll.VisibleAlpha.UDF.VAData($B$708,BP$709,$B723,BP$711,$B$711,$B$710,$B$709)</f>
        <v>#NAME?</v>
      </c>
      <c r="BQ723" s="233" t="e">
        <f t="array" aca="1" ref="BQ723" ca="1">_xll.VisibleAlpha.UDF.VAData($B$708,BQ$709,$B723,BQ$711,$B$711,$B$710,$B$709)</f>
        <v>#NAME?</v>
      </c>
      <c r="BR723" s="233" t="e">
        <f t="array" aca="1" ref="BR723" ca="1">_xll.VisibleAlpha.UDF.VAData($B$708,BR$709,$B723,BR$711,$B$711,$B$710,$B$709)</f>
        <v>#NAME?</v>
      </c>
      <c r="BS723" s="233" t="e">
        <f t="array" aca="1" ref="BS723" ca="1">_xll.VisibleAlpha.UDF.VAData($B$708,BS$709,$B723,BS$711,$B$711,$B$710,$B$709)</f>
        <v>#NAME?</v>
      </c>
      <c r="BT723" s="233" t="e">
        <f t="array" aca="1" ref="BT723" ca="1">_xll.VisibleAlpha.UDF.VAData($B$708,BT$709,$B723,BT$711,$B$711,$B$710,$B$709)</f>
        <v>#NAME?</v>
      </c>
      <c r="BU723" s="233" t="e">
        <f t="array" aca="1" ref="BU723" ca="1">_xll.VisibleAlpha.UDF.VAData($B$708,BU$709,$B723,BU$711,$B$711,$B$710,$B$709)</f>
        <v>#NAME?</v>
      </c>
      <c r="BV723" s="233" t="e">
        <f t="array" aca="1" ref="BV723" ca="1">_xll.VisibleAlpha.UDF.VAData($B$708,BV$709,$B723,BV$711,$B$711,$B$710,$B$709)</f>
        <v>#NAME?</v>
      </c>
      <c r="BW723" s="233" t="e">
        <f t="array" aca="1" ref="BW723" ca="1">_xll.VisibleAlpha.UDF.VAData($B$708,BW$709,$B723,BW$711,$B$711,$B$710,$B$709)</f>
        <v>#NAME?</v>
      </c>
      <c r="BX723" s="233" t="e">
        <f t="array" aca="1" ref="BX723" ca="1">_xll.VisibleAlpha.UDF.VAData($B$708,BX$709,$B723,BX$711,$B$711,$B$710,$B$709)</f>
        <v>#NAME?</v>
      </c>
      <c r="BY723" s="233" t="e">
        <f t="array" aca="1" ref="BY723" ca="1">_xll.VisibleAlpha.UDF.VAData($B$708,BY$709,$B723,BY$711,$B$711,$B$710,$B$709)</f>
        <v>#NAME?</v>
      </c>
      <c r="BZ723" s="233" t="e">
        <f t="array" aca="1" ref="BZ723" ca="1">_xll.VisibleAlpha.UDF.VAData($B$708,BZ$709,$B723,BZ$711,$B$711,$B$710,$B$709)</f>
        <v>#NAME?</v>
      </c>
      <c r="CB723" s="232" t="e">
        <f t="array" aca="1" ref="CB723" ca="1">_xll.VisibleAlpha.UDF.VAData($B$708,CB$709,$B723,CB$711,$B$711,$B$710,$B$709)</f>
        <v>#NAME?</v>
      </c>
      <c r="CC723" s="232" t="e">
        <f t="array" aca="1" ref="CC723" ca="1">_xll.VisibleAlpha.UDF.VAData($B$708,CC$709,$B723,CC$711,$B$711,$B$710,$B$709)</f>
        <v>#NAME?</v>
      </c>
      <c r="CD723" s="232" t="e">
        <f t="array" aca="1" ref="CD723" ca="1">_xll.VisibleAlpha.UDF.VAData($B$708,CD$709,$B723,CD$711,$B$711,$B$710,$B$709)</f>
        <v>#NAME?</v>
      </c>
      <c r="CE723" s="232" t="e">
        <f t="array" aca="1" ref="CE723" ca="1">_xll.VisibleAlpha.UDF.VAData($B$708,CE$709,$B723,CE$711,$B$711,$B$710,$B$709)</f>
        <v>#NAME?</v>
      </c>
      <c r="CF723" s="232" t="e">
        <f t="array" aca="1" ref="CF723" ca="1">_xll.VisibleAlpha.UDF.VAData($B$708,CF$709,$B723,CF$711,$B$711,$B$710,$B$709)</f>
        <v>#NAME?</v>
      </c>
      <c r="CG723" s="232" t="e">
        <f t="array" aca="1" ref="CG723" ca="1">_xll.VisibleAlpha.UDF.VAData($B$708,CG$709,$B723,CG$711,$B$711,$B$710,$B$709)</f>
        <v>#NAME?</v>
      </c>
      <c r="CH723" s="232" t="e">
        <f t="array" aca="1" ref="CH723" ca="1">_xll.VisibleAlpha.UDF.VAData($B$708,CH$709,$B723,CH$711,$B$711,$B$710,$B$709)</f>
        <v>#NAME?</v>
      </c>
      <c r="CI723" s="232" t="e">
        <f t="array" aca="1" ref="CI723" ca="1">_xll.VisibleAlpha.UDF.VAData($B$708,CI$709,$B723,CI$711,$B$711,$B$710,$B$709)</f>
        <v>#NAME?</v>
      </c>
      <c r="CJ723" s="232" t="e">
        <f t="array" aca="1" ref="CJ723" ca="1">_xll.VisibleAlpha.UDF.VAData($B$708,CJ$709,$B723,CJ$711,$B$711,$B$710,$B$709)</f>
        <v>#NAME?</v>
      </c>
      <c r="CK723" s="232" t="e">
        <f t="array" aca="1" ref="CK723" ca="1">_xll.VisibleAlpha.UDF.VAData($B$708,CK$709,$B723,CK$711,$B$711,$B$710,$B$709)</f>
        <v>#NAME?</v>
      </c>
      <c r="CL723" s="232" t="e">
        <f t="array" aca="1" ref="CL723" ca="1">_xll.VisibleAlpha.UDF.VAData($B$708,CL$709,$B723,CL$711,$B$711,$B$710,$B$709)</f>
        <v>#NAME?</v>
      </c>
      <c r="CM723" s="232" t="e">
        <f t="array" aca="1" ref="CM723" ca="1">_xll.VisibleAlpha.UDF.VAData($B$708,CM$709,$B723,CM$711,$B$711,$B$710,$B$709)</f>
        <v>#NAME?</v>
      </c>
      <c r="CN723" s="232" t="e">
        <f t="array" aca="1" ref="CN723" ca="1">_xll.VisibleAlpha.UDF.VAData($B$708,CN$709,$B723,CN$711,$B$711,$B$710,$B$709)</f>
        <v>#NAME?</v>
      </c>
      <c r="CO723" s="233" t="e">
        <f t="array" aca="1" ref="CO723" ca="1">_xll.VisibleAlpha.UDF.VAData($B$708,CO$709,$B723,CO$711,$B$711,$B$710,$B$709)</f>
        <v>#NAME?</v>
      </c>
      <c r="CP723" s="233" t="e">
        <f t="array" aca="1" ref="CP723" ca="1">_xll.VisibleAlpha.UDF.VAData($B$708,CP$709,$B723,CP$711,$B$711,$B$710,$B$709)</f>
        <v>#NAME?</v>
      </c>
      <c r="CQ723" s="233" t="e">
        <f t="array" aca="1" ref="CQ723" ca="1">_xll.VisibleAlpha.UDF.VAData($B$708,CQ$709,$B723,CQ$711,$B$711,$B$710,$B$709)</f>
        <v>#NAME?</v>
      </c>
      <c r="CR723" s="233" t="e">
        <f t="array" aca="1" ref="CR723" ca="1">_xll.VisibleAlpha.UDF.VAData($B$708,CR$709,$B723,CR$711,$B$711,$B$710,$B$709)</f>
        <v>#NAME?</v>
      </c>
      <c r="CS723" s="233" t="e">
        <f t="array" aca="1" ref="CS723" ca="1">_xll.VisibleAlpha.UDF.VAData($B$708,CS$709,$B723,CS$711,$B$711,$B$710,$B$709)</f>
        <v>#NAME?</v>
      </c>
      <c r="CT723" s="233" t="e">
        <f t="array" aca="1" ref="CT723" ca="1">_xll.VisibleAlpha.UDF.VAData($B$708,CT$709,$B723,CT$711,$B$711,$B$710,$B$709)</f>
        <v>#NAME?</v>
      </c>
    </row>
    <row r="724" spans="1:105" ht="15.75" customHeight="1" x14ac:dyDescent="0.25">
      <c r="A724" s="228"/>
      <c r="B724" s="81" t="s">
        <v>482</v>
      </c>
      <c r="C724" s="9" t="s">
        <v>365</v>
      </c>
      <c r="D724" s="9" t="s">
        <v>365</v>
      </c>
      <c r="E724" s="9" t="s">
        <v>365</v>
      </c>
      <c r="F724" s="9" t="s">
        <v>365</v>
      </c>
      <c r="G724" s="9" t="s">
        <v>365</v>
      </c>
      <c r="H724" s="9" t="s">
        <v>365</v>
      </c>
      <c r="I724" s="9" t="s">
        <v>365</v>
      </c>
      <c r="J724" s="9" t="s">
        <v>365</v>
      </c>
      <c r="K724" s="9" t="s">
        <v>365</v>
      </c>
      <c r="L724" s="9" t="s">
        <v>365</v>
      </c>
      <c r="M724" s="9" t="s">
        <v>365</v>
      </c>
      <c r="N724" s="9" t="s">
        <v>365</v>
      </c>
      <c r="O724" s="9" t="s">
        <v>365</v>
      </c>
      <c r="P724" s="9" t="s">
        <v>365</v>
      </c>
      <c r="Q724" s="9" t="s">
        <v>365</v>
      </c>
      <c r="R724" s="9" t="s">
        <v>365</v>
      </c>
      <c r="S724" s="9" t="s">
        <v>365</v>
      </c>
      <c r="T724" s="9" t="s">
        <v>365</v>
      </c>
      <c r="U724" s="9" t="s">
        <v>365</v>
      </c>
      <c r="V724" s="9" t="s">
        <v>365</v>
      </c>
      <c r="W724" s="9">
        <v>35.112122641286234</v>
      </c>
      <c r="X724" s="9">
        <v>49.568245561282403</v>
      </c>
      <c r="Y724" s="9">
        <v>74.033633825474368</v>
      </c>
      <c r="Z724" s="9">
        <v>43.493716638623667</v>
      </c>
      <c r="AA724" s="9">
        <v>36.025083328053348</v>
      </c>
      <c r="AB724" s="9">
        <v>38.743552371804398</v>
      </c>
      <c r="AC724" s="9">
        <v>66.184309745424272</v>
      </c>
      <c r="AD724" s="9">
        <v>42.145077177951215</v>
      </c>
      <c r="AE724" s="9">
        <v>22.006</v>
      </c>
      <c r="AF724" s="9">
        <v>43.654000000000003</v>
      </c>
      <c r="AG724" s="9">
        <v>66.471999999999994</v>
      </c>
      <c r="AH724" s="9">
        <v>25.765000000000001</v>
      </c>
      <c r="AI724" s="9">
        <v>43.301000000000002</v>
      </c>
      <c r="AJ724" s="9">
        <v>58.741</v>
      </c>
      <c r="AK724" s="9">
        <v>56.369</v>
      </c>
      <c r="AL724" s="9">
        <v>33.101999999999997</v>
      </c>
      <c r="AM724" s="9">
        <v>25.347000000000001</v>
      </c>
      <c r="AN724" s="9">
        <v>28.673999999999999</v>
      </c>
      <c r="AO724" s="9">
        <v>42.097000000000001</v>
      </c>
      <c r="AP724" s="9">
        <v>20.353999999999999</v>
      </c>
      <c r="AQ724" s="9">
        <v>37.889499999999998</v>
      </c>
      <c r="AR724" s="9">
        <v>33.927999999999997</v>
      </c>
      <c r="AS724" s="9">
        <v>50.874000000000002</v>
      </c>
      <c r="AT724" s="9">
        <v>15.289</v>
      </c>
      <c r="AU724" s="9">
        <v>25.597999999999999</v>
      </c>
      <c r="AV724" s="9">
        <v>28.145</v>
      </c>
      <c r="AW724" s="9">
        <v>29.593</v>
      </c>
      <c r="AX724" s="9">
        <v>45.581000000000003</v>
      </c>
      <c r="AY724" s="9">
        <v>19.408999999999999</v>
      </c>
      <c r="AZ724" s="9">
        <v>37.118000000000002</v>
      </c>
      <c r="BA724" s="9">
        <v>93.5</v>
      </c>
      <c r="BB724" s="9">
        <v>43.412999999999997</v>
      </c>
      <c r="BC724" s="9">
        <v>24.402000000000001</v>
      </c>
      <c r="BD724" s="9">
        <v>35.524000000000001</v>
      </c>
      <c r="BE724" s="9">
        <v>87.358999999999995</v>
      </c>
      <c r="BF724" s="9" t="e">
        <f t="array" aca="1" ref="BF724" ca="1">_xll.VisibleAlpha.UDF.VAData($B$708,BF$709,$B724,BF$711,$B$711,$B$710,$B$709)</f>
        <v>#NAME?</v>
      </c>
      <c r="BG724" s="9" t="e">
        <f t="array" aca="1" ref="BG724" ca="1">_xll.VisibleAlpha.UDF.VAData($B$708,BG$709,$B724,BG$711,$B$711,$B$710,$B$709)</f>
        <v>#NAME?</v>
      </c>
      <c r="BH724" s="229" t="e">
        <f t="array" aca="1" ref="BH724" ca="1">_xll.VisibleAlpha.UDF.VAData($B$708,BH$709,$B724,BH$711,$B$711,$B$710,$B$709)</f>
        <v>#NAME?</v>
      </c>
      <c r="BI724" s="229" t="e">
        <f t="array" aca="1" ref="BI724" ca="1">_xll.VisibleAlpha.UDF.VAData($B$708,BI$709,$B724,BI$711,$B$711,$B$710,$B$709)</f>
        <v>#NAME?</v>
      </c>
      <c r="BJ724" s="229" t="e">
        <f t="array" aca="1" ref="BJ724" ca="1">_xll.VisibleAlpha.UDF.VAData($B$708,BJ$709,$B724,BJ$711,$B$711,$B$710,$B$709)</f>
        <v>#NAME?</v>
      </c>
      <c r="BK724" s="229" t="e">
        <f t="array" aca="1" ref="BK724" ca="1">_xll.VisibleAlpha.UDF.VAData($B$708,BK$709,$B724,BK$711,$B$711,$B$710,$B$709)</f>
        <v>#NAME?</v>
      </c>
      <c r="BL724" s="229" t="e">
        <f t="array" aca="1" ref="BL724" ca="1">_xll.VisibleAlpha.UDF.VAData($B$708,BL$709,$B724,BL$711,$B$711,$B$710,$B$709)</f>
        <v>#NAME?</v>
      </c>
      <c r="BM724" s="229" t="e">
        <f t="array" aca="1" ref="BM724" ca="1">_xll.VisibleAlpha.UDF.VAData($B$708,BM$709,$B724,BM$711,$B$711,$B$710,$B$709)</f>
        <v>#NAME?</v>
      </c>
      <c r="BN724" s="229" t="e">
        <f t="array" aca="1" ref="BN724" ca="1">_xll.VisibleAlpha.UDF.VAData($B$708,BN$709,$B724,BN$711,$B$711,$B$710,$B$709)</f>
        <v>#NAME?</v>
      </c>
      <c r="BO724" s="229" t="e">
        <f t="array" aca="1" ref="BO724" ca="1">_xll.VisibleAlpha.UDF.VAData($B$708,BO$709,$B724,BO$711,$B$711,$B$710,$B$709)</f>
        <v>#NAME?</v>
      </c>
      <c r="BP724" s="229" t="e">
        <f t="array" aca="1" ref="BP724" ca="1">_xll.VisibleAlpha.UDF.VAData($B$708,BP$709,$B724,BP$711,$B$711,$B$710,$B$709)</f>
        <v>#NAME?</v>
      </c>
      <c r="BQ724" s="229" t="e">
        <f t="array" aca="1" ref="BQ724" ca="1">_xll.VisibleAlpha.UDF.VAData($B$708,BQ$709,$B724,BQ$711,$B$711,$B$710,$B$709)</f>
        <v>#NAME?</v>
      </c>
      <c r="BR724" s="229" t="e">
        <f t="array" aca="1" ref="BR724" ca="1">_xll.VisibleAlpha.UDF.VAData($B$708,BR$709,$B724,BR$711,$B$711,$B$710,$B$709)</f>
        <v>#NAME?</v>
      </c>
      <c r="BS724" s="229" t="e">
        <f t="array" aca="1" ref="BS724" ca="1">_xll.VisibleAlpha.UDF.VAData($B$708,BS$709,$B724,BS$711,$B$711,$B$710,$B$709)</f>
        <v>#NAME?</v>
      </c>
      <c r="BT724" s="229" t="e">
        <f t="array" aca="1" ref="BT724" ca="1">_xll.VisibleAlpha.UDF.VAData($B$708,BT$709,$B724,BT$711,$B$711,$B$710,$B$709)</f>
        <v>#NAME?</v>
      </c>
      <c r="BU724" s="229" t="e">
        <f t="array" aca="1" ref="BU724" ca="1">_xll.VisibleAlpha.UDF.VAData($B$708,BU$709,$B724,BU$711,$B$711,$B$710,$B$709)</f>
        <v>#NAME?</v>
      </c>
      <c r="BV724" s="229" t="e">
        <f t="array" aca="1" ref="BV724" ca="1">_xll.VisibleAlpha.UDF.VAData($B$708,BV$709,$B724,BV$711,$B$711,$B$710,$B$709)</f>
        <v>#NAME?</v>
      </c>
      <c r="BW724" s="229" t="e">
        <f t="array" aca="1" ref="BW724" ca="1">_xll.VisibleAlpha.UDF.VAData($B$708,BW$709,$B724,BW$711,$B$711,$B$710,$B$709)</f>
        <v>#NAME?</v>
      </c>
      <c r="BX724" s="229" t="e">
        <f t="array" aca="1" ref="BX724" ca="1">_xll.VisibleAlpha.UDF.VAData($B$708,BX$709,$B724,BX$711,$B$711,$B$710,$B$709)</f>
        <v>#NAME?</v>
      </c>
      <c r="BY724" s="229" t="e">
        <f t="array" aca="1" ref="BY724" ca="1">_xll.VisibleAlpha.UDF.VAData($B$708,BY$709,$B724,BY$711,$B$711,$B$710,$B$709)</f>
        <v>#NAME?</v>
      </c>
      <c r="BZ724" s="229" t="e">
        <f t="array" aca="1" ref="BZ724" ca="1">_xll.VisibleAlpha.UDF.VAData($B$708,BZ$709,$B724,BZ$711,$B$711,$B$710,$B$709)</f>
        <v>#NAME?</v>
      </c>
      <c r="CB724" s="9" t="e">
        <f t="array" aca="1" ref="CB724" ca="1">_xll.VisibleAlpha.UDF.VAData($B$708,CB$709,$B724,CB$711,$B$711,$B$710,$B$709)</f>
        <v>#NAME?</v>
      </c>
      <c r="CC724" s="9" t="e">
        <f t="array" aca="1" ref="CC724" ca="1">_xll.VisibleAlpha.UDF.VAData($B$708,CC$709,$B724,CC$711,$B$711,$B$710,$B$709)</f>
        <v>#NAME?</v>
      </c>
      <c r="CD724" s="9" t="e">
        <f t="array" aca="1" ref="CD724" ca="1">_xll.VisibleAlpha.UDF.VAData($B$708,CD$709,$B724,CD$711,$B$711,$B$710,$B$709)</f>
        <v>#NAME?</v>
      </c>
      <c r="CE724" s="9" t="e">
        <f t="array" aca="1" ref="CE724" ca="1">_xll.VisibleAlpha.UDF.VAData($B$708,CE$709,$B724,CE$711,$B$711,$B$710,$B$709)</f>
        <v>#NAME?</v>
      </c>
      <c r="CF724" s="9" t="e">
        <f t="array" aca="1" ref="CF724" ca="1">_xll.VisibleAlpha.UDF.VAData($B$708,CF$709,$B724,CF$711,$B$711,$B$710,$B$709)</f>
        <v>#NAME?</v>
      </c>
      <c r="CG724" s="9" t="e">
        <f t="array" aca="1" ref="CG724" ca="1">_xll.VisibleAlpha.UDF.VAData($B$708,CG$709,$B724,CG$711,$B$711,$B$710,$B$709)</f>
        <v>#NAME?</v>
      </c>
      <c r="CH724" s="9" t="e">
        <f t="array" aca="1" ref="CH724" ca="1">_xll.VisibleAlpha.UDF.VAData($B$708,CH$709,$B724,CH$711,$B$711,$B$710,$B$709)</f>
        <v>#NAME?</v>
      </c>
      <c r="CI724" s="9" t="e">
        <f t="array" aca="1" ref="CI724" ca="1">_xll.VisibleAlpha.UDF.VAData($B$708,CI$709,$B724,CI$711,$B$711,$B$710,$B$709)</f>
        <v>#NAME?</v>
      </c>
      <c r="CJ724" s="9" t="e">
        <f t="array" aca="1" ref="CJ724" ca="1">_xll.VisibleAlpha.UDF.VAData($B$708,CJ$709,$B724,CJ$711,$B$711,$B$710,$B$709)</f>
        <v>#NAME?</v>
      </c>
      <c r="CK724" s="9" t="e">
        <f t="array" aca="1" ref="CK724" ca="1">_xll.VisibleAlpha.UDF.VAData($B$708,CK$709,$B724,CK$711,$B$711,$B$710,$B$709)</f>
        <v>#NAME?</v>
      </c>
      <c r="CL724" s="9" t="e">
        <f t="array" aca="1" ref="CL724" ca="1">_xll.VisibleAlpha.UDF.VAData($B$708,CL$709,$B724,CL$711,$B$711,$B$710,$B$709)</f>
        <v>#NAME?</v>
      </c>
      <c r="CM724" s="9" t="e">
        <f t="array" aca="1" ref="CM724" ca="1">_xll.VisibleAlpha.UDF.VAData($B$708,CM$709,$B724,CM$711,$B$711,$B$710,$B$709)</f>
        <v>#NAME?</v>
      </c>
      <c r="CN724" s="9" t="e">
        <f t="array" aca="1" ref="CN724" ca="1">_xll.VisibleAlpha.UDF.VAData($B$708,CN$709,$B724,CN$711,$B$711,$B$710,$B$709)</f>
        <v>#NAME?</v>
      </c>
      <c r="CO724" s="229" t="e">
        <f t="array" aca="1" ref="CO724" ca="1">_xll.VisibleAlpha.UDF.VAData($B$708,CO$709,$B724,CO$711,$B$711,$B$710,$B$709)</f>
        <v>#NAME?</v>
      </c>
      <c r="CP724" s="229" t="e">
        <f t="array" aca="1" ref="CP724" ca="1">_xll.VisibleAlpha.UDF.VAData($B$708,CP$709,$B724,CP$711,$B$711,$B$710,$B$709)</f>
        <v>#NAME?</v>
      </c>
      <c r="CQ724" s="229" t="e">
        <f t="array" aca="1" ref="CQ724" ca="1">_xll.VisibleAlpha.UDF.VAData($B$708,CQ$709,$B724,CQ$711,$B$711,$B$710,$B$709)</f>
        <v>#NAME?</v>
      </c>
      <c r="CR724" s="229" t="e">
        <f t="array" aca="1" ref="CR724" ca="1">_xll.VisibleAlpha.UDF.VAData($B$708,CR$709,$B724,CR$711,$B$711,$B$710,$B$709)</f>
        <v>#NAME?</v>
      </c>
      <c r="CS724" s="229" t="e">
        <f t="array" aca="1" ref="CS724" ca="1">_xll.VisibleAlpha.UDF.VAData($B$708,CS$709,$B724,CS$711,$B$711,$B$710,$B$709)</f>
        <v>#NAME?</v>
      </c>
      <c r="CT724" s="229" t="e">
        <f t="array" aca="1" ref="CT724" ca="1">_xll.VisibleAlpha.UDF.VAData($B$708,CT$709,$B724,CT$711,$B$711,$B$710,$B$709)</f>
        <v>#NAME?</v>
      </c>
    </row>
    <row r="725" spans="1:105" ht="15.75" customHeight="1" x14ac:dyDescent="0.25">
      <c r="A725" s="228"/>
      <c r="B725" s="81" t="s">
        <v>483</v>
      </c>
      <c r="C725" s="9" t="s">
        <v>365</v>
      </c>
      <c r="D725" s="9" t="s">
        <v>365</v>
      </c>
      <c r="E725" s="9" t="s">
        <v>365</v>
      </c>
      <c r="F725" s="9" t="s">
        <v>365</v>
      </c>
      <c r="G725" s="9" t="s">
        <v>365</v>
      </c>
      <c r="H725" s="9" t="s">
        <v>365</v>
      </c>
      <c r="I725" s="9" t="s">
        <v>365</v>
      </c>
      <c r="J725" s="9" t="s">
        <v>365</v>
      </c>
      <c r="K725" s="9" t="s">
        <v>365</v>
      </c>
      <c r="L725" s="9" t="s">
        <v>365</v>
      </c>
      <c r="M725" s="9" t="s">
        <v>365</v>
      </c>
      <c r="N725" s="9" t="s">
        <v>365</v>
      </c>
      <c r="O725" s="9" t="s">
        <v>365</v>
      </c>
      <c r="P725" s="9" t="s">
        <v>365</v>
      </c>
      <c r="Q725" s="9" t="s">
        <v>365</v>
      </c>
      <c r="R725" s="9" t="s">
        <v>365</v>
      </c>
      <c r="S725" s="9" t="s">
        <v>365</v>
      </c>
      <c r="T725" s="9" t="s">
        <v>365</v>
      </c>
      <c r="U725" s="9" t="s">
        <v>365</v>
      </c>
      <c r="V725" s="9" t="s">
        <v>365</v>
      </c>
      <c r="W725" s="9">
        <v>26.097456000000001</v>
      </c>
      <c r="X725" s="9">
        <v>20.506979999999999</v>
      </c>
      <c r="Y725" s="9">
        <v>47.375135999999998</v>
      </c>
      <c r="Z725" s="9">
        <v>42.097320000000003</v>
      </c>
      <c r="AA725" s="9">
        <v>43.031949648269666</v>
      </c>
      <c r="AB725" s="9">
        <v>41.543904292705264</v>
      </c>
      <c r="AC725" s="9">
        <v>65.856400860836729</v>
      </c>
      <c r="AD725" s="9">
        <v>68.818056483902595</v>
      </c>
      <c r="AE725" s="9">
        <v>55.6604907142857</v>
      </c>
      <c r="AF725" s="9">
        <v>77.089698785714276</v>
      </c>
      <c r="AG725" s="9">
        <v>101.040125</v>
      </c>
      <c r="AH725" s="9">
        <v>96.279612142857147</v>
      </c>
      <c r="AI725" s="9">
        <v>81.322674454285732</v>
      </c>
      <c r="AJ725" s="9">
        <v>95.475362227142853</v>
      </c>
      <c r="AK725" s="9">
        <v>142.13759479999999</v>
      </c>
      <c r="AL725" s="9">
        <v>102.13044041785714</v>
      </c>
      <c r="AM725" s="9">
        <v>66.051000000000002</v>
      </c>
      <c r="AN725" s="9">
        <v>82.93</v>
      </c>
      <c r="AO725" s="9">
        <v>130.602</v>
      </c>
      <c r="AP725" s="9">
        <v>96.837000000000003</v>
      </c>
      <c r="AQ725" s="9">
        <v>147.72999999999999</v>
      </c>
      <c r="AR725" s="9">
        <v>125.51300000000001</v>
      </c>
      <c r="AS725" s="9">
        <v>176.30799999999999</v>
      </c>
      <c r="AT725" s="9">
        <v>93.290999999999997</v>
      </c>
      <c r="AU725" s="9">
        <v>114.372</v>
      </c>
      <c r="AV725" s="9">
        <v>126.691</v>
      </c>
      <c r="AW725" s="9">
        <v>181.85900000000001</v>
      </c>
      <c r="AX725" s="9">
        <v>147.91999999999999</v>
      </c>
      <c r="AY725" s="9">
        <v>101.01900000000001</v>
      </c>
      <c r="AZ725" s="9">
        <v>144.54900000000001</v>
      </c>
      <c r="BA725" s="9">
        <v>244.786</v>
      </c>
      <c r="BB725" s="9">
        <v>170.57900000000001</v>
      </c>
      <c r="BC725" s="9">
        <v>153.39400000000001</v>
      </c>
      <c r="BD725" s="9">
        <v>200.98400000000001</v>
      </c>
      <c r="BE725" s="9">
        <v>282.822</v>
      </c>
      <c r="BF725" s="9" t="e">
        <f t="array" aca="1" ref="BF725" ca="1">_xll.VisibleAlpha.UDF.VAData($B$708,BF$709,$B725,BF$711,$B$711,$B$710,$B$709)</f>
        <v>#NAME?</v>
      </c>
      <c r="BG725" s="9" t="e">
        <f t="array" aca="1" ref="BG725" ca="1">_xll.VisibleAlpha.UDF.VAData($B$708,BG$709,$B725,BG$711,$B$711,$B$710,$B$709)</f>
        <v>#NAME?</v>
      </c>
      <c r="BH725" s="229" t="e">
        <f t="array" aca="1" ref="BH725" ca="1">_xll.VisibleAlpha.UDF.VAData($B$708,BH$709,$B725,BH$711,$B$711,$B$710,$B$709)</f>
        <v>#NAME?</v>
      </c>
      <c r="BI725" s="229" t="e">
        <f t="array" aca="1" ref="BI725" ca="1">_xll.VisibleAlpha.UDF.VAData($B$708,BI$709,$B725,BI$711,$B$711,$B$710,$B$709)</f>
        <v>#NAME?</v>
      </c>
      <c r="BJ725" s="229" t="e">
        <f t="array" aca="1" ref="BJ725" ca="1">_xll.VisibleAlpha.UDF.VAData($B$708,BJ$709,$B725,BJ$711,$B$711,$B$710,$B$709)</f>
        <v>#NAME?</v>
      </c>
      <c r="BK725" s="229" t="e">
        <f t="array" aca="1" ref="BK725" ca="1">_xll.VisibleAlpha.UDF.VAData($B$708,BK$709,$B725,BK$711,$B$711,$B$710,$B$709)</f>
        <v>#NAME?</v>
      </c>
      <c r="BL725" s="229" t="e">
        <f t="array" aca="1" ref="BL725" ca="1">_xll.VisibleAlpha.UDF.VAData($B$708,BL$709,$B725,BL$711,$B$711,$B$710,$B$709)</f>
        <v>#NAME?</v>
      </c>
      <c r="BM725" s="229" t="e">
        <f t="array" aca="1" ref="BM725" ca="1">_xll.VisibleAlpha.UDF.VAData($B$708,BM$709,$B725,BM$711,$B$711,$B$710,$B$709)</f>
        <v>#NAME?</v>
      </c>
      <c r="BN725" s="229" t="e">
        <f t="array" aca="1" ref="BN725" ca="1">_xll.VisibleAlpha.UDF.VAData($B$708,BN$709,$B725,BN$711,$B$711,$B$710,$B$709)</f>
        <v>#NAME?</v>
      </c>
      <c r="BO725" s="229" t="e">
        <f t="array" aca="1" ref="BO725" ca="1">_xll.VisibleAlpha.UDF.VAData($B$708,BO$709,$B725,BO$711,$B$711,$B$710,$B$709)</f>
        <v>#NAME?</v>
      </c>
      <c r="BP725" s="229" t="e">
        <f t="array" aca="1" ref="BP725" ca="1">_xll.VisibleAlpha.UDF.VAData($B$708,BP$709,$B725,BP$711,$B$711,$B$710,$B$709)</f>
        <v>#NAME?</v>
      </c>
      <c r="BQ725" s="229" t="e">
        <f t="array" aca="1" ref="BQ725" ca="1">_xll.VisibleAlpha.UDF.VAData($B$708,BQ$709,$B725,BQ$711,$B$711,$B$710,$B$709)</f>
        <v>#NAME?</v>
      </c>
      <c r="BR725" s="229" t="e">
        <f t="array" aca="1" ref="BR725" ca="1">_xll.VisibleAlpha.UDF.VAData($B$708,BR$709,$B725,BR$711,$B$711,$B$710,$B$709)</f>
        <v>#NAME?</v>
      </c>
      <c r="BS725" s="229" t="e">
        <f t="array" aca="1" ref="BS725" ca="1">_xll.VisibleAlpha.UDF.VAData($B$708,BS$709,$B725,BS$711,$B$711,$B$710,$B$709)</f>
        <v>#NAME?</v>
      </c>
      <c r="BT725" s="229" t="e">
        <f t="array" aca="1" ref="BT725" ca="1">_xll.VisibleAlpha.UDF.VAData($B$708,BT$709,$B725,BT$711,$B$711,$B$710,$B$709)</f>
        <v>#NAME?</v>
      </c>
      <c r="BU725" s="229" t="e">
        <f t="array" aca="1" ref="BU725" ca="1">_xll.VisibleAlpha.UDF.VAData($B$708,BU$709,$B725,BU$711,$B$711,$B$710,$B$709)</f>
        <v>#NAME?</v>
      </c>
      <c r="BV725" s="229" t="e">
        <f t="array" aca="1" ref="BV725" ca="1">_xll.VisibleAlpha.UDF.VAData($B$708,BV$709,$B725,BV$711,$B$711,$B$710,$B$709)</f>
        <v>#NAME?</v>
      </c>
      <c r="BW725" s="229" t="e">
        <f t="array" aca="1" ref="BW725" ca="1">_xll.VisibleAlpha.UDF.VAData($B$708,BW$709,$B725,BW$711,$B$711,$B$710,$B$709)</f>
        <v>#NAME?</v>
      </c>
      <c r="BX725" s="229" t="e">
        <f t="array" aca="1" ref="BX725" ca="1">_xll.VisibleAlpha.UDF.VAData($B$708,BX$709,$B725,BX$711,$B$711,$B$710,$B$709)</f>
        <v>#NAME?</v>
      </c>
      <c r="BY725" s="229" t="e">
        <f t="array" aca="1" ref="BY725" ca="1">_xll.VisibleAlpha.UDF.VAData($B$708,BY$709,$B725,BY$711,$B$711,$B$710,$B$709)</f>
        <v>#NAME?</v>
      </c>
      <c r="BZ725" s="229" t="e">
        <f t="array" aca="1" ref="BZ725" ca="1">_xll.VisibleAlpha.UDF.VAData($B$708,BZ$709,$B725,BZ$711,$B$711,$B$710,$B$709)</f>
        <v>#NAME?</v>
      </c>
      <c r="CB725" s="9" t="e">
        <f t="array" aca="1" ref="CB725" ca="1">_xll.VisibleAlpha.UDF.VAData($B$708,CB$709,$B725,CB$711,$B$711,$B$710,$B$709)</f>
        <v>#NAME?</v>
      </c>
      <c r="CC725" s="9" t="e">
        <f t="array" aca="1" ref="CC725" ca="1">_xll.VisibleAlpha.UDF.VAData($B$708,CC$709,$B725,CC$711,$B$711,$B$710,$B$709)</f>
        <v>#NAME?</v>
      </c>
      <c r="CD725" s="9" t="e">
        <f t="array" aca="1" ref="CD725" ca="1">_xll.VisibleAlpha.UDF.VAData($B$708,CD$709,$B725,CD$711,$B$711,$B$710,$B$709)</f>
        <v>#NAME?</v>
      </c>
      <c r="CE725" s="9" t="e">
        <f t="array" aca="1" ref="CE725" ca="1">_xll.VisibleAlpha.UDF.VAData($B$708,CE$709,$B725,CE$711,$B$711,$B$710,$B$709)</f>
        <v>#NAME?</v>
      </c>
      <c r="CF725" s="9" t="e">
        <f t="array" aca="1" ref="CF725" ca="1">_xll.VisibleAlpha.UDF.VAData($B$708,CF$709,$B725,CF$711,$B$711,$B$710,$B$709)</f>
        <v>#NAME?</v>
      </c>
      <c r="CG725" s="9" t="e">
        <f t="array" aca="1" ref="CG725" ca="1">_xll.VisibleAlpha.UDF.VAData($B$708,CG$709,$B725,CG$711,$B$711,$B$710,$B$709)</f>
        <v>#NAME?</v>
      </c>
      <c r="CH725" s="9" t="e">
        <f t="array" aca="1" ref="CH725" ca="1">_xll.VisibleAlpha.UDF.VAData($B$708,CH$709,$B725,CH$711,$B$711,$B$710,$B$709)</f>
        <v>#NAME?</v>
      </c>
      <c r="CI725" s="9" t="e">
        <f t="array" aca="1" ref="CI725" ca="1">_xll.VisibleAlpha.UDF.VAData($B$708,CI$709,$B725,CI$711,$B$711,$B$710,$B$709)</f>
        <v>#NAME?</v>
      </c>
      <c r="CJ725" s="9" t="e">
        <f t="array" aca="1" ref="CJ725" ca="1">_xll.VisibleAlpha.UDF.VAData($B$708,CJ$709,$B725,CJ$711,$B$711,$B$710,$B$709)</f>
        <v>#NAME?</v>
      </c>
      <c r="CK725" s="9" t="e">
        <f t="array" aca="1" ref="CK725" ca="1">_xll.VisibleAlpha.UDF.VAData($B$708,CK$709,$B725,CK$711,$B$711,$B$710,$B$709)</f>
        <v>#NAME?</v>
      </c>
      <c r="CL725" s="9" t="e">
        <f t="array" aca="1" ref="CL725" ca="1">_xll.VisibleAlpha.UDF.VAData($B$708,CL$709,$B725,CL$711,$B$711,$B$710,$B$709)</f>
        <v>#NAME?</v>
      </c>
      <c r="CM725" s="9" t="e">
        <f t="array" aca="1" ref="CM725" ca="1">_xll.VisibleAlpha.UDF.VAData($B$708,CM$709,$B725,CM$711,$B$711,$B$710,$B$709)</f>
        <v>#NAME?</v>
      </c>
      <c r="CN725" s="9" t="e">
        <f t="array" aca="1" ref="CN725" ca="1">_xll.VisibleAlpha.UDF.VAData($B$708,CN$709,$B725,CN$711,$B$711,$B$710,$B$709)</f>
        <v>#NAME?</v>
      </c>
      <c r="CO725" s="229" t="e">
        <f t="array" aca="1" ref="CO725" ca="1">_xll.VisibleAlpha.UDF.VAData($B$708,CO$709,$B725,CO$711,$B$711,$B$710,$B$709)</f>
        <v>#NAME?</v>
      </c>
      <c r="CP725" s="229" t="e">
        <f t="array" aca="1" ref="CP725" ca="1">_xll.VisibleAlpha.UDF.VAData($B$708,CP$709,$B725,CP$711,$B$711,$B$710,$B$709)</f>
        <v>#NAME?</v>
      </c>
      <c r="CQ725" s="229" t="e">
        <f t="array" aca="1" ref="CQ725" ca="1">_xll.VisibleAlpha.UDF.VAData($B$708,CQ$709,$B725,CQ$711,$B$711,$B$710,$B$709)</f>
        <v>#NAME?</v>
      </c>
      <c r="CR725" s="229" t="e">
        <f t="array" aca="1" ref="CR725" ca="1">_xll.VisibleAlpha.UDF.VAData($B$708,CR$709,$B725,CR$711,$B$711,$B$710,$B$709)</f>
        <v>#NAME?</v>
      </c>
      <c r="CS725" s="229" t="e">
        <f t="array" aca="1" ref="CS725" ca="1">_xll.VisibleAlpha.UDF.VAData($B$708,CS$709,$B725,CS$711,$B$711,$B$710,$B$709)</f>
        <v>#NAME?</v>
      </c>
      <c r="CT725" s="229" t="e">
        <f t="array" aca="1" ref="CT725" ca="1">_xll.VisibleAlpha.UDF.VAData($B$708,CT$709,$B725,CT$711,$B$711,$B$710,$B$709)</f>
        <v>#NAME?</v>
      </c>
    </row>
    <row r="726" spans="1:105" ht="15.75" customHeight="1" x14ac:dyDescent="0.25">
      <c r="A726" s="228"/>
      <c r="B726" s="81" t="s">
        <v>484</v>
      </c>
      <c r="C726" s="9" t="s">
        <v>365</v>
      </c>
      <c r="D726" s="9" t="s">
        <v>365</v>
      </c>
      <c r="E726" s="9" t="s">
        <v>365</v>
      </c>
      <c r="F726" s="9" t="s">
        <v>365</v>
      </c>
      <c r="G726" s="9" t="s">
        <v>365</v>
      </c>
      <c r="H726" s="9" t="s">
        <v>365</v>
      </c>
      <c r="I726" s="9" t="s">
        <v>365</v>
      </c>
      <c r="J726" s="9" t="s">
        <v>365</v>
      </c>
      <c r="K726" s="9" t="s">
        <v>365</v>
      </c>
      <c r="L726" s="9" t="s">
        <v>365</v>
      </c>
      <c r="M726" s="9" t="s">
        <v>365</v>
      </c>
      <c r="N726" s="9" t="s">
        <v>365</v>
      </c>
      <c r="O726" s="9" t="s">
        <v>365</v>
      </c>
      <c r="P726" s="9" t="s">
        <v>365</v>
      </c>
      <c r="Q726" s="9" t="s">
        <v>365</v>
      </c>
      <c r="R726" s="9" t="s">
        <v>365</v>
      </c>
      <c r="S726" s="9" t="s">
        <v>365</v>
      </c>
      <c r="T726" s="9" t="s">
        <v>365</v>
      </c>
      <c r="U726" s="9" t="s">
        <v>365</v>
      </c>
      <c r="V726" s="9" t="s">
        <v>365</v>
      </c>
      <c r="W726" s="9">
        <v>54.724564000000001</v>
      </c>
      <c r="X726" s="9">
        <v>62.517976875000002</v>
      </c>
      <c r="Y726" s="9">
        <v>67.671110778750005</v>
      </c>
      <c r="Z726" s="9">
        <v>79.624502664999994</v>
      </c>
      <c r="AA726" s="9">
        <v>79.460373715505597</v>
      </c>
      <c r="AB726" s="9">
        <v>78.145686798822396</v>
      </c>
      <c r="AC726" s="9">
        <v>114.62204661406901</v>
      </c>
      <c r="AD726" s="9">
        <v>108.27910940731751</v>
      </c>
      <c r="AE726" s="9">
        <v>103.63510557142858</v>
      </c>
      <c r="AF726" s="9">
        <v>97.759440971428603</v>
      </c>
      <c r="AG726" s="9">
        <v>152.5187</v>
      </c>
      <c r="AH726" s="9">
        <v>158.96691028571419</v>
      </c>
      <c r="AI726" s="9">
        <v>159.88386043657141</v>
      </c>
      <c r="AJ726" s="9">
        <v>181.88631021828581</v>
      </c>
      <c r="AK726" s="9">
        <v>240.19572416</v>
      </c>
      <c r="AL726" s="9">
        <v>183.41144766571421</v>
      </c>
      <c r="AM726" s="9">
        <v>149.91300000000001</v>
      </c>
      <c r="AN726" s="9">
        <v>143.958</v>
      </c>
      <c r="AO726" s="9">
        <v>174.38</v>
      </c>
      <c r="AP726" s="9">
        <v>165.624</v>
      </c>
      <c r="AQ726" s="9">
        <v>246.90700000000001</v>
      </c>
      <c r="AR726" s="9">
        <v>171.547</v>
      </c>
      <c r="AS726" s="9">
        <v>256.48099999999999</v>
      </c>
      <c r="AT726" s="9">
        <v>236.875</v>
      </c>
      <c r="AU726" s="9">
        <v>206.06299999999999</v>
      </c>
      <c r="AV726" s="9">
        <v>188.167</v>
      </c>
      <c r="AW726" s="9">
        <v>250.42599999999999</v>
      </c>
      <c r="AX726" s="9">
        <v>208.96100000000001</v>
      </c>
      <c r="AY726" s="9">
        <v>184.82599999999999</v>
      </c>
      <c r="AZ726" s="9">
        <v>188.31</v>
      </c>
      <c r="BA726" s="9">
        <v>263.31700000000001</v>
      </c>
      <c r="BB726" s="9">
        <v>225.66</v>
      </c>
      <c r="BC726" s="9">
        <v>211.952</v>
      </c>
      <c r="BD726" s="9">
        <v>222.11199999999999</v>
      </c>
      <c r="BE726" s="9">
        <v>349.15899999999999</v>
      </c>
      <c r="BF726" s="9" t="e">
        <f t="array" aca="1" ref="BF726" ca="1">_xll.VisibleAlpha.UDF.VAData($B$708,BF$709,$B726,BF$711,$B$711,$B$710,$B$709)</f>
        <v>#NAME?</v>
      </c>
      <c r="BG726" s="9" t="e">
        <f t="array" aca="1" ref="BG726" ca="1">_xll.VisibleAlpha.UDF.VAData($B$708,BG$709,$B726,BG$711,$B$711,$B$710,$B$709)</f>
        <v>#NAME?</v>
      </c>
      <c r="BH726" s="229" t="e">
        <f t="array" aca="1" ref="BH726" ca="1">_xll.VisibleAlpha.UDF.VAData($B$708,BH$709,$B726,BH$711,$B$711,$B$710,$B$709)</f>
        <v>#NAME?</v>
      </c>
      <c r="BI726" s="229" t="e">
        <f t="array" aca="1" ref="BI726" ca="1">_xll.VisibleAlpha.UDF.VAData($B$708,BI$709,$B726,BI$711,$B$711,$B$710,$B$709)</f>
        <v>#NAME?</v>
      </c>
      <c r="BJ726" s="229" t="e">
        <f t="array" aca="1" ref="BJ726" ca="1">_xll.VisibleAlpha.UDF.VAData($B$708,BJ$709,$B726,BJ$711,$B$711,$B$710,$B$709)</f>
        <v>#NAME?</v>
      </c>
      <c r="BK726" s="229" t="e">
        <f t="array" aca="1" ref="BK726" ca="1">_xll.VisibleAlpha.UDF.VAData($B$708,BK$709,$B726,BK$711,$B$711,$B$710,$B$709)</f>
        <v>#NAME?</v>
      </c>
      <c r="BL726" s="229" t="e">
        <f t="array" aca="1" ref="BL726" ca="1">_xll.VisibleAlpha.UDF.VAData($B$708,BL$709,$B726,BL$711,$B$711,$B$710,$B$709)</f>
        <v>#NAME?</v>
      </c>
      <c r="BM726" s="229" t="e">
        <f t="array" aca="1" ref="BM726" ca="1">_xll.VisibleAlpha.UDF.VAData($B$708,BM$709,$B726,BM$711,$B$711,$B$710,$B$709)</f>
        <v>#NAME?</v>
      </c>
      <c r="BN726" s="229" t="e">
        <f t="array" aca="1" ref="BN726" ca="1">_xll.VisibleAlpha.UDF.VAData($B$708,BN$709,$B726,BN$711,$B$711,$B$710,$B$709)</f>
        <v>#NAME?</v>
      </c>
      <c r="BO726" s="229" t="e">
        <f t="array" aca="1" ref="BO726" ca="1">_xll.VisibleAlpha.UDF.VAData($B$708,BO$709,$B726,BO$711,$B$711,$B$710,$B$709)</f>
        <v>#NAME?</v>
      </c>
      <c r="BP726" s="229" t="e">
        <f t="array" aca="1" ref="BP726" ca="1">_xll.VisibleAlpha.UDF.VAData($B$708,BP$709,$B726,BP$711,$B$711,$B$710,$B$709)</f>
        <v>#NAME?</v>
      </c>
      <c r="BQ726" s="229" t="e">
        <f t="array" aca="1" ref="BQ726" ca="1">_xll.VisibleAlpha.UDF.VAData($B$708,BQ$709,$B726,BQ$711,$B$711,$B$710,$B$709)</f>
        <v>#NAME?</v>
      </c>
      <c r="BR726" s="229" t="e">
        <f t="array" aca="1" ref="BR726" ca="1">_xll.VisibleAlpha.UDF.VAData($B$708,BR$709,$B726,BR$711,$B$711,$B$710,$B$709)</f>
        <v>#NAME?</v>
      </c>
      <c r="BS726" s="229" t="e">
        <f t="array" aca="1" ref="BS726" ca="1">_xll.VisibleAlpha.UDF.VAData($B$708,BS$709,$B726,BS$711,$B$711,$B$710,$B$709)</f>
        <v>#NAME?</v>
      </c>
      <c r="BT726" s="229" t="e">
        <f t="array" aca="1" ref="BT726" ca="1">_xll.VisibleAlpha.UDF.VAData($B$708,BT$709,$B726,BT$711,$B$711,$B$710,$B$709)</f>
        <v>#NAME?</v>
      </c>
      <c r="BU726" s="229" t="e">
        <f t="array" aca="1" ref="BU726" ca="1">_xll.VisibleAlpha.UDF.VAData($B$708,BU$709,$B726,BU$711,$B$711,$B$710,$B$709)</f>
        <v>#NAME?</v>
      </c>
      <c r="BV726" s="229" t="e">
        <f t="array" aca="1" ref="BV726" ca="1">_xll.VisibleAlpha.UDF.VAData($B$708,BV$709,$B726,BV$711,$B$711,$B$710,$B$709)</f>
        <v>#NAME?</v>
      </c>
      <c r="BW726" s="229" t="e">
        <f t="array" aca="1" ref="BW726" ca="1">_xll.VisibleAlpha.UDF.VAData($B$708,BW$709,$B726,BW$711,$B$711,$B$710,$B$709)</f>
        <v>#NAME?</v>
      </c>
      <c r="BX726" s="229" t="e">
        <f t="array" aca="1" ref="BX726" ca="1">_xll.VisibleAlpha.UDF.VAData($B$708,BX$709,$B726,BX$711,$B$711,$B$710,$B$709)</f>
        <v>#NAME?</v>
      </c>
      <c r="BY726" s="229" t="e">
        <f t="array" aca="1" ref="BY726" ca="1">_xll.VisibleAlpha.UDF.VAData($B$708,BY$709,$B726,BY$711,$B$711,$B$710,$B$709)</f>
        <v>#NAME?</v>
      </c>
      <c r="BZ726" s="229" t="e">
        <f t="array" aca="1" ref="BZ726" ca="1">_xll.VisibleAlpha.UDF.VAData($B$708,BZ$709,$B726,BZ$711,$B$711,$B$710,$B$709)</f>
        <v>#NAME?</v>
      </c>
      <c r="CB726" s="9" t="e">
        <f t="array" aca="1" ref="CB726" ca="1">_xll.VisibleAlpha.UDF.VAData($B$708,CB$709,$B726,CB$711,$B$711,$B$710,$B$709)</f>
        <v>#NAME?</v>
      </c>
      <c r="CC726" s="9" t="e">
        <f t="array" aca="1" ref="CC726" ca="1">_xll.VisibleAlpha.UDF.VAData($B$708,CC$709,$B726,CC$711,$B$711,$B$710,$B$709)</f>
        <v>#NAME?</v>
      </c>
      <c r="CD726" s="9" t="e">
        <f t="array" aca="1" ref="CD726" ca="1">_xll.VisibleAlpha.UDF.VAData($B$708,CD$709,$B726,CD$711,$B$711,$B$710,$B$709)</f>
        <v>#NAME?</v>
      </c>
      <c r="CE726" s="9" t="e">
        <f t="array" aca="1" ref="CE726" ca="1">_xll.VisibleAlpha.UDF.VAData($B$708,CE$709,$B726,CE$711,$B$711,$B$710,$B$709)</f>
        <v>#NAME?</v>
      </c>
      <c r="CF726" s="9" t="e">
        <f t="array" aca="1" ref="CF726" ca="1">_xll.VisibleAlpha.UDF.VAData($B$708,CF$709,$B726,CF$711,$B$711,$B$710,$B$709)</f>
        <v>#NAME?</v>
      </c>
      <c r="CG726" s="9" t="e">
        <f t="array" aca="1" ref="CG726" ca="1">_xll.VisibleAlpha.UDF.VAData($B$708,CG$709,$B726,CG$711,$B$711,$B$710,$B$709)</f>
        <v>#NAME?</v>
      </c>
      <c r="CH726" s="9" t="e">
        <f t="array" aca="1" ref="CH726" ca="1">_xll.VisibleAlpha.UDF.VAData($B$708,CH$709,$B726,CH$711,$B$711,$B$710,$B$709)</f>
        <v>#NAME?</v>
      </c>
      <c r="CI726" s="9" t="e">
        <f t="array" aca="1" ref="CI726" ca="1">_xll.VisibleAlpha.UDF.VAData($B$708,CI$709,$B726,CI$711,$B$711,$B$710,$B$709)</f>
        <v>#NAME?</v>
      </c>
      <c r="CJ726" s="9" t="e">
        <f t="array" aca="1" ref="CJ726" ca="1">_xll.VisibleAlpha.UDF.VAData($B$708,CJ$709,$B726,CJ$711,$B$711,$B$710,$B$709)</f>
        <v>#NAME?</v>
      </c>
      <c r="CK726" s="9" t="e">
        <f t="array" aca="1" ref="CK726" ca="1">_xll.VisibleAlpha.UDF.VAData($B$708,CK$709,$B726,CK$711,$B$711,$B$710,$B$709)</f>
        <v>#NAME?</v>
      </c>
      <c r="CL726" s="9" t="e">
        <f t="array" aca="1" ref="CL726" ca="1">_xll.VisibleAlpha.UDF.VAData($B$708,CL$709,$B726,CL$711,$B$711,$B$710,$B$709)</f>
        <v>#NAME?</v>
      </c>
      <c r="CM726" s="9" t="e">
        <f t="array" aca="1" ref="CM726" ca="1">_xll.VisibleAlpha.UDF.VAData($B$708,CM$709,$B726,CM$711,$B$711,$B$710,$B$709)</f>
        <v>#NAME?</v>
      </c>
      <c r="CN726" s="9" t="e">
        <f t="array" aca="1" ref="CN726" ca="1">_xll.VisibleAlpha.UDF.VAData($B$708,CN$709,$B726,CN$711,$B$711,$B$710,$B$709)</f>
        <v>#NAME?</v>
      </c>
      <c r="CO726" s="229" t="e">
        <f t="array" aca="1" ref="CO726" ca="1">_xll.VisibleAlpha.UDF.VAData($B$708,CO$709,$B726,CO$711,$B$711,$B$710,$B$709)</f>
        <v>#NAME?</v>
      </c>
      <c r="CP726" s="229" t="e">
        <f t="array" aca="1" ref="CP726" ca="1">_xll.VisibleAlpha.UDF.VAData($B$708,CP$709,$B726,CP$711,$B$711,$B$710,$B$709)</f>
        <v>#NAME?</v>
      </c>
      <c r="CQ726" s="229" t="e">
        <f t="array" aca="1" ref="CQ726" ca="1">_xll.VisibleAlpha.UDF.VAData($B$708,CQ$709,$B726,CQ$711,$B$711,$B$710,$B$709)</f>
        <v>#NAME?</v>
      </c>
      <c r="CR726" s="229" t="e">
        <f t="array" aca="1" ref="CR726" ca="1">_xll.VisibleAlpha.UDF.VAData($B$708,CR$709,$B726,CR$711,$B$711,$B$710,$B$709)</f>
        <v>#NAME?</v>
      </c>
      <c r="CS726" s="229" t="e">
        <f t="array" aca="1" ref="CS726" ca="1">_xll.VisibleAlpha.UDF.VAData($B$708,CS$709,$B726,CS$711,$B$711,$B$710,$B$709)</f>
        <v>#NAME?</v>
      </c>
      <c r="CT726" s="229" t="e">
        <f t="array" aca="1" ref="CT726" ca="1">_xll.VisibleAlpha.UDF.VAData($B$708,CT$709,$B726,CT$711,$B$711,$B$710,$B$709)</f>
        <v>#NAME?</v>
      </c>
    </row>
    <row r="727" spans="1:105" ht="15.75" customHeight="1" x14ac:dyDescent="0.25">
      <c r="A727" s="228"/>
      <c r="B727" s="81" t="s">
        <v>485</v>
      </c>
      <c r="C727" s="9" t="s">
        <v>365</v>
      </c>
      <c r="D727" s="9" t="s">
        <v>365</v>
      </c>
      <c r="E727" s="9" t="s">
        <v>365</v>
      </c>
      <c r="F727" s="9" t="s">
        <v>365</v>
      </c>
      <c r="G727" s="9" t="s">
        <v>365</v>
      </c>
      <c r="H727" s="9" t="s">
        <v>365</v>
      </c>
      <c r="I727" s="9" t="s">
        <v>365</v>
      </c>
      <c r="J727" s="9" t="s">
        <v>365</v>
      </c>
      <c r="K727" s="9" t="s">
        <v>365</v>
      </c>
      <c r="L727" s="9" t="s">
        <v>365</v>
      </c>
      <c r="M727" s="9" t="s">
        <v>365</v>
      </c>
      <c r="N727" s="9" t="s">
        <v>365</v>
      </c>
      <c r="O727" s="9" t="s">
        <v>365</v>
      </c>
      <c r="P727" s="9" t="s">
        <v>365</v>
      </c>
      <c r="Q727" s="9" t="s">
        <v>365</v>
      </c>
      <c r="R727" s="9" t="s">
        <v>365</v>
      </c>
      <c r="S727" s="9" t="s">
        <v>365</v>
      </c>
      <c r="T727" s="9" t="s">
        <v>365</v>
      </c>
      <c r="U727" s="9" t="s">
        <v>365</v>
      </c>
      <c r="V727" s="9" t="s">
        <v>365</v>
      </c>
      <c r="W727" s="9" t="s">
        <v>365</v>
      </c>
      <c r="X727" s="9" t="s">
        <v>365</v>
      </c>
      <c r="Y727" s="9" t="s">
        <v>365</v>
      </c>
      <c r="Z727" s="9" t="s">
        <v>365</v>
      </c>
      <c r="AA727" s="9" t="s">
        <v>365</v>
      </c>
      <c r="AB727" s="9" t="s">
        <v>365</v>
      </c>
      <c r="AC727" s="9" t="s">
        <v>365</v>
      </c>
      <c r="AD727" s="9" t="s">
        <v>365</v>
      </c>
      <c r="AE727" s="9" t="s">
        <v>365</v>
      </c>
      <c r="AF727" s="9" t="s">
        <v>365</v>
      </c>
      <c r="AG727" s="9" t="s">
        <v>365</v>
      </c>
      <c r="AH727" s="9" t="s">
        <v>365</v>
      </c>
      <c r="AI727" s="9" t="s">
        <v>365</v>
      </c>
      <c r="AJ727" s="9" t="s">
        <v>365</v>
      </c>
      <c r="AK727" s="9" t="s">
        <v>365</v>
      </c>
      <c r="AL727" s="9" t="s">
        <v>365</v>
      </c>
      <c r="AM727" s="9" t="s">
        <v>365</v>
      </c>
      <c r="AN727" s="9" t="s">
        <v>365</v>
      </c>
      <c r="AO727" s="9" t="s">
        <v>365</v>
      </c>
      <c r="AP727" s="9" t="s">
        <v>365</v>
      </c>
      <c r="AQ727" s="9" t="s">
        <v>365</v>
      </c>
      <c r="AR727" s="9" t="s">
        <v>365</v>
      </c>
      <c r="AS727" s="9" t="s">
        <v>365</v>
      </c>
      <c r="AT727" s="9" t="s">
        <v>365</v>
      </c>
      <c r="AU727" s="9">
        <v>13.936999999999999</v>
      </c>
      <c r="AV727" s="9">
        <v>10.145</v>
      </c>
      <c r="AW727" s="9">
        <v>19.594000000000001</v>
      </c>
      <c r="AX727" s="9">
        <v>24.047999999999998</v>
      </c>
      <c r="AY727" s="9">
        <v>13.936999999999999</v>
      </c>
      <c r="AZ727" s="9">
        <v>10.145</v>
      </c>
      <c r="BA727" s="9">
        <v>19.594000000000001</v>
      </c>
      <c r="BB727" s="9">
        <v>24.047999999999998</v>
      </c>
      <c r="BC727" s="9">
        <v>16.472999999999999</v>
      </c>
      <c r="BD727" s="9">
        <v>20.704999999999998</v>
      </c>
      <c r="BE727" s="9">
        <v>13.724</v>
      </c>
      <c r="BF727" s="9" t="e">
        <f t="array" aca="1" ref="BF727" ca="1">_xll.VisibleAlpha.UDF.VAData($B$708,BF$709,$B727,BF$711,$B$711,$B$710,$B$709)</f>
        <v>#NAME?</v>
      </c>
      <c r="BG727" s="9" t="e">
        <f t="array" aca="1" ref="BG727" ca="1">_xll.VisibleAlpha.UDF.VAData($B$708,BG$709,$B727,BG$711,$B$711,$B$710,$B$709)</f>
        <v>#NAME?</v>
      </c>
      <c r="BH727" s="229" t="e">
        <f t="array" aca="1" ref="BH727" ca="1">_xll.VisibleAlpha.UDF.VAData($B$708,BH$709,$B727,BH$711,$B$711,$B$710,$B$709)</f>
        <v>#NAME?</v>
      </c>
      <c r="BI727" s="229" t="e">
        <f t="array" aca="1" ref="BI727" ca="1">_xll.VisibleAlpha.UDF.VAData($B$708,BI$709,$B727,BI$711,$B$711,$B$710,$B$709)</f>
        <v>#NAME?</v>
      </c>
      <c r="BJ727" s="229" t="e">
        <f t="array" aca="1" ref="BJ727" ca="1">_xll.VisibleAlpha.UDF.VAData($B$708,BJ$709,$B727,BJ$711,$B$711,$B$710,$B$709)</f>
        <v>#NAME?</v>
      </c>
      <c r="BK727" s="229" t="e">
        <f t="array" aca="1" ref="BK727" ca="1">_xll.VisibleAlpha.UDF.VAData($B$708,BK$709,$B727,BK$711,$B$711,$B$710,$B$709)</f>
        <v>#NAME?</v>
      </c>
      <c r="BL727" s="229" t="e">
        <f t="array" aca="1" ref="BL727" ca="1">_xll.VisibleAlpha.UDF.VAData($B$708,BL$709,$B727,BL$711,$B$711,$B$710,$B$709)</f>
        <v>#NAME?</v>
      </c>
      <c r="BM727" s="229" t="e">
        <f t="array" aca="1" ref="BM727" ca="1">_xll.VisibleAlpha.UDF.VAData($B$708,BM$709,$B727,BM$711,$B$711,$B$710,$B$709)</f>
        <v>#NAME?</v>
      </c>
      <c r="BN727" s="229" t="e">
        <f t="array" aca="1" ref="BN727" ca="1">_xll.VisibleAlpha.UDF.VAData($B$708,BN$709,$B727,BN$711,$B$711,$B$710,$B$709)</f>
        <v>#NAME?</v>
      </c>
      <c r="BO727" s="229" t="e">
        <f t="array" aca="1" ref="BO727" ca="1">_xll.VisibleAlpha.UDF.VAData($B$708,BO$709,$B727,BO$711,$B$711,$B$710,$B$709)</f>
        <v>#NAME?</v>
      </c>
      <c r="BP727" s="229" t="e">
        <f t="array" aca="1" ref="BP727" ca="1">_xll.VisibleAlpha.UDF.VAData($B$708,BP$709,$B727,BP$711,$B$711,$B$710,$B$709)</f>
        <v>#NAME?</v>
      </c>
      <c r="BQ727" s="229" t="e">
        <f t="array" aca="1" ref="BQ727" ca="1">_xll.VisibleAlpha.UDF.VAData($B$708,BQ$709,$B727,BQ$711,$B$711,$B$710,$B$709)</f>
        <v>#NAME?</v>
      </c>
      <c r="BR727" s="229" t="e">
        <f t="array" aca="1" ref="BR727" ca="1">_xll.VisibleAlpha.UDF.VAData($B$708,BR$709,$B727,BR$711,$B$711,$B$710,$B$709)</f>
        <v>#NAME?</v>
      </c>
      <c r="BS727" s="229" t="e">
        <f t="array" aca="1" ref="BS727" ca="1">_xll.VisibleAlpha.UDF.VAData($B$708,BS$709,$B727,BS$711,$B$711,$B$710,$B$709)</f>
        <v>#NAME?</v>
      </c>
      <c r="BT727" s="229" t="e">
        <f t="array" aca="1" ref="BT727" ca="1">_xll.VisibleAlpha.UDF.VAData($B$708,BT$709,$B727,BT$711,$B$711,$B$710,$B$709)</f>
        <v>#NAME?</v>
      </c>
      <c r="BU727" s="229" t="e">
        <f t="array" aca="1" ref="BU727" ca="1">_xll.VisibleAlpha.UDF.VAData($B$708,BU$709,$B727,BU$711,$B$711,$B$710,$B$709)</f>
        <v>#NAME?</v>
      </c>
      <c r="BV727" s="229" t="e">
        <f t="array" aca="1" ref="BV727" ca="1">_xll.VisibleAlpha.UDF.VAData($B$708,BV$709,$B727,BV$711,$B$711,$B$710,$B$709)</f>
        <v>#NAME?</v>
      </c>
      <c r="BW727" s="229" t="e">
        <f t="array" aca="1" ref="BW727" ca="1">_xll.VisibleAlpha.UDF.VAData($B$708,BW$709,$B727,BW$711,$B$711,$B$710,$B$709)</f>
        <v>#NAME?</v>
      </c>
      <c r="BX727" s="229" t="e">
        <f t="array" aca="1" ref="BX727" ca="1">_xll.VisibleAlpha.UDF.VAData($B$708,BX$709,$B727,BX$711,$B$711,$B$710,$B$709)</f>
        <v>#NAME?</v>
      </c>
      <c r="BY727" s="229" t="e">
        <f t="array" aca="1" ref="BY727" ca="1">_xll.VisibleAlpha.UDF.VAData($B$708,BY$709,$B727,BY$711,$B$711,$B$710,$B$709)</f>
        <v>#NAME?</v>
      </c>
      <c r="BZ727" s="229" t="e">
        <f t="array" aca="1" ref="BZ727" ca="1">_xll.VisibleAlpha.UDF.VAData($B$708,BZ$709,$B727,BZ$711,$B$711,$B$710,$B$709)</f>
        <v>#NAME?</v>
      </c>
      <c r="CB727" s="9" t="e">
        <f t="array" aca="1" ref="CB727" ca="1">_xll.VisibleAlpha.UDF.VAData($B$708,CB$709,$B727,CB$711,$B$711,$B$710,$B$709)</f>
        <v>#NAME?</v>
      </c>
      <c r="CC727" s="9" t="e">
        <f t="array" aca="1" ref="CC727" ca="1">_xll.VisibleAlpha.UDF.VAData($B$708,CC$709,$B727,CC$711,$B$711,$B$710,$B$709)</f>
        <v>#NAME?</v>
      </c>
      <c r="CD727" s="9" t="e">
        <f t="array" aca="1" ref="CD727" ca="1">_xll.VisibleAlpha.UDF.VAData($B$708,CD$709,$B727,CD$711,$B$711,$B$710,$B$709)</f>
        <v>#NAME?</v>
      </c>
      <c r="CE727" s="9" t="e">
        <f t="array" aca="1" ref="CE727" ca="1">_xll.VisibleAlpha.UDF.VAData($B$708,CE$709,$B727,CE$711,$B$711,$B$710,$B$709)</f>
        <v>#NAME?</v>
      </c>
      <c r="CF727" s="9" t="e">
        <f t="array" aca="1" ref="CF727" ca="1">_xll.VisibleAlpha.UDF.VAData($B$708,CF$709,$B727,CF$711,$B$711,$B$710,$B$709)</f>
        <v>#NAME?</v>
      </c>
      <c r="CG727" s="9" t="e">
        <f t="array" aca="1" ref="CG727" ca="1">_xll.VisibleAlpha.UDF.VAData($B$708,CG$709,$B727,CG$711,$B$711,$B$710,$B$709)</f>
        <v>#NAME?</v>
      </c>
      <c r="CH727" s="9" t="e">
        <f t="array" aca="1" ref="CH727" ca="1">_xll.VisibleAlpha.UDF.VAData($B$708,CH$709,$B727,CH$711,$B$711,$B$710,$B$709)</f>
        <v>#NAME?</v>
      </c>
      <c r="CI727" s="9" t="e">
        <f t="array" aca="1" ref="CI727" ca="1">_xll.VisibleAlpha.UDF.VAData($B$708,CI$709,$B727,CI$711,$B$711,$B$710,$B$709)</f>
        <v>#NAME?</v>
      </c>
      <c r="CJ727" s="9" t="e">
        <f t="array" aca="1" ref="CJ727" ca="1">_xll.VisibleAlpha.UDF.VAData($B$708,CJ$709,$B727,CJ$711,$B$711,$B$710,$B$709)</f>
        <v>#NAME?</v>
      </c>
      <c r="CK727" s="9" t="e">
        <f t="array" aca="1" ref="CK727" ca="1">_xll.VisibleAlpha.UDF.VAData($B$708,CK$709,$B727,CK$711,$B$711,$B$710,$B$709)</f>
        <v>#NAME?</v>
      </c>
      <c r="CL727" s="9" t="e">
        <f t="array" aca="1" ref="CL727" ca="1">_xll.VisibleAlpha.UDF.VAData($B$708,CL$709,$B727,CL$711,$B$711,$B$710,$B$709)</f>
        <v>#NAME?</v>
      </c>
      <c r="CM727" s="9" t="e">
        <f t="array" aca="1" ref="CM727" ca="1">_xll.VisibleAlpha.UDF.VAData($B$708,CM$709,$B727,CM$711,$B$711,$B$710,$B$709)</f>
        <v>#NAME?</v>
      </c>
      <c r="CN727" s="9" t="e">
        <f t="array" aca="1" ref="CN727" ca="1">_xll.VisibleAlpha.UDF.VAData($B$708,CN$709,$B727,CN$711,$B$711,$B$710,$B$709)</f>
        <v>#NAME?</v>
      </c>
      <c r="CO727" s="229" t="e">
        <f t="array" aca="1" ref="CO727" ca="1">_xll.VisibleAlpha.UDF.VAData($B$708,CO$709,$B727,CO$711,$B$711,$B$710,$B$709)</f>
        <v>#NAME?</v>
      </c>
      <c r="CP727" s="229" t="e">
        <f t="array" aca="1" ref="CP727" ca="1">_xll.VisibleAlpha.UDF.VAData($B$708,CP$709,$B727,CP$711,$B$711,$B$710,$B$709)</f>
        <v>#NAME?</v>
      </c>
      <c r="CQ727" s="229" t="e">
        <f t="array" aca="1" ref="CQ727" ca="1">_xll.VisibleAlpha.UDF.VAData($B$708,CQ$709,$B727,CQ$711,$B$711,$B$710,$B$709)</f>
        <v>#NAME?</v>
      </c>
      <c r="CR727" s="229" t="e">
        <f t="array" aca="1" ref="CR727" ca="1">_xll.VisibleAlpha.UDF.VAData($B$708,CR$709,$B727,CR$711,$B$711,$B$710,$B$709)</f>
        <v>#NAME?</v>
      </c>
      <c r="CS727" s="229" t="e">
        <f t="array" aca="1" ref="CS727" ca="1">_xll.VisibleAlpha.UDF.VAData($B$708,CS$709,$B727,CS$711,$B$711,$B$710,$B$709)</f>
        <v>#NAME?</v>
      </c>
      <c r="CT727" s="229" t="e">
        <f t="array" aca="1" ref="CT727" ca="1">_xll.VisibleAlpha.UDF.VAData($B$708,CT$709,$B727,CT$711,$B$711,$B$710,$B$709)</f>
        <v>#NAME?</v>
      </c>
    </row>
    <row r="728" spans="1:105" ht="15.75" customHeight="1" x14ac:dyDescent="0.25">
      <c r="A728" s="228"/>
      <c r="B728" s="81"/>
      <c r="C728" s="9"/>
      <c r="D728" s="9"/>
      <c r="E728" s="9"/>
      <c r="F728" s="9"/>
      <c r="G728" s="9"/>
      <c r="H728" s="9"/>
      <c r="I728" s="9"/>
      <c r="J728" s="9"/>
      <c r="K728" s="9"/>
      <c r="L728" s="9"/>
      <c r="M728" s="9"/>
      <c r="N728" s="9"/>
      <c r="O728" s="9"/>
      <c r="P728" s="9"/>
      <c r="Q728" s="9"/>
      <c r="R728" s="9"/>
      <c r="S728" s="9"/>
      <c r="T728" s="9"/>
      <c r="U728" s="9"/>
      <c r="V728" s="9"/>
      <c r="W728" s="9"/>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229"/>
      <c r="BI728" s="229"/>
      <c r="BJ728" s="229"/>
      <c r="BK728" s="229"/>
      <c r="BL728" s="229"/>
      <c r="BM728" s="229"/>
      <c r="BN728" s="229"/>
      <c r="BO728" s="229"/>
      <c r="BP728" s="229"/>
      <c r="BQ728" s="229"/>
      <c r="BR728" s="229"/>
      <c r="BS728" s="229"/>
      <c r="BT728" s="229"/>
      <c r="BU728" s="229"/>
      <c r="BV728" s="229"/>
      <c r="BW728" s="229"/>
      <c r="BX728" s="229"/>
      <c r="BY728" s="229"/>
      <c r="BZ728" s="229"/>
      <c r="CB728" s="9"/>
      <c r="CC728" s="9"/>
      <c r="CD728" s="9"/>
      <c r="CE728" s="9"/>
      <c r="CF728" s="9"/>
      <c r="CG728" s="9"/>
      <c r="CH728" s="9"/>
      <c r="CI728" s="9"/>
      <c r="CJ728" s="9"/>
      <c r="CK728" s="9"/>
      <c r="CL728" s="9"/>
      <c r="CM728" s="9"/>
      <c r="CN728" s="9"/>
      <c r="CO728" s="229"/>
      <c r="CP728" s="229"/>
      <c r="CQ728" s="229"/>
      <c r="CR728" s="229"/>
      <c r="CS728" s="229"/>
      <c r="CT728" s="229"/>
      <c r="DA728" s="334"/>
    </row>
    <row r="729" spans="1:105" ht="15.75" customHeight="1" x14ac:dyDescent="0.25">
      <c r="A729" s="228"/>
      <c r="B729" s="81" t="s">
        <v>486</v>
      </c>
      <c r="C729" s="9" t="s">
        <v>365</v>
      </c>
      <c r="D729" s="9" t="s">
        <v>365</v>
      </c>
      <c r="E729" s="9" t="s">
        <v>365</v>
      </c>
      <c r="F729" s="9" t="s">
        <v>365</v>
      </c>
      <c r="G729" s="9" t="s">
        <v>365</v>
      </c>
      <c r="H729" s="9" t="s">
        <v>365</v>
      </c>
      <c r="I729" s="9" t="s">
        <v>365</v>
      </c>
      <c r="J729" s="9" t="s">
        <v>365</v>
      </c>
      <c r="K729" s="9" t="s">
        <v>365</v>
      </c>
      <c r="L729" s="9" t="s">
        <v>365</v>
      </c>
      <c r="M729" s="9" t="s">
        <v>365</v>
      </c>
      <c r="N729" s="9" t="s">
        <v>365</v>
      </c>
      <c r="O729" s="9" t="s">
        <v>365</v>
      </c>
      <c r="P729" s="9" t="s">
        <v>365</v>
      </c>
      <c r="Q729" s="9" t="s">
        <v>365</v>
      </c>
      <c r="R729" s="9" t="s">
        <v>365</v>
      </c>
      <c r="S729" s="9" t="s">
        <v>365</v>
      </c>
      <c r="T729" s="9" t="s">
        <v>365</v>
      </c>
      <c r="U729" s="9" t="s">
        <v>365</v>
      </c>
      <c r="V729" s="9" t="s">
        <v>365</v>
      </c>
      <c r="W729" s="9">
        <v>13161</v>
      </c>
      <c r="X729" s="9">
        <v>15287.5</v>
      </c>
      <c r="Y729" s="9">
        <v>19321.75</v>
      </c>
      <c r="Z729" s="9">
        <v>20800</v>
      </c>
      <c r="AA729" s="9">
        <v>22670</v>
      </c>
      <c r="AB729" s="9">
        <v>23113.5</v>
      </c>
      <c r="AC729" s="9">
        <v>24923.75</v>
      </c>
      <c r="AD729" s="9">
        <v>26400</v>
      </c>
      <c r="AE729" s="9">
        <v>27295.200000000001</v>
      </c>
      <c r="AF729" s="9">
        <v>28487.200000000001</v>
      </c>
      <c r="AG729" s="9">
        <v>31488.5</v>
      </c>
      <c r="AH729" s="9">
        <v>34200</v>
      </c>
      <c r="AI729" s="9">
        <v>33900</v>
      </c>
      <c r="AJ729" s="9">
        <v>34300</v>
      </c>
      <c r="AK729" s="9">
        <v>36300</v>
      </c>
      <c r="AL729" s="9">
        <v>36400</v>
      </c>
      <c r="AM729" s="9">
        <v>36200</v>
      </c>
      <c r="AN729" s="9">
        <v>36900</v>
      </c>
      <c r="AO729" s="9">
        <v>38800</v>
      </c>
      <c r="AP729" s="9">
        <v>41500</v>
      </c>
      <c r="AQ729" s="9">
        <v>45000</v>
      </c>
      <c r="AR729" s="9">
        <v>45900</v>
      </c>
      <c r="AS729" s="9">
        <v>47400</v>
      </c>
      <c r="AT729" s="9">
        <v>47600</v>
      </c>
      <c r="AU729" s="9">
        <v>46300</v>
      </c>
      <c r="AV729" s="9">
        <v>47200</v>
      </c>
      <c r="AW729" s="9">
        <v>48000</v>
      </c>
      <c r="AX729" s="9">
        <v>47400</v>
      </c>
      <c r="AY729" s="9">
        <v>47300</v>
      </c>
      <c r="AZ729" s="9">
        <v>45400</v>
      </c>
      <c r="BA729" s="9">
        <v>46400</v>
      </c>
      <c r="BB729" s="9">
        <v>47400</v>
      </c>
      <c r="BC729" s="9">
        <v>47682.666666666664</v>
      </c>
      <c r="BD729" s="9">
        <v>47852.916666666664</v>
      </c>
      <c r="BE729" s="9">
        <v>46884</v>
      </c>
      <c r="BF729" s="9" t="e">
        <f t="array" aca="1" ref="BF729" ca="1">_xll.VisibleAlpha.UDF.VAData($B$708,BF$709,$B729,BF$711,$B$711,$B$710,$B$709)</f>
        <v>#NAME?</v>
      </c>
      <c r="BG729" s="9" t="e">
        <f t="array" aca="1" ref="BG729" ca="1">_xll.VisibleAlpha.UDF.VAData($B$708,BG$709,$B729,BG$711,$B$711,$B$710,$B$709)</f>
        <v>#NAME?</v>
      </c>
      <c r="BH729" s="229" t="e">
        <f t="array" aca="1" ref="BH729" ca="1">_xll.VisibleAlpha.UDF.VAData($B$708,BH$709,$B729,BH$711,$B$711,$B$710,$B$709)</f>
        <v>#NAME?</v>
      </c>
      <c r="BI729" s="229" t="e">
        <f t="array" aca="1" ref="BI729" ca="1">_xll.VisibleAlpha.UDF.VAData($B$708,BI$709,$B729,BI$711,$B$711,$B$710,$B$709)</f>
        <v>#NAME?</v>
      </c>
      <c r="BJ729" s="229" t="e">
        <f t="array" aca="1" ref="BJ729" ca="1">_xll.VisibleAlpha.UDF.VAData($B$708,BJ$709,$B729,BJ$711,$B$711,$B$710,$B$709)</f>
        <v>#NAME?</v>
      </c>
      <c r="BK729" s="229" t="e">
        <f t="array" aca="1" ref="BK729" ca="1">_xll.VisibleAlpha.UDF.VAData($B$708,BK$709,$B729,BK$711,$B$711,$B$710,$B$709)</f>
        <v>#NAME?</v>
      </c>
      <c r="BL729" s="229" t="e">
        <f t="array" aca="1" ref="BL729" ca="1">_xll.VisibleAlpha.UDF.VAData($B$708,BL$709,$B729,BL$711,$B$711,$B$710,$B$709)</f>
        <v>#NAME?</v>
      </c>
      <c r="BM729" s="229" t="e">
        <f t="array" aca="1" ref="BM729" ca="1">_xll.VisibleAlpha.UDF.VAData($B$708,BM$709,$B729,BM$711,$B$711,$B$710,$B$709)</f>
        <v>#NAME?</v>
      </c>
      <c r="BN729" s="229" t="e">
        <f t="array" aca="1" ref="BN729" ca="1">_xll.VisibleAlpha.UDF.VAData($B$708,BN$709,$B729,BN$711,$B$711,$B$710,$B$709)</f>
        <v>#NAME?</v>
      </c>
      <c r="BO729" s="229" t="e">
        <f t="array" aca="1" ref="BO729" ca="1">_xll.VisibleAlpha.UDF.VAData($B$708,BO$709,$B729,BO$711,$B$711,$B$710,$B$709)</f>
        <v>#NAME?</v>
      </c>
      <c r="BP729" s="229" t="e">
        <f t="array" aca="1" ref="BP729" ca="1">_xll.VisibleAlpha.UDF.VAData($B$708,BP$709,$B729,BP$711,$B$711,$B$710,$B$709)</f>
        <v>#NAME?</v>
      </c>
      <c r="BQ729" s="229" t="e">
        <f t="array" aca="1" ref="BQ729" ca="1">_xll.VisibleAlpha.UDF.VAData($B$708,BQ$709,$B729,BQ$711,$B$711,$B$710,$B$709)</f>
        <v>#NAME?</v>
      </c>
      <c r="BR729" s="229" t="e">
        <f t="array" aca="1" ref="BR729" ca="1">_xll.VisibleAlpha.UDF.VAData($B$708,BR$709,$B729,BR$711,$B$711,$B$710,$B$709)</f>
        <v>#NAME?</v>
      </c>
      <c r="BS729" s="229" t="e">
        <f t="array" aca="1" ref="BS729" ca="1">_xll.VisibleAlpha.UDF.VAData($B$708,BS$709,$B729,BS$711,$B$711,$B$710,$B$709)</f>
        <v>#NAME?</v>
      </c>
      <c r="BT729" s="229" t="e">
        <f t="array" aca="1" ref="BT729" ca="1">_xll.VisibleAlpha.UDF.VAData($B$708,BT$709,$B729,BT$711,$B$711,$B$710,$B$709)</f>
        <v>#NAME?</v>
      </c>
      <c r="BU729" s="229" t="e">
        <f t="array" aca="1" ref="BU729" ca="1">_xll.VisibleAlpha.UDF.VAData($B$708,BU$709,$B729,BU$711,$B$711,$B$710,$B$709)</f>
        <v>#NAME?</v>
      </c>
      <c r="BV729" s="229" t="e">
        <f t="array" aca="1" ref="BV729" ca="1">_xll.VisibleAlpha.UDF.VAData($B$708,BV$709,$B729,BV$711,$B$711,$B$710,$B$709)</f>
        <v>#NAME?</v>
      </c>
      <c r="BW729" s="229" t="e">
        <f t="array" aca="1" ref="BW729" ca="1">_xll.VisibleAlpha.UDF.VAData($B$708,BW$709,$B729,BW$711,$B$711,$B$710,$B$709)</f>
        <v>#NAME?</v>
      </c>
      <c r="BX729" s="229" t="e">
        <f t="array" aca="1" ref="BX729" ca="1">_xll.VisibleAlpha.UDF.VAData($B$708,BX$709,$B729,BX$711,$B$711,$B$710,$B$709)</f>
        <v>#NAME?</v>
      </c>
      <c r="BY729" s="229" t="e">
        <f t="array" aca="1" ref="BY729" ca="1">_xll.VisibleAlpha.UDF.VAData($B$708,BY$709,$B729,BY$711,$B$711,$B$710,$B$709)</f>
        <v>#NAME?</v>
      </c>
      <c r="BZ729" s="229" t="e">
        <f t="array" aca="1" ref="BZ729" ca="1">_xll.VisibleAlpha.UDF.VAData($B$708,BZ$709,$B729,BZ$711,$B$711,$B$710,$B$709)</f>
        <v>#NAME?</v>
      </c>
      <c r="CB729" s="9" t="e">
        <f t="array" aca="1" ref="CB729" ca="1">_xll.VisibleAlpha.UDF.VAData($B$708,CB$709,$B729,CB$711,$B$711,$B$710,$B$709)</f>
        <v>#NAME?</v>
      </c>
      <c r="CC729" s="9" t="e">
        <f t="array" aca="1" ref="CC729" ca="1">_xll.VisibleAlpha.UDF.VAData($B$708,CC$709,$B729,CC$711,$B$711,$B$710,$B$709)</f>
        <v>#NAME?</v>
      </c>
      <c r="CD729" s="9" t="e">
        <f t="array" aca="1" ref="CD729" ca="1">_xll.VisibleAlpha.UDF.VAData($B$708,CD$709,$B729,CD$711,$B$711,$B$710,$B$709)</f>
        <v>#NAME?</v>
      </c>
      <c r="CE729" s="9" t="e">
        <f t="array" aca="1" ref="CE729" ca="1">_xll.VisibleAlpha.UDF.VAData($B$708,CE$709,$B729,CE$711,$B$711,$B$710,$B$709)</f>
        <v>#NAME?</v>
      </c>
      <c r="CF729" s="9" t="e">
        <f t="array" aca="1" ref="CF729" ca="1">_xll.VisibleAlpha.UDF.VAData($B$708,CF$709,$B729,CF$711,$B$711,$B$710,$B$709)</f>
        <v>#NAME?</v>
      </c>
      <c r="CG729" s="9" t="e">
        <f t="array" aca="1" ref="CG729" ca="1">_xll.VisibleAlpha.UDF.VAData($B$708,CG$709,$B729,CG$711,$B$711,$B$710,$B$709)</f>
        <v>#NAME?</v>
      </c>
      <c r="CH729" s="9" t="e">
        <f t="array" aca="1" ref="CH729" ca="1">_xll.VisibleAlpha.UDF.VAData($B$708,CH$709,$B729,CH$711,$B$711,$B$710,$B$709)</f>
        <v>#NAME?</v>
      </c>
      <c r="CI729" s="9" t="e">
        <f t="array" aca="1" ref="CI729" ca="1">_xll.VisibleAlpha.UDF.VAData($B$708,CI$709,$B729,CI$711,$B$711,$B$710,$B$709)</f>
        <v>#NAME?</v>
      </c>
      <c r="CJ729" s="9" t="e">
        <f t="array" aca="1" ref="CJ729" ca="1">_xll.VisibleAlpha.UDF.VAData($B$708,CJ$709,$B729,CJ$711,$B$711,$B$710,$B$709)</f>
        <v>#NAME?</v>
      </c>
      <c r="CK729" s="9" t="e">
        <f t="array" aca="1" ref="CK729" ca="1">_xll.VisibleAlpha.UDF.VAData($B$708,CK$709,$B729,CK$711,$B$711,$B$710,$B$709)</f>
        <v>#NAME?</v>
      </c>
      <c r="CL729" s="9" t="e">
        <f t="array" aca="1" ref="CL729" ca="1">_xll.VisibleAlpha.UDF.VAData($B$708,CL$709,$B729,CL$711,$B$711,$B$710,$B$709)</f>
        <v>#NAME?</v>
      </c>
      <c r="CM729" s="9" t="e">
        <f t="array" aca="1" ref="CM729" ca="1">_xll.VisibleAlpha.UDF.VAData($B$708,CM$709,$B729,CM$711,$B$711,$B$710,$B$709)</f>
        <v>#NAME?</v>
      </c>
      <c r="CN729" s="9" t="e">
        <f t="array" aca="1" ref="CN729" ca="1">_xll.VisibleAlpha.UDF.VAData($B$708,CN$709,$B729,CN$711,$B$711,$B$710,$B$709)</f>
        <v>#NAME?</v>
      </c>
      <c r="CO729" s="229" t="e">
        <f t="array" aca="1" ref="CO729" ca="1">_xll.VisibleAlpha.UDF.VAData($B$708,CO$709,$B729,CO$711,$B$711,$B$710,$B$709)</f>
        <v>#NAME?</v>
      </c>
      <c r="CP729" s="229" t="e">
        <f t="array" aca="1" ref="CP729" ca="1">_xll.VisibleAlpha.UDF.VAData($B$708,CP$709,$B729,CP$711,$B$711,$B$710,$B$709)</f>
        <v>#NAME?</v>
      </c>
      <c r="CQ729" s="229" t="e">
        <f t="array" aca="1" ref="CQ729" ca="1">_xll.VisibleAlpha.UDF.VAData($B$708,CQ$709,$B729,CQ$711,$B$711,$B$710,$B$709)</f>
        <v>#NAME?</v>
      </c>
      <c r="CR729" s="229" t="e">
        <f t="array" aca="1" ref="CR729" ca="1">_xll.VisibleAlpha.UDF.VAData($B$708,CR$709,$B729,CR$711,$B$711,$B$710,$B$709)</f>
        <v>#NAME?</v>
      </c>
      <c r="CS729" s="229" t="e">
        <f t="array" aca="1" ref="CS729" ca="1">_xll.VisibleAlpha.UDF.VAData($B$708,CS$709,$B729,CS$711,$B$711,$B$710,$B$709)</f>
        <v>#NAME?</v>
      </c>
      <c r="CT729" s="229" t="e">
        <f t="array" aca="1" ref="CT729" ca="1">_xll.VisibleAlpha.UDF.VAData($B$708,CT$709,$B729,CT$711,$B$711,$B$710,$B$709)</f>
        <v>#NAME?</v>
      </c>
      <c r="DA729" s="334"/>
    </row>
    <row r="730" spans="1:105" ht="15.75" customHeight="1" x14ac:dyDescent="0.25">
      <c r="DA730" s="335"/>
    </row>
    <row r="731" spans="1:105" ht="15" customHeight="1" x14ac:dyDescent="0.25">
      <c r="A731" s="1" t="s">
        <v>34</v>
      </c>
      <c r="B731" s="22" t="s">
        <v>487</v>
      </c>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c r="AA731" s="24"/>
      <c r="AB731" s="24"/>
      <c r="AC731" s="24"/>
      <c r="AD731" s="24"/>
      <c r="AE731" s="24"/>
      <c r="AF731" s="24"/>
      <c r="AG731" s="24"/>
      <c r="AH731" s="24"/>
      <c r="AI731" s="24"/>
      <c r="AJ731" s="24"/>
      <c r="AK731" s="24"/>
      <c r="AL731" s="24"/>
      <c r="AM731" s="24"/>
      <c r="AN731" s="24"/>
      <c r="AO731" s="24"/>
      <c r="AP731" s="24"/>
      <c r="AQ731" s="24"/>
      <c r="AR731" s="24"/>
      <c r="AS731" s="24" t="s">
        <v>470</v>
      </c>
      <c r="AT731" s="24"/>
      <c r="AU731" s="24"/>
      <c r="AV731" s="24"/>
      <c r="AW731" s="24"/>
      <c r="AX731" s="24"/>
      <c r="AY731" s="24"/>
      <c r="AZ731" s="24"/>
      <c r="BA731" s="24"/>
      <c r="BB731" s="24"/>
      <c r="BC731" s="24"/>
      <c r="BD731" s="24"/>
      <c r="BE731" s="24"/>
      <c r="BF731" s="24"/>
      <c r="BG731" s="24"/>
      <c r="BH731" s="24"/>
      <c r="BI731" s="24"/>
      <c r="BJ731" s="24"/>
      <c r="BK731" s="24"/>
      <c r="BL731" s="24"/>
      <c r="BM731" s="24"/>
      <c r="BN731" s="24"/>
      <c r="BO731" s="24"/>
      <c r="BP731" s="24"/>
      <c r="BQ731" s="24"/>
      <c r="BR731" s="24"/>
      <c r="BS731" s="24"/>
      <c r="BT731" s="24"/>
      <c r="BU731" s="24"/>
      <c r="BV731" s="24"/>
      <c r="BW731" s="24"/>
      <c r="BX731" s="24"/>
      <c r="BY731" s="24"/>
      <c r="BZ731" s="24"/>
      <c r="CB731" s="24"/>
      <c r="CC731" s="24"/>
      <c r="CD731" s="24"/>
      <c r="CE731" s="24"/>
      <c r="CF731" s="24"/>
      <c r="CG731" s="24"/>
      <c r="CH731" s="24"/>
      <c r="CI731" s="25" t="str">
        <f>+$B731</f>
        <v>7974_JP</v>
      </c>
      <c r="CJ731" s="24"/>
      <c r="CK731" s="24"/>
      <c r="CL731" s="24"/>
      <c r="CM731" s="24"/>
      <c r="CN731" s="24"/>
      <c r="CO731" s="24"/>
      <c r="CP731" s="24"/>
      <c r="CQ731" s="24"/>
      <c r="CR731" s="24"/>
      <c r="CS731" s="24"/>
      <c r="CT731" s="24"/>
    </row>
    <row r="732" spans="1:105" ht="15.75" customHeight="1" x14ac:dyDescent="0.25">
      <c r="A732" s="1"/>
      <c r="B732" s="226">
        <f ca="1">TODAY()</f>
        <v>45895</v>
      </c>
      <c r="C732" s="16" t="str">
        <f t="shared" ref="C732:BZ732" si="1469">+MROUND(MONTH(EOMONTH(C$5,-3))/3,1)&amp;"Q-"&amp;TEXT(EOMONTH(C$5,9),"yy")</f>
        <v>1Q-11</v>
      </c>
      <c r="D732" s="16" t="str">
        <f t="shared" si="1469"/>
        <v>2Q-11</v>
      </c>
      <c r="E732" s="16" t="str">
        <f t="shared" si="1469"/>
        <v>3Q-11</v>
      </c>
      <c r="F732" s="16" t="str">
        <f t="shared" si="1469"/>
        <v>4Q-11</v>
      </c>
      <c r="G732" s="16" t="str">
        <f t="shared" si="1469"/>
        <v>1Q-12</v>
      </c>
      <c r="H732" s="16" t="str">
        <f t="shared" si="1469"/>
        <v>2Q-12</v>
      </c>
      <c r="I732" s="16" t="str">
        <f t="shared" si="1469"/>
        <v>3Q-12</v>
      </c>
      <c r="J732" s="16" t="str">
        <f t="shared" si="1469"/>
        <v>4Q-12</v>
      </c>
      <c r="K732" s="16" t="str">
        <f t="shared" si="1469"/>
        <v>1Q-13</v>
      </c>
      <c r="L732" s="16" t="str">
        <f t="shared" si="1469"/>
        <v>2Q-13</v>
      </c>
      <c r="M732" s="16" t="str">
        <f t="shared" si="1469"/>
        <v>3Q-13</v>
      </c>
      <c r="N732" s="16" t="str">
        <f t="shared" si="1469"/>
        <v>4Q-13</v>
      </c>
      <c r="O732" s="16" t="str">
        <f t="shared" si="1469"/>
        <v>1Q-14</v>
      </c>
      <c r="P732" s="16" t="str">
        <f t="shared" si="1469"/>
        <v>2Q-14</v>
      </c>
      <c r="Q732" s="16" t="str">
        <f t="shared" si="1469"/>
        <v>3Q-14</v>
      </c>
      <c r="R732" s="16" t="str">
        <f t="shared" si="1469"/>
        <v>4Q-14</v>
      </c>
      <c r="S732" s="16" t="str">
        <f t="shared" si="1469"/>
        <v>1Q-15</v>
      </c>
      <c r="T732" s="16" t="str">
        <f t="shared" si="1469"/>
        <v>2Q-15</v>
      </c>
      <c r="U732" s="16" t="str">
        <f t="shared" si="1469"/>
        <v>3Q-15</v>
      </c>
      <c r="V732" s="16" t="str">
        <f t="shared" si="1469"/>
        <v>4Q-15</v>
      </c>
      <c r="W732" s="16" t="str">
        <f t="shared" si="1469"/>
        <v>1Q-16</v>
      </c>
      <c r="X732" s="16" t="str">
        <f t="shared" si="1469"/>
        <v>2Q-16</v>
      </c>
      <c r="Y732" s="16" t="str">
        <f t="shared" si="1469"/>
        <v>3Q-16</v>
      </c>
      <c r="Z732" s="16" t="str">
        <f t="shared" si="1469"/>
        <v>4Q-16</v>
      </c>
      <c r="AA732" s="16" t="str">
        <f t="shared" si="1469"/>
        <v>1Q-17</v>
      </c>
      <c r="AB732" s="16" t="str">
        <f t="shared" si="1469"/>
        <v>2Q-17</v>
      </c>
      <c r="AC732" s="16" t="str">
        <f t="shared" si="1469"/>
        <v>3Q-17</v>
      </c>
      <c r="AD732" s="16" t="str">
        <f t="shared" si="1469"/>
        <v>4Q-17</v>
      </c>
      <c r="AE732" s="16" t="str">
        <f t="shared" si="1469"/>
        <v>1Q-18</v>
      </c>
      <c r="AF732" s="16" t="str">
        <f t="shared" si="1469"/>
        <v>2Q-18</v>
      </c>
      <c r="AG732" s="16" t="str">
        <f t="shared" si="1469"/>
        <v>3Q-18</v>
      </c>
      <c r="AH732" s="16" t="str">
        <f t="shared" si="1469"/>
        <v>4Q-18</v>
      </c>
      <c r="AI732" s="16" t="str">
        <f t="shared" si="1469"/>
        <v>1Q-19</v>
      </c>
      <c r="AJ732" s="16" t="str">
        <f t="shared" si="1469"/>
        <v>2Q-19</v>
      </c>
      <c r="AK732" s="16" t="str">
        <f t="shared" si="1469"/>
        <v>3Q-19</v>
      </c>
      <c r="AL732" s="16" t="str">
        <f t="shared" si="1469"/>
        <v>4Q-19</v>
      </c>
      <c r="AM732" s="16" t="str">
        <f t="shared" si="1469"/>
        <v>1Q-20</v>
      </c>
      <c r="AN732" s="16" t="str">
        <f t="shared" si="1469"/>
        <v>2Q-20</v>
      </c>
      <c r="AO732" s="16" t="str">
        <f t="shared" si="1469"/>
        <v>3Q-20</v>
      </c>
      <c r="AP732" s="16" t="str">
        <f t="shared" si="1469"/>
        <v>4Q-20</v>
      </c>
      <c r="AQ732" s="16" t="str">
        <f t="shared" si="1469"/>
        <v>1Q-21</v>
      </c>
      <c r="AR732" s="16" t="str">
        <f t="shared" si="1469"/>
        <v>2Q-21</v>
      </c>
      <c r="AS732" s="16" t="str">
        <f t="shared" si="1469"/>
        <v>3Q-21</v>
      </c>
      <c r="AT732" s="16" t="str">
        <f t="shared" si="1469"/>
        <v>4Q-21</v>
      </c>
      <c r="AU732" s="16" t="str">
        <f t="shared" si="1469"/>
        <v>1Q-22</v>
      </c>
      <c r="AV732" s="16" t="str">
        <f t="shared" si="1469"/>
        <v>2Q-22</v>
      </c>
      <c r="AW732" s="16" t="str">
        <f t="shared" si="1469"/>
        <v>3Q-22</v>
      </c>
      <c r="AX732" s="16" t="str">
        <f t="shared" si="1469"/>
        <v>4Q-22</v>
      </c>
      <c r="AY732" s="16" t="str">
        <f t="shared" si="1469"/>
        <v>1Q-23</v>
      </c>
      <c r="AZ732" s="16" t="str">
        <f t="shared" si="1469"/>
        <v>2Q-23</v>
      </c>
      <c r="BA732" s="16" t="str">
        <f t="shared" si="1469"/>
        <v>3Q-23</v>
      </c>
      <c r="BB732" s="16" t="str">
        <f t="shared" si="1469"/>
        <v>4Q-23</v>
      </c>
      <c r="BC732" s="16" t="str">
        <f t="shared" si="1469"/>
        <v>1Q-24</v>
      </c>
      <c r="BD732" s="16" t="str">
        <f t="shared" si="1469"/>
        <v>2Q-24</v>
      </c>
      <c r="BE732" s="16" t="str">
        <f t="shared" si="1469"/>
        <v>3Q-24</v>
      </c>
      <c r="BF732" s="16" t="str">
        <f t="shared" si="1469"/>
        <v>4Q-24</v>
      </c>
      <c r="BG732" s="16" t="str">
        <f t="shared" si="1469"/>
        <v>1Q-25</v>
      </c>
      <c r="BH732" s="16" t="str">
        <f t="shared" si="1469"/>
        <v>2Q-25</v>
      </c>
      <c r="BI732" s="16" t="str">
        <f t="shared" si="1469"/>
        <v>3Q-25</v>
      </c>
      <c r="BJ732" s="16" t="str">
        <f t="shared" si="1469"/>
        <v>4Q-25</v>
      </c>
      <c r="BK732" s="16" t="str">
        <f t="shared" si="1469"/>
        <v>1Q-26</v>
      </c>
      <c r="BL732" s="16" t="str">
        <f t="shared" si="1469"/>
        <v>2Q-26</v>
      </c>
      <c r="BM732" s="16" t="str">
        <f t="shared" si="1469"/>
        <v>3Q-26</v>
      </c>
      <c r="BN732" s="16" t="str">
        <f t="shared" si="1469"/>
        <v>4Q-26</v>
      </c>
      <c r="BO732" s="16" t="str">
        <f t="shared" si="1469"/>
        <v>1Q-27</v>
      </c>
      <c r="BP732" s="16" t="str">
        <f t="shared" si="1469"/>
        <v>2Q-27</v>
      </c>
      <c r="BQ732" s="16" t="str">
        <f t="shared" si="1469"/>
        <v>3Q-27</v>
      </c>
      <c r="BR732" s="16" t="str">
        <f t="shared" si="1469"/>
        <v>4Q-27</v>
      </c>
      <c r="BS732" s="16" t="str">
        <f t="shared" si="1469"/>
        <v>1Q-28</v>
      </c>
      <c r="BT732" s="16" t="str">
        <f t="shared" si="1469"/>
        <v>2Q-28</v>
      </c>
      <c r="BU732" s="16" t="str">
        <f t="shared" si="1469"/>
        <v>3Q-28</v>
      </c>
      <c r="BV732" s="16" t="str">
        <f t="shared" si="1469"/>
        <v>4Q-28</v>
      </c>
      <c r="BW732" s="16" t="str">
        <f t="shared" si="1469"/>
        <v>1Q-29</v>
      </c>
      <c r="BX732" s="16" t="str">
        <f t="shared" si="1469"/>
        <v>2Q-29</v>
      </c>
      <c r="BY732" s="16" t="str">
        <f t="shared" si="1469"/>
        <v>3Q-29</v>
      </c>
      <c r="BZ732" s="16" t="str">
        <f t="shared" si="1469"/>
        <v>4Q-29</v>
      </c>
      <c r="CB732" s="16" t="str">
        <f t="shared" ref="CB732:CT732" si="1470">+"FY-"&amp;TEXT(CB$5,"yy")-1</f>
        <v>FY-10</v>
      </c>
      <c r="CC732" s="16" t="str">
        <f t="shared" si="1470"/>
        <v>FY-11</v>
      </c>
      <c r="CD732" s="16" t="str">
        <f t="shared" si="1470"/>
        <v>FY-12</v>
      </c>
      <c r="CE732" s="16" t="str">
        <f t="shared" si="1470"/>
        <v>FY-13</v>
      </c>
      <c r="CF732" s="16" t="str">
        <f t="shared" si="1470"/>
        <v>FY-14</v>
      </c>
      <c r="CG732" s="16" t="str">
        <f t="shared" si="1470"/>
        <v>FY-15</v>
      </c>
      <c r="CH732" s="16" t="str">
        <f t="shared" si="1470"/>
        <v>FY-16</v>
      </c>
      <c r="CI732" s="16" t="str">
        <f t="shared" si="1470"/>
        <v>FY-17</v>
      </c>
      <c r="CJ732" s="16" t="str">
        <f t="shared" si="1470"/>
        <v>FY-18</v>
      </c>
      <c r="CK732" s="16" t="str">
        <f t="shared" si="1470"/>
        <v>FY-19</v>
      </c>
      <c r="CL732" s="16" t="str">
        <f t="shared" si="1470"/>
        <v>FY-20</v>
      </c>
      <c r="CM732" s="16" t="str">
        <f t="shared" si="1470"/>
        <v>FY-21</v>
      </c>
      <c r="CN732" s="16" t="str">
        <f t="shared" si="1470"/>
        <v>FY-22</v>
      </c>
      <c r="CO732" s="16" t="str">
        <f t="shared" si="1470"/>
        <v>FY-23</v>
      </c>
      <c r="CP732" s="16" t="str">
        <f t="shared" si="1470"/>
        <v>FY-24</v>
      </c>
      <c r="CQ732" s="16" t="str">
        <f t="shared" si="1470"/>
        <v>FY-25</v>
      </c>
      <c r="CR732" s="16" t="str">
        <f t="shared" si="1470"/>
        <v>FY-26</v>
      </c>
      <c r="CS732" s="16" t="str">
        <f t="shared" si="1470"/>
        <v>FY-27</v>
      </c>
      <c r="CT732" s="16" t="str">
        <f t="shared" si="1470"/>
        <v>FY-28</v>
      </c>
    </row>
    <row r="733" spans="1:105" ht="15.75" customHeight="1" x14ac:dyDescent="0.25">
      <c r="A733" s="1"/>
      <c r="B733" s="227" t="s">
        <v>471</v>
      </c>
      <c r="C733" s="16" t="str">
        <f t="array" ref="C733">_xll.VisibleAlpha.UDF.VADetail("ActualOrEstimate",$B$731,"Consensus",C$732)</f>
        <v>#AuthenticationFailed</v>
      </c>
      <c r="D733" s="16" t="str">
        <f t="array" ref="D733">_xll.VisibleAlpha.UDF.VADetail("ActualOrEstimate",$B$731,"Consensus",D$732)</f>
        <v>#AuthenticationFailed</v>
      </c>
      <c r="E733" s="16" t="str">
        <f t="array" ref="E733">_xll.VisibleAlpha.UDF.VADetail("ActualOrEstimate",$B$731,"Consensus",E$732)</f>
        <v>#AuthenticationFailed</v>
      </c>
      <c r="F733" s="16" t="str">
        <f t="array" ref="F733">_xll.VisibleAlpha.UDF.VADetail("ActualOrEstimate",$B$731,"Consensus",F$732)</f>
        <v>#AuthenticationFailed</v>
      </c>
      <c r="G733" s="16" t="str">
        <f t="array" ref="G733">_xll.VisibleAlpha.UDF.VADetail("ActualOrEstimate",$B$731,"Consensus",G$732)</f>
        <v>#AuthenticationFailed</v>
      </c>
      <c r="H733" s="16" t="str">
        <f t="array" ref="H733">_xll.VisibleAlpha.UDF.VADetail("ActualOrEstimate",$B$731,"Consensus",H$732)</f>
        <v>#AuthenticationFailed</v>
      </c>
      <c r="I733" s="16" t="str">
        <f t="array" ref="I733">_xll.VisibleAlpha.UDF.VADetail("ActualOrEstimate",$B$731,"Consensus",I$732)</f>
        <v>#AuthenticationFailed</v>
      </c>
      <c r="J733" s="16" t="str">
        <f t="array" ref="J733">_xll.VisibleAlpha.UDF.VADetail("ActualOrEstimate",$B$731,"Consensus",J$732)</f>
        <v>#AuthenticationFailed</v>
      </c>
      <c r="K733" s="16" t="str">
        <f t="array" ref="K733">_xll.VisibleAlpha.UDF.VADetail("ActualOrEstimate",$B$731,"Consensus",K$732)</f>
        <v>#AuthenticationFailed</v>
      </c>
      <c r="L733" s="16" t="str">
        <f t="array" ref="L733">_xll.VisibleAlpha.UDF.VADetail("ActualOrEstimate",$B$731,"Consensus",L$732)</f>
        <v>#AuthenticationFailed</v>
      </c>
      <c r="M733" s="16" t="str">
        <f t="array" ref="M733">_xll.VisibleAlpha.UDF.VADetail("ActualOrEstimate",$B$731,"Consensus",M$732)</f>
        <v>#AuthenticationFailed</v>
      </c>
      <c r="N733" s="16" t="str">
        <f t="array" ref="N733">_xll.VisibleAlpha.UDF.VADetail("ActualOrEstimate",$B$731,"Consensus",N$732)</f>
        <v>#AuthenticationFailed</v>
      </c>
      <c r="O733" s="16" t="str">
        <f t="array" ref="O733">_xll.VisibleAlpha.UDF.VADetail("ActualOrEstimate",$B$731,"Consensus",O$732)</f>
        <v>#AuthenticationFailed</v>
      </c>
      <c r="P733" s="16" t="str">
        <f t="array" ref="P733">_xll.VisibleAlpha.UDF.VADetail("ActualOrEstimate",$B$731,"Consensus",P$732)</f>
        <v>#AuthenticationFailed</v>
      </c>
      <c r="Q733" s="16" t="str">
        <f t="array" ref="Q733">_xll.VisibleAlpha.UDF.VADetail("ActualOrEstimate",$B$731,"Consensus",Q$732)</f>
        <v>#AuthenticationFailed</v>
      </c>
      <c r="R733" s="16" t="str">
        <f t="array" ref="R733">_xll.VisibleAlpha.UDF.VADetail("ActualOrEstimate",$B$731,"Consensus",R$732)</f>
        <v>#AuthenticationFailed</v>
      </c>
      <c r="S733" s="16" t="str">
        <f t="array" ref="S733">_xll.VisibleAlpha.UDF.VADetail("ActualOrEstimate",$B$731,"Consensus",S$732)</f>
        <v>#AuthenticationFailed</v>
      </c>
      <c r="T733" s="16" t="str">
        <f t="array" ref="T733">_xll.VisibleAlpha.UDF.VADetail("ActualOrEstimate",$B$731,"Consensus",T$732)</f>
        <v>#AuthenticationFailed</v>
      </c>
      <c r="U733" s="16" t="str">
        <f t="array" ref="U733">_xll.VisibleAlpha.UDF.VADetail("ActualOrEstimate",$B$731,"Consensus",U$732)</f>
        <v>#AuthenticationFailed</v>
      </c>
      <c r="V733" s="16" t="str">
        <f t="array" ref="V733">_xll.VisibleAlpha.UDF.VADetail("ActualOrEstimate",$B$731,"Consensus",V$732)</f>
        <v>#AuthenticationFailed</v>
      </c>
      <c r="W733" s="16" t="str">
        <f t="array" ref="W733">_xll.VisibleAlpha.UDF.VADetail("ActualOrEstimate",$B$731,"Consensus",W$732)</f>
        <v>#AuthenticationFailed</v>
      </c>
      <c r="X733" s="16" t="str">
        <f t="array" ref="X733">_xll.VisibleAlpha.UDF.VADetail("ActualOrEstimate",$B$731,"Consensus",X$732)</f>
        <v>#AuthenticationFailed</v>
      </c>
      <c r="Y733" s="16" t="str">
        <f t="array" ref="Y733">_xll.VisibleAlpha.UDF.VADetail("ActualOrEstimate",$B$731,"Consensus",Y$732)</f>
        <v>#AuthenticationFailed</v>
      </c>
      <c r="Z733" s="16" t="str">
        <f t="array" ref="Z733">_xll.VisibleAlpha.UDF.VADetail("ActualOrEstimate",$B$731,"Consensus",Z$732)</f>
        <v>#AuthenticationFailed</v>
      </c>
      <c r="AA733" s="16" t="str">
        <f t="array" ref="AA733">_xll.VisibleAlpha.UDF.VADetail("ActualOrEstimate",$B$731,"Consensus",AA$732)</f>
        <v>#AuthenticationFailed</v>
      </c>
      <c r="AB733" s="16" t="str">
        <f t="array" ref="AB733">_xll.VisibleAlpha.UDF.VADetail("ActualOrEstimate",$B$731,"Consensus",AB$732)</f>
        <v>#AuthenticationFailed</v>
      </c>
      <c r="AC733" s="16" t="str">
        <f t="array" ref="AC733">_xll.VisibleAlpha.UDF.VADetail("ActualOrEstimate",$B$731,"Consensus",AC$732)</f>
        <v>#AuthenticationFailed</v>
      </c>
      <c r="AD733" s="16" t="str">
        <f t="array" ref="AD733">_xll.VisibleAlpha.UDF.VADetail("ActualOrEstimate",$B$731,"Consensus",AD$732)</f>
        <v>#AuthenticationFailed</v>
      </c>
      <c r="AE733" s="16" t="str">
        <f t="array" ref="AE733">_xll.VisibleAlpha.UDF.VADetail("ActualOrEstimate",$B$731,"Consensus",AE$732)</f>
        <v>#AuthenticationFailed</v>
      </c>
      <c r="AF733" s="16" t="str">
        <f t="array" ref="AF733">_xll.VisibleAlpha.UDF.VADetail("ActualOrEstimate",$B$731,"Consensus",AF$732)</f>
        <v>#AuthenticationFailed</v>
      </c>
      <c r="AG733" s="16" t="str">
        <f t="array" ref="AG733">_xll.VisibleAlpha.UDF.VADetail("ActualOrEstimate",$B$731,"Consensus",AG$732)</f>
        <v>#AuthenticationFailed</v>
      </c>
      <c r="AH733" s="16" t="str">
        <f t="array" ref="AH733">_xll.VisibleAlpha.UDF.VADetail("ActualOrEstimate",$B$731,"Consensus",AH$732)</f>
        <v>#AuthenticationFailed</v>
      </c>
      <c r="AI733" s="16" t="str">
        <f t="array" ref="AI733">_xll.VisibleAlpha.UDF.VADetail("ActualOrEstimate",$B$731,"Consensus",AI$732)</f>
        <v>#AuthenticationFailed</v>
      </c>
      <c r="AJ733" s="16" t="str">
        <f t="array" ref="AJ733">_xll.VisibleAlpha.UDF.VADetail("ActualOrEstimate",$B$731,"Consensus",AJ$732)</f>
        <v>#AuthenticationFailed</v>
      </c>
      <c r="AK733" s="16" t="str">
        <f t="array" ref="AK733">_xll.VisibleAlpha.UDF.VADetail("ActualOrEstimate",$B$731,"Consensus",AK$732)</f>
        <v>#AuthenticationFailed</v>
      </c>
      <c r="AL733" s="16" t="str">
        <f t="array" ref="AL733">_xll.VisibleAlpha.UDF.VADetail("ActualOrEstimate",$B$731,"Consensus",AL$732)</f>
        <v>#AuthenticationFailed</v>
      </c>
      <c r="AM733" s="16" t="str">
        <f t="array" ref="AM733">_xll.VisibleAlpha.UDF.VADetail("ActualOrEstimate",$B$731,"Consensus",AM$732)</f>
        <v>#AuthenticationFailed</v>
      </c>
      <c r="AN733" s="16" t="str">
        <f t="array" ref="AN733">_xll.VisibleAlpha.UDF.VADetail("ActualOrEstimate",$B$731,"Consensus",AN$732)</f>
        <v>#AuthenticationFailed</v>
      </c>
      <c r="AO733" s="16" t="str">
        <f t="array" ref="AO733">_xll.VisibleAlpha.UDF.VADetail("ActualOrEstimate",$B$731,"Consensus",AO$732)</f>
        <v>#AuthenticationFailed</v>
      </c>
      <c r="AP733" s="16" t="str">
        <f t="array" ref="AP733">_xll.VisibleAlpha.UDF.VADetail("ActualOrEstimate",$B$731,"Consensus",AP$732)</f>
        <v>#AuthenticationFailed</v>
      </c>
      <c r="AQ733" s="16" t="str">
        <f t="array" ref="AQ733">_xll.VisibleAlpha.UDF.VADetail("ActualOrEstimate",$B$731,"Consensus",AQ$732)</f>
        <v>#AuthenticationFailed</v>
      </c>
      <c r="AR733" s="16" t="str">
        <f t="array" ref="AR733">_xll.VisibleAlpha.UDF.VADetail("ActualOrEstimate",$B$731,"Consensus",AR$732)</f>
        <v>#AuthenticationFailed</v>
      </c>
      <c r="AS733" s="16" t="str">
        <f t="array" ref="AS733">_xll.VisibleAlpha.UDF.VADetail("ActualOrEstimate",$B$731,"Consensus",AS$732)</f>
        <v>#AuthenticationFailed</v>
      </c>
      <c r="AT733" s="16" t="str">
        <f t="array" ref="AT733">_xll.VisibleAlpha.UDF.VADetail("ActualOrEstimate",$B$731,"Consensus",AT$732)</f>
        <v>#AuthenticationFailed</v>
      </c>
      <c r="AU733" s="16" t="str">
        <f t="array" ref="AU733">_xll.VisibleAlpha.UDF.VADetail("ActualOrEstimate",$B$731,"Consensus",AU$732)</f>
        <v>#AuthenticationFailed</v>
      </c>
      <c r="AV733" s="16" t="str">
        <f t="array" ref="AV733">_xll.VisibleAlpha.UDF.VADetail("ActualOrEstimate",$B$731,"Consensus",AV$732)</f>
        <v>#AuthenticationFailed</v>
      </c>
      <c r="AW733" s="16" t="str">
        <f t="array" ref="AW733">_xll.VisibleAlpha.UDF.VADetail("ActualOrEstimate",$B$731,"Consensus",AW$732)</f>
        <v>#AuthenticationFailed</v>
      </c>
      <c r="AX733" s="16" t="str">
        <f t="array" ref="AX733">_xll.VisibleAlpha.UDF.VADetail("ActualOrEstimate",$B$731,"Consensus",AX$732)</f>
        <v>#AuthenticationFailed</v>
      </c>
      <c r="AY733" s="16" t="str">
        <f t="array" ref="AY733">_xll.VisibleAlpha.UDF.VADetail("ActualOrEstimate",$B$731,"Consensus",AY$732)</f>
        <v>#AuthenticationFailed</v>
      </c>
      <c r="AZ733" s="16" t="str">
        <f t="array" ref="AZ733">_xll.VisibleAlpha.UDF.VADetail("ActualOrEstimate",$B$731,"Consensus",AZ$732)</f>
        <v>#AuthenticationFailed</v>
      </c>
      <c r="BA733" s="16" t="str">
        <f t="array" ref="BA733">_xll.VisibleAlpha.UDF.VADetail("ActualOrEstimate",$B$731,"Consensus",BA$732)</f>
        <v>#AuthenticationFailed</v>
      </c>
      <c r="BB733" s="16" t="str">
        <f t="array" ref="BB733">_xll.VisibleAlpha.UDF.VADetail("ActualOrEstimate",$B$731,"Consensus",BB$732)</f>
        <v>#AuthenticationFailed</v>
      </c>
      <c r="BC733" s="16" t="str">
        <f t="array" ref="BC733">_xll.VisibleAlpha.UDF.VADetail("ActualOrEstimate",$B$731,"Consensus",BC$732)</f>
        <v>#AuthenticationFailed</v>
      </c>
      <c r="BD733" s="16" t="str">
        <f t="array" ref="BD733">_xll.VisibleAlpha.UDF.VADetail("ActualOrEstimate",$B$731,"Consensus",BD$732)</f>
        <v>#AuthenticationFailed</v>
      </c>
      <c r="BE733" s="16" t="str">
        <f t="array" ref="BE733">_xll.VisibleAlpha.UDF.VADetail("ActualOrEstimate",$B$731,"Consensus",BE$732)</f>
        <v>#AuthenticationFailed</v>
      </c>
      <c r="BF733" s="16" t="str">
        <f t="array" ref="BF733">_xll.VisibleAlpha.UDF.VADetail("ActualOrEstimate",$B$731,"Consensus",BF$732)</f>
        <v>#AuthenticationFailed</v>
      </c>
      <c r="BG733" s="16" t="str">
        <f t="array" ref="BG733">_xll.VisibleAlpha.UDF.VADetail("ActualOrEstimate",$B$731,"Consensus",BG$732)</f>
        <v>#AuthenticationFailed</v>
      </c>
      <c r="BH733" s="16" t="str">
        <f t="array" ref="BH733">_xll.VisibleAlpha.UDF.VADetail("ActualOrEstimate",$B$731,"Consensus",BH$732)</f>
        <v>#AuthenticationFailed</v>
      </c>
      <c r="BI733" s="16" t="str">
        <f t="array" ref="BI733">_xll.VisibleAlpha.UDF.VADetail("ActualOrEstimate",$B$731,"Consensus",BI$732)</f>
        <v>#AuthenticationFailed</v>
      </c>
      <c r="BJ733" s="16" t="str">
        <f t="array" ref="BJ733">_xll.VisibleAlpha.UDF.VADetail("ActualOrEstimate",$B$731,"Consensus",BJ$732)</f>
        <v>#AuthenticationFailed</v>
      </c>
      <c r="BK733" s="16" t="str">
        <f t="array" ref="BK733">_xll.VisibleAlpha.UDF.VADetail("ActualOrEstimate",$B$731,"Consensus",BK$732)</f>
        <v>#AuthenticationFailed</v>
      </c>
      <c r="BL733" s="16" t="str">
        <f t="array" ref="BL733">_xll.VisibleAlpha.UDF.VADetail("ActualOrEstimate",$B$731,"Consensus",BL$732)</f>
        <v>#AuthenticationFailed</v>
      </c>
      <c r="BM733" s="16" t="str">
        <f t="array" ref="BM733">_xll.VisibleAlpha.UDF.VADetail("ActualOrEstimate",$B$731,"Consensus",BM$732)</f>
        <v>#AuthenticationFailed</v>
      </c>
      <c r="BN733" s="16" t="str">
        <f t="array" ref="BN733">_xll.VisibleAlpha.UDF.VADetail("ActualOrEstimate",$B$731,"Consensus",BN$732)</f>
        <v>#AuthenticationFailed</v>
      </c>
      <c r="BO733" s="16" t="str">
        <f t="array" ref="BO733">_xll.VisibleAlpha.UDF.VADetail("ActualOrEstimate",$B$731,"Consensus",BO$732)</f>
        <v>#AuthenticationFailed</v>
      </c>
      <c r="BP733" s="16" t="str">
        <f t="array" ref="BP733">_xll.VisibleAlpha.UDF.VADetail("ActualOrEstimate",$B$731,"Consensus",BP$732)</f>
        <v>#AuthenticationFailed</v>
      </c>
      <c r="BQ733" s="16" t="str">
        <f t="array" ref="BQ733">_xll.VisibleAlpha.UDF.VADetail("ActualOrEstimate",$B$731,"Consensus",BQ$732)</f>
        <v>#AuthenticationFailed</v>
      </c>
      <c r="BR733" s="16" t="str">
        <f t="array" ref="BR733">_xll.VisibleAlpha.UDF.VADetail("ActualOrEstimate",$B$731,"Consensus",BR$732)</f>
        <v>#AuthenticationFailed</v>
      </c>
      <c r="BS733" s="16" t="str">
        <f t="array" ref="BS733">_xll.VisibleAlpha.UDF.VADetail("ActualOrEstimate",$B$731,"Consensus",BS$732)</f>
        <v>#AuthenticationFailed</v>
      </c>
      <c r="BT733" s="16" t="str">
        <f t="array" ref="BT733">_xll.VisibleAlpha.UDF.VADetail("ActualOrEstimate",$B$731,"Consensus",BT$732)</f>
        <v>#AuthenticationFailed</v>
      </c>
      <c r="BU733" s="16" t="str">
        <f t="array" ref="BU733">_xll.VisibleAlpha.UDF.VADetail("ActualOrEstimate",$B$731,"Consensus",BU$732)</f>
        <v>#AuthenticationFailed</v>
      </c>
      <c r="BV733" s="16" t="str">
        <f t="array" ref="BV733">_xll.VisibleAlpha.UDF.VADetail("ActualOrEstimate",$B$731,"Consensus",BV$732)</f>
        <v>#AuthenticationFailed</v>
      </c>
      <c r="BW733" s="16" t="str">
        <f t="array" ref="BW733">_xll.VisibleAlpha.UDF.VADetail("ActualOrEstimate",$B$731,"Consensus",BW$732)</f>
        <v>#AuthenticationFailed</v>
      </c>
      <c r="BX733" s="16" t="str">
        <f t="array" ref="BX733">_xll.VisibleAlpha.UDF.VADetail("ActualOrEstimate",$B$731,"Consensus",BX$732)</f>
        <v>#AuthenticationFailed</v>
      </c>
      <c r="BY733" s="16" t="str">
        <f t="array" ref="BY733">_xll.VisibleAlpha.UDF.VADetail("ActualOrEstimate",$B$731,"Consensus",BY$732)</f>
        <v>#AuthenticationFailed</v>
      </c>
      <c r="BZ733" s="16" t="str">
        <f t="array" ref="BZ733">_xll.VisibleAlpha.UDF.VADetail("ActualOrEstimate",$B$731,"Consensus",BZ$732)</f>
        <v>#AuthenticationFailed</v>
      </c>
      <c r="CB733" s="16" t="str">
        <f t="array" ref="CB733">_xll.VisibleAlpha.UDF.VADetail("ActualOrEstimate",$B$731,"Consensus",CB$732)</f>
        <v>#AuthenticationFailed</v>
      </c>
      <c r="CC733" s="16" t="str">
        <f t="array" ref="CC733">_xll.VisibleAlpha.UDF.VADetail("ActualOrEstimate",$B$731,"Consensus",CC$732)</f>
        <v>#AuthenticationFailed</v>
      </c>
      <c r="CD733" s="16" t="str">
        <f t="array" ref="CD733">_xll.VisibleAlpha.UDF.VADetail("ActualOrEstimate",$B$731,"Consensus",CD$732)</f>
        <v>#AuthenticationFailed</v>
      </c>
      <c r="CE733" s="16" t="str">
        <f t="array" ref="CE733">_xll.VisibleAlpha.UDF.VADetail("ActualOrEstimate",$B$731,"Consensus",CE$732)</f>
        <v>#AuthenticationFailed</v>
      </c>
      <c r="CF733" s="16" t="str">
        <f t="array" ref="CF733">_xll.VisibleAlpha.UDF.VADetail("ActualOrEstimate",$B$731,"Consensus",CF$732)</f>
        <v>#AuthenticationFailed</v>
      </c>
      <c r="CG733" s="16" t="str">
        <f t="array" ref="CG733">_xll.VisibleAlpha.UDF.VADetail("ActualOrEstimate",$B$731,"Consensus",CG$732)</f>
        <v>#AuthenticationFailed</v>
      </c>
      <c r="CH733" s="16" t="str">
        <f t="array" ref="CH733">_xll.VisibleAlpha.UDF.VADetail("ActualOrEstimate",$B$731,"Consensus",CH$732)</f>
        <v>#AuthenticationFailed</v>
      </c>
      <c r="CI733" s="16" t="str">
        <f t="array" ref="CI733">_xll.VisibleAlpha.UDF.VADetail("ActualOrEstimate",$B$731,"Consensus",CI$732)</f>
        <v>#AuthenticationFailed</v>
      </c>
      <c r="CJ733" s="16" t="str">
        <f t="array" ref="CJ733">_xll.VisibleAlpha.UDF.VADetail("ActualOrEstimate",$B$731,"Consensus",CJ$732)</f>
        <v>#AuthenticationFailed</v>
      </c>
      <c r="CK733" s="16" t="str">
        <f t="array" ref="CK733">_xll.VisibleAlpha.UDF.VADetail("ActualOrEstimate",$B$731,"Consensus",CK$732)</f>
        <v>#AuthenticationFailed</v>
      </c>
      <c r="CL733" s="16" t="str">
        <f t="array" ref="CL733">_xll.VisibleAlpha.UDF.VADetail("ActualOrEstimate",$B$731,"Consensus",CL$732)</f>
        <v>#AuthenticationFailed</v>
      </c>
      <c r="CM733" s="16" t="str">
        <f t="array" ref="CM733">_xll.VisibleAlpha.UDF.VADetail("ActualOrEstimate",$B$731,"Consensus",CM$732)</f>
        <v>#AuthenticationFailed</v>
      </c>
      <c r="CN733" s="16" t="str">
        <f t="array" ref="CN733">_xll.VisibleAlpha.UDF.VADetail("ActualOrEstimate",$B$731,"Consensus",CN$732)</f>
        <v>#AuthenticationFailed</v>
      </c>
      <c r="CO733" s="16" t="str">
        <f t="array" ref="CO733">_xll.VisibleAlpha.UDF.VADetail("ActualOrEstimate",$B$731,"Consensus",CO$732)</f>
        <v>#AuthenticationFailed</v>
      </c>
      <c r="CP733" s="16" t="str">
        <f t="array" ref="CP733">_xll.VisibleAlpha.UDF.VADetail("ActualOrEstimate",$B$731,"Consensus",CP$732)</f>
        <v>#AuthenticationFailed</v>
      </c>
      <c r="CQ733" s="16" t="str">
        <f t="array" ref="CQ733">_xll.VisibleAlpha.UDF.VADetail("ActualOrEstimate",$B$731,"Consensus",CQ$732)</f>
        <v>#AuthenticationFailed</v>
      </c>
      <c r="CR733" s="16" t="str">
        <f t="array" ref="CR733">_xll.VisibleAlpha.UDF.VADetail("ActualOrEstimate",$B$731,"Consensus",CR$732)</f>
        <v>#AuthenticationFailed</v>
      </c>
      <c r="CS733" s="16" t="str">
        <f t="array" ref="CS733">_xll.VisibleAlpha.UDF.VADetail("ActualOrEstimate",$B$731,"Consensus",CS$732)</f>
        <v>#AuthenticationFailed</v>
      </c>
      <c r="CT733" s="16" t="str">
        <f t="array" ref="CT733">_xll.VisibleAlpha.UDF.VADetail("ActualOrEstimate",$B$731,"Consensus",CT$732)</f>
        <v>#AuthenticationFailed</v>
      </c>
    </row>
    <row r="734" spans="1:105" ht="15.75" customHeight="1" x14ac:dyDescent="0.25">
      <c r="A734" s="1"/>
      <c r="B734" s="227" t="s">
        <v>472</v>
      </c>
      <c r="C734" s="17" t="str">
        <f t="shared" ref="C734:BZ734" si="1471">IF(C733="A","VA Actuals","Consensus")</f>
        <v>Consensus</v>
      </c>
      <c r="D734" s="17" t="str">
        <f t="shared" si="1471"/>
        <v>Consensus</v>
      </c>
      <c r="E734" s="17" t="str">
        <f t="shared" si="1471"/>
        <v>Consensus</v>
      </c>
      <c r="F734" s="17" t="str">
        <f t="shared" si="1471"/>
        <v>Consensus</v>
      </c>
      <c r="G734" s="17" t="str">
        <f t="shared" si="1471"/>
        <v>Consensus</v>
      </c>
      <c r="H734" s="17" t="str">
        <f t="shared" si="1471"/>
        <v>Consensus</v>
      </c>
      <c r="I734" s="17" t="str">
        <f t="shared" si="1471"/>
        <v>Consensus</v>
      </c>
      <c r="J734" s="17" t="str">
        <f t="shared" si="1471"/>
        <v>Consensus</v>
      </c>
      <c r="K734" s="17" t="str">
        <f t="shared" si="1471"/>
        <v>Consensus</v>
      </c>
      <c r="L734" s="17" t="str">
        <f t="shared" si="1471"/>
        <v>Consensus</v>
      </c>
      <c r="M734" s="17" t="str">
        <f t="shared" si="1471"/>
        <v>Consensus</v>
      </c>
      <c r="N734" s="17" t="str">
        <f t="shared" si="1471"/>
        <v>Consensus</v>
      </c>
      <c r="O734" s="17" t="str">
        <f t="shared" si="1471"/>
        <v>Consensus</v>
      </c>
      <c r="P734" s="17" t="str">
        <f t="shared" si="1471"/>
        <v>Consensus</v>
      </c>
      <c r="Q734" s="17" t="str">
        <f t="shared" si="1471"/>
        <v>Consensus</v>
      </c>
      <c r="R734" s="17" t="str">
        <f t="shared" si="1471"/>
        <v>Consensus</v>
      </c>
      <c r="S734" s="17" t="str">
        <f t="shared" si="1471"/>
        <v>Consensus</v>
      </c>
      <c r="T734" s="17" t="str">
        <f t="shared" si="1471"/>
        <v>Consensus</v>
      </c>
      <c r="U734" s="17" t="str">
        <f t="shared" si="1471"/>
        <v>Consensus</v>
      </c>
      <c r="V734" s="17" t="str">
        <f t="shared" si="1471"/>
        <v>Consensus</v>
      </c>
      <c r="W734" s="17" t="str">
        <f t="shared" si="1471"/>
        <v>Consensus</v>
      </c>
      <c r="X734" s="17" t="str">
        <f t="shared" si="1471"/>
        <v>Consensus</v>
      </c>
      <c r="Y734" s="17" t="str">
        <f t="shared" si="1471"/>
        <v>Consensus</v>
      </c>
      <c r="Z734" s="17" t="str">
        <f t="shared" si="1471"/>
        <v>Consensus</v>
      </c>
      <c r="AA734" s="17" t="str">
        <f t="shared" si="1471"/>
        <v>Consensus</v>
      </c>
      <c r="AB734" s="17" t="str">
        <f t="shared" si="1471"/>
        <v>Consensus</v>
      </c>
      <c r="AC734" s="17" t="str">
        <f t="shared" si="1471"/>
        <v>Consensus</v>
      </c>
      <c r="AD734" s="17" t="str">
        <f t="shared" si="1471"/>
        <v>Consensus</v>
      </c>
      <c r="AE734" s="17" t="str">
        <f t="shared" si="1471"/>
        <v>Consensus</v>
      </c>
      <c r="AF734" s="17" t="str">
        <f t="shared" si="1471"/>
        <v>Consensus</v>
      </c>
      <c r="AG734" s="17" t="str">
        <f t="shared" si="1471"/>
        <v>Consensus</v>
      </c>
      <c r="AH734" s="17" t="str">
        <f t="shared" si="1471"/>
        <v>Consensus</v>
      </c>
      <c r="AI734" s="17" t="str">
        <f t="shared" si="1471"/>
        <v>Consensus</v>
      </c>
      <c r="AJ734" s="17" t="str">
        <f t="shared" si="1471"/>
        <v>Consensus</v>
      </c>
      <c r="AK734" s="17" t="str">
        <f t="shared" si="1471"/>
        <v>Consensus</v>
      </c>
      <c r="AL734" s="17" t="str">
        <f t="shared" si="1471"/>
        <v>Consensus</v>
      </c>
      <c r="AM734" s="17" t="str">
        <f t="shared" si="1471"/>
        <v>Consensus</v>
      </c>
      <c r="AN734" s="17" t="str">
        <f t="shared" si="1471"/>
        <v>Consensus</v>
      </c>
      <c r="AO734" s="17" t="str">
        <f t="shared" si="1471"/>
        <v>Consensus</v>
      </c>
      <c r="AP734" s="17" t="str">
        <f t="shared" si="1471"/>
        <v>Consensus</v>
      </c>
      <c r="AQ734" s="17" t="str">
        <f t="shared" si="1471"/>
        <v>Consensus</v>
      </c>
      <c r="AR734" s="17" t="str">
        <f t="shared" si="1471"/>
        <v>Consensus</v>
      </c>
      <c r="AS734" s="17" t="str">
        <f t="shared" si="1471"/>
        <v>Consensus</v>
      </c>
      <c r="AT734" s="17" t="str">
        <f t="shared" si="1471"/>
        <v>Consensus</v>
      </c>
      <c r="AU734" s="17" t="str">
        <f t="shared" si="1471"/>
        <v>Consensus</v>
      </c>
      <c r="AV734" s="17" t="str">
        <f t="shared" si="1471"/>
        <v>Consensus</v>
      </c>
      <c r="AW734" s="17" t="str">
        <f t="shared" si="1471"/>
        <v>Consensus</v>
      </c>
      <c r="AX734" s="17" t="str">
        <f t="shared" si="1471"/>
        <v>Consensus</v>
      </c>
      <c r="AY734" s="17" t="str">
        <f t="shared" si="1471"/>
        <v>Consensus</v>
      </c>
      <c r="AZ734" s="17" t="str">
        <f t="shared" si="1471"/>
        <v>Consensus</v>
      </c>
      <c r="BA734" s="17" t="str">
        <f t="shared" si="1471"/>
        <v>Consensus</v>
      </c>
      <c r="BB734" s="17" t="str">
        <f t="shared" si="1471"/>
        <v>Consensus</v>
      </c>
      <c r="BC734" s="17" t="str">
        <f t="shared" si="1471"/>
        <v>Consensus</v>
      </c>
      <c r="BD734" s="17" t="str">
        <f t="shared" si="1471"/>
        <v>Consensus</v>
      </c>
      <c r="BE734" s="17" t="str">
        <f t="shared" si="1471"/>
        <v>Consensus</v>
      </c>
      <c r="BF734" s="17" t="str">
        <f t="shared" si="1471"/>
        <v>Consensus</v>
      </c>
      <c r="BG734" s="17" t="str">
        <f t="shared" si="1471"/>
        <v>Consensus</v>
      </c>
      <c r="BH734" s="17" t="str">
        <f t="shared" si="1471"/>
        <v>Consensus</v>
      </c>
      <c r="BI734" s="17" t="str">
        <f t="shared" si="1471"/>
        <v>Consensus</v>
      </c>
      <c r="BJ734" s="17" t="str">
        <f t="shared" si="1471"/>
        <v>Consensus</v>
      </c>
      <c r="BK734" s="17" t="str">
        <f t="shared" si="1471"/>
        <v>Consensus</v>
      </c>
      <c r="BL734" s="17" t="str">
        <f t="shared" si="1471"/>
        <v>Consensus</v>
      </c>
      <c r="BM734" s="17" t="str">
        <f t="shared" si="1471"/>
        <v>Consensus</v>
      </c>
      <c r="BN734" s="17" t="str">
        <f t="shared" si="1471"/>
        <v>Consensus</v>
      </c>
      <c r="BO734" s="17" t="str">
        <f t="shared" si="1471"/>
        <v>Consensus</v>
      </c>
      <c r="BP734" s="17" t="str">
        <f t="shared" si="1471"/>
        <v>Consensus</v>
      </c>
      <c r="BQ734" s="17" t="str">
        <f t="shared" si="1471"/>
        <v>Consensus</v>
      </c>
      <c r="BR734" s="17" t="str">
        <f t="shared" si="1471"/>
        <v>Consensus</v>
      </c>
      <c r="BS734" s="17" t="str">
        <f t="shared" si="1471"/>
        <v>Consensus</v>
      </c>
      <c r="BT734" s="17" t="str">
        <f t="shared" si="1471"/>
        <v>Consensus</v>
      </c>
      <c r="BU734" s="17" t="str">
        <f t="shared" si="1471"/>
        <v>Consensus</v>
      </c>
      <c r="BV734" s="17" t="str">
        <f t="shared" si="1471"/>
        <v>Consensus</v>
      </c>
      <c r="BW734" s="17" t="str">
        <f t="shared" si="1471"/>
        <v>Consensus</v>
      </c>
      <c r="BX734" s="17" t="str">
        <f t="shared" si="1471"/>
        <v>Consensus</v>
      </c>
      <c r="BY734" s="17" t="str">
        <f t="shared" si="1471"/>
        <v>Consensus</v>
      </c>
      <c r="BZ734" s="17" t="str">
        <f t="shared" si="1471"/>
        <v>Consensus</v>
      </c>
      <c r="CB734" s="17" t="s">
        <v>362</v>
      </c>
      <c r="CC734" s="17" t="s">
        <v>362</v>
      </c>
      <c r="CD734" s="17" t="s">
        <v>362</v>
      </c>
      <c r="CE734" s="17" t="s">
        <v>362</v>
      </c>
      <c r="CF734" s="17" t="s">
        <v>362</v>
      </c>
      <c r="CG734" s="17" t="s">
        <v>362</v>
      </c>
      <c r="CH734" s="17" t="s">
        <v>362</v>
      </c>
      <c r="CI734" s="17" t="s">
        <v>362</v>
      </c>
      <c r="CJ734" s="17" t="s">
        <v>362</v>
      </c>
      <c r="CK734" s="17" t="s">
        <v>362</v>
      </c>
      <c r="CL734" s="17" t="s">
        <v>362</v>
      </c>
      <c r="CM734" s="17" t="s">
        <v>362</v>
      </c>
      <c r="CN734" s="17" t="s">
        <v>362</v>
      </c>
      <c r="CO734" s="17" t="str">
        <f t="shared" ref="CO734:CT734" si="1472">IF(CO733="A","VA Actuals","Consensus")</f>
        <v>Consensus</v>
      </c>
      <c r="CP734" s="17" t="str">
        <f t="shared" si="1472"/>
        <v>Consensus</v>
      </c>
      <c r="CQ734" s="17" t="str">
        <f t="shared" si="1472"/>
        <v>Consensus</v>
      </c>
      <c r="CR734" s="17" t="str">
        <f t="shared" si="1472"/>
        <v>Consensus</v>
      </c>
      <c r="CS734" s="17" t="str">
        <f t="shared" si="1472"/>
        <v>Consensus</v>
      </c>
      <c r="CT734" s="17" t="str">
        <f t="shared" si="1472"/>
        <v>Consensus</v>
      </c>
    </row>
    <row r="735" spans="1:105" ht="15.75" customHeight="1" x14ac:dyDescent="0.25">
      <c r="A735" s="1"/>
      <c r="C735" s="17"/>
      <c r="D735" s="17"/>
      <c r="E735" s="17"/>
      <c r="F735" s="17"/>
      <c r="G735" s="17"/>
      <c r="H735" s="17"/>
      <c r="I735" s="17"/>
      <c r="J735" s="17"/>
      <c r="K735" s="17"/>
      <c r="L735" s="17"/>
      <c r="M735" s="17"/>
      <c r="N735" s="17"/>
      <c r="O735" s="17"/>
      <c r="P735" s="17"/>
      <c r="Q735" s="17"/>
      <c r="R735" s="17"/>
      <c r="S735" s="17"/>
      <c r="T735" s="17"/>
      <c r="U735" s="17"/>
      <c r="V735" s="17"/>
      <c r="W735" s="17"/>
      <c r="X735" s="17"/>
      <c r="Y735" s="17"/>
      <c r="Z735" s="17"/>
      <c r="AA735" s="17"/>
      <c r="AB735" s="17"/>
      <c r="AC735" s="17"/>
      <c r="AD735" s="17"/>
      <c r="AE735" s="17"/>
      <c r="AF735" s="17"/>
      <c r="AG735" s="17"/>
      <c r="AH735" s="17"/>
      <c r="AI735" s="17"/>
      <c r="AJ735" s="17"/>
      <c r="AK735" s="17"/>
      <c r="AL735" s="17"/>
      <c r="AM735" s="17"/>
      <c r="AN735" s="17"/>
      <c r="AO735" s="17"/>
      <c r="AP735" s="17"/>
      <c r="AQ735" s="17"/>
      <c r="AR735" s="17"/>
      <c r="AS735" s="17"/>
      <c r="AT735" s="17"/>
      <c r="AU735" s="17"/>
      <c r="AV735" s="17"/>
      <c r="AW735" s="17"/>
      <c r="AX735" s="17"/>
      <c r="AY735" s="17"/>
      <c r="AZ735" s="17"/>
      <c r="BA735" s="17"/>
      <c r="BB735" s="17"/>
      <c r="BC735" s="17"/>
      <c r="BD735" s="17"/>
      <c r="BE735" s="17"/>
      <c r="BF735" s="17"/>
      <c r="BG735" s="17"/>
      <c r="BH735" s="17"/>
      <c r="BI735" s="17"/>
      <c r="BJ735" s="17"/>
      <c r="BK735" s="17"/>
      <c r="BL735" s="17"/>
      <c r="BM735" s="17"/>
      <c r="BN735" s="17"/>
      <c r="BO735" s="17"/>
      <c r="BP735" s="17"/>
      <c r="BQ735" s="17"/>
      <c r="BR735" s="17"/>
      <c r="BS735" s="17"/>
      <c r="BT735" s="17"/>
      <c r="BU735" s="17"/>
      <c r="BV735" s="17"/>
      <c r="BW735" s="17"/>
      <c r="BX735" s="17"/>
      <c r="BY735" s="17"/>
      <c r="BZ735" s="17"/>
      <c r="CB735" s="17"/>
      <c r="CC735" s="17"/>
      <c r="CD735" s="17"/>
      <c r="CE735" s="17"/>
      <c r="CF735" s="17"/>
      <c r="CG735" s="17"/>
      <c r="CH735" s="17"/>
      <c r="CI735" s="17"/>
      <c r="CJ735" s="17"/>
      <c r="CK735" s="17"/>
      <c r="CL735" s="17"/>
      <c r="CM735" s="17"/>
      <c r="CN735" s="17"/>
      <c r="CO735" s="17"/>
      <c r="CP735" s="17"/>
      <c r="CQ735" s="17"/>
      <c r="CR735" s="17"/>
      <c r="CS735" s="17"/>
      <c r="CT735" s="17"/>
    </row>
    <row r="736" spans="1:105" ht="15.75" customHeight="1" x14ac:dyDescent="0.25">
      <c r="A736" s="230"/>
      <c r="B736" s="231" t="s">
        <v>488</v>
      </c>
      <c r="C736" s="233" t="e">
        <f t="array" aca="1" ref="C736" ca="1">_xll.VisibleAlpha.UDF.VAData($B$731,C$732,$B736,C$734,$B$734,$B$733,$B$732)</f>
        <v>#NAME?</v>
      </c>
      <c r="D736" s="233" t="e">
        <f t="array" aca="1" ref="D736" ca="1">_xll.VisibleAlpha.UDF.VAData($B$731,D$732,$B736,D$734,$B$734,$B$733,$B$732)</f>
        <v>#NAME?</v>
      </c>
      <c r="E736" s="233" t="e">
        <f t="array" aca="1" ref="E736" ca="1">_xll.VisibleAlpha.UDF.VAData($B$731,E$732,$B736,E$734,$B$734,$B$733,$B$732)</f>
        <v>#NAME?</v>
      </c>
      <c r="F736" s="233" t="e">
        <f t="array" aca="1" ref="F736" ca="1">_xll.VisibleAlpha.UDF.VAData($B$731,F$732,$B736,F$734,$B$734,$B$733,$B$732)</f>
        <v>#NAME?</v>
      </c>
      <c r="G736" s="233" t="e">
        <f t="array" aca="1" ref="G736" ca="1">_xll.VisibleAlpha.UDF.VAData($B$731,G$732,$B736,G$734,$B$734,$B$733,$B$732)</f>
        <v>#NAME?</v>
      </c>
      <c r="H736" s="233" t="e">
        <f t="array" aca="1" ref="H736" ca="1">_xll.VisibleAlpha.UDF.VAData($B$731,H$732,$B736,H$734,$B$734,$B$733,$B$732)</f>
        <v>#NAME?</v>
      </c>
      <c r="I736" s="233" t="e">
        <f t="array" aca="1" ref="I736" ca="1">_xll.VisibleAlpha.UDF.VAData($B$731,I$732,$B736,I$734,$B$734,$B$733,$B$732)</f>
        <v>#NAME?</v>
      </c>
      <c r="J736" s="233" t="e">
        <f t="array" aca="1" ref="J736" ca="1">_xll.VisibleAlpha.UDF.VAData($B$731,J$732,$B736,J$734,$B$734,$B$733,$B$732)</f>
        <v>#NAME?</v>
      </c>
      <c r="K736" s="233" t="e">
        <f t="array" aca="1" ref="K736" ca="1">_xll.VisibleAlpha.UDF.VAData($B$731,K$732,$B736,K$734,$B$734,$B$733,$B$732)</f>
        <v>#NAME?</v>
      </c>
      <c r="L736" s="233" t="e">
        <f t="array" aca="1" ref="L736" ca="1">_xll.VisibleAlpha.UDF.VAData($B$731,L$732,$B736,L$734,$B$734,$B$733,$B$732)</f>
        <v>#NAME?</v>
      </c>
      <c r="M736" s="233" t="e">
        <f t="array" aca="1" ref="M736" ca="1">_xll.VisibleAlpha.UDF.VAData($B$731,M$732,$B736,M$734,$B$734,$B$733,$B$732)</f>
        <v>#NAME?</v>
      </c>
      <c r="N736" s="233" t="e">
        <f t="array" aca="1" ref="N736" ca="1">_xll.VisibleAlpha.UDF.VAData($B$731,N$732,$B736,N$734,$B$734,$B$733,$B$732)</f>
        <v>#NAME?</v>
      </c>
      <c r="O736" s="233" t="e">
        <f t="array" aca="1" ref="O736" ca="1">_xll.VisibleAlpha.UDF.VAData($B$731,O$732,$B736,O$734,$B$734,$B$733,$B$732)</f>
        <v>#NAME?</v>
      </c>
      <c r="P736" s="233" t="e">
        <f t="array" aca="1" ref="P736" ca="1">_xll.VisibleAlpha.UDF.VAData($B$731,P$732,$B736,P$734,$B$734,$B$733,$B$732)</f>
        <v>#NAME?</v>
      </c>
      <c r="Q736" s="233" t="e">
        <f t="array" aca="1" ref="Q736" ca="1">_xll.VisibleAlpha.UDF.VAData($B$731,Q$732,$B736,Q$734,$B$734,$B$733,$B$732)</f>
        <v>#NAME?</v>
      </c>
      <c r="R736" s="233" t="e">
        <f t="array" aca="1" ref="R736" ca="1">_xll.VisibleAlpha.UDF.VAData($B$731,R$732,$B736,R$734,$B$734,$B$733,$B$732)</f>
        <v>#NAME?</v>
      </c>
      <c r="S736" s="233" t="e">
        <f t="array" aca="1" ref="S736" ca="1">_xll.VisibleAlpha.UDF.VAData($B$731,S$732,$B736,S$734,$B$734,$B$733,$B$732)</f>
        <v>#NAME?</v>
      </c>
      <c r="T736" s="233" t="e">
        <f t="array" aca="1" ref="T736" ca="1">_xll.VisibleAlpha.UDF.VAData($B$731,T$732,$B736,T$734,$B$734,$B$733,$B$732)</f>
        <v>#NAME?</v>
      </c>
      <c r="U736" s="233" t="e">
        <f t="array" aca="1" ref="U736" ca="1">_xll.VisibleAlpha.UDF.VAData($B$731,U$732,$B736,U$734,$B$734,$B$733,$B$732)</f>
        <v>#NAME?</v>
      </c>
      <c r="V736" s="232" t="e">
        <f t="array" aca="1" ref="V736" ca="1">_xll.VisibleAlpha.UDF.VAData($B$731,V$732,$B736,V$734,$B$734,$B$733,$B$732)</f>
        <v>#NAME?</v>
      </c>
      <c r="W736" s="232" t="e">
        <f t="array" aca="1" ref="W736" ca="1">_xll.VisibleAlpha.UDF.VAData($B$731,W$732,$B736,W$734,$B$734,$B$733,$B$732)</f>
        <v>#NAME?</v>
      </c>
      <c r="X736" s="232" t="e">
        <f t="array" aca="1" ref="X736" ca="1">_xll.VisibleAlpha.UDF.VAData($B$731,X$732,$B736,X$734,$B$734,$B$733,$B$732)</f>
        <v>#NAME?</v>
      </c>
      <c r="Y736" s="232" t="e">
        <f t="array" aca="1" ref="Y736" ca="1">_xll.VisibleAlpha.UDF.VAData($B$731,Y$732,$B736,Y$734,$B$734,$B$733,$B$732)</f>
        <v>#NAME?</v>
      </c>
      <c r="Z736" s="232" t="e">
        <f t="array" aca="1" ref="Z736" ca="1">_xll.VisibleAlpha.UDF.VAData($B$731,Z$732,$B736,Z$734,$B$734,$B$733,$B$732)</f>
        <v>#NAME?</v>
      </c>
      <c r="AA736" s="232" t="e">
        <f t="array" aca="1" ref="AA736" ca="1">_xll.VisibleAlpha.UDF.VAData($B$731,AA$732,$B736,AA$734,$B$734,$B$733,$B$732)</f>
        <v>#NAME?</v>
      </c>
      <c r="AB736" s="232" t="e">
        <f t="array" aca="1" ref="AB736" ca="1">_xll.VisibleAlpha.UDF.VAData($B$731,AB$732,$B736,AB$734,$B$734,$B$733,$B$732)</f>
        <v>#NAME?</v>
      </c>
      <c r="AC736" s="232" t="e">
        <f t="array" aca="1" ref="AC736" ca="1">_xll.VisibleAlpha.UDF.VAData($B$731,AC$732,$B736,AC$734,$B$734,$B$733,$B$732)</f>
        <v>#NAME?</v>
      </c>
      <c r="AD736" s="232" t="e">
        <f t="array" aca="1" ref="AD736" ca="1">_xll.VisibleAlpha.UDF.VAData($B$731,AD$732,$B736,AD$734,$B$734,$B$733,$B$732)</f>
        <v>#NAME?</v>
      </c>
      <c r="AE736" s="232" t="e">
        <f t="array" aca="1" ref="AE736" ca="1">_xll.VisibleAlpha.UDF.VAData($B$731,AE$732,$B736,AE$734,$B$734,$B$733,$B$732)</f>
        <v>#NAME?</v>
      </c>
      <c r="AF736" s="232" t="e">
        <f t="array" aca="1" ref="AF736" ca="1">_xll.VisibleAlpha.UDF.VAData($B$731,AF$732,$B736,AF$734,$B$734,$B$733,$B$732)</f>
        <v>#NAME?</v>
      </c>
      <c r="AG736" s="232" t="e">
        <f t="array" aca="1" ref="AG736" ca="1">_xll.VisibleAlpha.UDF.VAData($B$731,AG$732,$B736,AG$734,$B$734,$B$733,$B$732)</f>
        <v>#NAME?</v>
      </c>
      <c r="AH736" s="232" t="e">
        <f t="array" aca="1" ref="AH736" ca="1">_xll.VisibleAlpha.UDF.VAData($B$731,AH$732,$B736,AH$734,$B$734,$B$733,$B$732)</f>
        <v>#NAME?</v>
      </c>
      <c r="AI736" s="232" t="e">
        <f t="array" aca="1" ref="AI736" ca="1">_xll.VisibleAlpha.UDF.VAData($B$731,AI$732,$B736,AI$734,$B$734,$B$733,$B$732)</f>
        <v>#NAME?</v>
      </c>
      <c r="AJ736" s="232" t="e">
        <f t="array" aca="1" ref="AJ736" ca="1">_xll.VisibleAlpha.UDF.VAData($B$731,AJ$732,$B736,AJ$734,$B$734,$B$733,$B$732)</f>
        <v>#NAME?</v>
      </c>
      <c r="AK736" s="232" t="e">
        <f t="array" aca="1" ref="AK736" ca="1">_xll.VisibleAlpha.UDF.VAData($B$731,AK$732,$B736,AK$734,$B$734,$B$733,$B$732)</f>
        <v>#NAME?</v>
      </c>
      <c r="AL736" s="232" t="e">
        <f t="array" aca="1" ref="AL736" ca="1">_xll.VisibleAlpha.UDF.VAData($B$731,AL$732,$B736,AL$734,$B$734,$B$733,$B$732)</f>
        <v>#NAME?</v>
      </c>
      <c r="AM736" s="232" t="e">
        <f t="array" aca="1" ref="AM736" ca="1">_xll.VisibleAlpha.UDF.VAData($B$731,AM$732,$B736,AM$734,$B$734,$B$733,$B$732)</f>
        <v>#NAME?</v>
      </c>
      <c r="AN736" s="232" t="e">
        <f t="array" aca="1" ref="AN736" ca="1">_xll.VisibleAlpha.UDF.VAData($B$731,AN$732,$B736,AN$734,$B$734,$B$733,$B$732)</f>
        <v>#NAME?</v>
      </c>
      <c r="AO736" s="232" t="e">
        <f t="array" aca="1" ref="AO736" ca="1">_xll.VisibleAlpha.UDF.VAData($B$731,AO$732,$B736,AO$734,$B$734,$B$733,$B$732)</f>
        <v>#NAME?</v>
      </c>
      <c r="AP736" s="232" t="e">
        <f t="array" aca="1" ref="AP736" ca="1">_xll.VisibleAlpha.UDF.VAData($B$731,AP$732,$B736,AP$734,$B$734,$B$733,$B$732)</f>
        <v>#NAME?</v>
      </c>
      <c r="AQ736" s="232" t="e">
        <f t="array" aca="1" ref="AQ736" ca="1">_xll.VisibleAlpha.UDF.VAData($B$731,AQ$732,$B736,AQ$734,$B$734,$B$733,$B$732)</f>
        <v>#NAME?</v>
      </c>
      <c r="AR736" s="232" t="e">
        <f t="array" aca="1" ref="AR736" ca="1">_xll.VisibleAlpha.UDF.VAData($B$731,AR$732,$B736,AR$734,$B$734,$B$733,$B$732)</f>
        <v>#NAME?</v>
      </c>
      <c r="AS736" s="232" t="e">
        <f t="array" aca="1" ref="AS736" ca="1">_xll.VisibleAlpha.UDF.VAData($B$731,AS$732,$B736,AS$734,$B$734,$B$733,$B$732)</f>
        <v>#NAME?</v>
      </c>
      <c r="AT736" s="232" t="e">
        <f t="array" aca="1" ref="AT736" ca="1">_xll.VisibleAlpha.UDF.VAData($B$731,AT$732,$B736,AT$734,$B$734,$B$733,$B$732)</f>
        <v>#NAME?</v>
      </c>
      <c r="AU736" s="232" t="e">
        <f t="array" aca="1" ref="AU736" ca="1">_xll.VisibleAlpha.UDF.VAData($B$731,AU$732,$B736,AU$734,$B$734,$B$733,$B$732)</f>
        <v>#NAME?</v>
      </c>
      <c r="AV736" s="232" t="e">
        <f t="array" aca="1" ref="AV736" ca="1">_xll.VisibleAlpha.UDF.VAData($B$731,AV$732,$B736,AV$734,$B$734,$B$733,$B$732)</f>
        <v>#NAME?</v>
      </c>
      <c r="AW736" s="232" t="e">
        <f t="array" aca="1" ref="AW736" ca="1">_xll.VisibleAlpha.UDF.VAData($B$731,AW$732,$B736,AW$734,$B$734,$B$733,$B$732)</f>
        <v>#NAME?</v>
      </c>
      <c r="AX736" s="232" t="e">
        <f t="array" aca="1" ref="AX736" ca="1">_xll.VisibleAlpha.UDF.VAData($B$731,AX$732,$B736,AX$734,$B$734,$B$733,$B$732)</f>
        <v>#NAME?</v>
      </c>
      <c r="AY736" s="232" t="e">
        <f t="array" aca="1" ref="AY736" ca="1">_xll.VisibleAlpha.UDF.VAData($B$731,AY$732,$B736,AY$734,$B$734,$B$733,$B$732)</f>
        <v>#NAME?</v>
      </c>
      <c r="AZ736" s="232" t="e">
        <f t="array" aca="1" ref="AZ736" ca="1">_xll.VisibleAlpha.UDF.VAData($B$731,AZ$732,$B736,AZ$734,$B$734,$B$733,$B$732)</f>
        <v>#NAME?</v>
      </c>
      <c r="BA736" s="232" t="e">
        <f t="array" aca="1" ref="BA736" ca="1">_xll.VisibleAlpha.UDF.VAData($B$731,BA$732,$B736,BA$734,$B$734,$B$733,$B$732)</f>
        <v>#NAME?</v>
      </c>
      <c r="BB736" s="232" t="e">
        <f t="array" aca="1" ref="BB736" ca="1">_xll.VisibleAlpha.UDF.VAData($B$731,BB$732,$B736,BB$734,$B$734,$B$733,$B$732)</f>
        <v>#NAME?</v>
      </c>
      <c r="BC736" s="232" t="e">
        <f t="array" aca="1" ref="BC736" ca="1">_xll.VisibleAlpha.UDF.VAData($B$731,BC$732,$B736,BC$734,$B$734,$B$733,$B$732)</f>
        <v>#NAME?</v>
      </c>
      <c r="BD736" s="232" t="e">
        <f t="array" aca="1" ref="BD736" ca="1">_xll.VisibleAlpha.UDF.VAData($B$731,BD$732,$B736,BD$734,$B$734,$B$733,$B$732)</f>
        <v>#NAME?</v>
      </c>
      <c r="BE736" s="232" t="e">
        <f t="array" aca="1" ref="BE736" ca="1">_xll.VisibleAlpha.UDF.VAData($B$731,BE$732,$B736,BE$734,$B$734,$B$733,$B$732)</f>
        <v>#NAME?</v>
      </c>
      <c r="BF736" s="232" t="e">
        <f t="array" aca="1" ref="BF736" ca="1">_xll.VisibleAlpha.UDF.VAData($B$731,BF$732,$B736,BF$734,$B$734,$B$733,$B$732)</f>
        <v>#NAME?</v>
      </c>
      <c r="BG736" s="232" t="e">
        <f t="array" aca="1" ref="BG736" ca="1">_xll.VisibleAlpha.UDF.VAData($B$731,BG$732,$B736,BG$734,$B$734,$B$733,$B$732)</f>
        <v>#NAME?</v>
      </c>
      <c r="BH736" s="233" t="e">
        <f t="array" aca="1" ref="BH736" ca="1">_xll.VisibleAlpha.UDF.VAData($B$731,BH$732,$B736,BH$734,$B$734,$B$733,$B$732)</f>
        <v>#NAME?</v>
      </c>
      <c r="BI736" s="233" t="e">
        <f t="array" aca="1" ref="BI736" ca="1">_xll.VisibleAlpha.UDF.VAData($B$731,BI$732,$B736,BI$734,$B$734,$B$733,$B$732)</f>
        <v>#NAME?</v>
      </c>
      <c r="BJ736" s="233" t="e">
        <f t="array" aca="1" ref="BJ736" ca="1">_xll.VisibleAlpha.UDF.VAData($B$731,BJ$732,$B736,BJ$734,$B$734,$B$733,$B$732)</f>
        <v>#NAME?</v>
      </c>
      <c r="BK736" s="233" t="e">
        <f t="array" aca="1" ref="BK736" ca="1">_xll.VisibleAlpha.UDF.VAData($B$731,BK$732,$B736,BK$734,$B$734,$B$733,$B$732)</f>
        <v>#NAME?</v>
      </c>
      <c r="BL736" s="233" t="e">
        <f t="array" aca="1" ref="BL736" ca="1">_xll.VisibleAlpha.UDF.VAData($B$731,BL$732,$B736,BL$734,$B$734,$B$733,$B$732)</f>
        <v>#NAME?</v>
      </c>
      <c r="BM736" s="233" t="e">
        <f t="array" aca="1" ref="BM736" ca="1">_xll.VisibleAlpha.UDF.VAData($B$731,BM$732,$B736,BM$734,$B$734,$B$733,$B$732)</f>
        <v>#NAME?</v>
      </c>
      <c r="BN736" s="233" t="e">
        <f t="array" aca="1" ref="BN736" ca="1">_xll.VisibleAlpha.UDF.VAData($B$731,BN$732,$B736,BN$734,$B$734,$B$733,$B$732)</f>
        <v>#NAME?</v>
      </c>
      <c r="BO736" s="233" t="e">
        <f t="array" aca="1" ref="BO736" ca="1">_xll.VisibleAlpha.UDF.VAData($B$731,BO$732,$B736,BO$734,$B$734,$B$733,$B$732)</f>
        <v>#NAME?</v>
      </c>
      <c r="BP736" s="233" t="e">
        <f t="array" aca="1" ref="BP736" ca="1">_xll.VisibleAlpha.UDF.VAData($B$731,BP$732,$B736,BP$734,$B$734,$B$733,$B$732)</f>
        <v>#NAME?</v>
      </c>
      <c r="BQ736" s="233" t="e">
        <f t="array" aca="1" ref="BQ736" ca="1">_xll.VisibleAlpha.UDF.VAData($B$731,BQ$732,$B736,BQ$734,$B$734,$B$733,$B$732)</f>
        <v>#NAME?</v>
      </c>
      <c r="BR736" s="233" t="e">
        <f t="array" aca="1" ref="BR736" ca="1">_xll.VisibleAlpha.UDF.VAData($B$731,BR$732,$B736,BR$734,$B$734,$B$733,$B$732)</f>
        <v>#NAME?</v>
      </c>
      <c r="BS736" s="233" t="e">
        <f t="array" aca="1" ref="BS736" ca="1">_xll.VisibleAlpha.UDF.VAData($B$731,BS$732,$B736,BS$734,$B$734,$B$733,$B$732)</f>
        <v>#NAME?</v>
      </c>
      <c r="BT736" s="233" t="e">
        <f t="array" aca="1" ref="BT736" ca="1">_xll.VisibleAlpha.UDF.VAData($B$731,BT$732,$B736,BT$734,$B$734,$B$733,$B$732)</f>
        <v>#NAME?</v>
      </c>
      <c r="BU736" s="233" t="e">
        <f t="array" aca="1" ref="BU736" ca="1">_xll.VisibleAlpha.UDF.VAData($B$731,BU$732,$B736,BU$734,$B$734,$B$733,$B$732)</f>
        <v>#NAME?</v>
      </c>
      <c r="BV736" s="233" t="e">
        <f t="array" aca="1" ref="BV736" ca="1">_xll.VisibleAlpha.UDF.VAData($B$731,BV$732,$B736,BV$734,$B$734,$B$733,$B$732)</f>
        <v>#NAME?</v>
      </c>
      <c r="BW736" s="233" t="e">
        <f t="array" aca="1" ref="BW736" ca="1">_xll.VisibleAlpha.UDF.VAData($B$731,BW$732,$B736,BW$734,$B$734,$B$733,$B$732)</f>
        <v>#NAME?</v>
      </c>
      <c r="BX736" s="233" t="e">
        <f t="array" aca="1" ref="BX736" ca="1">_xll.VisibleAlpha.UDF.VAData($B$731,BX$732,$B736,BX$734,$B$734,$B$733,$B$732)</f>
        <v>#NAME?</v>
      </c>
      <c r="BY736" s="233" t="e">
        <f t="array" aca="1" ref="BY736" ca="1">_xll.VisibleAlpha.UDF.VAData($B$731,BY$732,$B736,BY$734,$B$734,$B$733,$B$732)</f>
        <v>#NAME?</v>
      </c>
      <c r="BZ736" s="233" t="e">
        <f t="array" aca="1" ref="BZ736" ca="1">_xll.VisibleAlpha.UDF.VAData($B$731,BZ$732,$B736,BZ$734,$B$734,$B$733,$B$732)</f>
        <v>#NAME?</v>
      </c>
      <c r="CB736" s="232" t="e">
        <f t="array" aca="1" ref="CB736" ca="1">_xll.VisibleAlpha.UDF.VAData($B$731,CB$732,$B736,CB$734,$B$734,$B$733,$B$732)</f>
        <v>#NAME?</v>
      </c>
      <c r="CC736" s="232" t="e">
        <f t="array" aca="1" ref="CC736" ca="1">_xll.VisibleAlpha.UDF.VAData($B$731,CC$732,$B736,CC$734,$B$734,$B$733,$B$732)</f>
        <v>#NAME?</v>
      </c>
      <c r="CD736" s="232" t="e">
        <f t="array" aca="1" ref="CD736" ca="1">_xll.VisibleAlpha.UDF.VAData($B$731,CD$732,$B736,CD$734,$B$734,$B$733,$B$732)</f>
        <v>#NAME?</v>
      </c>
      <c r="CE736" s="232" t="e">
        <f t="array" aca="1" ref="CE736" ca="1">_xll.VisibleAlpha.UDF.VAData($B$731,CE$732,$B736,CE$734,$B$734,$B$733,$B$732)</f>
        <v>#NAME?</v>
      </c>
      <c r="CF736" s="232" t="e">
        <f t="array" aca="1" ref="CF736" ca="1">_xll.VisibleAlpha.UDF.VAData($B$731,CF$732,$B736,CF$734,$B$734,$B$733,$B$732)</f>
        <v>#NAME?</v>
      </c>
      <c r="CG736" s="232" t="e">
        <f t="array" aca="1" ref="CG736" ca="1">_xll.VisibleAlpha.UDF.VAData($B$731,CG$732,$B736,CG$734,$B$734,$B$733,$B$732)</f>
        <v>#NAME?</v>
      </c>
      <c r="CH736" s="232" t="e">
        <f t="array" aca="1" ref="CH736" ca="1">_xll.VisibleAlpha.UDF.VAData($B$731,CH$732,$B736,CH$734,$B$734,$B$733,$B$732)</f>
        <v>#NAME?</v>
      </c>
      <c r="CI736" s="232" t="e">
        <f t="array" aca="1" ref="CI736" ca="1">_xll.VisibleAlpha.UDF.VAData($B$731,CI$732,$B736,CI$734,$B$734,$B$733,$B$732)</f>
        <v>#NAME?</v>
      </c>
      <c r="CJ736" s="232" t="e">
        <f t="array" aca="1" ref="CJ736" ca="1">_xll.VisibleAlpha.UDF.VAData($B$731,CJ$732,$B736,CJ$734,$B$734,$B$733,$B$732)</f>
        <v>#NAME?</v>
      </c>
      <c r="CK736" s="232" t="e">
        <f t="array" aca="1" ref="CK736" ca="1">_xll.VisibleAlpha.UDF.VAData($B$731,CK$732,$B736,CK$734,$B$734,$B$733,$B$732)</f>
        <v>#NAME?</v>
      </c>
      <c r="CL736" s="232" t="e">
        <f t="array" aca="1" ref="CL736" ca="1">_xll.VisibleAlpha.UDF.VAData($B$731,CL$732,$B736,CL$734,$B$734,$B$733,$B$732)</f>
        <v>#NAME?</v>
      </c>
      <c r="CM736" s="232" t="e">
        <f t="array" aca="1" ref="CM736" ca="1">_xll.VisibleAlpha.UDF.VAData($B$731,CM$732,$B736,CM$734,$B$734,$B$733,$B$732)</f>
        <v>#NAME?</v>
      </c>
      <c r="CN736" s="232" t="e">
        <f t="array" aca="1" ref="CN736" ca="1">_xll.VisibleAlpha.UDF.VAData($B$731,CN$732,$B736,CN$734,$B$734,$B$733,$B$732)</f>
        <v>#NAME?</v>
      </c>
      <c r="CO736" s="233" t="e">
        <f t="array" aca="1" ref="CO736" ca="1">_xll.VisibleAlpha.UDF.VAData($B$731,CO$732,$B736,CO$734,$B$734,$B$733,$B$732)</f>
        <v>#NAME?</v>
      </c>
      <c r="CP736" s="233" t="e">
        <f t="array" aca="1" ref="CP736" ca="1">_xll.VisibleAlpha.UDF.VAData($B$731,CP$732,$B736,CP$734,$B$734,$B$733,$B$732)</f>
        <v>#NAME?</v>
      </c>
      <c r="CQ736" s="233" t="e">
        <f t="array" aca="1" ref="CQ736" ca="1">_xll.VisibleAlpha.UDF.VAData($B$731,CQ$732,$B736,CQ$734,$B$734,$B$733,$B$732)</f>
        <v>#NAME?</v>
      </c>
      <c r="CR736" s="233" t="e">
        <f t="array" aca="1" ref="CR736" ca="1">_xll.VisibleAlpha.UDF.VAData($B$731,CR$732,$B736,CR$734,$B$734,$B$733,$B$732)</f>
        <v>#NAME?</v>
      </c>
      <c r="CS736" s="233" t="e">
        <f t="array" aca="1" ref="CS736" ca="1">_xll.VisibleAlpha.UDF.VAData($B$731,CS$732,$B736,CS$734,$B$734,$B$733,$B$732)</f>
        <v>#NAME?</v>
      </c>
      <c r="CT736" s="233" t="e">
        <f t="array" aca="1" ref="CT736" ca="1">_xll.VisibleAlpha.UDF.VAData($B$731,CT$732,$B736,CT$734,$B$734,$B$733,$B$732)</f>
        <v>#NAME?</v>
      </c>
    </row>
    <row r="737" spans="1:98" ht="15.75" customHeight="1" x14ac:dyDescent="0.25">
      <c r="A737" s="228"/>
      <c r="B737" s="81" t="s">
        <v>489</v>
      </c>
      <c r="C737" s="229" t="e">
        <f t="array" aca="1" ref="C737" ca="1">_xll.VisibleAlpha.UDF.VAData($B$731,C$732,$B737,C$734,$B$734,$B$733,$B$732)</f>
        <v>#NAME?</v>
      </c>
      <c r="D737" s="229" t="e">
        <f t="array" aca="1" ref="D737" ca="1">_xll.VisibleAlpha.UDF.VAData($B$731,D$732,$B737,D$734,$B$734,$B$733,$B$732)</f>
        <v>#NAME?</v>
      </c>
      <c r="E737" s="229" t="e">
        <f t="array" aca="1" ref="E737" ca="1">_xll.VisibleAlpha.UDF.VAData($B$731,E$732,$B737,E$734,$B$734,$B$733,$B$732)</f>
        <v>#NAME?</v>
      </c>
      <c r="F737" s="229" t="e">
        <f t="array" aca="1" ref="F737" ca="1">_xll.VisibleAlpha.UDF.VAData($B$731,F$732,$B737,F$734,$B$734,$B$733,$B$732)</f>
        <v>#NAME?</v>
      </c>
      <c r="G737" s="229" t="e">
        <f t="array" aca="1" ref="G737" ca="1">_xll.VisibleAlpha.UDF.VAData($B$731,G$732,$B737,G$734,$B$734,$B$733,$B$732)</f>
        <v>#NAME?</v>
      </c>
      <c r="H737" s="229" t="e">
        <f t="array" aca="1" ref="H737" ca="1">_xll.VisibleAlpha.UDF.VAData($B$731,H$732,$B737,H$734,$B$734,$B$733,$B$732)</f>
        <v>#NAME?</v>
      </c>
      <c r="I737" s="229" t="e">
        <f t="array" aca="1" ref="I737" ca="1">_xll.VisibleAlpha.UDF.VAData($B$731,I$732,$B737,I$734,$B$734,$B$733,$B$732)</f>
        <v>#NAME?</v>
      </c>
      <c r="J737" s="229" t="e">
        <f t="array" aca="1" ref="J737" ca="1">_xll.VisibleAlpha.UDF.VAData($B$731,J$732,$B737,J$734,$B$734,$B$733,$B$732)</f>
        <v>#NAME?</v>
      </c>
      <c r="K737" s="229" t="e">
        <f t="array" aca="1" ref="K737" ca="1">_xll.VisibleAlpha.UDF.VAData($B$731,K$732,$B737,K$734,$B$734,$B$733,$B$732)</f>
        <v>#NAME?</v>
      </c>
      <c r="L737" s="229" t="e">
        <f t="array" aca="1" ref="L737" ca="1">_xll.VisibleAlpha.UDF.VAData($B$731,L$732,$B737,L$734,$B$734,$B$733,$B$732)</f>
        <v>#NAME?</v>
      </c>
      <c r="M737" s="229" t="e">
        <f t="array" aca="1" ref="M737" ca="1">_xll.VisibleAlpha.UDF.VAData($B$731,M$732,$B737,M$734,$B$734,$B$733,$B$732)</f>
        <v>#NAME?</v>
      </c>
      <c r="N737" s="229" t="e">
        <f t="array" aca="1" ref="N737" ca="1">_xll.VisibleAlpha.UDF.VAData($B$731,N$732,$B737,N$734,$B$734,$B$733,$B$732)</f>
        <v>#NAME?</v>
      </c>
      <c r="O737" s="229" t="e">
        <f t="array" aca="1" ref="O737" ca="1">_xll.VisibleAlpha.UDF.VAData($B$731,O$732,$B737,O$734,$B$734,$B$733,$B$732)</f>
        <v>#NAME?</v>
      </c>
      <c r="P737" s="229" t="e">
        <f t="array" aca="1" ref="P737" ca="1">_xll.VisibleAlpha.UDF.VAData($B$731,P$732,$B737,P$734,$B$734,$B$733,$B$732)</f>
        <v>#NAME?</v>
      </c>
      <c r="Q737" s="229" t="e">
        <f t="array" aca="1" ref="Q737" ca="1">_xll.VisibleAlpha.UDF.VAData($B$731,Q$732,$B737,Q$734,$B$734,$B$733,$B$732)</f>
        <v>#NAME?</v>
      </c>
      <c r="R737" s="229" t="e">
        <f t="array" aca="1" ref="R737" ca="1">_xll.VisibleAlpha.UDF.VAData($B$731,R$732,$B737,R$734,$B$734,$B$733,$B$732)</f>
        <v>#NAME?</v>
      </c>
      <c r="S737" s="229" t="e">
        <f t="array" aca="1" ref="S737" ca="1">_xll.VisibleAlpha.UDF.VAData($B$731,S$732,$B737,S$734,$B$734,$B$733,$B$732)</f>
        <v>#NAME?</v>
      </c>
      <c r="T737" s="229" t="e">
        <f t="array" aca="1" ref="T737" ca="1">_xll.VisibleAlpha.UDF.VAData($B$731,T$732,$B737,T$734,$B$734,$B$733,$B$732)</f>
        <v>#NAME?</v>
      </c>
      <c r="U737" s="229" t="e">
        <f t="array" aca="1" ref="U737" ca="1">_xll.VisibleAlpha.UDF.VAData($B$731,U$732,$B737,U$734,$B$734,$B$733,$B$732)</f>
        <v>#NAME?</v>
      </c>
      <c r="V737" s="9" t="e">
        <f t="array" aca="1" ref="V737" ca="1">_xll.VisibleAlpha.UDF.VAData($B$731,V$732,$B737,V$734,$B$734,$B$733,$B$732)</f>
        <v>#NAME?</v>
      </c>
      <c r="W737" s="9" t="e">
        <f t="array" aca="1" ref="W737" ca="1">_xll.VisibleAlpha.UDF.VAData($B$731,W$732,$B737,W$734,$B$734,$B$733,$B$732)</f>
        <v>#NAME?</v>
      </c>
      <c r="X737" s="9" t="e">
        <f t="array" aca="1" ref="X737" ca="1">_xll.VisibleAlpha.UDF.VAData($B$731,X$732,$B737,X$734,$B$734,$B$733,$B$732)</f>
        <v>#NAME?</v>
      </c>
      <c r="Y737" s="9" t="e">
        <f t="array" aca="1" ref="Y737" ca="1">_xll.VisibleAlpha.UDF.VAData($B$731,Y$732,$B737,Y$734,$B$734,$B$733,$B$732)</f>
        <v>#NAME?</v>
      </c>
      <c r="Z737" s="9" t="e">
        <f t="array" aca="1" ref="Z737" ca="1">_xll.VisibleAlpha.UDF.VAData($B$731,Z$732,$B737,Z$734,$B$734,$B$733,$B$732)</f>
        <v>#NAME?</v>
      </c>
      <c r="AA737" s="9" t="e">
        <f t="array" aca="1" ref="AA737" ca="1">_xll.VisibleAlpha.UDF.VAData($B$731,AA$732,$B737,AA$734,$B$734,$B$733,$B$732)</f>
        <v>#NAME?</v>
      </c>
      <c r="AB737" s="9" t="e">
        <f t="array" aca="1" ref="AB737" ca="1">_xll.VisibleAlpha.UDF.VAData($B$731,AB$732,$B737,AB$734,$B$734,$B$733,$B$732)</f>
        <v>#NAME?</v>
      </c>
      <c r="AC737" s="9" t="e">
        <f t="array" aca="1" ref="AC737" ca="1">_xll.VisibleAlpha.UDF.VAData($B$731,AC$732,$B737,AC$734,$B$734,$B$733,$B$732)</f>
        <v>#NAME?</v>
      </c>
      <c r="AD737" s="9" t="e">
        <f t="array" aca="1" ref="AD737" ca="1">_xll.VisibleAlpha.UDF.VAData($B$731,AD$732,$B737,AD$734,$B$734,$B$733,$B$732)</f>
        <v>#NAME?</v>
      </c>
      <c r="AE737" s="9" t="e">
        <f t="array" aca="1" ref="AE737" ca="1">_xll.VisibleAlpha.UDF.VAData($B$731,AE$732,$B737,AE$734,$B$734,$B$733,$B$732)</f>
        <v>#NAME?</v>
      </c>
      <c r="AF737" s="9" t="e">
        <f t="array" aca="1" ref="AF737" ca="1">_xll.VisibleAlpha.UDF.VAData($B$731,AF$732,$B737,AF$734,$B$734,$B$733,$B$732)</f>
        <v>#NAME?</v>
      </c>
      <c r="AG737" s="9" t="e">
        <f t="array" aca="1" ref="AG737" ca="1">_xll.VisibleAlpha.UDF.VAData($B$731,AG$732,$B737,AG$734,$B$734,$B$733,$B$732)</f>
        <v>#NAME?</v>
      </c>
      <c r="AH737" s="9" t="e">
        <f t="array" aca="1" ref="AH737" ca="1">_xll.VisibleAlpha.UDF.VAData($B$731,AH$732,$B737,AH$734,$B$734,$B$733,$B$732)</f>
        <v>#NAME?</v>
      </c>
      <c r="AI737" s="9" t="e">
        <f t="array" aca="1" ref="AI737" ca="1">_xll.VisibleAlpha.UDF.VAData($B$731,AI$732,$B737,AI$734,$B$734,$B$733,$B$732)</f>
        <v>#NAME?</v>
      </c>
      <c r="AJ737" s="9" t="e">
        <f t="array" aca="1" ref="AJ737" ca="1">_xll.VisibleAlpha.UDF.VAData($B$731,AJ$732,$B737,AJ$734,$B$734,$B$733,$B$732)</f>
        <v>#NAME?</v>
      </c>
      <c r="AK737" s="9" t="e">
        <f t="array" aca="1" ref="AK737" ca="1">_xll.VisibleAlpha.UDF.VAData($B$731,AK$732,$B737,AK$734,$B$734,$B$733,$B$732)</f>
        <v>#NAME?</v>
      </c>
      <c r="AL737" s="9" t="e">
        <f t="array" aca="1" ref="AL737" ca="1">_xll.VisibleAlpha.UDF.VAData($B$731,AL$732,$B737,AL$734,$B$734,$B$733,$B$732)</f>
        <v>#NAME?</v>
      </c>
      <c r="AM737" s="9" t="e">
        <f t="array" aca="1" ref="AM737" ca="1">_xll.VisibleAlpha.UDF.VAData($B$731,AM$732,$B737,AM$734,$B$734,$B$733,$B$732)</f>
        <v>#NAME?</v>
      </c>
      <c r="AN737" s="9" t="e">
        <f t="array" aca="1" ref="AN737" ca="1">_xll.VisibleAlpha.UDF.VAData($B$731,AN$732,$B737,AN$734,$B$734,$B$733,$B$732)</f>
        <v>#NAME?</v>
      </c>
      <c r="AO737" s="9" t="e">
        <f t="array" aca="1" ref="AO737" ca="1">_xll.VisibleAlpha.UDF.VAData($B$731,AO$732,$B737,AO$734,$B$734,$B$733,$B$732)</f>
        <v>#NAME?</v>
      </c>
      <c r="AP737" s="9" t="e">
        <f t="array" aca="1" ref="AP737" ca="1">_xll.VisibleAlpha.UDF.VAData($B$731,AP$732,$B737,AP$734,$B$734,$B$733,$B$732)</f>
        <v>#NAME?</v>
      </c>
      <c r="AQ737" s="9" t="e">
        <f t="array" aca="1" ref="AQ737" ca="1">_xll.VisibleAlpha.UDF.VAData($B$731,AQ$732,$B737,AQ$734,$B$734,$B$733,$B$732)</f>
        <v>#NAME?</v>
      </c>
      <c r="AR737" s="9" t="e">
        <f t="array" aca="1" ref="AR737" ca="1">_xll.VisibleAlpha.UDF.VAData($B$731,AR$732,$B737,AR$734,$B$734,$B$733,$B$732)</f>
        <v>#NAME?</v>
      </c>
      <c r="AS737" s="9" t="e">
        <f t="array" aca="1" ref="AS737" ca="1">_xll.VisibleAlpha.UDF.VAData($B$731,AS$732,$B737,AS$734,$B$734,$B$733,$B$732)</f>
        <v>#NAME?</v>
      </c>
      <c r="AT737" s="9" t="e">
        <f t="array" aca="1" ref="AT737" ca="1">_xll.VisibleAlpha.UDF.VAData($B$731,AT$732,$B737,AT$734,$B$734,$B$733,$B$732)</f>
        <v>#NAME?</v>
      </c>
      <c r="AU737" s="9" t="e">
        <f t="array" aca="1" ref="AU737" ca="1">_xll.VisibleAlpha.UDF.VAData($B$731,AU$732,$B737,AU$734,$B$734,$B$733,$B$732)</f>
        <v>#NAME?</v>
      </c>
      <c r="AV737" s="9" t="e">
        <f t="array" aca="1" ref="AV737" ca="1">_xll.VisibleAlpha.UDF.VAData($B$731,AV$732,$B737,AV$734,$B$734,$B$733,$B$732)</f>
        <v>#NAME?</v>
      </c>
      <c r="AW737" s="9" t="e">
        <f t="array" aca="1" ref="AW737" ca="1">_xll.VisibleAlpha.UDF.VAData($B$731,AW$732,$B737,AW$734,$B$734,$B$733,$B$732)</f>
        <v>#NAME?</v>
      </c>
      <c r="AX737" s="9" t="e">
        <f t="array" aca="1" ref="AX737" ca="1">_xll.VisibleAlpha.UDF.VAData($B$731,AX$732,$B737,AX$734,$B$734,$B$733,$B$732)</f>
        <v>#NAME?</v>
      </c>
      <c r="AY737" s="9" t="e">
        <f t="array" aca="1" ref="AY737" ca="1">_xll.VisibleAlpha.UDF.VAData($B$731,AY$732,$B737,AY$734,$B$734,$B$733,$B$732)</f>
        <v>#NAME?</v>
      </c>
      <c r="AZ737" s="9" t="e">
        <f t="array" aca="1" ref="AZ737" ca="1">_xll.VisibleAlpha.UDF.VAData($B$731,AZ$732,$B737,AZ$734,$B$734,$B$733,$B$732)</f>
        <v>#NAME?</v>
      </c>
      <c r="BA737" s="9" t="e">
        <f t="array" aca="1" ref="BA737" ca="1">_xll.VisibleAlpha.UDF.VAData($B$731,BA$732,$B737,BA$734,$B$734,$B$733,$B$732)</f>
        <v>#NAME?</v>
      </c>
      <c r="BB737" s="9" t="e">
        <f t="array" aca="1" ref="BB737" ca="1">_xll.VisibleAlpha.UDF.VAData($B$731,BB$732,$B737,BB$734,$B$734,$B$733,$B$732)</f>
        <v>#NAME?</v>
      </c>
      <c r="BC737" s="9" t="e">
        <f t="array" aca="1" ref="BC737" ca="1">_xll.VisibleAlpha.UDF.VAData($B$731,BC$732,$B737,BC$734,$B$734,$B$733,$B$732)</f>
        <v>#NAME?</v>
      </c>
      <c r="BD737" s="9" t="e">
        <f t="array" aca="1" ref="BD737" ca="1">_xll.VisibleAlpha.UDF.VAData($B$731,BD$732,$B737,BD$734,$B$734,$B$733,$B$732)</f>
        <v>#NAME?</v>
      </c>
      <c r="BE737" s="9" t="e">
        <f t="array" aca="1" ref="BE737" ca="1">_xll.VisibleAlpha.UDF.VAData($B$731,BE$732,$B737,BE$734,$B$734,$B$733,$B$732)</f>
        <v>#NAME?</v>
      </c>
      <c r="BF737" s="9" t="e">
        <f t="array" aca="1" ref="BF737" ca="1">_xll.VisibleAlpha.UDF.VAData($B$731,BF$732,$B737,BF$734,$B$734,$B$733,$B$732)</f>
        <v>#NAME?</v>
      </c>
      <c r="BG737" s="9" t="e">
        <f t="array" aca="1" ref="BG737" ca="1">_xll.VisibleAlpha.UDF.VAData($B$731,BG$732,$B737,BG$734,$B$734,$B$733,$B$732)</f>
        <v>#NAME?</v>
      </c>
      <c r="BH737" s="229" t="e">
        <f t="array" aca="1" ref="BH737" ca="1">_xll.VisibleAlpha.UDF.VAData($B$731,BH$732,$B737,BH$734,$B$734,$B$733,$B$732)</f>
        <v>#NAME?</v>
      </c>
      <c r="BI737" s="229" t="e">
        <f t="array" aca="1" ref="BI737" ca="1">_xll.VisibleAlpha.UDF.VAData($B$731,BI$732,$B737,BI$734,$B$734,$B$733,$B$732)</f>
        <v>#NAME?</v>
      </c>
      <c r="BJ737" s="229" t="e">
        <f t="array" aca="1" ref="BJ737" ca="1">_xll.VisibleAlpha.UDF.VAData($B$731,BJ$732,$B737,BJ$734,$B$734,$B$733,$B$732)</f>
        <v>#NAME?</v>
      </c>
      <c r="BK737" s="229" t="e">
        <f t="array" aca="1" ref="BK737" ca="1">_xll.VisibleAlpha.UDF.VAData($B$731,BK$732,$B737,BK$734,$B$734,$B$733,$B$732)</f>
        <v>#NAME?</v>
      </c>
      <c r="BL737" s="229" t="e">
        <f t="array" aca="1" ref="BL737" ca="1">_xll.VisibleAlpha.UDF.VAData($B$731,BL$732,$B737,BL$734,$B$734,$B$733,$B$732)</f>
        <v>#NAME?</v>
      </c>
      <c r="BM737" s="229" t="e">
        <f t="array" aca="1" ref="BM737" ca="1">_xll.VisibleAlpha.UDF.VAData($B$731,BM$732,$B737,BM$734,$B$734,$B$733,$B$732)</f>
        <v>#NAME?</v>
      </c>
      <c r="BN737" s="229" t="e">
        <f t="array" aca="1" ref="BN737" ca="1">_xll.VisibleAlpha.UDF.VAData($B$731,BN$732,$B737,BN$734,$B$734,$B$733,$B$732)</f>
        <v>#NAME?</v>
      </c>
      <c r="BO737" s="229" t="e">
        <f t="array" aca="1" ref="BO737" ca="1">_xll.VisibleAlpha.UDF.VAData($B$731,BO$732,$B737,BO$734,$B$734,$B$733,$B$732)</f>
        <v>#NAME?</v>
      </c>
      <c r="BP737" s="229" t="e">
        <f t="array" aca="1" ref="BP737" ca="1">_xll.VisibleAlpha.UDF.VAData($B$731,BP$732,$B737,BP$734,$B$734,$B$733,$B$732)</f>
        <v>#NAME?</v>
      </c>
      <c r="BQ737" s="229" t="e">
        <f t="array" aca="1" ref="BQ737" ca="1">_xll.VisibleAlpha.UDF.VAData($B$731,BQ$732,$B737,BQ$734,$B$734,$B$733,$B$732)</f>
        <v>#NAME?</v>
      </c>
      <c r="BR737" s="229" t="e">
        <f t="array" aca="1" ref="BR737" ca="1">_xll.VisibleAlpha.UDF.VAData($B$731,BR$732,$B737,BR$734,$B$734,$B$733,$B$732)</f>
        <v>#NAME?</v>
      </c>
      <c r="BS737" s="229" t="e">
        <f t="array" aca="1" ref="BS737" ca="1">_xll.VisibleAlpha.UDF.VAData($B$731,BS$732,$B737,BS$734,$B$734,$B$733,$B$732)</f>
        <v>#NAME?</v>
      </c>
      <c r="BT737" s="229" t="e">
        <f t="array" aca="1" ref="BT737" ca="1">_xll.VisibleAlpha.UDF.VAData($B$731,BT$732,$B737,BT$734,$B$734,$B$733,$B$732)</f>
        <v>#NAME?</v>
      </c>
      <c r="BU737" s="229" t="e">
        <f t="array" aca="1" ref="BU737" ca="1">_xll.VisibleAlpha.UDF.VAData($B$731,BU$732,$B737,BU$734,$B$734,$B$733,$B$732)</f>
        <v>#NAME?</v>
      </c>
      <c r="BV737" s="229" t="e">
        <f t="array" aca="1" ref="BV737" ca="1">_xll.VisibleAlpha.UDF.VAData($B$731,BV$732,$B737,BV$734,$B$734,$B$733,$B$732)</f>
        <v>#NAME?</v>
      </c>
      <c r="BW737" s="229" t="e">
        <f t="array" aca="1" ref="BW737" ca="1">_xll.VisibleAlpha.UDF.VAData($B$731,BW$732,$B737,BW$734,$B$734,$B$733,$B$732)</f>
        <v>#NAME?</v>
      </c>
      <c r="BX737" s="229" t="e">
        <f t="array" aca="1" ref="BX737" ca="1">_xll.VisibleAlpha.UDF.VAData($B$731,BX$732,$B737,BX$734,$B$734,$B$733,$B$732)</f>
        <v>#NAME?</v>
      </c>
      <c r="BY737" s="229" t="e">
        <f t="array" aca="1" ref="BY737" ca="1">_xll.VisibleAlpha.UDF.VAData($B$731,BY$732,$B737,BY$734,$B$734,$B$733,$B$732)</f>
        <v>#NAME?</v>
      </c>
      <c r="BZ737" s="229" t="e">
        <f t="array" aca="1" ref="BZ737" ca="1">_xll.VisibleAlpha.UDF.VAData($B$731,BZ$732,$B737,BZ$734,$B$734,$B$733,$B$732)</f>
        <v>#NAME?</v>
      </c>
      <c r="CB737" s="9" t="e">
        <f t="array" aca="1" ref="CB737" ca="1">_xll.VisibleAlpha.UDF.VAData($B$731,CB$732,$B737,CB$734,$B$734,$B$733,$B$732)</f>
        <v>#NAME?</v>
      </c>
      <c r="CC737" s="9" t="e">
        <f t="array" aca="1" ref="CC737" ca="1">_xll.VisibleAlpha.UDF.VAData($B$731,CC$732,$B737,CC$734,$B$734,$B$733,$B$732)</f>
        <v>#NAME?</v>
      </c>
      <c r="CD737" s="9" t="e">
        <f t="array" aca="1" ref="CD737" ca="1">_xll.VisibleAlpha.UDF.VAData($B$731,CD$732,$B737,CD$734,$B$734,$B$733,$B$732)</f>
        <v>#NAME?</v>
      </c>
      <c r="CE737" s="9" t="e">
        <f t="array" aca="1" ref="CE737" ca="1">_xll.VisibleAlpha.UDF.VAData($B$731,CE$732,$B737,CE$734,$B$734,$B$733,$B$732)</f>
        <v>#NAME?</v>
      </c>
      <c r="CF737" s="9" t="e">
        <f t="array" aca="1" ref="CF737" ca="1">_xll.VisibleAlpha.UDF.VAData($B$731,CF$732,$B737,CF$734,$B$734,$B$733,$B$732)</f>
        <v>#NAME?</v>
      </c>
      <c r="CG737" s="9" t="e">
        <f t="array" aca="1" ref="CG737" ca="1">_xll.VisibleAlpha.UDF.VAData($B$731,CG$732,$B737,CG$734,$B$734,$B$733,$B$732)</f>
        <v>#NAME?</v>
      </c>
      <c r="CH737" s="9" t="e">
        <f t="array" aca="1" ref="CH737" ca="1">_xll.VisibleAlpha.UDF.VAData($B$731,CH$732,$B737,CH$734,$B$734,$B$733,$B$732)</f>
        <v>#NAME?</v>
      </c>
      <c r="CI737" s="9" t="e">
        <f t="array" aca="1" ref="CI737" ca="1">_xll.VisibleAlpha.UDF.VAData($B$731,CI$732,$B737,CI$734,$B$734,$B$733,$B$732)</f>
        <v>#NAME?</v>
      </c>
      <c r="CJ737" s="9" t="e">
        <f t="array" aca="1" ref="CJ737" ca="1">_xll.VisibleAlpha.UDF.VAData($B$731,CJ$732,$B737,CJ$734,$B$734,$B$733,$B$732)</f>
        <v>#NAME?</v>
      </c>
      <c r="CK737" s="9" t="e">
        <f t="array" aca="1" ref="CK737" ca="1">_xll.VisibleAlpha.UDF.VAData($B$731,CK$732,$B737,CK$734,$B$734,$B$733,$B$732)</f>
        <v>#NAME?</v>
      </c>
      <c r="CL737" s="9" t="e">
        <f t="array" aca="1" ref="CL737" ca="1">_xll.VisibleAlpha.UDF.VAData($B$731,CL$732,$B737,CL$734,$B$734,$B$733,$B$732)</f>
        <v>#NAME?</v>
      </c>
      <c r="CM737" s="9" t="e">
        <f t="array" aca="1" ref="CM737" ca="1">_xll.VisibleAlpha.UDF.VAData($B$731,CM$732,$B737,CM$734,$B$734,$B$733,$B$732)</f>
        <v>#NAME?</v>
      </c>
      <c r="CN737" s="9" t="e">
        <f t="array" aca="1" ref="CN737" ca="1">_xll.VisibleAlpha.UDF.VAData($B$731,CN$732,$B737,CN$734,$B$734,$B$733,$B$732)</f>
        <v>#NAME?</v>
      </c>
      <c r="CO737" s="229" t="e">
        <f t="array" aca="1" ref="CO737" ca="1">_xll.VisibleAlpha.UDF.VAData($B$731,CO$732,$B737,CO$734,$B$734,$B$733,$B$732)</f>
        <v>#NAME?</v>
      </c>
      <c r="CP737" s="229" t="e">
        <f t="array" aca="1" ref="CP737" ca="1">_xll.VisibleAlpha.UDF.VAData($B$731,CP$732,$B737,CP$734,$B$734,$B$733,$B$732)</f>
        <v>#NAME?</v>
      </c>
      <c r="CQ737" s="229" t="e">
        <f t="array" aca="1" ref="CQ737" ca="1">_xll.VisibleAlpha.UDF.VAData($B$731,CQ$732,$B737,CQ$734,$B$734,$B$733,$B$732)</f>
        <v>#NAME?</v>
      </c>
      <c r="CR737" s="229" t="e">
        <f t="array" aca="1" ref="CR737" ca="1">_xll.VisibleAlpha.UDF.VAData($B$731,CR$732,$B737,CR$734,$B$734,$B$733,$B$732)</f>
        <v>#NAME?</v>
      </c>
      <c r="CS737" s="229" t="e">
        <f t="array" aca="1" ref="CS737" ca="1">_xll.VisibleAlpha.UDF.VAData($B$731,CS$732,$B737,CS$734,$B$734,$B$733,$B$732)</f>
        <v>#NAME?</v>
      </c>
      <c r="CT737" s="229" t="e">
        <f t="array" aca="1" ref="CT737" ca="1">_xll.VisibleAlpha.UDF.VAData($B$731,CT$732,$B737,CT$734,$B$734,$B$733,$B$732)</f>
        <v>#NAME?</v>
      </c>
    </row>
    <row r="738" spans="1:98" ht="15.75" customHeight="1" x14ac:dyDescent="0.25">
      <c r="A738" s="228"/>
      <c r="B738" s="81" t="s">
        <v>490</v>
      </c>
      <c r="C738" s="229" t="e">
        <f t="array" aca="1" ref="C738" ca="1">_xll.VisibleAlpha.UDF.VAData($B$731,C$732,$B738,C$734,$B$734,$B$733,$B$732)</f>
        <v>#NAME?</v>
      </c>
      <c r="D738" s="229" t="e">
        <f t="array" aca="1" ref="D738" ca="1">_xll.VisibleAlpha.UDF.VAData($B$731,D$732,$B738,D$734,$B$734,$B$733,$B$732)</f>
        <v>#NAME?</v>
      </c>
      <c r="E738" s="229" t="e">
        <f t="array" aca="1" ref="E738" ca="1">_xll.VisibleAlpha.UDF.VAData($B$731,E$732,$B738,E$734,$B$734,$B$733,$B$732)</f>
        <v>#NAME?</v>
      </c>
      <c r="F738" s="229" t="e">
        <f t="array" aca="1" ref="F738" ca="1">_xll.VisibleAlpha.UDF.VAData($B$731,F$732,$B738,F$734,$B$734,$B$733,$B$732)</f>
        <v>#NAME?</v>
      </c>
      <c r="G738" s="229" t="e">
        <f t="array" aca="1" ref="G738" ca="1">_xll.VisibleAlpha.UDF.VAData($B$731,G$732,$B738,G$734,$B$734,$B$733,$B$732)</f>
        <v>#NAME?</v>
      </c>
      <c r="H738" s="229" t="e">
        <f t="array" aca="1" ref="H738" ca="1">_xll.VisibleAlpha.UDF.VAData($B$731,H$732,$B738,H$734,$B$734,$B$733,$B$732)</f>
        <v>#NAME?</v>
      </c>
      <c r="I738" s="229" t="e">
        <f t="array" aca="1" ref="I738" ca="1">_xll.VisibleAlpha.UDF.VAData($B$731,I$732,$B738,I$734,$B$734,$B$733,$B$732)</f>
        <v>#NAME?</v>
      </c>
      <c r="J738" s="229" t="e">
        <f t="array" aca="1" ref="J738" ca="1">_xll.VisibleAlpha.UDF.VAData($B$731,J$732,$B738,J$734,$B$734,$B$733,$B$732)</f>
        <v>#NAME?</v>
      </c>
      <c r="K738" s="229" t="e">
        <f t="array" aca="1" ref="K738" ca="1">_xll.VisibleAlpha.UDF.VAData($B$731,K$732,$B738,K$734,$B$734,$B$733,$B$732)</f>
        <v>#NAME?</v>
      </c>
      <c r="L738" s="229" t="e">
        <f t="array" aca="1" ref="L738" ca="1">_xll.VisibleAlpha.UDF.VAData($B$731,L$732,$B738,L$734,$B$734,$B$733,$B$732)</f>
        <v>#NAME?</v>
      </c>
      <c r="M738" s="229" t="e">
        <f t="array" aca="1" ref="M738" ca="1">_xll.VisibleAlpha.UDF.VAData($B$731,M$732,$B738,M$734,$B$734,$B$733,$B$732)</f>
        <v>#NAME?</v>
      </c>
      <c r="N738" s="229" t="e">
        <f t="array" aca="1" ref="N738" ca="1">_xll.VisibleAlpha.UDF.VAData($B$731,N$732,$B738,N$734,$B$734,$B$733,$B$732)</f>
        <v>#NAME?</v>
      </c>
      <c r="O738" s="229" t="e">
        <f t="array" aca="1" ref="O738" ca="1">_xll.VisibleAlpha.UDF.VAData($B$731,O$732,$B738,O$734,$B$734,$B$733,$B$732)</f>
        <v>#NAME?</v>
      </c>
      <c r="P738" s="229" t="e">
        <f t="array" aca="1" ref="P738" ca="1">_xll.VisibleAlpha.UDF.VAData($B$731,P$732,$B738,P$734,$B$734,$B$733,$B$732)</f>
        <v>#NAME?</v>
      </c>
      <c r="Q738" s="229" t="e">
        <f t="array" aca="1" ref="Q738" ca="1">_xll.VisibleAlpha.UDF.VAData($B$731,Q$732,$B738,Q$734,$B$734,$B$733,$B$732)</f>
        <v>#NAME?</v>
      </c>
      <c r="R738" s="229" t="e">
        <f t="array" aca="1" ref="R738" ca="1">_xll.VisibleAlpha.UDF.VAData($B$731,R$732,$B738,R$734,$B$734,$B$733,$B$732)</f>
        <v>#NAME?</v>
      </c>
      <c r="S738" s="229" t="e">
        <f t="array" aca="1" ref="S738" ca="1">_xll.VisibleAlpha.UDF.VAData($B$731,S$732,$B738,S$734,$B$734,$B$733,$B$732)</f>
        <v>#NAME?</v>
      </c>
      <c r="T738" s="229" t="e">
        <f t="array" aca="1" ref="T738" ca="1">_xll.VisibleAlpha.UDF.VAData($B$731,T$732,$B738,T$734,$B$734,$B$733,$B$732)</f>
        <v>#NAME?</v>
      </c>
      <c r="U738" s="229" t="e">
        <f t="array" aca="1" ref="U738" ca="1">_xll.VisibleAlpha.UDF.VAData($B$731,U$732,$B738,U$734,$B$734,$B$733,$B$732)</f>
        <v>#NAME?</v>
      </c>
      <c r="V738" s="9" t="e">
        <f t="array" aca="1" ref="V738" ca="1">_xll.VisibleAlpha.UDF.VAData($B$731,V$732,$B738,V$734,$B$734,$B$733,$B$732)</f>
        <v>#NAME?</v>
      </c>
      <c r="W738" s="9" t="e">
        <f t="array" aca="1" ref="W738" ca="1">_xll.VisibleAlpha.UDF.VAData($B$731,W$732,$B738,W$734,$B$734,$B$733,$B$732)</f>
        <v>#NAME?</v>
      </c>
      <c r="X738" s="9" t="e">
        <f t="array" aca="1" ref="X738" ca="1">_xll.VisibleAlpha.UDF.VAData($B$731,X$732,$B738,X$734,$B$734,$B$733,$B$732)</f>
        <v>#NAME?</v>
      </c>
      <c r="Y738" s="9" t="e">
        <f t="array" aca="1" ref="Y738" ca="1">_xll.VisibleAlpha.UDF.VAData($B$731,Y$732,$B738,Y$734,$B$734,$B$733,$B$732)</f>
        <v>#NAME?</v>
      </c>
      <c r="Z738" s="9" t="e">
        <f t="array" aca="1" ref="Z738" ca="1">_xll.VisibleAlpha.UDF.VAData($B$731,Z$732,$B738,Z$734,$B$734,$B$733,$B$732)</f>
        <v>#NAME?</v>
      </c>
      <c r="AA738" s="9" t="e">
        <f t="array" aca="1" ref="AA738" ca="1">_xll.VisibleAlpha.UDF.VAData($B$731,AA$732,$B738,AA$734,$B$734,$B$733,$B$732)</f>
        <v>#NAME?</v>
      </c>
      <c r="AB738" s="9" t="e">
        <f t="array" aca="1" ref="AB738" ca="1">_xll.VisibleAlpha.UDF.VAData($B$731,AB$732,$B738,AB$734,$B$734,$B$733,$B$732)</f>
        <v>#NAME?</v>
      </c>
      <c r="AC738" s="9" t="e">
        <f t="array" aca="1" ref="AC738" ca="1">_xll.VisibleAlpha.UDF.VAData($B$731,AC$732,$B738,AC$734,$B$734,$B$733,$B$732)</f>
        <v>#NAME?</v>
      </c>
      <c r="AD738" s="9" t="e">
        <f t="array" aca="1" ref="AD738" ca="1">_xll.VisibleAlpha.UDF.VAData($B$731,AD$732,$B738,AD$734,$B$734,$B$733,$B$732)</f>
        <v>#NAME?</v>
      </c>
      <c r="AE738" s="9" t="e">
        <f t="array" aca="1" ref="AE738" ca="1">_xll.VisibleAlpha.UDF.VAData($B$731,AE$732,$B738,AE$734,$B$734,$B$733,$B$732)</f>
        <v>#NAME?</v>
      </c>
      <c r="AF738" s="9" t="e">
        <f t="array" aca="1" ref="AF738" ca="1">_xll.VisibleAlpha.UDF.VAData($B$731,AF$732,$B738,AF$734,$B$734,$B$733,$B$732)</f>
        <v>#NAME?</v>
      </c>
      <c r="AG738" s="9" t="e">
        <f t="array" aca="1" ref="AG738" ca="1">_xll.VisibleAlpha.UDF.VAData($B$731,AG$732,$B738,AG$734,$B$734,$B$733,$B$732)</f>
        <v>#NAME?</v>
      </c>
      <c r="AH738" s="9" t="e">
        <f t="array" aca="1" ref="AH738" ca="1">_xll.VisibleAlpha.UDF.VAData($B$731,AH$732,$B738,AH$734,$B$734,$B$733,$B$732)</f>
        <v>#NAME?</v>
      </c>
      <c r="AI738" s="9" t="e">
        <f t="array" aca="1" ref="AI738" ca="1">_xll.VisibleAlpha.UDF.VAData($B$731,AI$732,$B738,AI$734,$B$734,$B$733,$B$732)</f>
        <v>#NAME?</v>
      </c>
      <c r="AJ738" s="9" t="e">
        <f t="array" aca="1" ref="AJ738" ca="1">_xll.VisibleAlpha.UDF.VAData($B$731,AJ$732,$B738,AJ$734,$B$734,$B$733,$B$732)</f>
        <v>#NAME?</v>
      </c>
      <c r="AK738" s="9" t="e">
        <f t="array" aca="1" ref="AK738" ca="1">_xll.VisibleAlpha.UDF.VAData($B$731,AK$732,$B738,AK$734,$B$734,$B$733,$B$732)</f>
        <v>#NAME?</v>
      </c>
      <c r="AL738" s="9" t="e">
        <f t="array" aca="1" ref="AL738" ca="1">_xll.VisibleAlpha.UDF.VAData($B$731,AL$732,$B738,AL$734,$B$734,$B$733,$B$732)</f>
        <v>#NAME?</v>
      </c>
      <c r="AM738" s="9" t="e">
        <f t="array" aca="1" ref="AM738" ca="1">_xll.VisibleAlpha.UDF.VAData($B$731,AM$732,$B738,AM$734,$B$734,$B$733,$B$732)</f>
        <v>#NAME?</v>
      </c>
      <c r="AN738" s="9" t="e">
        <f t="array" aca="1" ref="AN738" ca="1">_xll.VisibleAlpha.UDF.VAData($B$731,AN$732,$B738,AN$734,$B$734,$B$733,$B$732)</f>
        <v>#NAME?</v>
      </c>
      <c r="AO738" s="9" t="e">
        <f t="array" aca="1" ref="AO738" ca="1">_xll.VisibleAlpha.UDF.VAData($B$731,AO$732,$B738,AO$734,$B$734,$B$733,$B$732)</f>
        <v>#NAME?</v>
      </c>
      <c r="AP738" s="9" t="e">
        <f t="array" aca="1" ref="AP738" ca="1">_xll.VisibleAlpha.UDF.VAData($B$731,AP$732,$B738,AP$734,$B$734,$B$733,$B$732)</f>
        <v>#NAME?</v>
      </c>
      <c r="AQ738" s="9" t="e">
        <f t="array" aca="1" ref="AQ738" ca="1">_xll.VisibleAlpha.UDF.VAData($B$731,AQ$732,$B738,AQ$734,$B$734,$B$733,$B$732)</f>
        <v>#NAME?</v>
      </c>
      <c r="AR738" s="9" t="e">
        <f t="array" aca="1" ref="AR738" ca="1">_xll.VisibleAlpha.UDF.VAData($B$731,AR$732,$B738,AR$734,$B$734,$B$733,$B$732)</f>
        <v>#NAME?</v>
      </c>
      <c r="AS738" s="9" t="e">
        <f t="array" aca="1" ref="AS738" ca="1">_xll.VisibleAlpha.UDF.VAData($B$731,AS$732,$B738,AS$734,$B$734,$B$733,$B$732)</f>
        <v>#NAME?</v>
      </c>
      <c r="AT738" s="9" t="e">
        <f t="array" aca="1" ref="AT738" ca="1">_xll.VisibleAlpha.UDF.VAData($B$731,AT$732,$B738,AT$734,$B$734,$B$733,$B$732)</f>
        <v>#NAME?</v>
      </c>
      <c r="AU738" s="9" t="e">
        <f t="array" aca="1" ref="AU738" ca="1">_xll.VisibleAlpha.UDF.VAData($B$731,AU$732,$B738,AU$734,$B$734,$B$733,$B$732)</f>
        <v>#NAME?</v>
      </c>
      <c r="AV738" s="9" t="e">
        <f t="array" aca="1" ref="AV738" ca="1">_xll.VisibleAlpha.UDF.VAData($B$731,AV$732,$B738,AV$734,$B$734,$B$733,$B$732)</f>
        <v>#NAME?</v>
      </c>
      <c r="AW738" s="9" t="e">
        <f t="array" aca="1" ref="AW738" ca="1">_xll.VisibleAlpha.UDF.VAData($B$731,AW$732,$B738,AW$734,$B$734,$B$733,$B$732)</f>
        <v>#NAME?</v>
      </c>
      <c r="AX738" s="9" t="e">
        <f t="array" aca="1" ref="AX738" ca="1">_xll.VisibleAlpha.UDF.VAData($B$731,AX$732,$B738,AX$734,$B$734,$B$733,$B$732)</f>
        <v>#NAME?</v>
      </c>
      <c r="AY738" s="9" t="e">
        <f t="array" aca="1" ref="AY738" ca="1">_xll.VisibleAlpha.UDF.VAData($B$731,AY$732,$B738,AY$734,$B$734,$B$733,$B$732)</f>
        <v>#NAME?</v>
      </c>
      <c r="AZ738" s="9" t="e">
        <f t="array" aca="1" ref="AZ738" ca="1">_xll.VisibleAlpha.UDF.VAData($B$731,AZ$732,$B738,AZ$734,$B$734,$B$733,$B$732)</f>
        <v>#NAME?</v>
      </c>
      <c r="BA738" s="9" t="e">
        <f t="array" aca="1" ref="BA738" ca="1">_xll.VisibleAlpha.UDF.VAData($B$731,BA$732,$B738,BA$734,$B$734,$B$733,$B$732)</f>
        <v>#NAME?</v>
      </c>
      <c r="BB738" s="9" t="e">
        <f t="array" aca="1" ref="BB738" ca="1">_xll.VisibleAlpha.UDF.VAData($B$731,BB$732,$B738,BB$734,$B$734,$B$733,$B$732)</f>
        <v>#NAME?</v>
      </c>
      <c r="BC738" s="9" t="e">
        <f t="array" aca="1" ref="BC738" ca="1">_xll.VisibleAlpha.UDF.VAData($B$731,BC$732,$B738,BC$734,$B$734,$B$733,$B$732)</f>
        <v>#NAME?</v>
      </c>
      <c r="BD738" s="9" t="e">
        <f t="array" aca="1" ref="BD738" ca="1">_xll.VisibleAlpha.UDF.VAData($B$731,BD$732,$B738,BD$734,$B$734,$B$733,$B$732)</f>
        <v>#NAME?</v>
      </c>
      <c r="BE738" s="9" t="e">
        <f t="array" aca="1" ref="BE738" ca="1">_xll.VisibleAlpha.UDF.VAData($B$731,BE$732,$B738,BE$734,$B$734,$B$733,$B$732)</f>
        <v>#NAME?</v>
      </c>
      <c r="BF738" s="9" t="e">
        <f t="array" aca="1" ref="BF738" ca="1">_xll.VisibleAlpha.UDF.VAData($B$731,BF$732,$B738,BF$734,$B$734,$B$733,$B$732)</f>
        <v>#NAME?</v>
      </c>
      <c r="BG738" s="9" t="e">
        <f t="array" aca="1" ref="BG738" ca="1">_xll.VisibleAlpha.UDF.VAData($B$731,BG$732,$B738,BG$734,$B$734,$B$733,$B$732)</f>
        <v>#NAME?</v>
      </c>
      <c r="BH738" s="229" t="e">
        <f t="array" aca="1" ref="BH738" ca="1">_xll.VisibleAlpha.UDF.VAData($B$731,BH$732,$B738,BH$734,$B$734,$B$733,$B$732)</f>
        <v>#NAME?</v>
      </c>
      <c r="BI738" s="229" t="e">
        <f t="array" aca="1" ref="BI738" ca="1">_xll.VisibleAlpha.UDF.VAData($B$731,BI$732,$B738,BI$734,$B$734,$B$733,$B$732)</f>
        <v>#NAME?</v>
      </c>
      <c r="BJ738" s="229" t="e">
        <f t="array" aca="1" ref="BJ738" ca="1">_xll.VisibleAlpha.UDF.VAData($B$731,BJ$732,$B738,BJ$734,$B$734,$B$733,$B$732)</f>
        <v>#NAME?</v>
      </c>
      <c r="BK738" s="229" t="e">
        <f t="array" aca="1" ref="BK738" ca="1">_xll.VisibleAlpha.UDF.VAData($B$731,BK$732,$B738,BK$734,$B$734,$B$733,$B$732)</f>
        <v>#NAME?</v>
      </c>
      <c r="BL738" s="229" t="e">
        <f t="array" aca="1" ref="BL738" ca="1">_xll.VisibleAlpha.UDF.VAData($B$731,BL$732,$B738,BL$734,$B$734,$B$733,$B$732)</f>
        <v>#NAME?</v>
      </c>
      <c r="BM738" s="229" t="e">
        <f t="array" aca="1" ref="BM738" ca="1">_xll.VisibleAlpha.UDF.VAData($B$731,BM$732,$B738,BM$734,$B$734,$B$733,$B$732)</f>
        <v>#NAME?</v>
      </c>
      <c r="BN738" s="229" t="e">
        <f t="array" aca="1" ref="BN738" ca="1">_xll.VisibleAlpha.UDF.VAData($B$731,BN$732,$B738,BN$734,$B$734,$B$733,$B$732)</f>
        <v>#NAME?</v>
      </c>
      <c r="BO738" s="229" t="e">
        <f t="array" aca="1" ref="BO738" ca="1">_xll.VisibleAlpha.UDF.VAData($B$731,BO$732,$B738,BO$734,$B$734,$B$733,$B$732)</f>
        <v>#NAME?</v>
      </c>
      <c r="BP738" s="229" t="e">
        <f t="array" aca="1" ref="BP738" ca="1">_xll.VisibleAlpha.UDF.VAData($B$731,BP$732,$B738,BP$734,$B$734,$B$733,$B$732)</f>
        <v>#NAME?</v>
      </c>
      <c r="BQ738" s="229" t="e">
        <f t="array" aca="1" ref="BQ738" ca="1">_xll.VisibleAlpha.UDF.VAData($B$731,BQ$732,$B738,BQ$734,$B$734,$B$733,$B$732)</f>
        <v>#NAME?</v>
      </c>
      <c r="BR738" s="229" t="e">
        <f t="array" aca="1" ref="BR738" ca="1">_xll.VisibleAlpha.UDF.VAData($B$731,BR$732,$B738,BR$734,$B$734,$B$733,$B$732)</f>
        <v>#NAME?</v>
      </c>
      <c r="BS738" s="229" t="e">
        <f t="array" aca="1" ref="BS738" ca="1">_xll.VisibleAlpha.UDF.VAData($B$731,BS$732,$B738,BS$734,$B$734,$B$733,$B$732)</f>
        <v>#NAME?</v>
      </c>
      <c r="BT738" s="229" t="e">
        <f t="array" aca="1" ref="BT738" ca="1">_xll.VisibleAlpha.UDF.VAData($B$731,BT$732,$B738,BT$734,$B$734,$B$733,$B$732)</f>
        <v>#NAME?</v>
      </c>
      <c r="BU738" s="229" t="e">
        <f t="array" aca="1" ref="BU738" ca="1">_xll.VisibleAlpha.UDF.VAData($B$731,BU$732,$B738,BU$734,$B$734,$B$733,$B$732)</f>
        <v>#NAME?</v>
      </c>
      <c r="BV738" s="229" t="e">
        <f t="array" aca="1" ref="BV738" ca="1">_xll.VisibleAlpha.UDF.VAData($B$731,BV$732,$B738,BV$734,$B$734,$B$733,$B$732)</f>
        <v>#NAME?</v>
      </c>
      <c r="BW738" s="229" t="e">
        <f t="array" aca="1" ref="BW738" ca="1">_xll.VisibleAlpha.UDF.VAData($B$731,BW$732,$B738,BW$734,$B$734,$B$733,$B$732)</f>
        <v>#NAME?</v>
      </c>
      <c r="BX738" s="229" t="e">
        <f t="array" aca="1" ref="BX738" ca="1">_xll.VisibleAlpha.UDF.VAData($B$731,BX$732,$B738,BX$734,$B$734,$B$733,$B$732)</f>
        <v>#NAME?</v>
      </c>
      <c r="BY738" s="229" t="e">
        <f t="array" aca="1" ref="BY738" ca="1">_xll.VisibleAlpha.UDF.VAData($B$731,BY$732,$B738,BY$734,$B$734,$B$733,$B$732)</f>
        <v>#NAME?</v>
      </c>
      <c r="BZ738" s="229" t="e">
        <f t="array" aca="1" ref="BZ738" ca="1">_xll.VisibleAlpha.UDF.VAData($B$731,BZ$732,$B738,BZ$734,$B$734,$B$733,$B$732)</f>
        <v>#NAME?</v>
      </c>
      <c r="CB738" s="9" t="e">
        <f t="array" aca="1" ref="CB738" ca="1">_xll.VisibleAlpha.UDF.VAData($B$731,CB$732,$B738,CB$734,$B$734,$B$733,$B$732)</f>
        <v>#NAME?</v>
      </c>
      <c r="CC738" s="9" t="e">
        <f t="array" aca="1" ref="CC738" ca="1">_xll.VisibleAlpha.UDF.VAData($B$731,CC$732,$B738,CC$734,$B$734,$B$733,$B$732)</f>
        <v>#NAME?</v>
      </c>
      <c r="CD738" s="9" t="e">
        <f t="array" aca="1" ref="CD738" ca="1">_xll.VisibleAlpha.UDF.VAData($B$731,CD$732,$B738,CD$734,$B$734,$B$733,$B$732)</f>
        <v>#NAME?</v>
      </c>
      <c r="CE738" s="9" t="e">
        <f t="array" aca="1" ref="CE738" ca="1">_xll.VisibleAlpha.UDF.VAData($B$731,CE$732,$B738,CE$734,$B$734,$B$733,$B$732)</f>
        <v>#NAME?</v>
      </c>
      <c r="CF738" s="9" t="e">
        <f t="array" aca="1" ref="CF738" ca="1">_xll.VisibleAlpha.UDF.VAData($B$731,CF$732,$B738,CF$734,$B$734,$B$733,$B$732)</f>
        <v>#NAME?</v>
      </c>
      <c r="CG738" s="9" t="e">
        <f t="array" aca="1" ref="CG738" ca="1">_xll.VisibleAlpha.UDF.VAData($B$731,CG$732,$B738,CG$734,$B$734,$B$733,$B$732)</f>
        <v>#NAME?</v>
      </c>
      <c r="CH738" s="9" t="e">
        <f t="array" aca="1" ref="CH738" ca="1">_xll.VisibleAlpha.UDF.VAData($B$731,CH$732,$B738,CH$734,$B$734,$B$733,$B$732)</f>
        <v>#NAME?</v>
      </c>
      <c r="CI738" s="9" t="e">
        <f t="array" aca="1" ref="CI738" ca="1">_xll.VisibleAlpha.UDF.VAData($B$731,CI$732,$B738,CI$734,$B$734,$B$733,$B$732)</f>
        <v>#NAME?</v>
      </c>
      <c r="CJ738" s="9" t="e">
        <f t="array" aca="1" ref="CJ738" ca="1">_xll.VisibleAlpha.UDF.VAData($B$731,CJ$732,$B738,CJ$734,$B$734,$B$733,$B$732)</f>
        <v>#NAME?</v>
      </c>
      <c r="CK738" s="9" t="e">
        <f t="array" aca="1" ref="CK738" ca="1">_xll.VisibleAlpha.UDF.VAData($B$731,CK$732,$B738,CK$734,$B$734,$B$733,$B$732)</f>
        <v>#NAME?</v>
      </c>
      <c r="CL738" s="9" t="e">
        <f t="array" aca="1" ref="CL738" ca="1">_xll.VisibleAlpha.UDF.VAData($B$731,CL$732,$B738,CL$734,$B$734,$B$733,$B$732)</f>
        <v>#NAME?</v>
      </c>
      <c r="CM738" s="9" t="e">
        <f t="array" aca="1" ref="CM738" ca="1">_xll.VisibleAlpha.UDF.VAData($B$731,CM$732,$B738,CM$734,$B$734,$B$733,$B$732)</f>
        <v>#NAME?</v>
      </c>
      <c r="CN738" s="9" t="e">
        <f t="array" aca="1" ref="CN738" ca="1">_xll.VisibleAlpha.UDF.VAData($B$731,CN$732,$B738,CN$734,$B$734,$B$733,$B$732)</f>
        <v>#NAME?</v>
      </c>
      <c r="CO738" s="229" t="e">
        <f t="array" aca="1" ref="CO738" ca="1">_xll.VisibleAlpha.UDF.VAData($B$731,CO$732,$B738,CO$734,$B$734,$B$733,$B$732)</f>
        <v>#NAME?</v>
      </c>
      <c r="CP738" s="229" t="e">
        <f t="array" aca="1" ref="CP738" ca="1">_xll.VisibleAlpha.UDF.VAData($B$731,CP$732,$B738,CP$734,$B$734,$B$733,$B$732)</f>
        <v>#NAME?</v>
      </c>
      <c r="CQ738" s="229" t="e">
        <f t="array" aca="1" ref="CQ738" ca="1">_xll.VisibleAlpha.UDF.VAData($B$731,CQ$732,$B738,CQ$734,$B$734,$B$733,$B$732)</f>
        <v>#NAME?</v>
      </c>
      <c r="CR738" s="229" t="e">
        <f t="array" aca="1" ref="CR738" ca="1">_xll.VisibleAlpha.UDF.VAData($B$731,CR$732,$B738,CR$734,$B$734,$B$733,$B$732)</f>
        <v>#NAME?</v>
      </c>
      <c r="CS738" s="229" t="e">
        <f t="array" aca="1" ref="CS738" ca="1">_xll.VisibleAlpha.UDF.VAData($B$731,CS$732,$B738,CS$734,$B$734,$B$733,$B$732)</f>
        <v>#NAME?</v>
      </c>
      <c r="CT738" s="229" t="e">
        <f t="array" aca="1" ref="CT738" ca="1">_xll.VisibleAlpha.UDF.VAData($B$731,CT$732,$B738,CT$734,$B$734,$B$733,$B$732)</f>
        <v>#NAME?</v>
      </c>
    </row>
    <row r="739" spans="1:98" ht="15.75" customHeight="1" x14ac:dyDescent="0.25">
      <c r="A739" s="228"/>
      <c r="B739" s="81" t="s">
        <v>491</v>
      </c>
      <c r="C739" s="229" t="e">
        <f t="array" aca="1" ref="C739" ca="1">_xll.VisibleAlpha.UDF.VAData($B$731,C$732,$B739,C$734,$B$734,$B$733,$B$732)</f>
        <v>#NAME?</v>
      </c>
      <c r="D739" s="229" t="e">
        <f t="array" aca="1" ref="D739" ca="1">_xll.VisibleAlpha.UDF.VAData($B$731,D$732,$B739,D$734,$B$734,$B$733,$B$732)</f>
        <v>#NAME?</v>
      </c>
      <c r="E739" s="229" t="e">
        <f t="array" aca="1" ref="E739" ca="1">_xll.VisibleAlpha.UDF.VAData($B$731,E$732,$B739,E$734,$B$734,$B$733,$B$732)</f>
        <v>#NAME?</v>
      </c>
      <c r="F739" s="229" t="e">
        <f t="array" aca="1" ref="F739" ca="1">_xll.VisibleAlpha.UDF.VAData($B$731,F$732,$B739,F$734,$B$734,$B$733,$B$732)</f>
        <v>#NAME?</v>
      </c>
      <c r="G739" s="229" t="e">
        <f t="array" aca="1" ref="G739" ca="1">_xll.VisibleAlpha.UDF.VAData($B$731,G$732,$B739,G$734,$B$734,$B$733,$B$732)</f>
        <v>#NAME?</v>
      </c>
      <c r="H739" s="229" t="e">
        <f t="array" aca="1" ref="H739" ca="1">_xll.VisibleAlpha.UDF.VAData($B$731,H$732,$B739,H$734,$B$734,$B$733,$B$732)</f>
        <v>#NAME?</v>
      </c>
      <c r="I739" s="229" t="e">
        <f t="array" aca="1" ref="I739" ca="1">_xll.VisibleAlpha.UDF.VAData($B$731,I$732,$B739,I$734,$B$734,$B$733,$B$732)</f>
        <v>#NAME?</v>
      </c>
      <c r="J739" s="229" t="e">
        <f t="array" aca="1" ref="J739" ca="1">_xll.VisibleAlpha.UDF.VAData($B$731,J$732,$B739,J$734,$B$734,$B$733,$B$732)</f>
        <v>#NAME?</v>
      </c>
      <c r="K739" s="229" t="e">
        <f t="array" aca="1" ref="K739" ca="1">_xll.VisibleAlpha.UDF.VAData($B$731,K$732,$B739,K$734,$B$734,$B$733,$B$732)</f>
        <v>#NAME?</v>
      </c>
      <c r="L739" s="229" t="e">
        <f t="array" aca="1" ref="L739" ca="1">_xll.VisibleAlpha.UDF.VAData($B$731,L$732,$B739,L$734,$B$734,$B$733,$B$732)</f>
        <v>#NAME?</v>
      </c>
      <c r="M739" s="229" t="e">
        <f t="array" aca="1" ref="M739" ca="1">_xll.VisibleAlpha.UDF.VAData($B$731,M$732,$B739,M$734,$B$734,$B$733,$B$732)</f>
        <v>#NAME?</v>
      </c>
      <c r="N739" s="229" t="e">
        <f t="array" aca="1" ref="N739" ca="1">_xll.VisibleAlpha.UDF.VAData($B$731,N$732,$B739,N$734,$B$734,$B$733,$B$732)</f>
        <v>#NAME?</v>
      </c>
      <c r="O739" s="229" t="e">
        <f t="array" aca="1" ref="O739" ca="1">_xll.VisibleAlpha.UDF.VAData($B$731,O$732,$B739,O$734,$B$734,$B$733,$B$732)</f>
        <v>#NAME?</v>
      </c>
      <c r="P739" s="229" t="e">
        <f t="array" aca="1" ref="P739" ca="1">_xll.VisibleAlpha.UDF.VAData($B$731,P$732,$B739,P$734,$B$734,$B$733,$B$732)</f>
        <v>#NAME?</v>
      </c>
      <c r="Q739" s="229" t="e">
        <f t="array" aca="1" ref="Q739" ca="1">_xll.VisibleAlpha.UDF.VAData($B$731,Q$732,$B739,Q$734,$B$734,$B$733,$B$732)</f>
        <v>#NAME?</v>
      </c>
      <c r="R739" s="229" t="e">
        <f t="array" aca="1" ref="R739" ca="1">_xll.VisibleAlpha.UDF.VAData($B$731,R$732,$B739,R$734,$B$734,$B$733,$B$732)</f>
        <v>#NAME?</v>
      </c>
      <c r="S739" s="229" t="e">
        <f t="array" aca="1" ref="S739" ca="1">_xll.VisibleAlpha.UDF.VAData($B$731,S$732,$B739,S$734,$B$734,$B$733,$B$732)</f>
        <v>#NAME?</v>
      </c>
      <c r="T739" s="229" t="e">
        <f t="array" aca="1" ref="T739" ca="1">_xll.VisibleAlpha.UDF.VAData($B$731,T$732,$B739,T$734,$B$734,$B$733,$B$732)</f>
        <v>#NAME?</v>
      </c>
      <c r="U739" s="229" t="e">
        <f t="array" aca="1" ref="U739" ca="1">_xll.VisibleAlpha.UDF.VAData($B$731,U$732,$B739,U$734,$B$734,$B$733,$B$732)</f>
        <v>#NAME?</v>
      </c>
      <c r="V739" s="9" t="e">
        <f t="array" aca="1" ref="V739" ca="1">_xll.VisibleAlpha.UDF.VAData($B$731,V$732,$B739,V$734,$B$734,$B$733,$B$732)</f>
        <v>#NAME?</v>
      </c>
      <c r="W739" s="9" t="e">
        <f t="array" aca="1" ref="W739" ca="1">_xll.VisibleAlpha.UDF.VAData($B$731,W$732,$B739,W$734,$B$734,$B$733,$B$732)</f>
        <v>#NAME?</v>
      </c>
      <c r="X739" s="9" t="e">
        <f t="array" aca="1" ref="X739" ca="1">_xll.VisibleAlpha.UDF.VAData($B$731,X$732,$B739,X$734,$B$734,$B$733,$B$732)</f>
        <v>#NAME?</v>
      </c>
      <c r="Y739" s="9" t="e">
        <f t="array" aca="1" ref="Y739" ca="1">_xll.VisibleAlpha.UDF.VAData($B$731,Y$732,$B739,Y$734,$B$734,$B$733,$B$732)</f>
        <v>#NAME?</v>
      </c>
      <c r="Z739" s="9" t="e">
        <f t="array" aca="1" ref="Z739" ca="1">_xll.VisibleAlpha.UDF.VAData($B$731,Z$732,$B739,Z$734,$B$734,$B$733,$B$732)</f>
        <v>#NAME?</v>
      </c>
      <c r="AA739" s="9" t="e">
        <f t="array" aca="1" ref="AA739" ca="1">_xll.VisibleAlpha.UDF.VAData($B$731,AA$732,$B739,AA$734,$B$734,$B$733,$B$732)</f>
        <v>#NAME?</v>
      </c>
      <c r="AB739" s="9" t="e">
        <f t="array" aca="1" ref="AB739" ca="1">_xll.VisibleAlpha.UDF.VAData($B$731,AB$732,$B739,AB$734,$B$734,$B$733,$B$732)</f>
        <v>#NAME?</v>
      </c>
      <c r="AC739" s="9" t="e">
        <f t="array" aca="1" ref="AC739" ca="1">_xll.VisibleAlpha.UDF.VAData($B$731,AC$732,$B739,AC$734,$B$734,$B$733,$B$732)</f>
        <v>#NAME?</v>
      </c>
      <c r="AD739" s="9" t="e">
        <f t="array" aca="1" ref="AD739" ca="1">_xll.VisibleAlpha.UDF.VAData($B$731,AD$732,$B739,AD$734,$B$734,$B$733,$B$732)</f>
        <v>#NAME?</v>
      </c>
      <c r="AE739" s="9" t="e">
        <f t="array" aca="1" ref="AE739" ca="1">_xll.VisibleAlpha.UDF.VAData($B$731,AE$732,$B739,AE$734,$B$734,$B$733,$B$732)</f>
        <v>#NAME?</v>
      </c>
      <c r="AF739" s="9" t="e">
        <f t="array" aca="1" ref="AF739" ca="1">_xll.VisibleAlpha.UDF.VAData($B$731,AF$732,$B739,AF$734,$B$734,$B$733,$B$732)</f>
        <v>#NAME?</v>
      </c>
      <c r="AG739" s="9" t="e">
        <f t="array" aca="1" ref="AG739" ca="1">_xll.VisibleAlpha.UDF.VAData($B$731,AG$732,$B739,AG$734,$B$734,$B$733,$B$732)</f>
        <v>#NAME?</v>
      </c>
      <c r="AH739" s="9" t="e">
        <f t="array" aca="1" ref="AH739" ca="1">_xll.VisibleAlpha.UDF.VAData($B$731,AH$732,$B739,AH$734,$B$734,$B$733,$B$732)</f>
        <v>#NAME?</v>
      </c>
      <c r="AI739" s="9" t="e">
        <f t="array" aca="1" ref="AI739" ca="1">_xll.VisibleAlpha.UDF.VAData($B$731,AI$732,$B739,AI$734,$B$734,$B$733,$B$732)</f>
        <v>#NAME?</v>
      </c>
      <c r="AJ739" s="9" t="e">
        <f t="array" aca="1" ref="AJ739" ca="1">_xll.VisibleAlpha.UDF.VAData($B$731,AJ$732,$B739,AJ$734,$B$734,$B$733,$B$732)</f>
        <v>#NAME?</v>
      </c>
      <c r="AK739" s="9" t="e">
        <f t="array" aca="1" ref="AK739" ca="1">_xll.VisibleAlpha.UDF.VAData($B$731,AK$732,$B739,AK$734,$B$734,$B$733,$B$732)</f>
        <v>#NAME?</v>
      </c>
      <c r="AL739" s="9" t="e">
        <f t="array" aca="1" ref="AL739" ca="1">_xll.VisibleAlpha.UDF.VAData($B$731,AL$732,$B739,AL$734,$B$734,$B$733,$B$732)</f>
        <v>#NAME?</v>
      </c>
      <c r="AM739" s="9" t="e">
        <f t="array" aca="1" ref="AM739" ca="1">_xll.VisibleAlpha.UDF.VAData($B$731,AM$732,$B739,AM$734,$B$734,$B$733,$B$732)</f>
        <v>#NAME?</v>
      </c>
      <c r="AN739" s="9" t="e">
        <f t="array" aca="1" ref="AN739" ca="1">_xll.VisibleAlpha.UDF.VAData($B$731,AN$732,$B739,AN$734,$B$734,$B$733,$B$732)</f>
        <v>#NAME?</v>
      </c>
      <c r="AO739" s="9" t="e">
        <f t="array" aca="1" ref="AO739" ca="1">_xll.VisibleAlpha.UDF.VAData($B$731,AO$732,$B739,AO$734,$B$734,$B$733,$B$732)</f>
        <v>#NAME?</v>
      </c>
      <c r="AP739" s="9" t="e">
        <f t="array" aca="1" ref="AP739" ca="1">_xll.VisibleAlpha.UDF.VAData($B$731,AP$732,$B739,AP$734,$B$734,$B$733,$B$732)</f>
        <v>#NAME?</v>
      </c>
      <c r="AQ739" s="9" t="e">
        <f t="array" aca="1" ref="AQ739" ca="1">_xll.VisibleAlpha.UDF.VAData($B$731,AQ$732,$B739,AQ$734,$B$734,$B$733,$B$732)</f>
        <v>#NAME?</v>
      </c>
      <c r="AR739" s="9" t="e">
        <f t="array" aca="1" ref="AR739" ca="1">_xll.VisibleAlpha.UDF.VAData($B$731,AR$732,$B739,AR$734,$B$734,$B$733,$B$732)</f>
        <v>#NAME?</v>
      </c>
      <c r="AS739" s="9" t="e">
        <f t="array" aca="1" ref="AS739" ca="1">_xll.VisibleAlpha.UDF.VAData($B$731,AS$732,$B739,AS$734,$B$734,$B$733,$B$732)</f>
        <v>#NAME?</v>
      </c>
      <c r="AT739" s="9" t="e">
        <f t="array" aca="1" ref="AT739" ca="1">_xll.VisibleAlpha.UDF.VAData($B$731,AT$732,$B739,AT$734,$B$734,$B$733,$B$732)</f>
        <v>#NAME?</v>
      </c>
      <c r="AU739" s="9" t="e">
        <f t="array" aca="1" ref="AU739" ca="1">_xll.VisibleAlpha.UDF.VAData($B$731,AU$732,$B739,AU$734,$B$734,$B$733,$B$732)</f>
        <v>#NAME?</v>
      </c>
      <c r="AV739" s="9" t="e">
        <f t="array" aca="1" ref="AV739" ca="1">_xll.VisibleAlpha.UDF.VAData($B$731,AV$732,$B739,AV$734,$B$734,$B$733,$B$732)</f>
        <v>#NAME?</v>
      </c>
      <c r="AW739" s="9" t="e">
        <f t="array" aca="1" ref="AW739" ca="1">_xll.VisibleAlpha.UDF.VAData($B$731,AW$732,$B739,AW$734,$B$734,$B$733,$B$732)</f>
        <v>#NAME?</v>
      </c>
      <c r="AX739" s="9" t="e">
        <f t="array" aca="1" ref="AX739" ca="1">_xll.VisibleAlpha.UDF.VAData($B$731,AX$732,$B739,AX$734,$B$734,$B$733,$B$732)</f>
        <v>#NAME?</v>
      </c>
      <c r="AY739" s="9" t="e">
        <f t="array" aca="1" ref="AY739" ca="1">_xll.VisibleAlpha.UDF.VAData($B$731,AY$732,$B739,AY$734,$B$734,$B$733,$B$732)</f>
        <v>#NAME?</v>
      </c>
      <c r="AZ739" s="9" t="e">
        <f t="array" aca="1" ref="AZ739" ca="1">_xll.VisibleAlpha.UDF.VAData($B$731,AZ$732,$B739,AZ$734,$B$734,$B$733,$B$732)</f>
        <v>#NAME?</v>
      </c>
      <c r="BA739" s="9" t="e">
        <f t="array" aca="1" ref="BA739" ca="1">_xll.VisibleAlpha.UDF.VAData($B$731,BA$732,$B739,BA$734,$B$734,$B$733,$B$732)</f>
        <v>#NAME?</v>
      </c>
      <c r="BB739" s="9" t="e">
        <f t="array" aca="1" ref="BB739" ca="1">_xll.VisibleAlpha.UDF.VAData($B$731,BB$732,$B739,BB$734,$B$734,$B$733,$B$732)</f>
        <v>#NAME?</v>
      </c>
      <c r="BC739" s="9" t="e">
        <f t="array" aca="1" ref="BC739" ca="1">_xll.VisibleAlpha.UDF.VAData($B$731,BC$732,$B739,BC$734,$B$734,$B$733,$B$732)</f>
        <v>#NAME?</v>
      </c>
      <c r="BD739" s="9" t="e">
        <f t="array" aca="1" ref="BD739" ca="1">_xll.VisibleAlpha.UDF.VAData($B$731,BD$732,$B739,BD$734,$B$734,$B$733,$B$732)</f>
        <v>#NAME?</v>
      </c>
      <c r="BE739" s="9" t="e">
        <f t="array" aca="1" ref="BE739" ca="1">_xll.VisibleAlpha.UDF.VAData($B$731,BE$732,$B739,BE$734,$B$734,$B$733,$B$732)</f>
        <v>#NAME?</v>
      </c>
      <c r="BF739" s="9" t="e">
        <f t="array" aca="1" ref="BF739" ca="1">_xll.VisibleAlpha.UDF.VAData($B$731,BF$732,$B739,BF$734,$B$734,$B$733,$B$732)</f>
        <v>#NAME?</v>
      </c>
      <c r="BG739" s="9" t="e">
        <f t="array" aca="1" ref="BG739" ca="1">_xll.VisibleAlpha.UDF.VAData($B$731,BG$732,$B739,BG$734,$B$734,$B$733,$B$732)</f>
        <v>#NAME?</v>
      </c>
      <c r="BH739" s="229" t="e">
        <f t="array" aca="1" ref="BH739" ca="1">_xll.VisibleAlpha.UDF.VAData($B$731,BH$732,$B739,BH$734,$B$734,$B$733,$B$732)</f>
        <v>#NAME?</v>
      </c>
      <c r="BI739" s="229" t="e">
        <f t="array" aca="1" ref="BI739" ca="1">_xll.VisibleAlpha.UDF.VAData($B$731,BI$732,$B739,BI$734,$B$734,$B$733,$B$732)</f>
        <v>#NAME?</v>
      </c>
      <c r="BJ739" s="229" t="e">
        <f t="array" aca="1" ref="BJ739" ca="1">_xll.VisibleAlpha.UDF.VAData($B$731,BJ$732,$B739,BJ$734,$B$734,$B$733,$B$732)</f>
        <v>#NAME?</v>
      </c>
      <c r="BK739" s="229" t="e">
        <f t="array" aca="1" ref="BK739" ca="1">_xll.VisibleAlpha.UDF.VAData($B$731,BK$732,$B739,BK$734,$B$734,$B$733,$B$732)</f>
        <v>#NAME?</v>
      </c>
      <c r="BL739" s="229" t="e">
        <f t="array" aca="1" ref="BL739" ca="1">_xll.VisibleAlpha.UDF.VAData($B$731,BL$732,$B739,BL$734,$B$734,$B$733,$B$732)</f>
        <v>#NAME?</v>
      </c>
      <c r="BM739" s="229" t="e">
        <f t="array" aca="1" ref="BM739" ca="1">_xll.VisibleAlpha.UDF.VAData($B$731,BM$732,$B739,BM$734,$B$734,$B$733,$B$732)</f>
        <v>#NAME?</v>
      </c>
      <c r="BN739" s="229" t="e">
        <f t="array" aca="1" ref="BN739" ca="1">_xll.VisibleAlpha.UDF.VAData($B$731,BN$732,$B739,BN$734,$B$734,$B$733,$B$732)</f>
        <v>#NAME?</v>
      </c>
      <c r="BO739" s="229" t="e">
        <f t="array" aca="1" ref="BO739" ca="1">_xll.VisibleAlpha.UDF.VAData($B$731,BO$732,$B739,BO$734,$B$734,$B$733,$B$732)</f>
        <v>#NAME?</v>
      </c>
      <c r="BP739" s="229" t="e">
        <f t="array" aca="1" ref="BP739" ca="1">_xll.VisibleAlpha.UDF.VAData($B$731,BP$732,$B739,BP$734,$B$734,$B$733,$B$732)</f>
        <v>#NAME?</v>
      </c>
      <c r="BQ739" s="229" t="e">
        <f t="array" aca="1" ref="BQ739" ca="1">_xll.VisibleAlpha.UDF.VAData($B$731,BQ$732,$B739,BQ$734,$B$734,$B$733,$B$732)</f>
        <v>#NAME?</v>
      </c>
      <c r="BR739" s="229" t="e">
        <f t="array" aca="1" ref="BR739" ca="1">_xll.VisibleAlpha.UDF.VAData($B$731,BR$732,$B739,BR$734,$B$734,$B$733,$B$732)</f>
        <v>#NAME?</v>
      </c>
      <c r="BS739" s="229" t="e">
        <f t="array" aca="1" ref="BS739" ca="1">_xll.VisibleAlpha.UDF.VAData($B$731,BS$732,$B739,BS$734,$B$734,$B$733,$B$732)</f>
        <v>#NAME?</v>
      </c>
      <c r="BT739" s="229" t="e">
        <f t="array" aca="1" ref="BT739" ca="1">_xll.VisibleAlpha.UDF.VAData($B$731,BT$732,$B739,BT$734,$B$734,$B$733,$B$732)</f>
        <v>#NAME?</v>
      </c>
      <c r="BU739" s="229" t="e">
        <f t="array" aca="1" ref="BU739" ca="1">_xll.VisibleAlpha.UDF.VAData($B$731,BU$732,$B739,BU$734,$B$734,$B$733,$B$732)</f>
        <v>#NAME?</v>
      </c>
      <c r="BV739" s="229" t="e">
        <f t="array" aca="1" ref="BV739" ca="1">_xll.VisibleAlpha.UDF.VAData($B$731,BV$732,$B739,BV$734,$B$734,$B$733,$B$732)</f>
        <v>#NAME?</v>
      </c>
      <c r="BW739" s="229" t="e">
        <f t="array" aca="1" ref="BW739" ca="1">_xll.VisibleAlpha.UDF.VAData($B$731,BW$732,$B739,BW$734,$B$734,$B$733,$B$732)</f>
        <v>#NAME?</v>
      </c>
      <c r="BX739" s="229" t="e">
        <f t="array" aca="1" ref="BX739" ca="1">_xll.VisibleAlpha.UDF.VAData($B$731,BX$732,$B739,BX$734,$B$734,$B$733,$B$732)</f>
        <v>#NAME?</v>
      </c>
      <c r="BY739" s="229" t="e">
        <f t="array" aca="1" ref="BY739" ca="1">_xll.VisibleAlpha.UDF.VAData($B$731,BY$732,$B739,BY$734,$B$734,$B$733,$B$732)</f>
        <v>#NAME?</v>
      </c>
      <c r="BZ739" s="229" t="e">
        <f t="array" aca="1" ref="BZ739" ca="1">_xll.VisibleAlpha.UDF.VAData($B$731,BZ$732,$B739,BZ$734,$B$734,$B$733,$B$732)</f>
        <v>#NAME?</v>
      </c>
      <c r="CB739" s="9" t="e">
        <f t="array" aca="1" ref="CB739" ca="1">_xll.VisibleAlpha.UDF.VAData($B$731,CB$732,$B739,CB$734,$B$734,$B$733,$B$732)</f>
        <v>#NAME?</v>
      </c>
      <c r="CC739" s="9" t="e">
        <f t="array" aca="1" ref="CC739" ca="1">_xll.VisibleAlpha.UDF.VAData($B$731,CC$732,$B739,CC$734,$B$734,$B$733,$B$732)</f>
        <v>#NAME?</v>
      </c>
      <c r="CD739" s="9" t="e">
        <f t="array" aca="1" ref="CD739" ca="1">_xll.VisibleAlpha.UDF.VAData($B$731,CD$732,$B739,CD$734,$B$734,$B$733,$B$732)</f>
        <v>#NAME?</v>
      </c>
      <c r="CE739" s="9" t="e">
        <f t="array" aca="1" ref="CE739" ca="1">_xll.VisibleAlpha.UDF.VAData($B$731,CE$732,$B739,CE$734,$B$734,$B$733,$B$732)</f>
        <v>#NAME?</v>
      </c>
      <c r="CF739" s="9" t="e">
        <f t="array" aca="1" ref="CF739" ca="1">_xll.VisibleAlpha.UDF.VAData($B$731,CF$732,$B739,CF$734,$B$734,$B$733,$B$732)</f>
        <v>#NAME?</v>
      </c>
      <c r="CG739" s="9" t="e">
        <f t="array" aca="1" ref="CG739" ca="1">_xll.VisibleAlpha.UDF.VAData($B$731,CG$732,$B739,CG$734,$B$734,$B$733,$B$732)</f>
        <v>#NAME?</v>
      </c>
      <c r="CH739" s="9" t="e">
        <f t="array" aca="1" ref="CH739" ca="1">_xll.VisibleAlpha.UDF.VAData($B$731,CH$732,$B739,CH$734,$B$734,$B$733,$B$732)</f>
        <v>#NAME?</v>
      </c>
      <c r="CI739" s="9" t="e">
        <f t="array" aca="1" ref="CI739" ca="1">_xll.VisibleAlpha.UDF.VAData($B$731,CI$732,$B739,CI$734,$B$734,$B$733,$B$732)</f>
        <v>#NAME?</v>
      </c>
      <c r="CJ739" s="9" t="e">
        <f t="array" aca="1" ref="CJ739" ca="1">_xll.VisibleAlpha.UDF.VAData($B$731,CJ$732,$B739,CJ$734,$B$734,$B$733,$B$732)</f>
        <v>#NAME?</v>
      </c>
      <c r="CK739" s="9" t="e">
        <f t="array" aca="1" ref="CK739" ca="1">_xll.VisibleAlpha.UDF.VAData($B$731,CK$732,$B739,CK$734,$B$734,$B$733,$B$732)</f>
        <v>#NAME?</v>
      </c>
      <c r="CL739" s="9" t="e">
        <f t="array" aca="1" ref="CL739" ca="1">_xll.VisibleAlpha.UDF.VAData($B$731,CL$732,$B739,CL$734,$B$734,$B$733,$B$732)</f>
        <v>#NAME?</v>
      </c>
      <c r="CM739" s="9" t="e">
        <f t="array" aca="1" ref="CM739" ca="1">_xll.VisibleAlpha.UDF.VAData($B$731,CM$732,$B739,CM$734,$B$734,$B$733,$B$732)</f>
        <v>#NAME?</v>
      </c>
      <c r="CN739" s="9" t="e">
        <f t="array" aca="1" ref="CN739" ca="1">_xll.VisibleAlpha.UDF.VAData($B$731,CN$732,$B739,CN$734,$B$734,$B$733,$B$732)</f>
        <v>#NAME?</v>
      </c>
      <c r="CO739" s="229" t="e">
        <f t="array" aca="1" ref="CO739" ca="1">_xll.VisibleAlpha.UDF.VAData($B$731,CO$732,$B739,CO$734,$B$734,$B$733,$B$732)</f>
        <v>#NAME?</v>
      </c>
      <c r="CP739" s="229" t="e">
        <f t="array" aca="1" ref="CP739" ca="1">_xll.VisibleAlpha.UDF.VAData($B$731,CP$732,$B739,CP$734,$B$734,$B$733,$B$732)</f>
        <v>#NAME?</v>
      </c>
      <c r="CQ739" s="229" t="e">
        <f t="array" aca="1" ref="CQ739" ca="1">_xll.VisibleAlpha.UDF.VAData($B$731,CQ$732,$B739,CQ$734,$B$734,$B$733,$B$732)</f>
        <v>#NAME?</v>
      </c>
      <c r="CR739" s="229" t="e">
        <f t="array" aca="1" ref="CR739" ca="1">_xll.VisibleAlpha.UDF.VAData($B$731,CR$732,$B739,CR$734,$B$734,$B$733,$B$732)</f>
        <v>#NAME?</v>
      </c>
      <c r="CS739" s="229" t="e">
        <f t="array" aca="1" ref="CS739" ca="1">_xll.VisibleAlpha.UDF.VAData($B$731,CS$732,$B739,CS$734,$B$734,$B$733,$B$732)</f>
        <v>#NAME?</v>
      </c>
      <c r="CT739" s="229" t="e">
        <f t="array" aca="1" ref="CT739" ca="1">_xll.VisibleAlpha.UDF.VAData($B$731,CT$732,$B739,CT$734,$B$734,$B$733,$B$732)</f>
        <v>#NAME?</v>
      </c>
    </row>
    <row r="740" spans="1:98" ht="15.75" customHeight="1" x14ac:dyDescent="0.25">
      <c r="A740" s="228"/>
      <c r="B740" s="81" t="s">
        <v>492</v>
      </c>
      <c r="C740" s="229" t="e">
        <f t="array" aca="1" ref="C740" ca="1">_xll.VisibleAlpha.UDF.VAData($B$731,C$732,$B740,C$734,$B$734,$B$733,$B$732)</f>
        <v>#NAME?</v>
      </c>
      <c r="D740" s="229" t="e">
        <f t="array" aca="1" ref="D740" ca="1">_xll.VisibleAlpha.UDF.VAData($B$731,D$732,$B740,D$734,$B$734,$B$733,$B$732)</f>
        <v>#NAME?</v>
      </c>
      <c r="E740" s="229" t="e">
        <f t="array" aca="1" ref="E740" ca="1">_xll.VisibleAlpha.UDF.VAData($B$731,E$732,$B740,E$734,$B$734,$B$733,$B$732)</f>
        <v>#NAME?</v>
      </c>
      <c r="F740" s="229" t="e">
        <f t="array" aca="1" ref="F740" ca="1">_xll.VisibleAlpha.UDF.VAData($B$731,F$732,$B740,F$734,$B$734,$B$733,$B$732)</f>
        <v>#NAME?</v>
      </c>
      <c r="G740" s="229" t="e">
        <f t="array" aca="1" ref="G740" ca="1">_xll.VisibleAlpha.UDF.VAData($B$731,G$732,$B740,G$734,$B$734,$B$733,$B$732)</f>
        <v>#NAME?</v>
      </c>
      <c r="H740" s="229" t="e">
        <f t="array" aca="1" ref="H740" ca="1">_xll.VisibleAlpha.UDF.VAData($B$731,H$732,$B740,H$734,$B$734,$B$733,$B$732)</f>
        <v>#NAME?</v>
      </c>
      <c r="I740" s="229" t="e">
        <f t="array" aca="1" ref="I740" ca="1">_xll.VisibleAlpha.UDF.VAData($B$731,I$732,$B740,I$734,$B$734,$B$733,$B$732)</f>
        <v>#NAME?</v>
      </c>
      <c r="J740" s="229" t="e">
        <f t="array" aca="1" ref="J740" ca="1">_xll.VisibleAlpha.UDF.VAData($B$731,J$732,$B740,J$734,$B$734,$B$733,$B$732)</f>
        <v>#NAME?</v>
      </c>
      <c r="K740" s="229" t="e">
        <f t="array" aca="1" ref="K740" ca="1">_xll.VisibleAlpha.UDF.VAData($B$731,K$732,$B740,K$734,$B$734,$B$733,$B$732)</f>
        <v>#NAME?</v>
      </c>
      <c r="L740" s="229" t="e">
        <f t="array" aca="1" ref="L740" ca="1">_xll.VisibleAlpha.UDF.VAData($B$731,L$732,$B740,L$734,$B$734,$B$733,$B$732)</f>
        <v>#NAME?</v>
      </c>
      <c r="M740" s="229" t="e">
        <f t="array" aca="1" ref="M740" ca="1">_xll.VisibleAlpha.UDF.VAData($B$731,M$732,$B740,M$734,$B$734,$B$733,$B$732)</f>
        <v>#NAME?</v>
      </c>
      <c r="N740" s="229" t="e">
        <f t="array" aca="1" ref="N740" ca="1">_xll.VisibleAlpha.UDF.VAData($B$731,N$732,$B740,N$734,$B$734,$B$733,$B$732)</f>
        <v>#NAME?</v>
      </c>
      <c r="O740" s="229" t="e">
        <f t="array" aca="1" ref="O740" ca="1">_xll.VisibleAlpha.UDF.VAData($B$731,O$732,$B740,O$734,$B$734,$B$733,$B$732)</f>
        <v>#NAME?</v>
      </c>
      <c r="P740" s="229" t="e">
        <f t="array" aca="1" ref="P740" ca="1">_xll.VisibleAlpha.UDF.VAData($B$731,P$732,$B740,P$734,$B$734,$B$733,$B$732)</f>
        <v>#NAME?</v>
      </c>
      <c r="Q740" s="229" t="e">
        <f t="array" aca="1" ref="Q740" ca="1">_xll.VisibleAlpha.UDF.VAData($B$731,Q$732,$B740,Q$734,$B$734,$B$733,$B$732)</f>
        <v>#NAME?</v>
      </c>
      <c r="R740" s="229" t="e">
        <f t="array" aca="1" ref="R740" ca="1">_xll.VisibleAlpha.UDF.VAData($B$731,R$732,$B740,R$734,$B$734,$B$733,$B$732)</f>
        <v>#NAME?</v>
      </c>
      <c r="S740" s="229" t="e">
        <f t="array" aca="1" ref="S740" ca="1">_xll.VisibleAlpha.UDF.VAData($B$731,S$732,$B740,S$734,$B$734,$B$733,$B$732)</f>
        <v>#NAME?</v>
      </c>
      <c r="T740" s="229" t="e">
        <f t="array" aca="1" ref="T740" ca="1">_xll.VisibleAlpha.UDF.VAData($B$731,T$732,$B740,T$734,$B$734,$B$733,$B$732)</f>
        <v>#NAME?</v>
      </c>
      <c r="U740" s="229" t="e">
        <f t="array" aca="1" ref="U740" ca="1">_xll.VisibleAlpha.UDF.VAData($B$731,U$732,$B740,U$734,$B$734,$B$733,$B$732)</f>
        <v>#NAME?</v>
      </c>
      <c r="V740" s="9" t="e">
        <f t="array" aca="1" ref="V740" ca="1">_xll.VisibleAlpha.UDF.VAData($B$731,V$732,$B740,V$734,$B$734,$B$733,$B$732)</f>
        <v>#NAME?</v>
      </c>
      <c r="W740" s="9" t="e">
        <f t="array" aca="1" ref="W740" ca="1">_xll.VisibleAlpha.UDF.VAData($B$731,W$732,$B740,W$734,$B$734,$B$733,$B$732)</f>
        <v>#NAME?</v>
      </c>
      <c r="X740" s="9" t="e">
        <f t="array" aca="1" ref="X740" ca="1">_xll.VisibleAlpha.UDF.VAData($B$731,X$732,$B740,X$734,$B$734,$B$733,$B$732)</f>
        <v>#NAME?</v>
      </c>
      <c r="Y740" s="9" t="e">
        <f t="array" aca="1" ref="Y740" ca="1">_xll.VisibleAlpha.UDF.VAData($B$731,Y$732,$B740,Y$734,$B$734,$B$733,$B$732)</f>
        <v>#NAME?</v>
      </c>
      <c r="Z740" s="9" t="e">
        <f t="array" aca="1" ref="Z740" ca="1">_xll.VisibleAlpha.UDF.VAData($B$731,Z$732,$B740,Z$734,$B$734,$B$733,$B$732)</f>
        <v>#NAME?</v>
      </c>
      <c r="AA740" s="9" t="e">
        <f t="array" aca="1" ref="AA740" ca="1">_xll.VisibleAlpha.UDF.VAData($B$731,AA$732,$B740,AA$734,$B$734,$B$733,$B$732)</f>
        <v>#NAME?</v>
      </c>
      <c r="AB740" s="9" t="e">
        <f t="array" aca="1" ref="AB740" ca="1">_xll.VisibleAlpha.UDF.VAData($B$731,AB$732,$B740,AB$734,$B$734,$B$733,$B$732)</f>
        <v>#NAME?</v>
      </c>
      <c r="AC740" s="9" t="e">
        <f t="array" aca="1" ref="AC740" ca="1">_xll.VisibleAlpha.UDF.VAData($B$731,AC$732,$B740,AC$734,$B$734,$B$733,$B$732)</f>
        <v>#NAME?</v>
      </c>
      <c r="AD740" s="9" t="e">
        <f t="array" aca="1" ref="AD740" ca="1">_xll.VisibleAlpha.UDF.VAData($B$731,AD$732,$B740,AD$734,$B$734,$B$733,$B$732)</f>
        <v>#NAME?</v>
      </c>
      <c r="AE740" s="9" t="e">
        <f t="array" aca="1" ref="AE740" ca="1">_xll.VisibleAlpha.UDF.VAData($B$731,AE$732,$B740,AE$734,$B$734,$B$733,$B$732)</f>
        <v>#NAME?</v>
      </c>
      <c r="AF740" s="9" t="e">
        <f t="array" aca="1" ref="AF740" ca="1">_xll.VisibleAlpha.UDF.VAData($B$731,AF$732,$B740,AF$734,$B$734,$B$733,$B$732)</f>
        <v>#NAME?</v>
      </c>
      <c r="AG740" s="9" t="e">
        <f t="array" aca="1" ref="AG740" ca="1">_xll.VisibleAlpha.UDF.VAData($B$731,AG$732,$B740,AG$734,$B$734,$B$733,$B$732)</f>
        <v>#NAME?</v>
      </c>
      <c r="AH740" s="9" t="e">
        <f t="array" aca="1" ref="AH740" ca="1">_xll.VisibleAlpha.UDF.VAData($B$731,AH$732,$B740,AH$734,$B$734,$B$733,$B$732)</f>
        <v>#NAME?</v>
      </c>
      <c r="AI740" s="9" t="e">
        <f t="array" aca="1" ref="AI740" ca="1">_xll.VisibleAlpha.UDF.VAData($B$731,AI$732,$B740,AI$734,$B$734,$B$733,$B$732)</f>
        <v>#NAME?</v>
      </c>
      <c r="AJ740" s="9" t="e">
        <f t="array" aca="1" ref="AJ740" ca="1">_xll.VisibleAlpha.UDF.VAData($B$731,AJ$732,$B740,AJ$734,$B$734,$B$733,$B$732)</f>
        <v>#NAME?</v>
      </c>
      <c r="AK740" s="9" t="e">
        <f t="array" aca="1" ref="AK740" ca="1">_xll.VisibleAlpha.UDF.VAData($B$731,AK$732,$B740,AK$734,$B$734,$B$733,$B$732)</f>
        <v>#NAME?</v>
      </c>
      <c r="AL740" s="9" t="e">
        <f t="array" aca="1" ref="AL740" ca="1">_xll.VisibleAlpha.UDF.VAData($B$731,AL$732,$B740,AL$734,$B$734,$B$733,$B$732)</f>
        <v>#NAME?</v>
      </c>
      <c r="AM740" s="9" t="e">
        <f t="array" aca="1" ref="AM740" ca="1">_xll.VisibleAlpha.UDF.VAData($B$731,AM$732,$B740,AM$734,$B$734,$B$733,$B$732)</f>
        <v>#NAME?</v>
      </c>
      <c r="AN740" s="9" t="e">
        <f t="array" aca="1" ref="AN740" ca="1">_xll.VisibleAlpha.UDF.VAData($B$731,AN$732,$B740,AN$734,$B$734,$B$733,$B$732)</f>
        <v>#NAME?</v>
      </c>
      <c r="AO740" s="9" t="e">
        <f t="array" aca="1" ref="AO740" ca="1">_xll.VisibleAlpha.UDF.VAData($B$731,AO$732,$B740,AO$734,$B$734,$B$733,$B$732)</f>
        <v>#NAME?</v>
      </c>
      <c r="AP740" s="9" t="e">
        <f t="array" aca="1" ref="AP740" ca="1">_xll.VisibleAlpha.UDF.VAData($B$731,AP$732,$B740,AP$734,$B$734,$B$733,$B$732)</f>
        <v>#NAME?</v>
      </c>
      <c r="AQ740" s="9" t="e">
        <f t="array" aca="1" ref="AQ740" ca="1">_xll.VisibleAlpha.UDF.VAData($B$731,AQ$732,$B740,AQ$734,$B$734,$B$733,$B$732)</f>
        <v>#NAME?</v>
      </c>
      <c r="AR740" s="9" t="e">
        <f t="array" aca="1" ref="AR740" ca="1">_xll.VisibleAlpha.UDF.VAData($B$731,AR$732,$B740,AR$734,$B$734,$B$733,$B$732)</f>
        <v>#NAME?</v>
      </c>
      <c r="AS740" s="9" t="e">
        <f t="array" aca="1" ref="AS740" ca="1">_xll.VisibleAlpha.UDF.VAData($B$731,AS$732,$B740,AS$734,$B$734,$B$733,$B$732)</f>
        <v>#NAME?</v>
      </c>
      <c r="AT740" s="9" t="e">
        <f t="array" aca="1" ref="AT740" ca="1">_xll.VisibleAlpha.UDF.VAData($B$731,AT$732,$B740,AT$734,$B$734,$B$733,$B$732)</f>
        <v>#NAME?</v>
      </c>
      <c r="AU740" s="9" t="e">
        <f t="array" aca="1" ref="AU740" ca="1">_xll.VisibleAlpha.UDF.VAData($B$731,AU$732,$B740,AU$734,$B$734,$B$733,$B$732)</f>
        <v>#NAME?</v>
      </c>
      <c r="AV740" s="9" t="e">
        <f t="array" aca="1" ref="AV740" ca="1">_xll.VisibleAlpha.UDF.VAData($B$731,AV$732,$B740,AV$734,$B$734,$B$733,$B$732)</f>
        <v>#NAME?</v>
      </c>
      <c r="AW740" s="9" t="e">
        <f t="array" aca="1" ref="AW740" ca="1">_xll.VisibleAlpha.UDF.VAData($B$731,AW$732,$B740,AW$734,$B$734,$B$733,$B$732)</f>
        <v>#NAME?</v>
      </c>
      <c r="AX740" s="9" t="e">
        <f t="array" aca="1" ref="AX740" ca="1">_xll.VisibleAlpha.UDF.VAData($B$731,AX$732,$B740,AX$734,$B$734,$B$733,$B$732)</f>
        <v>#NAME?</v>
      </c>
      <c r="AY740" s="9" t="e">
        <f t="array" aca="1" ref="AY740" ca="1">_xll.VisibleAlpha.UDF.VAData($B$731,AY$732,$B740,AY$734,$B$734,$B$733,$B$732)</f>
        <v>#NAME?</v>
      </c>
      <c r="AZ740" s="9" t="e">
        <f t="array" aca="1" ref="AZ740" ca="1">_xll.VisibleAlpha.UDF.VAData($B$731,AZ$732,$B740,AZ$734,$B$734,$B$733,$B$732)</f>
        <v>#NAME?</v>
      </c>
      <c r="BA740" s="9" t="e">
        <f t="array" aca="1" ref="BA740" ca="1">_xll.VisibleAlpha.UDF.VAData($B$731,BA$732,$B740,BA$734,$B$734,$B$733,$B$732)</f>
        <v>#NAME?</v>
      </c>
      <c r="BB740" s="9" t="e">
        <f t="array" aca="1" ref="BB740" ca="1">_xll.VisibleAlpha.UDF.VAData($B$731,BB$732,$B740,BB$734,$B$734,$B$733,$B$732)</f>
        <v>#NAME?</v>
      </c>
      <c r="BC740" s="9" t="e">
        <f t="array" aca="1" ref="BC740" ca="1">_xll.VisibleAlpha.UDF.VAData($B$731,BC$732,$B740,BC$734,$B$734,$B$733,$B$732)</f>
        <v>#NAME?</v>
      </c>
      <c r="BD740" s="9" t="e">
        <f t="array" aca="1" ref="BD740" ca="1">_xll.VisibleAlpha.UDF.VAData($B$731,BD$732,$B740,BD$734,$B$734,$B$733,$B$732)</f>
        <v>#NAME?</v>
      </c>
      <c r="BE740" s="9" t="e">
        <f t="array" aca="1" ref="BE740" ca="1">_xll.VisibleAlpha.UDF.VAData($B$731,BE$732,$B740,BE$734,$B$734,$B$733,$B$732)</f>
        <v>#NAME?</v>
      </c>
      <c r="BF740" s="9" t="e">
        <f t="array" aca="1" ref="BF740" ca="1">_xll.VisibleAlpha.UDF.VAData($B$731,BF$732,$B740,BF$734,$B$734,$B$733,$B$732)</f>
        <v>#NAME?</v>
      </c>
      <c r="BG740" s="9" t="e">
        <f t="array" aca="1" ref="BG740" ca="1">_xll.VisibleAlpha.UDF.VAData($B$731,BG$732,$B740,BG$734,$B$734,$B$733,$B$732)</f>
        <v>#NAME?</v>
      </c>
      <c r="BH740" s="229" t="e">
        <f t="array" aca="1" ref="BH740" ca="1">_xll.VisibleAlpha.UDF.VAData($B$731,BH$732,$B740,BH$734,$B$734,$B$733,$B$732)</f>
        <v>#NAME?</v>
      </c>
      <c r="BI740" s="229" t="e">
        <f t="array" aca="1" ref="BI740" ca="1">_xll.VisibleAlpha.UDF.VAData($B$731,BI$732,$B740,BI$734,$B$734,$B$733,$B$732)</f>
        <v>#NAME?</v>
      </c>
      <c r="BJ740" s="229" t="e">
        <f t="array" aca="1" ref="BJ740" ca="1">_xll.VisibleAlpha.UDF.VAData($B$731,BJ$732,$B740,BJ$734,$B$734,$B$733,$B$732)</f>
        <v>#NAME?</v>
      </c>
      <c r="BK740" s="229" t="e">
        <f t="array" aca="1" ref="BK740" ca="1">_xll.VisibleAlpha.UDF.VAData($B$731,BK$732,$B740,BK$734,$B$734,$B$733,$B$732)</f>
        <v>#NAME?</v>
      </c>
      <c r="BL740" s="229" t="e">
        <f t="array" aca="1" ref="BL740" ca="1">_xll.VisibleAlpha.UDF.VAData($B$731,BL$732,$B740,BL$734,$B$734,$B$733,$B$732)</f>
        <v>#NAME?</v>
      </c>
      <c r="BM740" s="229" t="e">
        <f t="array" aca="1" ref="BM740" ca="1">_xll.VisibleAlpha.UDF.VAData($B$731,BM$732,$B740,BM$734,$B$734,$B$733,$B$732)</f>
        <v>#NAME?</v>
      </c>
      <c r="BN740" s="229" t="e">
        <f t="array" aca="1" ref="BN740" ca="1">_xll.VisibleAlpha.UDF.VAData($B$731,BN$732,$B740,BN$734,$B$734,$B$733,$B$732)</f>
        <v>#NAME?</v>
      </c>
      <c r="BO740" s="229" t="e">
        <f t="array" aca="1" ref="BO740" ca="1">_xll.VisibleAlpha.UDF.VAData($B$731,BO$732,$B740,BO$734,$B$734,$B$733,$B$732)</f>
        <v>#NAME?</v>
      </c>
      <c r="BP740" s="229" t="e">
        <f t="array" aca="1" ref="BP740" ca="1">_xll.VisibleAlpha.UDF.VAData($B$731,BP$732,$B740,BP$734,$B$734,$B$733,$B$732)</f>
        <v>#NAME?</v>
      </c>
      <c r="BQ740" s="229" t="e">
        <f t="array" aca="1" ref="BQ740" ca="1">_xll.VisibleAlpha.UDF.VAData($B$731,BQ$732,$B740,BQ$734,$B$734,$B$733,$B$732)</f>
        <v>#NAME?</v>
      </c>
      <c r="BR740" s="229" t="e">
        <f t="array" aca="1" ref="BR740" ca="1">_xll.VisibleAlpha.UDF.VAData($B$731,BR$732,$B740,BR$734,$B$734,$B$733,$B$732)</f>
        <v>#NAME?</v>
      </c>
      <c r="BS740" s="229" t="e">
        <f t="array" aca="1" ref="BS740" ca="1">_xll.VisibleAlpha.UDF.VAData($B$731,BS$732,$B740,BS$734,$B$734,$B$733,$B$732)</f>
        <v>#NAME?</v>
      </c>
      <c r="BT740" s="229" t="e">
        <f t="array" aca="1" ref="BT740" ca="1">_xll.VisibleAlpha.UDF.VAData($B$731,BT$732,$B740,BT$734,$B$734,$B$733,$B$732)</f>
        <v>#NAME?</v>
      </c>
      <c r="BU740" s="229" t="e">
        <f t="array" aca="1" ref="BU740" ca="1">_xll.VisibleAlpha.UDF.VAData($B$731,BU$732,$B740,BU$734,$B$734,$B$733,$B$732)</f>
        <v>#NAME?</v>
      </c>
      <c r="BV740" s="229" t="e">
        <f t="array" aca="1" ref="BV740" ca="1">_xll.VisibleAlpha.UDF.VAData($B$731,BV$732,$B740,BV$734,$B$734,$B$733,$B$732)</f>
        <v>#NAME?</v>
      </c>
      <c r="BW740" s="229" t="e">
        <f t="array" aca="1" ref="BW740" ca="1">_xll.VisibleAlpha.UDF.VAData($B$731,BW$732,$B740,BW$734,$B$734,$B$733,$B$732)</f>
        <v>#NAME?</v>
      </c>
      <c r="BX740" s="229" t="e">
        <f t="array" aca="1" ref="BX740" ca="1">_xll.VisibleAlpha.UDF.VAData($B$731,BX$732,$B740,BX$734,$B$734,$B$733,$B$732)</f>
        <v>#NAME?</v>
      </c>
      <c r="BY740" s="229" t="e">
        <f t="array" aca="1" ref="BY740" ca="1">_xll.VisibleAlpha.UDF.VAData($B$731,BY$732,$B740,BY$734,$B$734,$B$733,$B$732)</f>
        <v>#NAME?</v>
      </c>
      <c r="BZ740" s="229" t="e">
        <f t="array" aca="1" ref="BZ740" ca="1">_xll.VisibleAlpha.UDF.VAData($B$731,BZ$732,$B740,BZ$734,$B$734,$B$733,$B$732)</f>
        <v>#NAME?</v>
      </c>
      <c r="CB740" s="9" t="e">
        <f t="array" aca="1" ref="CB740" ca="1">_xll.VisibleAlpha.UDF.VAData($B$731,CB$732,$B740,CB$734,$B$734,$B$733,$B$732)</f>
        <v>#NAME?</v>
      </c>
      <c r="CC740" s="9" t="e">
        <f t="array" aca="1" ref="CC740" ca="1">_xll.VisibleAlpha.UDF.VAData($B$731,CC$732,$B740,CC$734,$B$734,$B$733,$B$732)</f>
        <v>#NAME?</v>
      </c>
      <c r="CD740" s="9" t="e">
        <f t="array" aca="1" ref="CD740" ca="1">_xll.VisibleAlpha.UDF.VAData($B$731,CD$732,$B740,CD$734,$B$734,$B$733,$B$732)</f>
        <v>#NAME?</v>
      </c>
      <c r="CE740" s="9" t="e">
        <f t="array" aca="1" ref="CE740" ca="1">_xll.VisibleAlpha.UDF.VAData($B$731,CE$732,$B740,CE$734,$B$734,$B$733,$B$732)</f>
        <v>#NAME?</v>
      </c>
      <c r="CF740" s="9" t="e">
        <f t="array" aca="1" ref="CF740" ca="1">_xll.VisibleAlpha.UDF.VAData($B$731,CF$732,$B740,CF$734,$B$734,$B$733,$B$732)</f>
        <v>#NAME?</v>
      </c>
      <c r="CG740" s="9" t="e">
        <f t="array" aca="1" ref="CG740" ca="1">_xll.VisibleAlpha.UDF.VAData($B$731,CG$732,$B740,CG$734,$B$734,$B$733,$B$732)</f>
        <v>#NAME?</v>
      </c>
      <c r="CH740" s="9" t="e">
        <f t="array" aca="1" ref="CH740" ca="1">_xll.VisibleAlpha.UDF.VAData($B$731,CH$732,$B740,CH$734,$B$734,$B$733,$B$732)</f>
        <v>#NAME?</v>
      </c>
      <c r="CI740" s="9" t="e">
        <f t="array" aca="1" ref="CI740" ca="1">_xll.VisibleAlpha.UDF.VAData($B$731,CI$732,$B740,CI$734,$B$734,$B$733,$B$732)</f>
        <v>#NAME?</v>
      </c>
      <c r="CJ740" s="9" t="e">
        <f t="array" aca="1" ref="CJ740" ca="1">_xll.VisibleAlpha.UDF.VAData($B$731,CJ$732,$B740,CJ$734,$B$734,$B$733,$B$732)</f>
        <v>#NAME?</v>
      </c>
      <c r="CK740" s="9" t="e">
        <f t="array" aca="1" ref="CK740" ca="1">_xll.VisibleAlpha.UDF.VAData($B$731,CK$732,$B740,CK$734,$B$734,$B$733,$B$732)</f>
        <v>#NAME?</v>
      </c>
      <c r="CL740" s="9" t="e">
        <f t="array" aca="1" ref="CL740" ca="1">_xll.VisibleAlpha.UDF.VAData($B$731,CL$732,$B740,CL$734,$B$734,$B$733,$B$732)</f>
        <v>#NAME?</v>
      </c>
      <c r="CM740" s="9" t="e">
        <f t="array" aca="1" ref="CM740" ca="1">_xll.VisibleAlpha.UDF.VAData($B$731,CM$732,$B740,CM$734,$B$734,$B$733,$B$732)</f>
        <v>#NAME?</v>
      </c>
      <c r="CN740" s="9" t="e">
        <f t="array" aca="1" ref="CN740" ca="1">_xll.VisibleAlpha.UDF.VAData($B$731,CN$732,$B740,CN$734,$B$734,$B$733,$B$732)</f>
        <v>#NAME?</v>
      </c>
      <c r="CO740" s="229" t="e">
        <f t="array" aca="1" ref="CO740" ca="1">_xll.VisibleAlpha.UDF.VAData($B$731,CO$732,$B740,CO$734,$B$734,$B$733,$B$732)</f>
        <v>#NAME?</v>
      </c>
      <c r="CP740" s="229" t="e">
        <f t="array" aca="1" ref="CP740" ca="1">_xll.VisibleAlpha.UDF.VAData($B$731,CP$732,$B740,CP$734,$B$734,$B$733,$B$732)</f>
        <v>#NAME?</v>
      </c>
      <c r="CQ740" s="229" t="e">
        <f t="array" aca="1" ref="CQ740" ca="1">_xll.VisibleAlpha.UDF.VAData($B$731,CQ$732,$B740,CQ$734,$B$734,$B$733,$B$732)</f>
        <v>#NAME?</v>
      </c>
      <c r="CR740" s="229" t="e">
        <f t="array" aca="1" ref="CR740" ca="1">_xll.VisibleAlpha.UDF.VAData($B$731,CR$732,$B740,CR$734,$B$734,$B$733,$B$732)</f>
        <v>#NAME?</v>
      </c>
      <c r="CS740" s="229" t="e">
        <f t="array" aca="1" ref="CS740" ca="1">_xll.VisibleAlpha.UDF.VAData($B$731,CS$732,$B740,CS$734,$B$734,$B$733,$B$732)</f>
        <v>#NAME?</v>
      </c>
      <c r="CT740" s="229" t="e">
        <f t="array" aca="1" ref="CT740" ca="1">_xll.VisibleAlpha.UDF.VAData($B$731,CT$732,$B740,CT$734,$B$734,$B$733,$B$732)</f>
        <v>#NAME?</v>
      </c>
    </row>
    <row r="741" spans="1:98" ht="15.75" customHeight="1" x14ac:dyDescent="0.25"/>
    <row r="742" spans="1:98" ht="15.75" customHeight="1" x14ac:dyDescent="0.25">
      <c r="A742" s="228"/>
      <c r="B742" s="81" t="s">
        <v>493</v>
      </c>
      <c r="C742" s="229" t="e">
        <f t="array" aca="1" ref="C742" ca="1">_xll.VisibleAlpha.UDF.VAData($B$731,C$732,$B742,C$734,$B$734,$B$733,$B$732)</f>
        <v>#NAME?</v>
      </c>
      <c r="D742" s="229" t="e">
        <f t="array" aca="1" ref="D742" ca="1">_xll.VisibleAlpha.UDF.VAData($B$731,D$732,$B742,D$734,$B$734,$B$733,$B$732)</f>
        <v>#NAME?</v>
      </c>
      <c r="E742" s="229" t="e">
        <f t="array" aca="1" ref="E742" ca="1">_xll.VisibleAlpha.UDF.VAData($B$731,E$732,$B742,E$734,$B$734,$B$733,$B$732)</f>
        <v>#NAME?</v>
      </c>
      <c r="F742" s="229" t="e">
        <f t="array" aca="1" ref="F742" ca="1">_xll.VisibleAlpha.UDF.VAData($B$731,F$732,$B742,F$734,$B$734,$B$733,$B$732)</f>
        <v>#NAME?</v>
      </c>
      <c r="G742" s="229" t="e">
        <f t="array" aca="1" ref="G742" ca="1">_xll.VisibleAlpha.UDF.VAData($B$731,G$732,$B742,G$734,$B$734,$B$733,$B$732)</f>
        <v>#NAME?</v>
      </c>
      <c r="H742" s="229" t="e">
        <f t="array" aca="1" ref="H742" ca="1">_xll.VisibleAlpha.UDF.VAData($B$731,H$732,$B742,H$734,$B$734,$B$733,$B$732)</f>
        <v>#NAME?</v>
      </c>
      <c r="I742" s="229" t="e">
        <f t="array" aca="1" ref="I742" ca="1">_xll.VisibleAlpha.UDF.VAData($B$731,I$732,$B742,I$734,$B$734,$B$733,$B$732)</f>
        <v>#NAME?</v>
      </c>
      <c r="J742" s="229" t="e">
        <f t="array" aca="1" ref="J742" ca="1">_xll.VisibleAlpha.UDF.VAData($B$731,J$732,$B742,J$734,$B$734,$B$733,$B$732)</f>
        <v>#NAME?</v>
      </c>
      <c r="K742" s="229" t="e">
        <f t="array" aca="1" ref="K742" ca="1">_xll.VisibleAlpha.UDF.VAData($B$731,K$732,$B742,K$734,$B$734,$B$733,$B$732)</f>
        <v>#NAME?</v>
      </c>
      <c r="L742" s="229" t="e">
        <f t="array" aca="1" ref="L742" ca="1">_xll.VisibleAlpha.UDF.VAData($B$731,L$732,$B742,L$734,$B$734,$B$733,$B$732)</f>
        <v>#NAME?</v>
      </c>
      <c r="M742" s="229" t="e">
        <f t="array" aca="1" ref="M742" ca="1">_xll.VisibleAlpha.UDF.VAData($B$731,M$732,$B742,M$734,$B$734,$B$733,$B$732)</f>
        <v>#NAME?</v>
      </c>
      <c r="N742" s="229" t="e">
        <f t="array" aca="1" ref="N742" ca="1">_xll.VisibleAlpha.UDF.VAData($B$731,N$732,$B742,N$734,$B$734,$B$733,$B$732)</f>
        <v>#NAME?</v>
      </c>
      <c r="O742" s="229" t="e">
        <f t="array" aca="1" ref="O742" ca="1">_xll.VisibleAlpha.UDF.VAData($B$731,O$732,$B742,O$734,$B$734,$B$733,$B$732)</f>
        <v>#NAME?</v>
      </c>
      <c r="P742" s="229" t="e">
        <f t="array" aca="1" ref="P742" ca="1">_xll.VisibleAlpha.UDF.VAData($B$731,P$732,$B742,P$734,$B$734,$B$733,$B$732)</f>
        <v>#NAME?</v>
      </c>
      <c r="Q742" s="229" t="e">
        <f t="array" aca="1" ref="Q742" ca="1">_xll.VisibleAlpha.UDF.VAData($B$731,Q$732,$B742,Q$734,$B$734,$B$733,$B$732)</f>
        <v>#NAME?</v>
      </c>
      <c r="R742" s="229" t="e">
        <f t="array" aca="1" ref="R742" ca="1">_xll.VisibleAlpha.UDF.VAData($B$731,R$732,$B742,R$734,$B$734,$B$733,$B$732)</f>
        <v>#NAME?</v>
      </c>
      <c r="S742" s="229" t="e">
        <f t="array" aca="1" ref="S742" ca="1">_xll.VisibleAlpha.UDF.VAData($B$731,S$732,$B742,S$734,$B$734,$B$733,$B$732)</f>
        <v>#NAME?</v>
      </c>
      <c r="T742" s="229" t="e">
        <f t="array" aca="1" ref="T742" ca="1">_xll.VisibleAlpha.UDF.VAData($B$731,T$732,$B742,T$734,$B$734,$B$733,$B$732)</f>
        <v>#NAME?</v>
      </c>
      <c r="U742" s="229" t="e">
        <f t="array" aca="1" ref="U742" ca="1">_xll.VisibleAlpha.UDF.VAData($B$731,U$732,$B742,U$734,$B$734,$B$733,$B$732)</f>
        <v>#NAME?</v>
      </c>
      <c r="V742" s="9" t="e">
        <f t="array" aca="1" ref="V742" ca="1">_xll.VisibleAlpha.UDF.VAData($B$731,V$732,$B742,V$734,$B$734,$B$733,$B$732)</f>
        <v>#NAME?</v>
      </c>
      <c r="W742" s="9" t="e">
        <f t="array" aca="1" ref="W742" ca="1">_xll.VisibleAlpha.UDF.VAData($B$731,W$732,$B742,W$734,$B$734,$B$733,$B$732)</f>
        <v>#NAME?</v>
      </c>
      <c r="X742" s="9" t="e">
        <f t="array" aca="1" ref="X742" ca="1">_xll.VisibleAlpha.UDF.VAData($B$731,X$732,$B742,X$734,$B$734,$B$733,$B$732)</f>
        <v>#NAME?</v>
      </c>
      <c r="Y742" s="9" t="e">
        <f t="array" aca="1" ref="Y742" ca="1">_xll.VisibleAlpha.UDF.VAData($B$731,Y$732,$B742,Y$734,$B$734,$B$733,$B$732)</f>
        <v>#NAME?</v>
      </c>
      <c r="Z742" s="9" t="e">
        <f t="array" aca="1" ref="Z742" ca="1">_xll.VisibleAlpha.UDF.VAData($B$731,Z$732,$B742,Z$734,$B$734,$B$733,$B$732)</f>
        <v>#NAME?</v>
      </c>
      <c r="AA742" s="9" t="e">
        <f t="array" aca="1" ref="AA742" ca="1">_xll.VisibleAlpha.UDF.VAData($B$731,AA$732,$B742,AA$734,$B$734,$B$733,$B$732)</f>
        <v>#NAME?</v>
      </c>
      <c r="AB742" s="9" t="e">
        <f t="array" aca="1" ref="AB742" ca="1">_xll.VisibleAlpha.UDF.VAData($B$731,AB$732,$B742,AB$734,$B$734,$B$733,$B$732)</f>
        <v>#NAME?</v>
      </c>
      <c r="AC742" s="9" t="e">
        <f t="array" aca="1" ref="AC742" ca="1">_xll.VisibleAlpha.UDF.VAData($B$731,AC$732,$B742,AC$734,$B$734,$B$733,$B$732)</f>
        <v>#NAME?</v>
      </c>
      <c r="AD742" s="9" t="e">
        <f t="array" aca="1" ref="AD742" ca="1">_xll.VisibleAlpha.UDF.VAData($B$731,AD$732,$B742,AD$734,$B$734,$B$733,$B$732)</f>
        <v>#NAME?</v>
      </c>
      <c r="AE742" s="9" t="e">
        <f t="array" aca="1" ref="AE742" ca="1">_xll.VisibleAlpha.UDF.VAData($B$731,AE$732,$B742,AE$734,$B$734,$B$733,$B$732)</f>
        <v>#NAME?</v>
      </c>
      <c r="AF742" s="9" t="e">
        <f t="array" aca="1" ref="AF742" ca="1">_xll.VisibleAlpha.UDF.VAData($B$731,AF$732,$B742,AF$734,$B$734,$B$733,$B$732)</f>
        <v>#NAME?</v>
      </c>
      <c r="AG742" s="9" t="e">
        <f t="array" aca="1" ref="AG742" ca="1">_xll.VisibleAlpha.UDF.VAData($B$731,AG$732,$B742,AG$734,$B$734,$B$733,$B$732)</f>
        <v>#NAME?</v>
      </c>
      <c r="AH742" s="9" t="e">
        <f t="array" aca="1" ref="AH742" ca="1">_xll.VisibleAlpha.UDF.VAData($B$731,AH$732,$B742,AH$734,$B$734,$B$733,$B$732)</f>
        <v>#NAME?</v>
      </c>
      <c r="AI742" s="9" t="e">
        <f t="array" aca="1" ref="AI742" ca="1">_xll.VisibleAlpha.UDF.VAData($B$731,AI$732,$B742,AI$734,$B$734,$B$733,$B$732)</f>
        <v>#NAME?</v>
      </c>
      <c r="AJ742" s="9" t="e">
        <f t="array" aca="1" ref="AJ742" ca="1">_xll.VisibleAlpha.UDF.VAData($B$731,AJ$732,$B742,AJ$734,$B$734,$B$733,$B$732)</f>
        <v>#NAME?</v>
      </c>
      <c r="AK742" s="9" t="e">
        <f t="array" aca="1" ref="AK742" ca="1">_xll.VisibleAlpha.UDF.VAData($B$731,AK$732,$B742,AK$734,$B$734,$B$733,$B$732)</f>
        <v>#NAME?</v>
      </c>
      <c r="AL742" s="9" t="e">
        <f t="array" aca="1" ref="AL742" ca="1">_xll.VisibleAlpha.UDF.VAData($B$731,AL$732,$B742,AL$734,$B$734,$B$733,$B$732)</f>
        <v>#NAME?</v>
      </c>
      <c r="AM742" s="9" t="e">
        <f t="array" aca="1" ref="AM742" ca="1">_xll.VisibleAlpha.UDF.VAData($B$731,AM$732,$B742,AM$734,$B$734,$B$733,$B$732)</f>
        <v>#NAME?</v>
      </c>
      <c r="AN742" s="9" t="e">
        <f t="array" aca="1" ref="AN742" ca="1">_xll.VisibleAlpha.UDF.VAData($B$731,AN$732,$B742,AN$734,$B$734,$B$733,$B$732)</f>
        <v>#NAME?</v>
      </c>
      <c r="AO742" s="9" t="e">
        <f t="array" aca="1" ref="AO742" ca="1">_xll.VisibleAlpha.UDF.VAData($B$731,AO$732,$B742,AO$734,$B$734,$B$733,$B$732)</f>
        <v>#NAME?</v>
      </c>
      <c r="AP742" s="9" t="e">
        <f t="array" aca="1" ref="AP742" ca="1">_xll.VisibleAlpha.UDF.VAData($B$731,AP$732,$B742,AP$734,$B$734,$B$733,$B$732)</f>
        <v>#NAME?</v>
      </c>
      <c r="AQ742" s="9" t="e">
        <f t="array" aca="1" ref="AQ742" ca="1">_xll.VisibleAlpha.UDF.VAData($B$731,AQ$732,$B742,AQ$734,$B$734,$B$733,$B$732)</f>
        <v>#NAME?</v>
      </c>
      <c r="AR742" s="9" t="e">
        <f t="array" aca="1" ref="AR742" ca="1">_xll.VisibleAlpha.UDF.VAData($B$731,AR$732,$B742,AR$734,$B$734,$B$733,$B$732)</f>
        <v>#NAME?</v>
      </c>
      <c r="AS742" s="9" t="e">
        <f t="array" aca="1" ref="AS742" ca="1">_xll.VisibleAlpha.UDF.VAData($B$731,AS$732,$B742,AS$734,$B$734,$B$733,$B$732)</f>
        <v>#NAME?</v>
      </c>
      <c r="AT742" s="9" t="e">
        <f t="array" aca="1" ref="AT742" ca="1">_xll.VisibleAlpha.UDF.VAData($B$731,AT$732,$B742,AT$734,$B$734,$B$733,$B$732)</f>
        <v>#NAME?</v>
      </c>
      <c r="AU742" s="9" t="e">
        <f t="array" aca="1" ref="AU742" ca="1">_xll.VisibleAlpha.UDF.VAData($B$731,AU$732,$B742,AU$734,$B$734,$B$733,$B$732)</f>
        <v>#NAME?</v>
      </c>
      <c r="AV742" s="9" t="e">
        <f t="array" aca="1" ref="AV742" ca="1">_xll.VisibleAlpha.UDF.VAData($B$731,AV$732,$B742,AV$734,$B$734,$B$733,$B$732)</f>
        <v>#NAME?</v>
      </c>
      <c r="AW742" s="9" t="e">
        <f t="array" aca="1" ref="AW742" ca="1">_xll.VisibleAlpha.UDF.VAData($B$731,AW$732,$B742,AW$734,$B$734,$B$733,$B$732)</f>
        <v>#NAME?</v>
      </c>
      <c r="AX742" s="9" t="e">
        <f t="array" aca="1" ref="AX742" ca="1">_xll.VisibleAlpha.UDF.VAData($B$731,AX$732,$B742,AX$734,$B$734,$B$733,$B$732)</f>
        <v>#NAME?</v>
      </c>
      <c r="AY742" s="9" t="e">
        <f t="array" aca="1" ref="AY742" ca="1">_xll.VisibleAlpha.UDF.VAData($B$731,AY$732,$B742,AY$734,$B$734,$B$733,$B$732)</f>
        <v>#NAME?</v>
      </c>
      <c r="AZ742" s="9" t="e">
        <f t="array" aca="1" ref="AZ742" ca="1">_xll.VisibleAlpha.UDF.VAData($B$731,AZ$732,$B742,AZ$734,$B$734,$B$733,$B$732)</f>
        <v>#NAME?</v>
      </c>
      <c r="BA742" s="9" t="e">
        <f t="array" aca="1" ref="BA742" ca="1">_xll.VisibleAlpha.UDF.VAData($B$731,BA$732,$B742,BA$734,$B$734,$B$733,$B$732)</f>
        <v>#NAME?</v>
      </c>
      <c r="BB742" s="9" t="e">
        <f t="array" aca="1" ref="BB742" ca="1">_xll.VisibleAlpha.UDF.VAData($B$731,BB$732,$B742,BB$734,$B$734,$B$733,$B$732)</f>
        <v>#NAME?</v>
      </c>
      <c r="BC742" s="9" t="e">
        <f t="array" aca="1" ref="BC742" ca="1">_xll.VisibleAlpha.UDF.VAData($B$731,BC$732,$B742,BC$734,$B$734,$B$733,$B$732)</f>
        <v>#NAME?</v>
      </c>
      <c r="BD742" s="9" t="e">
        <f t="array" aca="1" ref="BD742" ca="1">_xll.VisibleAlpha.UDF.VAData($B$731,BD$732,$B742,BD$734,$B$734,$B$733,$B$732)</f>
        <v>#NAME?</v>
      </c>
      <c r="BE742" s="9" t="e">
        <f t="array" aca="1" ref="BE742" ca="1">_xll.VisibleAlpha.UDF.VAData($B$731,BE$732,$B742,BE$734,$B$734,$B$733,$B$732)</f>
        <v>#NAME?</v>
      </c>
      <c r="BF742" s="9" t="e">
        <f t="array" aca="1" ref="BF742" ca="1">_xll.VisibleAlpha.UDF.VAData($B$731,BF$732,$B742,BF$734,$B$734,$B$733,$B$732)</f>
        <v>#NAME?</v>
      </c>
      <c r="BG742" s="9" t="e">
        <f t="array" aca="1" ref="BG742" ca="1">_xll.VisibleAlpha.UDF.VAData($B$731,BG$732,$B742,BG$734,$B$734,$B$733,$B$732)</f>
        <v>#NAME?</v>
      </c>
      <c r="BH742" s="229" t="e">
        <f t="array" aca="1" ref="BH742" ca="1">_xll.VisibleAlpha.UDF.VAData($B$731,BH$732,$B742,BH$734,$B$734,$B$733,$B$732)</f>
        <v>#NAME?</v>
      </c>
      <c r="BI742" s="229" t="e">
        <f t="array" aca="1" ref="BI742" ca="1">_xll.VisibleAlpha.UDF.VAData($B$731,BI$732,$B742,BI$734,$B$734,$B$733,$B$732)</f>
        <v>#NAME?</v>
      </c>
      <c r="BJ742" s="229" t="e">
        <f t="array" aca="1" ref="BJ742" ca="1">_xll.VisibleAlpha.UDF.VAData($B$731,BJ$732,$B742,BJ$734,$B$734,$B$733,$B$732)</f>
        <v>#NAME?</v>
      </c>
      <c r="BK742" s="229" t="e">
        <f t="array" aca="1" ref="BK742" ca="1">_xll.VisibleAlpha.UDF.VAData($B$731,BK$732,$B742,BK$734,$B$734,$B$733,$B$732)</f>
        <v>#NAME?</v>
      </c>
      <c r="BL742" s="229" t="e">
        <f t="array" aca="1" ref="BL742" ca="1">_xll.VisibleAlpha.UDF.VAData($B$731,BL$732,$B742,BL$734,$B$734,$B$733,$B$732)</f>
        <v>#NAME?</v>
      </c>
      <c r="BM742" s="229" t="e">
        <f t="array" aca="1" ref="BM742" ca="1">_xll.VisibleAlpha.UDF.VAData($B$731,BM$732,$B742,BM$734,$B$734,$B$733,$B$732)</f>
        <v>#NAME?</v>
      </c>
      <c r="BN742" s="229" t="e">
        <f t="array" aca="1" ref="BN742" ca="1">_xll.VisibleAlpha.UDF.VAData($B$731,BN$732,$B742,BN$734,$B$734,$B$733,$B$732)</f>
        <v>#NAME?</v>
      </c>
      <c r="BO742" s="229" t="e">
        <f t="array" aca="1" ref="BO742" ca="1">_xll.VisibleAlpha.UDF.VAData($B$731,BO$732,$B742,BO$734,$B$734,$B$733,$B$732)</f>
        <v>#NAME?</v>
      </c>
      <c r="BP742" s="229" t="e">
        <f t="array" aca="1" ref="BP742" ca="1">_xll.VisibleAlpha.UDF.VAData($B$731,BP$732,$B742,BP$734,$B$734,$B$733,$B$732)</f>
        <v>#NAME?</v>
      </c>
      <c r="BQ742" s="229" t="e">
        <f t="array" aca="1" ref="BQ742" ca="1">_xll.VisibleAlpha.UDF.VAData($B$731,BQ$732,$B742,BQ$734,$B$734,$B$733,$B$732)</f>
        <v>#NAME?</v>
      </c>
      <c r="BR742" s="229" t="e">
        <f t="array" aca="1" ref="BR742" ca="1">_xll.VisibleAlpha.UDF.VAData($B$731,BR$732,$B742,BR$734,$B$734,$B$733,$B$732)</f>
        <v>#NAME?</v>
      </c>
      <c r="BS742" s="229" t="e">
        <f t="array" aca="1" ref="BS742" ca="1">_xll.VisibleAlpha.UDF.VAData($B$731,BS$732,$B742,BS$734,$B$734,$B$733,$B$732)</f>
        <v>#NAME?</v>
      </c>
      <c r="BT742" s="229" t="e">
        <f t="array" aca="1" ref="BT742" ca="1">_xll.VisibleAlpha.UDF.VAData($B$731,BT$732,$B742,BT$734,$B$734,$B$733,$B$732)</f>
        <v>#NAME?</v>
      </c>
      <c r="BU742" s="229" t="e">
        <f t="array" aca="1" ref="BU742" ca="1">_xll.VisibleAlpha.UDF.VAData($B$731,BU$732,$B742,BU$734,$B$734,$B$733,$B$732)</f>
        <v>#NAME?</v>
      </c>
      <c r="BV742" s="229" t="e">
        <f t="array" aca="1" ref="BV742" ca="1">_xll.VisibleAlpha.UDF.VAData($B$731,BV$732,$B742,BV$734,$B$734,$B$733,$B$732)</f>
        <v>#NAME?</v>
      </c>
      <c r="BW742" s="229" t="e">
        <f t="array" aca="1" ref="BW742" ca="1">_xll.VisibleAlpha.UDF.VAData($B$731,BW$732,$B742,BW$734,$B$734,$B$733,$B$732)</f>
        <v>#NAME?</v>
      </c>
      <c r="BX742" s="229" t="e">
        <f t="array" aca="1" ref="BX742" ca="1">_xll.VisibleAlpha.UDF.VAData($B$731,BX$732,$B742,BX$734,$B$734,$B$733,$B$732)</f>
        <v>#NAME?</v>
      </c>
      <c r="BY742" s="229" t="e">
        <f t="array" aca="1" ref="BY742" ca="1">_xll.VisibleAlpha.UDF.VAData($B$731,BY$732,$B742,BY$734,$B$734,$B$733,$B$732)</f>
        <v>#NAME?</v>
      </c>
      <c r="BZ742" s="229" t="e">
        <f t="array" aca="1" ref="BZ742" ca="1">_xll.VisibleAlpha.UDF.VAData($B$731,BZ$732,$B742,BZ$734,$B$734,$B$733,$B$732)</f>
        <v>#NAME?</v>
      </c>
      <c r="CB742" s="9" t="e">
        <f t="array" aca="1" ref="CB742" ca="1">_xll.VisibleAlpha.UDF.VAData($B$731,CB$732,$B742,CB$734,$B$734,$B$733,$B$732)</f>
        <v>#NAME?</v>
      </c>
      <c r="CC742" s="9" t="e">
        <f t="array" aca="1" ref="CC742" ca="1">_xll.VisibleAlpha.UDF.VAData($B$731,CC$732,$B742,CC$734,$B$734,$B$733,$B$732)</f>
        <v>#NAME?</v>
      </c>
      <c r="CD742" s="9" t="e">
        <f t="array" aca="1" ref="CD742" ca="1">_xll.VisibleAlpha.UDF.VAData($B$731,CD$732,$B742,CD$734,$B$734,$B$733,$B$732)</f>
        <v>#NAME?</v>
      </c>
      <c r="CE742" s="9" t="e">
        <f t="array" aca="1" ref="CE742" ca="1">_xll.VisibleAlpha.UDF.VAData($B$731,CE$732,$B742,CE$734,$B$734,$B$733,$B$732)</f>
        <v>#NAME?</v>
      </c>
      <c r="CF742" s="9" t="e">
        <f t="array" aca="1" ref="CF742" ca="1">_xll.VisibleAlpha.UDF.VAData($B$731,CF$732,$B742,CF$734,$B$734,$B$733,$B$732)</f>
        <v>#NAME?</v>
      </c>
      <c r="CG742" s="9" t="e">
        <f t="array" aca="1" ref="CG742" ca="1">_xll.VisibleAlpha.UDF.VAData($B$731,CG$732,$B742,CG$734,$B$734,$B$733,$B$732)</f>
        <v>#NAME?</v>
      </c>
      <c r="CH742" s="9" t="e">
        <f t="array" aca="1" ref="CH742" ca="1">_xll.VisibleAlpha.UDF.VAData($B$731,CH$732,$B742,CH$734,$B$734,$B$733,$B$732)</f>
        <v>#NAME?</v>
      </c>
      <c r="CI742" s="9" t="e">
        <f t="array" aca="1" ref="CI742" ca="1">_xll.VisibleAlpha.UDF.VAData($B$731,CI$732,$B742,CI$734,$B$734,$B$733,$B$732)</f>
        <v>#NAME?</v>
      </c>
      <c r="CJ742" s="9" t="e">
        <f t="array" aca="1" ref="CJ742" ca="1">_xll.VisibleAlpha.UDF.VAData($B$731,CJ$732,$B742,CJ$734,$B$734,$B$733,$B$732)</f>
        <v>#NAME?</v>
      </c>
      <c r="CK742" s="9" t="e">
        <f t="array" aca="1" ref="CK742" ca="1">_xll.VisibleAlpha.UDF.VAData($B$731,CK$732,$B742,CK$734,$B$734,$B$733,$B$732)</f>
        <v>#NAME?</v>
      </c>
      <c r="CL742" s="9" t="e">
        <f t="array" aca="1" ref="CL742" ca="1">_xll.VisibleAlpha.UDF.VAData($B$731,CL$732,$B742,CL$734,$B$734,$B$733,$B$732)</f>
        <v>#NAME?</v>
      </c>
      <c r="CM742" s="9" t="e">
        <f t="array" aca="1" ref="CM742" ca="1">_xll.VisibleAlpha.UDF.VAData($B$731,CM$732,$B742,CM$734,$B$734,$B$733,$B$732)</f>
        <v>#NAME?</v>
      </c>
      <c r="CN742" s="9" t="e">
        <f t="array" aca="1" ref="CN742" ca="1">_xll.VisibleAlpha.UDF.VAData($B$731,CN$732,$B742,CN$734,$B$734,$B$733,$B$732)</f>
        <v>#NAME?</v>
      </c>
      <c r="CO742" s="229" t="e">
        <f t="array" aca="1" ref="CO742" ca="1">_xll.VisibleAlpha.UDF.VAData($B$731,CO$732,$B742,CO$734,$B$734,$B$733,$B$732)</f>
        <v>#NAME?</v>
      </c>
      <c r="CP742" s="229" t="e">
        <f t="array" aca="1" ref="CP742" ca="1">_xll.VisibleAlpha.UDF.VAData($B$731,CP$732,$B742,CP$734,$B$734,$B$733,$B$732)</f>
        <v>#NAME?</v>
      </c>
      <c r="CQ742" s="229" t="e">
        <f t="array" aca="1" ref="CQ742" ca="1">_xll.VisibleAlpha.UDF.VAData($B$731,CQ$732,$B742,CQ$734,$B$734,$B$733,$B$732)</f>
        <v>#NAME?</v>
      </c>
      <c r="CR742" s="229" t="e">
        <f t="array" aca="1" ref="CR742" ca="1">_xll.VisibleAlpha.UDF.VAData($B$731,CR$732,$B742,CR$734,$B$734,$B$733,$B$732)</f>
        <v>#NAME?</v>
      </c>
      <c r="CS742" s="229" t="e">
        <f t="array" aca="1" ref="CS742" ca="1">_xll.VisibleAlpha.UDF.VAData($B$731,CS$732,$B742,CS$734,$B$734,$B$733,$B$732)</f>
        <v>#NAME?</v>
      </c>
      <c r="CT742" s="229" t="e">
        <f t="array" aca="1" ref="CT742" ca="1">_xll.VisibleAlpha.UDF.VAData($B$731,CT$732,$B742,CT$734,$B$734,$B$733,$B$732)</f>
        <v>#NAME?</v>
      </c>
    </row>
    <row r="743" spans="1:98" ht="15.75" customHeight="1" x14ac:dyDescent="0.25"/>
    <row r="744" spans="1:98" ht="15.75" customHeight="1" x14ac:dyDescent="0.25"/>
    <row r="745" spans="1:98" ht="15" customHeight="1" x14ac:dyDescent="0.25">
      <c r="A745" s="1" t="s">
        <v>34</v>
      </c>
      <c r="B745" s="22" t="s">
        <v>494</v>
      </c>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c r="AA745" s="24"/>
      <c r="AB745" s="24"/>
      <c r="AC745" s="24"/>
      <c r="AD745" s="24"/>
      <c r="AE745" s="24"/>
      <c r="AF745" s="24"/>
      <c r="AG745" s="24"/>
      <c r="AH745" s="24"/>
      <c r="AI745" s="24"/>
      <c r="AJ745" s="24"/>
      <c r="AK745" s="24"/>
      <c r="AL745" s="24"/>
      <c r="AM745" s="24"/>
      <c r="AN745" s="24"/>
      <c r="AO745" s="24"/>
      <c r="AP745" s="24"/>
      <c r="AQ745" s="24"/>
      <c r="AR745" s="24"/>
      <c r="AS745" s="24" t="s">
        <v>470</v>
      </c>
      <c r="AT745" s="24"/>
      <c r="AU745" s="24"/>
      <c r="AV745" s="24"/>
      <c r="AW745" s="24"/>
      <c r="AX745" s="24"/>
      <c r="AY745" s="24"/>
      <c r="AZ745" s="24"/>
      <c r="BA745" s="24"/>
      <c r="BB745" s="24"/>
      <c r="BC745" s="24"/>
      <c r="BD745" s="24"/>
      <c r="BE745" s="24"/>
      <c r="BF745" s="24"/>
      <c r="BG745" s="24"/>
      <c r="BH745" s="24"/>
      <c r="BI745" s="24"/>
      <c r="BJ745" s="24"/>
      <c r="BK745" s="24"/>
      <c r="BL745" s="24"/>
      <c r="BM745" s="24"/>
      <c r="BN745" s="24"/>
      <c r="BO745" s="24"/>
      <c r="BP745" s="24"/>
      <c r="BQ745" s="24"/>
      <c r="BR745" s="24"/>
      <c r="BS745" s="24"/>
      <c r="BT745" s="24"/>
      <c r="BU745" s="24"/>
      <c r="BV745" s="24"/>
      <c r="BW745" s="24"/>
      <c r="BX745" s="24"/>
      <c r="BY745" s="24"/>
      <c r="BZ745" s="24"/>
      <c r="CB745" s="24"/>
      <c r="CC745" s="24"/>
      <c r="CD745" s="24"/>
      <c r="CE745" s="24"/>
      <c r="CF745" s="24"/>
      <c r="CG745" s="24"/>
      <c r="CH745" s="24"/>
      <c r="CI745" s="25" t="str">
        <f>+$B745</f>
        <v>MSFT</v>
      </c>
      <c r="CJ745" s="24"/>
      <c r="CK745" s="24"/>
      <c r="CL745" s="24"/>
      <c r="CM745" s="24"/>
      <c r="CN745" s="24"/>
      <c r="CO745" s="24"/>
      <c r="CP745" s="24"/>
      <c r="CQ745" s="24"/>
      <c r="CR745" s="24"/>
      <c r="CS745" s="24"/>
      <c r="CT745" s="24"/>
    </row>
    <row r="746" spans="1:98" ht="15.75" customHeight="1" x14ac:dyDescent="0.25">
      <c r="A746" s="1"/>
      <c r="B746" s="226">
        <f ca="1">TODAY()</f>
        <v>45895</v>
      </c>
      <c r="C746" s="16" t="str">
        <f t="shared" ref="C746:BZ746" si="1473">+MROUND(MONTH(EOMONTH(C$5,-6))/3,1)&amp;"Q-"&amp;TEXT(EOMONTH(C$5,9),"yy")</f>
        <v>4Q-11</v>
      </c>
      <c r="D746" s="16" t="str">
        <f t="shared" si="1473"/>
        <v>1Q-11</v>
      </c>
      <c r="E746" s="16" t="str">
        <f t="shared" si="1473"/>
        <v>2Q-11</v>
      </c>
      <c r="F746" s="16" t="str">
        <f t="shared" si="1473"/>
        <v>3Q-11</v>
      </c>
      <c r="G746" s="16" t="str">
        <f t="shared" si="1473"/>
        <v>4Q-12</v>
      </c>
      <c r="H746" s="16" t="str">
        <f t="shared" si="1473"/>
        <v>1Q-12</v>
      </c>
      <c r="I746" s="16" t="str">
        <f t="shared" si="1473"/>
        <v>2Q-12</v>
      </c>
      <c r="J746" s="16" t="str">
        <f t="shared" si="1473"/>
        <v>3Q-12</v>
      </c>
      <c r="K746" s="16" t="str">
        <f t="shared" si="1473"/>
        <v>4Q-13</v>
      </c>
      <c r="L746" s="16" t="str">
        <f t="shared" si="1473"/>
        <v>1Q-13</v>
      </c>
      <c r="M746" s="16" t="str">
        <f t="shared" si="1473"/>
        <v>2Q-13</v>
      </c>
      <c r="N746" s="16" t="str">
        <f t="shared" si="1473"/>
        <v>3Q-13</v>
      </c>
      <c r="O746" s="16" t="str">
        <f t="shared" si="1473"/>
        <v>4Q-14</v>
      </c>
      <c r="P746" s="16" t="str">
        <f t="shared" si="1473"/>
        <v>1Q-14</v>
      </c>
      <c r="Q746" s="16" t="str">
        <f t="shared" si="1473"/>
        <v>2Q-14</v>
      </c>
      <c r="R746" s="16" t="str">
        <f t="shared" si="1473"/>
        <v>3Q-14</v>
      </c>
      <c r="S746" s="16" t="str">
        <f t="shared" si="1473"/>
        <v>4Q-15</v>
      </c>
      <c r="T746" s="16" t="str">
        <f t="shared" si="1473"/>
        <v>1Q-15</v>
      </c>
      <c r="U746" s="16" t="str">
        <f t="shared" si="1473"/>
        <v>2Q-15</v>
      </c>
      <c r="V746" s="16" t="str">
        <f t="shared" si="1473"/>
        <v>3Q-15</v>
      </c>
      <c r="W746" s="16" t="str">
        <f t="shared" si="1473"/>
        <v>4Q-16</v>
      </c>
      <c r="X746" s="16" t="str">
        <f t="shared" si="1473"/>
        <v>1Q-16</v>
      </c>
      <c r="Y746" s="16" t="str">
        <f t="shared" si="1473"/>
        <v>2Q-16</v>
      </c>
      <c r="Z746" s="16" t="str">
        <f t="shared" si="1473"/>
        <v>3Q-16</v>
      </c>
      <c r="AA746" s="16" t="str">
        <f t="shared" si="1473"/>
        <v>4Q-17</v>
      </c>
      <c r="AB746" s="16" t="str">
        <f t="shared" si="1473"/>
        <v>1Q-17</v>
      </c>
      <c r="AC746" s="16" t="str">
        <f t="shared" si="1473"/>
        <v>2Q-17</v>
      </c>
      <c r="AD746" s="16" t="str">
        <f t="shared" si="1473"/>
        <v>3Q-17</v>
      </c>
      <c r="AE746" s="16" t="str">
        <f t="shared" si="1473"/>
        <v>4Q-18</v>
      </c>
      <c r="AF746" s="16" t="str">
        <f t="shared" si="1473"/>
        <v>1Q-18</v>
      </c>
      <c r="AG746" s="16" t="str">
        <f t="shared" si="1473"/>
        <v>2Q-18</v>
      </c>
      <c r="AH746" s="16" t="str">
        <f t="shared" si="1473"/>
        <v>3Q-18</v>
      </c>
      <c r="AI746" s="16" t="str">
        <f t="shared" si="1473"/>
        <v>4Q-19</v>
      </c>
      <c r="AJ746" s="16" t="str">
        <f t="shared" si="1473"/>
        <v>1Q-19</v>
      </c>
      <c r="AK746" s="16" t="str">
        <f t="shared" si="1473"/>
        <v>2Q-19</v>
      </c>
      <c r="AL746" s="16" t="str">
        <f t="shared" si="1473"/>
        <v>3Q-19</v>
      </c>
      <c r="AM746" s="16" t="str">
        <f t="shared" si="1473"/>
        <v>4Q-20</v>
      </c>
      <c r="AN746" s="16" t="str">
        <f t="shared" si="1473"/>
        <v>1Q-20</v>
      </c>
      <c r="AO746" s="16" t="str">
        <f t="shared" si="1473"/>
        <v>2Q-20</v>
      </c>
      <c r="AP746" s="16" t="str">
        <f t="shared" si="1473"/>
        <v>3Q-20</v>
      </c>
      <c r="AQ746" s="16" t="str">
        <f t="shared" si="1473"/>
        <v>4Q-21</v>
      </c>
      <c r="AR746" s="16" t="str">
        <f t="shared" si="1473"/>
        <v>1Q-21</v>
      </c>
      <c r="AS746" s="16" t="str">
        <f t="shared" si="1473"/>
        <v>2Q-21</v>
      </c>
      <c r="AT746" s="16" t="str">
        <f t="shared" si="1473"/>
        <v>3Q-21</v>
      </c>
      <c r="AU746" s="16" t="str">
        <f t="shared" si="1473"/>
        <v>4Q-22</v>
      </c>
      <c r="AV746" s="16" t="str">
        <f t="shared" si="1473"/>
        <v>1Q-22</v>
      </c>
      <c r="AW746" s="16" t="str">
        <f t="shared" si="1473"/>
        <v>2Q-22</v>
      </c>
      <c r="AX746" s="16" t="str">
        <f t="shared" si="1473"/>
        <v>3Q-22</v>
      </c>
      <c r="AY746" s="16" t="str">
        <f t="shared" si="1473"/>
        <v>4Q-23</v>
      </c>
      <c r="AZ746" s="16" t="str">
        <f t="shared" si="1473"/>
        <v>1Q-23</v>
      </c>
      <c r="BA746" s="16" t="str">
        <f t="shared" si="1473"/>
        <v>2Q-23</v>
      </c>
      <c r="BB746" s="16" t="str">
        <f t="shared" si="1473"/>
        <v>3Q-23</v>
      </c>
      <c r="BC746" s="16" t="str">
        <f t="shared" si="1473"/>
        <v>4Q-24</v>
      </c>
      <c r="BD746" s="16" t="str">
        <f t="shared" si="1473"/>
        <v>1Q-24</v>
      </c>
      <c r="BE746" s="16" t="str">
        <f t="shared" si="1473"/>
        <v>2Q-24</v>
      </c>
      <c r="BF746" s="16" t="str">
        <f t="shared" si="1473"/>
        <v>3Q-24</v>
      </c>
      <c r="BG746" s="16" t="str">
        <f t="shared" si="1473"/>
        <v>4Q-25</v>
      </c>
      <c r="BH746" s="16" t="str">
        <f t="shared" si="1473"/>
        <v>1Q-25</v>
      </c>
      <c r="BI746" s="16" t="str">
        <f t="shared" si="1473"/>
        <v>2Q-25</v>
      </c>
      <c r="BJ746" s="16" t="str">
        <f t="shared" si="1473"/>
        <v>3Q-25</v>
      </c>
      <c r="BK746" s="16" t="str">
        <f t="shared" si="1473"/>
        <v>4Q-26</v>
      </c>
      <c r="BL746" s="16" t="str">
        <f t="shared" si="1473"/>
        <v>1Q-26</v>
      </c>
      <c r="BM746" s="16" t="str">
        <f t="shared" si="1473"/>
        <v>2Q-26</v>
      </c>
      <c r="BN746" s="16" t="str">
        <f t="shared" si="1473"/>
        <v>3Q-26</v>
      </c>
      <c r="BO746" s="16" t="str">
        <f t="shared" si="1473"/>
        <v>4Q-27</v>
      </c>
      <c r="BP746" s="16" t="str">
        <f t="shared" si="1473"/>
        <v>1Q-27</v>
      </c>
      <c r="BQ746" s="16" t="str">
        <f t="shared" si="1473"/>
        <v>2Q-27</v>
      </c>
      <c r="BR746" s="16" t="str">
        <f t="shared" si="1473"/>
        <v>3Q-27</v>
      </c>
      <c r="BS746" s="16" t="str">
        <f t="shared" si="1473"/>
        <v>4Q-28</v>
      </c>
      <c r="BT746" s="16" t="str">
        <f t="shared" si="1473"/>
        <v>1Q-28</v>
      </c>
      <c r="BU746" s="16" t="str">
        <f t="shared" si="1473"/>
        <v>2Q-28</v>
      </c>
      <c r="BV746" s="16" t="str">
        <f t="shared" si="1473"/>
        <v>3Q-28</v>
      </c>
      <c r="BW746" s="16" t="str">
        <f t="shared" si="1473"/>
        <v>4Q-29</v>
      </c>
      <c r="BX746" s="16" t="str">
        <f t="shared" si="1473"/>
        <v>1Q-29</v>
      </c>
      <c r="BY746" s="16" t="str">
        <f t="shared" si="1473"/>
        <v>2Q-29</v>
      </c>
      <c r="BZ746" s="16" t="str">
        <f t="shared" si="1473"/>
        <v>3Q-29</v>
      </c>
      <c r="CB746" s="16" t="str">
        <f t="shared" ref="CB746:CT746" si="1474">+"FY-"&amp;TEXT(CB$5,"yy")-1</f>
        <v>FY-10</v>
      </c>
      <c r="CC746" s="16" t="str">
        <f t="shared" si="1474"/>
        <v>FY-11</v>
      </c>
      <c r="CD746" s="16" t="str">
        <f t="shared" si="1474"/>
        <v>FY-12</v>
      </c>
      <c r="CE746" s="16" t="str">
        <f t="shared" si="1474"/>
        <v>FY-13</v>
      </c>
      <c r="CF746" s="16" t="str">
        <f t="shared" si="1474"/>
        <v>FY-14</v>
      </c>
      <c r="CG746" s="16" t="str">
        <f t="shared" si="1474"/>
        <v>FY-15</v>
      </c>
      <c r="CH746" s="16" t="str">
        <f t="shared" si="1474"/>
        <v>FY-16</v>
      </c>
      <c r="CI746" s="16" t="str">
        <f t="shared" si="1474"/>
        <v>FY-17</v>
      </c>
      <c r="CJ746" s="16" t="str">
        <f t="shared" si="1474"/>
        <v>FY-18</v>
      </c>
      <c r="CK746" s="16" t="str">
        <f t="shared" si="1474"/>
        <v>FY-19</v>
      </c>
      <c r="CL746" s="16" t="str">
        <f t="shared" si="1474"/>
        <v>FY-20</v>
      </c>
      <c r="CM746" s="16" t="str">
        <f t="shared" si="1474"/>
        <v>FY-21</v>
      </c>
      <c r="CN746" s="16" t="str">
        <f t="shared" si="1474"/>
        <v>FY-22</v>
      </c>
      <c r="CO746" s="16" t="str">
        <f t="shared" si="1474"/>
        <v>FY-23</v>
      </c>
      <c r="CP746" s="16" t="str">
        <f t="shared" si="1474"/>
        <v>FY-24</v>
      </c>
      <c r="CQ746" s="16" t="str">
        <f t="shared" si="1474"/>
        <v>FY-25</v>
      </c>
      <c r="CR746" s="16" t="str">
        <f t="shared" si="1474"/>
        <v>FY-26</v>
      </c>
      <c r="CS746" s="16" t="str">
        <f t="shared" si="1474"/>
        <v>FY-27</v>
      </c>
      <c r="CT746" s="16" t="str">
        <f t="shared" si="1474"/>
        <v>FY-28</v>
      </c>
    </row>
    <row r="747" spans="1:98" ht="15.75" customHeight="1" x14ac:dyDescent="0.25">
      <c r="A747" s="1"/>
      <c r="B747" s="227" t="s">
        <v>471</v>
      </c>
      <c r="C747" s="16" t="str">
        <f t="array" ref="C747">_xll.VisibleAlpha.UDF.VADetail("ActualOrEstimate",$B$745,"Consensus",C$746)</f>
        <v>#AuthenticationFailed</v>
      </c>
      <c r="D747" s="16" t="str">
        <f t="array" ref="D747">_xll.VisibleAlpha.UDF.VADetail("ActualOrEstimate",$B$745,"Consensus",D$746)</f>
        <v>#AuthenticationFailed</v>
      </c>
      <c r="E747" s="16" t="str">
        <f t="array" ref="E747">_xll.VisibleAlpha.UDF.VADetail("ActualOrEstimate",$B$745,"Consensus",E$746)</f>
        <v>#AuthenticationFailed</v>
      </c>
      <c r="F747" s="16" t="str">
        <f t="array" ref="F747">_xll.VisibleAlpha.UDF.VADetail("ActualOrEstimate",$B$745,"Consensus",F$746)</f>
        <v>#AuthenticationFailed</v>
      </c>
      <c r="G747" s="16" t="str">
        <f t="array" ref="G747">_xll.VisibleAlpha.UDF.VADetail("ActualOrEstimate",$B$745,"Consensus",G$746)</f>
        <v>#AuthenticationFailed</v>
      </c>
      <c r="H747" s="16" t="str">
        <f t="array" ref="H747">_xll.VisibleAlpha.UDF.VADetail("ActualOrEstimate",$B$745,"Consensus",H$746)</f>
        <v>#AuthenticationFailed</v>
      </c>
      <c r="I747" s="16" t="str">
        <f t="array" ref="I747">_xll.VisibleAlpha.UDF.VADetail("ActualOrEstimate",$B$745,"Consensus",I$746)</f>
        <v>#AuthenticationFailed</v>
      </c>
      <c r="J747" s="16" t="str">
        <f t="array" ref="J747">_xll.VisibleAlpha.UDF.VADetail("ActualOrEstimate",$B$745,"Consensus",J$746)</f>
        <v>#AuthenticationFailed</v>
      </c>
      <c r="K747" s="16" t="str">
        <f t="array" ref="K747">_xll.VisibleAlpha.UDF.VADetail("ActualOrEstimate",$B$745,"Consensus",K$746)</f>
        <v>#AuthenticationFailed</v>
      </c>
      <c r="L747" s="16" t="str">
        <f t="array" ref="L747">_xll.VisibleAlpha.UDF.VADetail("ActualOrEstimate",$B$745,"Consensus",L$746)</f>
        <v>#AuthenticationFailed</v>
      </c>
      <c r="M747" s="16" t="str">
        <f t="array" ref="M747">_xll.VisibleAlpha.UDF.VADetail("ActualOrEstimate",$B$745,"Consensus",M$746)</f>
        <v>#AuthenticationFailed</v>
      </c>
      <c r="N747" s="16" t="str">
        <f t="array" ref="N747">_xll.VisibleAlpha.UDF.VADetail("ActualOrEstimate",$B$745,"Consensus",N$746)</f>
        <v>#AuthenticationFailed</v>
      </c>
      <c r="O747" s="16" t="str">
        <f t="array" ref="O747">_xll.VisibleAlpha.UDF.VADetail("ActualOrEstimate",$B$745,"Consensus",O$746)</f>
        <v>#AuthenticationFailed</v>
      </c>
      <c r="P747" s="16" t="str">
        <f t="array" ref="P747">_xll.VisibleAlpha.UDF.VADetail("ActualOrEstimate",$B$745,"Consensus",P$746)</f>
        <v>#AuthenticationFailed</v>
      </c>
      <c r="Q747" s="16" t="str">
        <f t="array" ref="Q747">_xll.VisibleAlpha.UDF.VADetail("ActualOrEstimate",$B$745,"Consensus",Q$746)</f>
        <v>#AuthenticationFailed</v>
      </c>
      <c r="R747" s="16" t="str">
        <f t="array" ref="R747">_xll.VisibleAlpha.UDF.VADetail("ActualOrEstimate",$B$745,"Consensus",R$746)</f>
        <v>#AuthenticationFailed</v>
      </c>
      <c r="S747" s="16" t="str">
        <f t="array" ref="S747">_xll.VisibleAlpha.UDF.VADetail("ActualOrEstimate",$B$745,"Consensus",S$746)</f>
        <v>#AuthenticationFailed</v>
      </c>
      <c r="T747" s="16" t="str">
        <f t="array" ref="T747">_xll.VisibleAlpha.UDF.VADetail("ActualOrEstimate",$B$745,"Consensus",T$746)</f>
        <v>#AuthenticationFailed</v>
      </c>
      <c r="U747" s="16" t="str">
        <f t="array" ref="U747">_xll.VisibleAlpha.UDF.VADetail("ActualOrEstimate",$B$745,"Consensus",U$746)</f>
        <v>#AuthenticationFailed</v>
      </c>
      <c r="V747" s="16" t="str">
        <f t="array" ref="V747">_xll.VisibleAlpha.UDF.VADetail("ActualOrEstimate",$B$745,"Consensus",V$746)</f>
        <v>#AuthenticationFailed</v>
      </c>
      <c r="W747" s="16" t="str">
        <f t="array" ref="W747">_xll.VisibleAlpha.UDF.VADetail("ActualOrEstimate",$B$745,"Consensus",W$746)</f>
        <v>#AuthenticationFailed</v>
      </c>
      <c r="X747" s="16" t="str">
        <f t="array" ref="X747">_xll.VisibleAlpha.UDF.VADetail("ActualOrEstimate",$B$745,"Consensus",X$746)</f>
        <v>#AuthenticationFailed</v>
      </c>
      <c r="Y747" s="16" t="str">
        <f t="array" ref="Y747">_xll.VisibleAlpha.UDF.VADetail("ActualOrEstimate",$B$745,"Consensus",Y$746)</f>
        <v>#AuthenticationFailed</v>
      </c>
      <c r="Z747" s="16" t="str">
        <f t="array" ref="Z747">_xll.VisibleAlpha.UDF.VADetail("ActualOrEstimate",$B$745,"Consensus",Z$746)</f>
        <v>#AuthenticationFailed</v>
      </c>
      <c r="AA747" s="16" t="str">
        <f t="array" ref="AA747">_xll.VisibleAlpha.UDF.VADetail("ActualOrEstimate",$B$745,"Consensus",AA$746)</f>
        <v>#AuthenticationFailed</v>
      </c>
      <c r="AB747" s="16" t="str">
        <f t="array" ref="AB747">_xll.VisibleAlpha.UDF.VADetail("ActualOrEstimate",$B$745,"Consensus",AB$746)</f>
        <v>#AuthenticationFailed</v>
      </c>
      <c r="AC747" s="16" t="str">
        <f t="array" ref="AC747">_xll.VisibleAlpha.UDF.VADetail("ActualOrEstimate",$B$745,"Consensus",AC$746)</f>
        <v>#AuthenticationFailed</v>
      </c>
      <c r="AD747" s="16" t="str">
        <f t="array" ref="AD747">_xll.VisibleAlpha.UDF.VADetail("ActualOrEstimate",$B$745,"Consensus",AD$746)</f>
        <v>#AuthenticationFailed</v>
      </c>
      <c r="AE747" s="16" t="str">
        <f t="array" ref="AE747">_xll.VisibleAlpha.UDF.VADetail("ActualOrEstimate",$B$745,"Consensus",AE$746)</f>
        <v>#AuthenticationFailed</v>
      </c>
      <c r="AF747" s="16" t="str">
        <f t="array" ref="AF747">_xll.VisibleAlpha.UDF.VADetail("ActualOrEstimate",$B$745,"Consensus",AF$746)</f>
        <v>#AuthenticationFailed</v>
      </c>
      <c r="AG747" s="16" t="str">
        <f t="array" ref="AG747">_xll.VisibleAlpha.UDF.VADetail("ActualOrEstimate",$B$745,"Consensus",AG$746)</f>
        <v>#AuthenticationFailed</v>
      </c>
      <c r="AH747" s="16" t="str">
        <f t="array" ref="AH747">_xll.VisibleAlpha.UDF.VADetail("ActualOrEstimate",$B$745,"Consensus",AH$746)</f>
        <v>#AuthenticationFailed</v>
      </c>
      <c r="AI747" s="16" t="str">
        <f t="array" ref="AI747">_xll.VisibleAlpha.UDF.VADetail("ActualOrEstimate",$B$745,"Consensus",AI$746)</f>
        <v>#AuthenticationFailed</v>
      </c>
      <c r="AJ747" s="16" t="str">
        <f t="array" ref="AJ747">_xll.VisibleAlpha.UDF.VADetail("ActualOrEstimate",$B$745,"Consensus",AJ$746)</f>
        <v>#AuthenticationFailed</v>
      </c>
      <c r="AK747" s="16" t="str">
        <f t="array" ref="AK747">_xll.VisibleAlpha.UDF.VADetail("ActualOrEstimate",$B$745,"Consensus",AK$746)</f>
        <v>#AuthenticationFailed</v>
      </c>
      <c r="AL747" s="16" t="str">
        <f t="array" ref="AL747">_xll.VisibleAlpha.UDF.VADetail("ActualOrEstimate",$B$745,"Consensus",AL$746)</f>
        <v>#AuthenticationFailed</v>
      </c>
      <c r="AM747" s="16" t="str">
        <f t="array" ref="AM747">_xll.VisibleAlpha.UDF.VADetail("ActualOrEstimate",$B$745,"Consensus",AM$746)</f>
        <v>#AuthenticationFailed</v>
      </c>
      <c r="AN747" s="16" t="str">
        <f t="array" ref="AN747">_xll.VisibleAlpha.UDF.VADetail("ActualOrEstimate",$B$745,"Consensus",AN$746)</f>
        <v>#AuthenticationFailed</v>
      </c>
      <c r="AO747" s="16" t="str">
        <f t="array" ref="AO747">_xll.VisibleAlpha.UDF.VADetail("ActualOrEstimate",$B$745,"Consensus",AO$746)</f>
        <v>#AuthenticationFailed</v>
      </c>
      <c r="AP747" s="16" t="str">
        <f t="array" ref="AP747">_xll.VisibleAlpha.UDF.VADetail("ActualOrEstimate",$B$745,"Consensus",AP$746)</f>
        <v>#AuthenticationFailed</v>
      </c>
      <c r="AQ747" s="16" t="str">
        <f t="array" ref="AQ747">_xll.VisibleAlpha.UDF.VADetail("ActualOrEstimate",$B$745,"Consensus",AQ$746)</f>
        <v>#AuthenticationFailed</v>
      </c>
      <c r="AR747" s="16" t="str">
        <f t="array" ref="AR747">_xll.VisibleAlpha.UDF.VADetail("ActualOrEstimate",$B$745,"Consensus",AR$746)</f>
        <v>#AuthenticationFailed</v>
      </c>
      <c r="AS747" s="16" t="str">
        <f t="array" ref="AS747">_xll.VisibleAlpha.UDF.VADetail("ActualOrEstimate",$B$745,"Consensus",AS$746)</f>
        <v>#AuthenticationFailed</v>
      </c>
      <c r="AT747" s="16" t="str">
        <f t="array" ref="AT747">_xll.VisibleAlpha.UDF.VADetail("ActualOrEstimate",$B$745,"Consensus",AT$746)</f>
        <v>#AuthenticationFailed</v>
      </c>
      <c r="AU747" s="16" t="str">
        <f t="array" ref="AU747">_xll.VisibleAlpha.UDF.VADetail("ActualOrEstimate",$B$745,"Consensus",AU$746)</f>
        <v>#AuthenticationFailed</v>
      </c>
      <c r="AV747" s="16" t="str">
        <f t="array" ref="AV747">_xll.VisibleAlpha.UDF.VADetail("ActualOrEstimate",$B$745,"Consensus",AV$746)</f>
        <v>#AuthenticationFailed</v>
      </c>
      <c r="AW747" s="16" t="str">
        <f t="array" ref="AW747">_xll.VisibleAlpha.UDF.VADetail("ActualOrEstimate",$B$745,"Consensus",AW$746)</f>
        <v>#AuthenticationFailed</v>
      </c>
      <c r="AX747" s="16" t="str">
        <f t="array" ref="AX747">_xll.VisibleAlpha.UDF.VADetail("ActualOrEstimate",$B$745,"Consensus",AX$746)</f>
        <v>#AuthenticationFailed</v>
      </c>
      <c r="AY747" s="16" t="str">
        <f t="array" ref="AY747">_xll.VisibleAlpha.UDF.VADetail("ActualOrEstimate",$B$745,"Consensus",AY$746)</f>
        <v>#AuthenticationFailed</v>
      </c>
      <c r="AZ747" s="16" t="str">
        <f t="array" ref="AZ747">_xll.VisibleAlpha.UDF.VADetail("ActualOrEstimate",$B$745,"Consensus",AZ$746)</f>
        <v>#AuthenticationFailed</v>
      </c>
      <c r="BA747" s="16" t="str">
        <f t="array" ref="BA747">_xll.VisibleAlpha.UDF.VADetail("ActualOrEstimate",$B$745,"Consensus",BA$746)</f>
        <v>#AuthenticationFailed</v>
      </c>
      <c r="BB747" s="16" t="str">
        <f t="array" ref="BB747">_xll.VisibleAlpha.UDF.VADetail("ActualOrEstimate",$B$745,"Consensus",BB$746)</f>
        <v>#AuthenticationFailed</v>
      </c>
      <c r="BC747" s="16" t="str">
        <f t="array" ref="BC747">_xll.VisibleAlpha.UDF.VADetail("ActualOrEstimate",$B$745,"Consensus",BC$746)</f>
        <v>#AuthenticationFailed</v>
      </c>
      <c r="BD747" s="16" t="str">
        <f t="array" ref="BD747">_xll.VisibleAlpha.UDF.VADetail("ActualOrEstimate",$B$745,"Consensus",BD$746)</f>
        <v>#AuthenticationFailed</v>
      </c>
      <c r="BE747" s="16" t="str">
        <f t="array" ref="BE747">_xll.VisibleAlpha.UDF.VADetail("ActualOrEstimate",$B$745,"Consensus",BE$746)</f>
        <v>#AuthenticationFailed</v>
      </c>
      <c r="BF747" s="16" t="str">
        <f t="array" ref="BF747">_xll.VisibleAlpha.UDF.VADetail("ActualOrEstimate",$B$745,"Consensus",BF$746)</f>
        <v>#AuthenticationFailed</v>
      </c>
      <c r="BG747" s="16" t="str">
        <f t="array" ref="BG747">_xll.VisibleAlpha.UDF.VADetail("ActualOrEstimate",$B$745,"Consensus",BG$746)</f>
        <v>#AuthenticationFailed</v>
      </c>
      <c r="BH747" s="16" t="str">
        <f t="array" ref="BH747">_xll.VisibleAlpha.UDF.VADetail("ActualOrEstimate",$B$745,"Consensus",BH$746)</f>
        <v>#AuthenticationFailed</v>
      </c>
      <c r="BI747" s="16" t="str">
        <f t="array" ref="BI747">_xll.VisibleAlpha.UDF.VADetail("ActualOrEstimate",$B$745,"Consensus",BI$746)</f>
        <v>#AuthenticationFailed</v>
      </c>
      <c r="BJ747" s="16" t="str">
        <f t="array" ref="BJ747">_xll.VisibleAlpha.UDF.VADetail("ActualOrEstimate",$B$745,"Consensus",BJ$746)</f>
        <v>#AuthenticationFailed</v>
      </c>
      <c r="BK747" s="16" t="str">
        <f t="array" ref="BK747">_xll.VisibleAlpha.UDF.VADetail("ActualOrEstimate",$B$745,"Consensus",BK$746)</f>
        <v>#AuthenticationFailed</v>
      </c>
      <c r="BL747" s="16" t="str">
        <f t="array" ref="BL747">_xll.VisibleAlpha.UDF.VADetail("ActualOrEstimate",$B$745,"Consensus",BL$746)</f>
        <v>#AuthenticationFailed</v>
      </c>
      <c r="BM747" s="16" t="str">
        <f t="array" ref="BM747">_xll.VisibleAlpha.UDF.VADetail("ActualOrEstimate",$B$745,"Consensus",BM$746)</f>
        <v>#AuthenticationFailed</v>
      </c>
      <c r="BN747" s="16" t="str">
        <f t="array" ref="BN747">_xll.VisibleAlpha.UDF.VADetail("ActualOrEstimate",$B$745,"Consensus",BN$746)</f>
        <v>#AuthenticationFailed</v>
      </c>
      <c r="BO747" s="16" t="str">
        <f t="array" ref="BO747">_xll.VisibleAlpha.UDF.VADetail("ActualOrEstimate",$B$745,"Consensus",BO$746)</f>
        <v>#AuthenticationFailed</v>
      </c>
      <c r="BP747" s="16" t="str">
        <f t="array" ref="BP747">_xll.VisibleAlpha.UDF.VADetail("ActualOrEstimate",$B$745,"Consensus",BP$746)</f>
        <v>#AuthenticationFailed</v>
      </c>
      <c r="BQ747" s="16" t="str">
        <f t="array" ref="BQ747">_xll.VisibleAlpha.UDF.VADetail("ActualOrEstimate",$B$745,"Consensus",BQ$746)</f>
        <v>#AuthenticationFailed</v>
      </c>
      <c r="BR747" s="16" t="str">
        <f t="array" ref="BR747">_xll.VisibleAlpha.UDF.VADetail("ActualOrEstimate",$B$745,"Consensus",BR$746)</f>
        <v>#AuthenticationFailed</v>
      </c>
      <c r="BS747" s="16" t="str">
        <f t="array" ref="BS747">_xll.VisibleAlpha.UDF.VADetail("ActualOrEstimate",$B$745,"Consensus",BS$746)</f>
        <v>#AuthenticationFailed</v>
      </c>
      <c r="BT747" s="16" t="str">
        <f t="array" ref="BT747">_xll.VisibleAlpha.UDF.VADetail("ActualOrEstimate",$B$745,"Consensus",BT$746)</f>
        <v>#AuthenticationFailed</v>
      </c>
      <c r="BU747" s="16" t="str">
        <f t="array" ref="BU747">_xll.VisibleAlpha.UDF.VADetail("ActualOrEstimate",$B$745,"Consensus",BU$746)</f>
        <v>#AuthenticationFailed</v>
      </c>
      <c r="BV747" s="16" t="str">
        <f t="array" ref="BV747">_xll.VisibleAlpha.UDF.VADetail("ActualOrEstimate",$B$745,"Consensus",BV$746)</f>
        <v>#AuthenticationFailed</v>
      </c>
      <c r="BW747" s="16" t="str">
        <f t="array" ref="BW747">_xll.VisibleAlpha.UDF.VADetail("ActualOrEstimate",$B$745,"Consensus",BW$746)</f>
        <v>#AuthenticationFailed</v>
      </c>
      <c r="BX747" s="16" t="str">
        <f t="array" ref="BX747">_xll.VisibleAlpha.UDF.VADetail("ActualOrEstimate",$B$745,"Consensus",BX$746)</f>
        <v>#AuthenticationFailed</v>
      </c>
      <c r="BY747" s="16" t="str">
        <f t="array" ref="BY747">_xll.VisibleAlpha.UDF.VADetail("ActualOrEstimate",$B$745,"Consensus",BY$746)</f>
        <v>#AuthenticationFailed</v>
      </c>
      <c r="BZ747" s="16" t="str">
        <f t="array" ref="BZ747">_xll.VisibleAlpha.UDF.VADetail("ActualOrEstimate",$B$745,"Consensus",BZ$746)</f>
        <v>#AuthenticationFailed</v>
      </c>
      <c r="CB747" s="16" t="str">
        <f t="array" ref="CB747">_xll.VisibleAlpha.UDF.VADetail("ActualOrEstimate",$B$745,"Consensus",CB$746)</f>
        <v>#AuthenticationFailed</v>
      </c>
      <c r="CC747" s="16" t="str">
        <f t="array" ref="CC747">_xll.VisibleAlpha.UDF.VADetail("ActualOrEstimate",$B$745,"Consensus",CC$746)</f>
        <v>#AuthenticationFailed</v>
      </c>
      <c r="CD747" s="16" t="str">
        <f t="array" ref="CD747">_xll.VisibleAlpha.UDF.VADetail("ActualOrEstimate",$B$745,"Consensus",CD$746)</f>
        <v>#AuthenticationFailed</v>
      </c>
      <c r="CE747" s="16" t="str">
        <f t="array" ref="CE747">_xll.VisibleAlpha.UDF.VADetail("ActualOrEstimate",$B$745,"Consensus",CE$746)</f>
        <v>#AuthenticationFailed</v>
      </c>
      <c r="CF747" s="16" t="str">
        <f t="array" ref="CF747">_xll.VisibleAlpha.UDF.VADetail("ActualOrEstimate",$B$745,"Consensus",CF$746)</f>
        <v>#AuthenticationFailed</v>
      </c>
      <c r="CG747" s="16" t="str">
        <f t="array" ref="CG747">_xll.VisibleAlpha.UDF.VADetail("ActualOrEstimate",$B$745,"Consensus",CG$746)</f>
        <v>#AuthenticationFailed</v>
      </c>
      <c r="CH747" s="16" t="str">
        <f t="array" ref="CH747">_xll.VisibleAlpha.UDF.VADetail("ActualOrEstimate",$B$745,"Consensus",CH$746)</f>
        <v>#AuthenticationFailed</v>
      </c>
      <c r="CI747" s="16" t="str">
        <f t="array" ref="CI747">_xll.VisibleAlpha.UDF.VADetail("ActualOrEstimate",$B$745,"Consensus",CI$746)</f>
        <v>#AuthenticationFailed</v>
      </c>
      <c r="CJ747" s="16" t="str">
        <f t="array" ref="CJ747">_xll.VisibleAlpha.UDF.VADetail("ActualOrEstimate",$B$745,"Consensus",CJ$746)</f>
        <v>#AuthenticationFailed</v>
      </c>
      <c r="CK747" s="16" t="str">
        <f t="array" ref="CK747">_xll.VisibleAlpha.UDF.VADetail("ActualOrEstimate",$B$745,"Consensus",CK$746)</f>
        <v>#AuthenticationFailed</v>
      </c>
      <c r="CL747" s="16" t="str">
        <f t="array" ref="CL747">_xll.VisibleAlpha.UDF.VADetail("ActualOrEstimate",$B$745,"Consensus",CL$746)</f>
        <v>#AuthenticationFailed</v>
      </c>
      <c r="CM747" s="16" t="str">
        <f t="array" ref="CM747">_xll.VisibleAlpha.UDF.VADetail("ActualOrEstimate",$B$745,"Consensus",CM$746)</f>
        <v>#AuthenticationFailed</v>
      </c>
      <c r="CN747" s="16" t="str">
        <f t="array" ref="CN747">_xll.VisibleAlpha.UDF.VADetail("ActualOrEstimate",$B$745,"Consensus",CN$746)</f>
        <v>#AuthenticationFailed</v>
      </c>
      <c r="CO747" s="16" t="str">
        <f t="array" ref="CO747">_xll.VisibleAlpha.UDF.VADetail("ActualOrEstimate",$B$745,"Consensus",CO$746)</f>
        <v>#AuthenticationFailed</v>
      </c>
      <c r="CP747" s="16" t="str">
        <f t="array" ref="CP747">_xll.VisibleAlpha.UDF.VADetail("ActualOrEstimate",$B$745,"Consensus",CP$746)</f>
        <v>#AuthenticationFailed</v>
      </c>
      <c r="CQ747" s="16" t="str">
        <f t="array" ref="CQ747">_xll.VisibleAlpha.UDF.VADetail("ActualOrEstimate",$B$745,"Consensus",CQ$746)</f>
        <v>#AuthenticationFailed</v>
      </c>
      <c r="CR747" s="16" t="str">
        <f t="array" ref="CR747">_xll.VisibleAlpha.UDF.VADetail("ActualOrEstimate",$B$745,"Consensus",CR$746)</f>
        <v>#AuthenticationFailed</v>
      </c>
      <c r="CS747" s="16" t="str">
        <f t="array" ref="CS747">_xll.VisibleAlpha.UDF.VADetail("ActualOrEstimate",$B$745,"Consensus",CS$746)</f>
        <v>#AuthenticationFailed</v>
      </c>
      <c r="CT747" s="16" t="str">
        <f t="array" ref="CT747">_xll.VisibleAlpha.UDF.VADetail("ActualOrEstimate",$B$745,"Consensus",CT$746)</f>
        <v>#AuthenticationFailed</v>
      </c>
    </row>
    <row r="748" spans="1:98" ht="15.75" customHeight="1" x14ac:dyDescent="0.25">
      <c r="A748" s="1"/>
      <c r="B748" s="227" t="s">
        <v>472</v>
      </c>
      <c r="C748" s="17" t="str">
        <f t="shared" ref="C748:BZ748" si="1475">IF(C747="A","VA Actuals","Consensus")</f>
        <v>Consensus</v>
      </c>
      <c r="D748" s="17" t="str">
        <f t="shared" si="1475"/>
        <v>Consensus</v>
      </c>
      <c r="E748" s="17" t="str">
        <f t="shared" si="1475"/>
        <v>Consensus</v>
      </c>
      <c r="F748" s="17" t="str">
        <f t="shared" si="1475"/>
        <v>Consensus</v>
      </c>
      <c r="G748" s="17" t="str">
        <f t="shared" si="1475"/>
        <v>Consensus</v>
      </c>
      <c r="H748" s="17" t="str">
        <f t="shared" si="1475"/>
        <v>Consensus</v>
      </c>
      <c r="I748" s="17" t="str">
        <f t="shared" si="1475"/>
        <v>Consensus</v>
      </c>
      <c r="J748" s="17" t="str">
        <f t="shared" si="1475"/>
        <v>Consensus</v>
      </c>
      <c r="K748" s="17" t="str">
        <f t="shared" si="1475"/>
        <v>Consensus</v>
      </c>
      <c r="L748" s="17" t="str">
        <f t="shared" si="1475"/>
        <v>Consensus</v>
      </c>
      <c r="M748" s="17" t="str">
        <f t="shared" si="1475"/>
        <v>Consensus</v>
      </c>
      <c r="N748" s="17" t="str">
        <f t="shared" si="1475"/>
        <v>Consensus</v>
      </c>
      <c r="O748" s="17" t="str">
        <f t="shared" si="1475"/>
        <v>Consensus</v>
      </c>
      <c r="P748" s="17" t="str">
        <f t="shared" si="1475"/>
        <v>Consensus</v>
      </c>
      <c r="Q748" s="17" t="str">
        <f t="shared" si="1475"/>
        <v>Consensus</v>
      </c>
      <c r="R748" s="17" t="str">
        <f t="shared" si="1475"/>
        <v>Consensus</v>
      </c>
      <c r="S748" s="17" t="str">
        <f t="shared" si="1475"/>
        <v>Consensus</v>
      </c>
      <c r="T748" s="17" t="str">
        <f t="shared" si="1475"/>
        <v>Consensus</v>
      </c>
      <c r="U748" s="17" t="str">
        <f t="shared" si="1475"/>
        <v>Consensus</v>
      </c>
      <c r="V748" s="17" t="str">
        <f t="shared" si="1475"/>
        <v>Consensus</v>
      </c>
      <c r="W748" s="17" t="str">
        <f t="shared" si="1475"/>
        <v>Consensus</v>
      </c>
      <c r="X748" s="17" t="str">
        <f t="shared" si="1475"/>
        <v>Consensus</v>
      </c>
      <c r="Y748" s="17" t="str">
        <f t="shared" si="1475"/>
        <v>Consensus</v>
      </c>
      <c r="Z748" s="17" t="str">
        <f t="shared" si="1475"/>
        <v>Consensus</v>
      </c>
      <c r="AA748" s="17" t="str">
        <f t="shared" si="1475"/>
        <v>Consensus</v>
      </c>
      <c r="AB748" s="17" t="str">
        <f t="shared" si="1475"/>
        <v>Consensus</v>
      </c>
      <c r="AC748" s="17" t="str">
        <f t="shared" si="1475"/>
        <v>Consensus</v>
      </c>
      <c r="AD748" s="17" t="str">
        <f t="shared" si="1475"/>
        <v>Consensus</v>
      </c>
      <c r="AE748" s="17" t="str">
        <f t="shared" si="1475"/>
        <v>Consensus</v>
      </c>
      <c r="AF748" s="17" t="str">
        <f t="shared" si="1475"/>
        <v>Consensus</v>
      </c>
      <c r="AG748" s="17" t="str">
        <f t="shared" si="1475"/>
        <v>Consensus</v>
      </c>
      <c r="AH748" s="17" t="str">
        <f t="shared" si="1475"/>
        <v>Consensus</v>
      </c>
      <c r="AI748" s="17" t="str">
        <f t="shared" si="1475"/>
        <v>Consensus</v>
      </c>
      <c r="AJ748" s="17" t="str">
        <f t="shared" si="1475"/>
        <v>Consensus</v>
      </c>
      <c r="AK748" s="17" t="str">
        <f t="shared" si="1475"/>
        <v>Consensus</v>
      </c>
      <c r="AL748" s="17" t="str">
        <f t="shared" si="1475"/>
        <v>Consensus</v>
      </c>
      <c r="AM748" s="17" t="str">
        <f t="shared" si="1475"/>
        <v>Consensus</v>
      </c>
      <c r="AN748" s="17" t="str">
        <f t="shared" si="1475"/>
        <v>Consensus</v>
      </c>
      <c r="AO748" s="17" t="str">
        <f t="shared" si="1475"/>
        <v>Consensus</v>
      </c>
      <c r="AP748" s="17" t="str">
        <f t="shared" si="1475"/>
        <v>Consensus</v>
      </c>
      <c r="AQ748" s="17" t="str">
        <f t="shared" si="1475"/>
        <v>Consensus</v>
      </c>
      <c r="AR748" s="17" t="str">
        <f t="shared" si="1475"/>
        <v>Consensus</v>
      </c>
      <c r="AS748" s="17" t="str">
        <f t="shared" si="1475"/>
        <v>Consensus</v>
      </c>
      <c r="AT748" s="17" t="str">
        <f t="shared" si="1475"/>
        <v>Consensus</v>
      </c>
      <c r="AU748" s="17" t="str">
        <f t="shared" si="1475"/>
        <v>Consensus</v>
      </c>
      <c r="AV748" s="17" t="str">
        <f t="shared" si="1475"/>
        <v>Consensus</v>
      </c>
      <c r="AW748" s="17" t="str">
        <f t="shared" si="1475"/>
        <v>Consensus</v>
      </c>
      <c r="AX748" s="17" t="str">
        <f t="shared" si="1475"/>
        <v>Consensus</v>
      </c>
      <c r="AY748" s="17" t="str">
        <f t="shared" si="1475"/>
        <v>Consensus</v>
      </c>
      <c r="AZ748" s="17" t="str">
        <f t="shared" si="1475"/>
        <v>Consensus</v>
      </c>
      <c r="BA748" s="17" t="str">
        <f t="shared" si="1475"/>
        <v>Consensus</v>
      </c>
      <c r="BB748" s="17" t="str">
        <f t="shared" si="1475"/>
        <v>Consensus</v>
      </c>
      <c r="BC748" s="17" t="str">
        <f t="shared" si="1475"/>
        <v>Consensus</v>
      </c>
      <c r="BD748" s="17" t="str">
        <f t="shared" si="1475"/>
        <v>Consensus</v>
      </c>
      <c r="BE748" s="17" t="str">
        <f t="shared" si="1475"/>
        <v>Consensus</v>
      </c>
      <c r="BF748" s="17" t="str">
        <f t="shared" si="1475"/>
        <v>Consensus</v>
      </c>
      <c r="BG748" s="17" t="str">
        <f t="shared" si="1475"/>
        <v>Consensus</v>
      </c>
      <c r="BH748" s="17" t="str">
        <f t="shared" si="1475"/>
        <v>Consensus</v>
      </c>
      <c r="BI748" s="17" t="str">
        <f t="shared" si="1475"/>
        <v>Consensus</v>
      </c>
      <c r="BJ748" s="17" t="str">
        <f t="shared" si="1475"/>
        <v>Consensus</v>
      </c>
      <c r="BK748" s="17" t="str">
        <f t="shared" si="1475"/>
        <v>Consensus</v>
      </c>
      <c r="BL748" s="17" t="str">
        <f t="shared" si="1475"/>
        <v>Consensus</v>
      </c>
      <c r="BM748" s="17" t="str">
        <f t="shared" si="1475"/>
        <v>Consensus</v>
      </c>
      <c r="BN748" s="17" t="str">
        <f t="shared" si="1475"/>
        <v>Consensus</v>
      </c>
      <c r="BO748" s="17" t="str">
        <f t="shared" si="1475"/>
        <v>Consensus</v>
      </c>
      <c r="BP748" s="17" t="str">
        <f t="shared" si="1475"/>
        <v>Consensus</v>
      </c>
      <c r="BQ748" s="17" t="str">
        <f t="shared" si="1475"/>
        <v>Consensus</v>
      </c>
      <c r="BR748" s="17" t="str">
        <f t="shared" si="1475"/>
        <v>Consensus</v>
      </c>
      <c r="BS748" s="17" t="str">
        <f t="shared" si="1475"/>
        <v>Consensus</v>
      </c>
      <c r="BT748" s="17" t="str">
        <f t="shared" si="1475"/>
        <v>Consensus</v>
      </c>
      <c r="BU748" s="17" t="str">
        <f t="shared" si="1475"/>
        <v>Consensus</v>
      </c>
      <c r="BV748" s="17" t="str">
        <f t="shared" si="1475"/>
        <v>Consensus</v>
      </c>
      <c r="BW748" s="17" t="str">
        <f t="shared" si="1475"/>
        <v>Consensus</v>
      </c>
      <c r="BX748" s="17" t="str">
        <f t="shared" si="1475"/>
        <v>Consensus</v>
      </c>
      <c r="BY748" s="17" t="str">
        <f t="shared" si="1475"/>
        <v>Consensus</v>
      </c>
      <c r="BZ748" s="17" t="str">
        <f t="shared" si="1475"/>
        <v>Consensus</v>
      </c>
      <c r="CB748" s="17" t="s">
        <v>362</v>
      </c>
      <c r="CC748" s="17" t="s">
        <v>362</v>
      </c>
      <c r="CD748" s="17" t="s">
        <v>362</v>
      </c>
      <c r="CE748" s="17" t="s">
        <v>362</v>
      </c>
      <c r="CF748" s="17" t="s">
        <v>362</v>
      </c>
      <c r="CG748" s="17" t="s">
        <v>362</v>
      </c>
      <c r="CH748" s="17" t="s">
        <v>362</v>
      </c>
      <c r="CI748" s="17" t="s">
        <v>362</v>
      </c>
      <c r="CJ748" s="17" t="s">
        <v>362</v>
      </c>
      <c r="CK748" s="17" t="s">
        <v>362</v>
      </c>
      <c r="CL748" s="17" t="s">
        <v>362</v>
      </c>
      <c r="CM748" s="17" t="s">
        <v>362</v>
      </c>
      <c r="CN748" s="17" t="s">
        <v>362</v>
      </c>
      <c r="CO748" s="17" t="str">
        <f t="shared" ref="CO748:CT748" si="1476">IF(CO747="A","VA Actuals","Consensus")</f>
        <v>Consensus</v>
      </c>
      <c r="CP748" s="17" t="str">
        <f t="shared" si="1476"/>
        <v>Consensus</v>
      </c>
      <c r="CQ748" s="17" t="str">
        <f t="shared" si="1476"/>
        <v>Consensus</v>
      </c>
      <c r="CR748" s="17" t="str">
        <f t="shared" si="1476"/>
        <v>Consensus</v>
      </c>
      <c r="CS748" s="17" t="str">
        <f t="shared" si="1476"/>
        <v>Consensus</v>
      </c>
      <c r="CT748" s="17" t="str">
        <f t="shared" si="1476"/>
        <v>Consensus</v>
      </c>
    </row>
    <row r="749" spans="1:98" ht="15.75" customHeight="1" x14ac:dyDescent="0.25">
      <c r="A749" s="1"/>
      <c r="C749" s="17"/>
      <c r="D749" s="17"/>
      <c r="E749" s="17"/>
      <c r="F749" s="17"/>
      <c r="G749" s="17"/>
      <c r="H749" s="17"/>
      <c r="I749" s="17"/>
      <c r="J749" s="17"/>
      <c r="K749" s="17"/>
      <c r="L749" s="17"/>
      <c r="M749" s="17"/>
      <c r="N749" s="17"/>
      <c r="O749" s="17"/>
      <c r="P749" s="17"/>
      <c r="Q749" s="17"/>
      <c r="R749" s="17"/>
      <c r="S749" s="17"/>
      <c r="T749" s="17"/>
      <c r="U749" s="17"/>
      <c r="V749" s="17"/>
      <c r="W749" s="17"/>
      <c r="X749" s="17"/>
      <c r="Y749" s="17"/>
      <c r="Z749" s="17"/>
      <c r="AA749" s="17"/>
      <c r="AB749" s="17"/>
      <c r="AC749" s="17"/>
      <c r="AD749" s="17"/>
      <c r="AE749" s="17"/>
      <c r="AF749" s="17"/>
      <c r="AG749" s="17"/>
      <c r="AH749" s="17"/>
      <c r="AI749" s="17"/>
      <c r="AJ749" s="17"/>
      <c r="AK749" s="17"/>
      <c r="AL749" s="17"/>
      <c r="AM749" s="17"/>
      <c r="AN749" s="17"/>
      <c r="AO749" s="17"/>
      <c r="AP749" s="17"/>
      <c r="AQ749" s="17"/>
      <c r="AR749" s="17"/>
      <c r="AS749" s="17"/>
      <c r="AT749" s="17"/>
      <c r="AU749" s="17"/>
      <c r="AV749" s="17"/>
      <c r="AW749" s="17"/>
      <c r="AX749" s="17"/>
      <c r="AY749" s="17"/>
      <c r="AZ749" s="17"/>
      <c r="BA749" s="17"/>
      <c r="BB749" s="17"/>
      <c r="BC749" s="17"/>
      <c r="BD749" s="17"/>
      <c r="BE749" s="17"/>
      <c r="BF749" s="17"/>
      <c r="BG749" s="17"/>
      <c r="BH749" s="17"/>
      <c r="BI749" s="17"/>
      <c r="BJ749" s="17"/>
      <c r="BK749" s="17"/>
      <c r="BL749" s="17"/>
      <c r="BM749" s="17"/>
      <c r="BN749" s="17"/>
      <c r="BO749" s="17"/>
      <c r="BP749" s="17"/>
      <c r="BQ749" s="17"/>
      <c r="BR749" s="17"/>
      <c r="BS749" s="17"/>
      <c r="BT749" s="17"/>
      <c r="BU749" s="17"/>
      <c r="BV749" s="17"/>
      <c r="BW749" s="17"/>
      <c r="BX749" s="17"/>
      <c r="BY749" s="17"/>
      <c r="BZ749" s="17"/>
      <c r="CB749" s="17"/>
      <c r="CC749" s="17"/>
      <c r="CD749" s="17"/>
      <c r="CE749" s="17"/>
      <c r="CF749" s="17"/>
      <c r="CG749" s="17"/>
      <c r="CH749" s="17"/>
      <c r="CI749" s="17"/>
      <c r="CJ749" s="17"/>
      <c r="CK749" s="17"/>
      <c r="CL749" s="17"/>
      <c r="CM749" s="17"/>
      <c r="CN749" s="17"/>
      <c r="CO749" s="17"/>
      <c r="CP749" s="17"/>
      <c r="CQ749" s="17"/>
      <c r="CR749" s="17"/>
      <c r="CS749" s="17"/>
      <c r="CT749" s="17"/>
    </row>
    <row r="750" spans="1:98" ht="15.75" customHeight="1" x14ac:dyDescent="0.25">
      <c r="A750" s="228"/>
      <c r="B750" s="81" t="s">
        <v>495</v>
      </c>
      <c r="C750" s="229" t="e">
        <f t="array" aca="1" ref="C750" ca="1">_xll.VisibleAlpha.UDF.VAData($B$745,C$746,$B750,C$748,$B$748,$B$747,$B$746)</f>
        <v>#NAME?</v>
      </c>
      <c r="D750" s="229" t="e">
        <f t="array" aca="1" ref="D750" ca="1">_xll.VisibleAlpha.UDF.VAData($B$745,D$746,$B750,D$748,$B$748,$B$747,$B$746)</f>
        <v>#NAME?</v>
      </c>
      <c r="E750" s="229" t="e">
        <f t="array" aca="1" ref="E750" ca="1">_xll.VisibleAlpha.UDF.VAData($B$745,E$746,$B750,E$748,$B$748,$B$747,$B$746)</f>
        <v>#NAME?</v>
      </c>
      <c r="F750" s="229" t="e">
        <f t="array" aca="1" ref="F750" ca="1">_xll.VisibleAlpha.UDF.VAData($B$745,F$746,$B750,F$748,$B$748,$B$747,$B$746)</f>
        <v>#NAME?</v>
      </c>
      <c r="G750" s="229" t="e">
        <f t="array" aca="1" ref="G750" ca="1">_xll.VisibleAlpha.UDF.VAData($B$745,G$746,$B750,G$748,$B$748,$B$747,$B$746)</f>
        <v>#NAME?</v>
      </c>
      <c r="H750" s="229" t="e">
        <f t="array" aca="1" ref="H750" ca="1">_xll.VisibleAlpha.UDF.VAData($B$745,H$746,$B750,H$748,$B$748,$B$747,$B$746)</f>
        <v>#NAME?</v>
      </c>
      <c r="I750" s="229" t="e">
        <f t="array" aca="1" ref="I750" ca="1">_xll.VisibleAlpha.UDF.VAData($B$745,I$746,$B750,I$748,$B$748,$B$747,$B$746)</f>
        <v>#NAME?</v>
      </c>
      <c r="J750" s="229" t="e">
        <f t="array" aca="1" ref="J750" ca="1">_xll.VisibleAlpha.UDF.VAData($B$745,J$746,$B750,J$748,$B$748,$B$747,$B$746)</f>
        <v>#NAME?</v>
      </c>
      <c r="K750" s="229" t="e">
        <f t="array" aca="1" ref="K750" ca="1">_xll.VisibleAlpha.UDF.VAData($B$745,K$746,$B750,K$748,$B$748,$B$747,$B$746)</f>
        <v>#NAME?</v>
      </c>
      <c r="L750" s="229" t="e">
        <f t="array" aca="1" ref="L750" ca="1">_xll.VisibleAlpha.UDF.VAData($B$745,L$746,$B750,L$748,$B$748,$B$747,$B$746)</f>
        <v>#NAME?</v>
      </c>
      <c r="M750" s="229" t="e">
        <f t="array" aca="1" ref="M750" ca="1">_xll.VisibleAlpha.UDF.VAData($B$745,M$746,$B750,M$748,$B$748,$B$747,$B$746)</f>
        <v>#NAME?</v>
      </c>
      <c r="N750" s="229" t="e">
        <f t="array" aca="1" ref="N750" ca="1">_xll.VisibleAlpha.UDF.VAData($B$745,N$746,$B750,N$748,$B$748,$B$747,$B$746)</f>
        <v>#NAME?</v>
      </c>
      <c r="O750" s="229" t="e">
        <f t="array" aca="1" ref="O750" ca="1">_xll.VisibleAlpha.UDF.VAData($B$745,O$746,$B750,O$748,$B$748,$B$747,$B$746)</f>
        <v>#NAME?</v>
      </c>
      <c r="P750" s="229" t="e">
        <f t="array" aca="1" ref="P750" ca="1">_xll.VisibleAlpha.UDF.VAData($B$745,P$746,$B750,P$748,$B$748,$B$747,$B$746)</f>
        <v>#NAME?</v>
      </c>
      <c r="Q750" s="229" t="e">
        <f t="array" aca="1" ref="Q750" ca="1">_xll.VisibleAlpha.UDF.VAData($B$745,Q$746,$B750,Q$748,$B$748,$B$747,$B$746)</f>
        <v>#NAME?</v>
      </c>
      <c r="R750" s="229" t="e">
        <f t="array" aca="1" ref="R750" ca="1">_xll.VisibleAlpha.UDF.VAData($B$745,R$746,$B750,R$748,$B$748,$B$747,$B$746)</f>
        <v>#NAME?</v>
      </c>
      <c r="S750" s="229" t="e">
        <f t="array" aca="1" ref="S750" ca="1">_xll.VisibleAlpha.UDF.VAData($B$745,S$746,$B750,S$748,$B$748,$B$747,$B$746)</f>
        <v>#NAME?</v>
      </c>
      <c r="T750" s="229" t="e">
        <f t="array" aca="1" ref="T750" ca="1">_xll.VisibleAlpha.UDF.VAData($B$745,T$746,$B750,T$748,$B$748,$B$747,$B$746)</f>
        <v>#NAME?</v>
      </c>
      <c r="U750" s="229" t="e">
        <f t="array" aca="1" ref="U750" ca="1">_xll.VisibleAlpha.UDF.VAData($B$745,U$746,$B750,U$748,$B$748,$B$747,$B$746)</f>
        <v>#NAME?</v>
      </c>
      <c r="V750" s="9" t="e">
        <f t="array" aca="1" ref="V750" ca="1">_xll.VisibleAlpha.UDF.VAData($B$745,V$746,$B750,V$748,$B$748,$B$747,$B$746)</f>
        <v>#NAME?</v>
      </c>
      <c r="W750" s="9" t="e">
        <f t="array" aca="1" ref="W750" ca="1">_xll.VisibleAlpha.UDF.VAData($B$745,W$746,$B750,W$748,$B$748,$B$747,$B$746)</f>
        <v>#NAME?</v>
      </c>
      <c r="X750" s="9" t="e">
        <f t="array" aca="1" ref="X750" ca="1">_xll.VisibleAlpha.UDF.VAData($B$745,X$746,$B750,X$748,$B$748,$B$747,$B$746)</f>
        <v>#NAME?</v>
      </c>
      <c r="Y750" s="9" t="e">
        <f t="array" aca="1" ref="Y750" ca="1">_xll.VisibleAlpha.UDF.VAData($B$745,Y$746,$B750,Y$748,$B$748,$B$747,$B$746)</f>
        <v>#NAME?</v>
      </c>
      <c r="Z750" s="9" t="e">
        <f t="array" aca="1" ref="Z750" ca="1">_xll.VisibleAlpha.UDF.VAData($B$745,Z$746,$B750,Z$748,$B$748,$B$747,$B$746)</f>
        <v>#NAME?</v>
      </c>
      <c r="AA750" s="9" t="e">
        <f t="array" aca="1" ref="AA750" ca="1">_xll.VisibleAlpha.UDF.VAData($B$745,AA$746,$B750,AA$748,$B$748,$B$747,$B$746)</f>
        <v>#NAME?</v>
      </c>
      <c r="AB750" s="9" t="e">
        <f t="array" aca="1" ref="AB750" ca="1">_xll.VisibleAlpha.UDF.VAData($B$745,AB$746,$B750,AB$748,$B$748,$B$747,$B$746)</f>
        <v>#NAME?</v>
      </c>
      <c r="AC750" s="9" t="e">
        <f t="array" aca="1" ref="AC750" ca="1">_xll.VisibleAlpha.UDF.VAData($B$745,AC$746,$B750,AC$748,$B$748,$B$747,$B$746)</f>
        <v>#NAME?</v>
      </c>
      <c r="AD750" s="9" t="e">
        <f t="array" aca="1" ref="AD750" ca="1">_xll.VisibleAlpha.UDF.VAData($B$745,AD$746,$B750,AD$748,$B$748,$B$747,$B$746)</f>
        <v>#NAME?</v>
      </c>
      <c r="AE750" s="9" t="e">
        <f t="array" aca="1" ref="AE750" ca="1">_xll.VisibleAlpha.UDF.VAData($B$745,AE$746,$B750,AE$748,$B$748,$B$747,$B$746)</f>
        <v>#NAME?</v>
      </c>
      <c r="AF750" s="9" t="e">
        <f t="array" aca="1" ref="AF750" ca="1">_xll.VisibleAlpha.UDF.VAData($B$745,AF$746,$B750,AF$748,$B$748,$B$747,$B$746)</f>
        <v>#NAME?</v>
      </c>
      <c r="AG750" s="9" t="e">
        <f t="array" aca="1" ref="AG750" ca="1">_xll.VisibleAlpha.UDF.VAData($B$745,AG$746,$B750,AG$748,$B$748,$B$747,$B$746)</f>
        <v>#NAME?</v>
      </c>
      <c r="AH750" s="9" t="e">
        <f t="array" aca="1" ref="AH750" ca="1">_xll.VisibleAlpha.UDF.VAData($B$745,AH$746,$B750,AH$748,$B$748,$B$747,$B$746)</f>
        <v>#NAME?</v>
      </c>
      <c r="AI750" s="9" t="e">
        <f t="array" aca="1" ref="AI750" ca="1">_xll.VisibleAlpha.UDF.VAData($B$745,AI$746,$B750,AI$748,$B$748,$B$747,$B$746)</f>
        <v>#NAME?</v>
      </c>
      <c r="AJ750" s="9" t="e">
        <f t="array" aca="1" ref="AJ750" ca="1">_xll.VisibleAlpha.UDF.VAData($B$745,AJ$746,$B750,AJ$748,$B$748,$B$747,$B$746)</f>
        <v>#NAME?</v>
      </c>
      <c r="AK750" s="9" t="e">
        <f t="array" aca="1" ref="AK750" ca="1">_xll.VisibleAlpha.UDF.VAData($B$745,AK$746,$B750,AK$748,$B$748,$B$747,$B$746)</f>
        <v>#NAME?</v>
      </c>
      <c r="AL750" s="9" t="e">
        <f t="array" aca="1" ref="AL750" ca="1">_xll.VisibleAlpha.UDF.VAData($B$745,AL$746,$B750,AL$748,$B$748,$B$747,$B$746)</f>
        <v>#NAME?</v>
      </c>
      <c r="AM750" s="9" t="e">
        <f t="array" aca="1" ref="AM750" ca="1">_xll.VisibleAlpha.UDF.VAData($B$745,AM$746,$B750,AM$748,$B$748,$B$747,$B$746)</f>
        <v>#NAME?</v>
      </c>
      <c r="AN750" s="9" t="e">
        <f t="array" aca="1" ref="AN750" ca="1">_xll.VisibleAlpha.UDF.VAData($B$745,AN$746,$B750,AN$748,$B$748,$B$747,$B$746)</f>
        <v>#NAME?</v>
      </c>
      <c r="AO750" s="9" t="e">
        <f t="array" aca="1" ref="AO750" ca="1">_xll.VisibleAlpha.UDF.VAData($B$745,AO$746,$B750,AO$748,$B$748,$B$747,$B$746)</f>
        <v>#NAME?</v>
      </c>
      <c r="AP750" s="9" t="e">
        <f t="array" aca="1" ref="AP750" ca="1">_xll.VisibleAlpha.UDF.VAData($B$745,AP$746,$B750,AP$748,$B$748,$B$747,$B$746)</f>
        <v>#NAME?</v>
      </c>
      <c r="AQ750" s="9" t="e">
        <f t="array" aca="1" ref="AQ750" ca="1">_xll.VisibleAlpha.UDF.VAData($B$745,AQ$746,$B750,AQ$748,$B$748,$B$747,$B$746)</f>
        <v>#NAME?</v>
      </c>
      <c r="AR750" s="9" t="e">
        <f t="array" aca="1" ref="AR750" ca="1">_xll.VisibleAlpha.UDF.VAData($B$745,AR$746,$B750,AR$748,$B$748,$B$747,$B$746)</f>
        <v>#NAME?</v>
      </c>
      <c r="AS750" s="9" t="e">
        <f t="array" aca="1" ref="AS750" ca="1">_xll.VisibleAlpha.UDF.VAData($B$745,AS$746,$B750,AS$748,$B$748,$B$747,$B$746)</f>
        <v>#NAME?</v>
      </c>
      <c r="AT750" s="9" t="e">
        <f t="array" aca="1" ref="AT750" ca="1">_xll.VisibleAlpha.UDF.VAData($B$745,AT$746,$B750,AT$748,$B$748,$B$747,$B$746)</f>
        <v>#NAME?</v>
      </c>
      <c r="AU750" s="9" t="e">
        <f t="array" aca="1" ref="AU750" ca="1">_xll.VisibleAlpha.UDF.VAData($B$745,AU$746,$B750,AU$748,$B$748,$B$747,$B$746)</f>
        <v>#NAME?</v>
      </c>
      <c r="AV750" s="9" t="e">
        <f t="array" aca="1" ref="AV750" ca="1">_xll.VisibleAlpha.UDF.VAData($B$745,AV$746,$B750,AV$748,$B$748,$B$747,$B$746)</f>
        <v>#NAME?</v>
      </c>
      <c r="AW750" s="9" t="e">
        <f t="array" aca="1" ref="AW750" ca="1">_xll.VisibleAlpha.UDF.VAData($B$745,AW$746,$B750,AW$748,$B$748,$B$747,$B$746)</f>
        <v>#NAME?</v>
      </c>
      <c r="AX750" s="9" t="e">
        <f t="array" aca="1" ref="AX750" ca="1">_xll.VisibleAlpha.UDF.VAData($B$745,AX$746,$B750,AX$748,$B$748,$B$747,$B$746)</f>
        <v>#NAME?</v>
      </c>
      <c r="AY750" s="9" t="e">
        <f t="array" aca="1" ref="AY750" ca="1">_xll.VisibleAlpha.UDF.VAData($B$745,AY$746,$B750,AY$748,$B$748,$B$747,$B$746)</f>
        <v>#NAME?</v>
      </c>
      <c r="AZ750" s="9" t="e">
        <f t="array" aca="1" ref="AZ750" ca="1">_xll.VisibleAlpha.UDF.VAData($B$745,AZ$746,$B750,AZ$748,$B$748,$B$747,$B$746)</f>
        <v>#NAME?</v>
      </c>
      <c r="BA750" s="9" t="e">
        <f t="array" aca="1" ref="BA750" ca="1">_xll.VisibleAlpha.UDF.VAData($B$745,BA$746,$B750,BA$748,$B$748,$B$747,$B$746)</f>
        <v>#NAME?</v>
      </c>
      <c r="BB750" s="9" t="e">
        <f t="array" aca="1" ref="BB750" ca="1">_xll.VisibleAlpha.UDF.VAData($B$745,BB$746,$B750,BB$748,$B$748,$B$747,$B$746)</f>
        <v>#NAME?</v>
      </c>
      <c r="BC750" s="9" t="e">
        <f t="array" aca="1" ref="BC750" ca="1">_xll.VisibleAlpha.UDF.VAData($B$745,BC$746,$B750,BC$748,$B$748,$B$747,$B$746)</f>
        <v>#NAME?</v>
      </c>
      <c r="BD750" s="9" t="e">
        <f t="array" aca="1" ref="BD750" ca="1">_xll.VisibleAlpha.UDF.VAData($B$745,BD$746,$B750,BD$748,$B$748,$B$747,$B$746)</f>
        <v>#NAME?</v>
      </c>
      <c r="BE750" s="9" t="e">
        <f t="array" aca="1" ref="BE750" ca="1">_xll.VisibleAlpha.UDF.VAData($B$745,BE$746,$B750,BE$748,$B$748,$B$747,$B$746)</f>
        <v>#NAME?</v>
      </c>
      <c r="BF750" s="9" t="e">
        <f t="array" aca="1" ref="BF750" ca="1">_xll.VisibleAlpha.UDF.VAData($B$745,BF$746,$B750,BF$748,$B$748,$B$747,$B$746)</f>
        <v>#NAME?</v>
      </c>
      <c r="BG750" s="9" t="e">
        <f t="array" aca="1" ref="BG750" ca="1">_xll.VisibleAlpha.UDF.VAData($B$745,BG$746,$B750,BG$748,$B$748,$B$747,$B$746)</f>
        <v>#NAME?</v>
      </c>
      <c r="BH750" s="229" t="e">
        <f t="array" aca="1" ref="BH750" ca="1">_xll.VisibleAlpha.UDF.VAData($B$745,BH$746,$B750,BH$748,$B$748,$B$747,$B$746)</f>
        <v>#NAME?</v>
      </c>
      <c r="BI750" s="229" t="e">
        <f t="array" aca="1" ref="BI750" ca="1">_xll.VisibleAlpha.UDF.VAData($B$745,BI$746,$B750,BI$748,$B$748,$B$747,$B$746)</f>
        <v>#NAME?</v>
      </c>
      <c r="BJ750" s="229" t="e">
        <f t="array" aca="1" ref="BJ750" ca="1">_xll.VisibleAlpha.UDF.VAData($B$745,BJ$746,$B750,BJ$748,$B$748,$B$747,$B$746)</f>
        <v>#NAME?</v>
      </c>
      <c r="BK750" s="229" t="e">
        <f t="array" aca="1" ref="BK750" ca="1">_xll.VisibleAlpha.UDF.VAData($B$745,BK$746,$B750,BK$748,$B$748,$B$747,$B$746)</f>
        <v>#NAME?</v>
      </c>
      <c r="BL750" s="229" t="e">
        <f t="array" aca="1" ref="BL750" ca="1">_xll.VisibleAlpha.UDF.VAData($B$745,BL$746,$B750,BL$748,$B$748,$B$747,$B$746)</f>
        <v>#NAME?</v>
      </c>
      <c r="BM750" s="229" t="e">
        <f t="array" aca="1" ref="BM750" ca="1">_xll.VisibleAlpha.UDF.VAData($B$745,BM$746,$B750,BM$748,$B$748,$B$747,$B$746)</f>
        <v>#NAME?</v>
      </c>
      <c r="BN750" s="229" t="e">
        <f t="array" aca="1" ref="BN750" ca="1">_xll.VisibleAlpha.UDF.VAData($B$745,BN$746,$B750,BN$748,$B$748,$B$747,$B$746)</f>
        <v>#NAME?</v>
      </c>
      <c r="BO750" s="229" t="e">
        <f t="array" aca="1" ref="BO750" ca="1">_xll.VisibleAlpha.UDF.VAData($B$745,BO$746,$B750,BO$748,$B$748,$B$747,$B$746)</f>
        <v>#NAME?</v>
      </c>
      <c r="BP750" s="229" t="e">
        <f t="array" aca="1" ref="BP750" ca="1">_xll.VisibleAlpha.UDF.VAData($B$745,BP$746,$B750,BP$748,$B$748,$B$747,$B$746)</f>
        <v>#NAME?</v>
      </c>
      <c r="BQ750" s="229" t="e">
        <f t="array" aca="1" ref="BQ750" ca="1">_xll.VisibleAlpha.UDF.VAData($B$745,BQ$746,$B750,BQ$748,$B$748,$B$747,$B$746)</f>
        <v>#NAME?</v>
      </c>
      <c r="BR750" s="229" t="e">
        <f t="array" aca="1" ref="BR750" ca="1">_xll.VisibleAlpha.UDF.VAData($B$745,BR$746,$B750,BR$748,$B$748,$B$747,$B$746)</f>
        <v>#NAME?</v>
      </c>
      <c r="BS750" s="229" t="e">
        <f t="array" aca="1" ref="BS750" ca="1">_xll.VisibleAlpha.UDF.VAData($B$745,BS$746,$B750,BS$748,$B$748,$B$747,$B$746)</f>
        <v>#NAME?</v>
      </c>
      <c r="BT750" s="229" t="e">
        <f t="array" aca="1" ref="BT750" ca="1">_xll.VisibleAlpha.UDF.VAData($B$745,BT$746,$B750,BT$748,$B$748,$B$747,$B$746)</f>
        <v>#NAME?</v>
      </c>
      <c r="BU750" s="229" t="e">
        <f t="array" aca="1" ref="BU750" ca="1">_xll.VisibleAlpha.UDF.VAData($B$745,BU$746,$B750,BU$748,$B$748,$B$747,$B$746)</f>
        <v>#NAME?</v>
      </c>
      <c r="BV750" s="229" t="e">
        <f t="array" aca="1" ref="BV750" ca="1">_xll.VisibleAlpha.UDF.VAData($B$745,BV$746,$B750,BV$748,$B$748,$B$747,$B$746)</f>
        <v>#NAME?</v>
      </c>
      <c r="BW750" s="229" t="e">
        <f t="array" aca="1" ref="BW750" ca="1">_xll.VisibleAlpha.UDF.VAData($B$745,BW$746,$B750,BW$748,$B$748,$B$747,$B$746)</f>
        <v>#NAME?</v>
      </c>
      <c r="BX750" s="229" t="e">
        <f t="array" aca="1" ref="BX750" ca="1">_xll.VisibleAlpha.UDF.VAData($B$745,BX$746,$B750,BX$748,$B$748,$B$747,$B$746)</f>
        <v>#NAME?</v>
      </c>
      <c r="BY750" s="229" t="e">
        <f t="array" aca="1" ref="BY750" ca="1">_xll.VisibleAlpha.UDF.VAData($B$745,BY$746,$B750,BY$748,$B$748,$B$747,$B$746)</f>
        <v>#NAME?</v>
      </c>
      <c r="BZ750" s="229" t="e">
        <f t="array" aca="1" ref="BZ750" ca="1">_xll.VisibleAlpha.UDF.VAData($B$745,BZ$746,$B750,BZ$748,$B$748,$B$747,$B$746)</f>
        <v>#NAME?</v>
      </c>
      <c r="CB750" s="9" t="e">
        <f t="array" aca="1" ref="CB750" ca="1">_xll.VisibleAlpha.UDF.VAData($B$745,CB$746,$B750,CB$748,$B$748,$B$747,$B$746)</f>
        <v>#NAME?</v>
      </c>
      <c r="CC750" s="9" t="e">
        <f t="array" aca="1" ref="CC750" ca="1">_xll.VisibleAlpha.UDF.VAData($B$745,CC$746,$B750,CC$748,$B$748,$B$747,$B$746)</f>
        <v>#NAME?</v>
      </c>
      <c r="CD750" s="9" t="e">
        <f t="array" aca="1" ref="CD750" ca="1">_xll.VisibleAlpha.UDF.VAData($B$745,CD$746,$B750,CD$748,$B$748,$B$747,$B$746)</f>
        <v>#NAME?</v>
      </c>
      <c r="CE750" s="9" t="e">
        <f t="array" aca="1" ref="CE750" ca="1">_xll.VisibleAlpha.UDF.VAData($B$745,CE$746,$B750,CE$748,$B$748,$B$747,$B$746)</f>
        <v>#NAME?</v>
      </c>
      <c r="CF750" s="9" t="e">
        <f t="array" aca="1" ref="CF750" ca="1">_xll.VisibleAlpha.UDF.VAData($B$745,CF$746,$B750,CF$748,$B$748,$B$747,$B$746)</f>
        <v>#NAME?</v>
      </c>
      <c r="CG750" s="9" t="e">
        <f t="array" aca="1" ref="CG750" ca="1">_xll.VisibleAlpha.UDF.VAData($B$745,CG$746,$B750,CG$748,$B$748,$B$747,$B$746)</f>
        <v>#NAME?</v>
      </c>
      <c r="CH750" s="9" t="e">
        <f t="array" aca="1" ref="CH750" ca="1">_xll.VisibleAlpha.UDF.VAData($B$745,CH$746,$B750,CH$748,$B$748,$B$747,$B$746)</f>
        <v>#NAME?</v>
      </c>
      <c r="CI750" s="9" t="e">
        <f t="array" aca="1" ref="CI750" ca="1">_xll.VisibleAlpha.UDF.VAData($B$745,CI$746,$B750,CI$748,$B$748,$B$747,$B$746)</f>
        <v>#NAME?</v>
      </c>
      <c r="CJ750" s="9" t="e">
        <f t="array" aca="1" ref="CJ750" ca="1">_xll.VisibleAlpha.UDF.VAData($B$745,CJ$746,$B750,CJ$748,$B$748,$B$747,$B$746)</f>
        <v>#NAME?</v>
      </c>
      <c r="CK750" s="9" t="e">
        <f t="array" aca="1" ref="CK750" ca="1">_xll.VisibleAlpha.UDF.VAData($B$745,CK$746,$B750,CK$748,$B$748,$B$747,$B$746)</f>
        <v>#NAME?</v>
      </c>
      <c r="CL750" s="9" t="e">
        <f t="array" aca="1" ref="CL750" ca="1">_xll.VisibleAlpha.UDF.VAData($B$745,CL$746,$B750,CL$748,$B$748,$B$747,$B$746)</f>
        <v>#NAME?</v>
      </c>
      <c r="CM750" s="9" t="e">
        <f t="array" aca="1" ref="CM750" ca="1">_xll.VisibleAlpha.UDF.VAData($B$745,CM$746,$B750,CM$748,$B$748,$B$747,$B$746)</f>
        <v>#NAME?</v>
      </c>
      <c r="CN750" s="9" t="e">
        <f t="array" aca="1" ref="CN750" ca="1">_xll.VisibleAlpha.UDF.VAData($B$745,CN$746,$B750,CN$748,$B$748,$B$747,$B$746)</f>
        <v>#NAME?</v>
      </c>
      <c r="CO750" s="229" t="e">
        <f t="array" aca="1" ref="CO750" ca="1">_xll.VisibleAlpha.UDF.VAData($B$745,CO$746,$B750,CO$748,$B$748,$B$747,$B$746)</f>
        <v>#NAME?</v>
      </c>
      <c r="CP750" s="229" t="e">
        <f t="array" aca="1" ref="CP750" ca="1">_xll.VisibleAlpha.UDF.VAData($B$745,CP$746,$B750,CP$748,$B$748,$B$747,$B$746)</f>
        <v>#NAME?</v>
      </c>
      <c r="CQ750" s="229" t="e">
        <f t="array" aca="1" ref="CQ750" ca="1">_xll.VisibleAlpha.UDF.VAData($B$745,CQ$746,$B750,CQ$748,$B$748,$B$747,$B$746)</f>
        <v>#NAME?</v>
      </c>
      <c r="CR750" s="229" t="e">
        <f t="array" aca="1" ref="CR750" ca="1">_xll.VisibleAlpha.UDF.VAData($B$745,CR$746,$B750,CR$748,$B$748,$B$747,$B$746)</f>
        <v>#NAME?</v>
      </c>
      <c r="CS750" s="229" t="e">
        <f t="array" aca="1" ref="CS750" ca="1">_xll.VisibleAlpha.UDF.VAData($B$745,CS$746,$B750,CS$748,$B$748,$B$747,$B$746)</f>
        <v>#NAME?</v>
      </c>
      <c r="CT750" s="229" t="e">
        <f t="array" aca="1" ref="CT750" ca="1">_xll.VisibleAlpha.UDF.VAData($B$745,CT$746,$B750,CT$748,$B$748,$B$747,$B$746)</f>
        <v>#NAME?</v>
      </c>
    </row>
    <row r="751" spans="1:98" ht="15.75" customHeight="1" x14ac:dyDescent="0.25"/>
    <row r="752" spans="1:98" ht="15.75" customHeight="1" x14ac:dyDescent="0.25">
      <c r="A752" s="1"/>
      <c r="AP752" s="181"/>
      <c r="AQ752" s="181"/>
      <c r="AR752" s="181"/>
      <c r="AS752" s="181"/>
      <c r="AT752" s="181"/>
      <c r="AU752" s="181"/>
      <c r="AV752" s="181"/>
      <c r="AW752" s="181"/>
      <c r="AX752" s="181"/>
      <c r="AY752" s="181"/>
      <c r="AZ752" s="181"/>
      <c r="BA752" s="181"/>
      <c r="BB752" s="181"/>
      <c r="BC752" s="181"/>
      <c r="BD752" s="181"/>
      <c r="BE752" s="181"/>
      <c r="BF752" s="181"/>
      <c r="CO752" s="181"/>
    </row>
    <row r="753" spans="1:93" ht="15.75" customHeight="1" x14ac:dyDescent="0.25">
      <c r="A753" s="1"/>
      <c r="AP753" s="181"/>
      <c r="AQ753" s="181"/>
      <c r="AR753" s="181"/>
      <c r="AS753" s="181"/>
      <c r="AT753" s="181"/>
      <c r="AU753" s="181"/>
      <c r="AV753" s="181"/>
      <c r="AW753" s="181"/>
      <c r="AX753" s="181"/>
      <c r="AY753" s="181"/>
      <c r="AZ753" s="181"/>
      <c r="BA753" s="181"/>
      <c r="BB753" s="181"/>
      <c r="BC753" s="181"/>
      <c r="BD753" s="181"/>
      <c r="BE753" s="181"/>
      <c r="BF753" s="181"/>
      <c r="CO753" s="181"/>
    </row>
    <row r="754" spans="1:93" ht="15.75" customHeight="1" x14ac:dyDescent="0.25">
      <c r="A754" s="1"/>
      <c r="AP754" s="181"/>
      <c r="AQ754" s="181"/>
      <c r="AR754" s="181"/>
      <c r="AS754" s="181"/>
      <c r="AT754" s="181"/>
      <c r="AU754" s="181"/>
      <c r="AV754" s="181"/>
      <c r="AW754" s="181"/>
      <c r="AX754" s="181"/>
      <c r="AY754" s="181"/>
      <c r="AZ754" s="181"/>
      <c r="BA754" s="181"/>
      <c r="BB754" s="181"/>
      <c r="BC754" s="181"/>
      <c r="BD754" s="181"/>
      <c r="BE754" s="181"/>
      <c r="BF754" s="181"/>
      <c r="CO754" s="181"/>
    </row>
    <row r="755" spans="1:93" ht="15.75" customHeight="1" x14ac:dyDescent="0.25">
      <c r="A755" s="1"/>
      <c r="AP755" s="181"/>
      <c r="AQ755" s="181"/>
      <c r="AR755" s="181"/>
      <c r="AS755" s="181"/>
      <c r="AT755" s="181"/>
      <c r="AU755" s="181"/>
      <c r="AV755" s="181"/>
      <c r="AW755" s="181"/>
      <c r="AX755" s="181"/>
      <c r="AY755" s="181"/>
      <c r="AZ755" s="181"/>
      <c r="BA755" s="181"/>
      <c r="BB755" s="181"/>
      <c r="BC755" s="181"/>
      <c r="BD755" s="181"/>
      <c r="BE755" s="181"/>
      <c r="BF755" s="181"/>
      <c r="CO755" s="181"/>
    </row>
    <row r="756" spans="1:93" ht="15.75" customHeight="1" x14ac:dyDescent="0.25">
      <c r="A756" s="1"/>
      <c r="AP756" s="181"/>
      <c r="AQ756" s="181"/>
      <c r="AR756" s="181"/>
      <c r="AS756" s="181"/>
      <c r="AT756" s="181"/>
      <c r="AU756" s="181"/>
      <c r="AV756" s="181"/>
      <c r="AW756" s="181"/>
      <c r="AX756" s="181"/>
      <c r="AY756" s="181"/>
      <c r="AZ756" s="181"/>
      <c r="BA756" s="181"/>
      <c r="BB756" s="181"/>
      <c r="BC756" s="181"/>
      <c r="BD756" s="181"/>
      <c r="BE756" s="181"/>
      <c r="BF756" s="181"/>
      <c r="CO756" s="181"/>
    </row>
    <row r="757" spans="1:93" ht="15.75" customHeight="1" x14ac:dyDescent="0.25">
      <c r="A757" s="1"/>
      <c r="AP757" s="181"/>
      <c r="AQ757" s="181"/>
      <c r="AR757" s="181"/>
      <c r="AS757" s="181"/>
      <c r="AT757" s="181"/>
      <c r="AU757" s="181"/>
      <c r="AV757" s="181"/>
      <c r="AW757" s="181"/>
      <c r="AX757" s="181"/>
      <c r="AY757" s="181"/>
      <c r="AZ757" s="181"/>
      <c r="BA757" s="181"/>
      <c r="BB757" s="181"/>
      <c r="BC757" s="181"/>
      <c r="BD757" s="181"/>
      <c r="BE757" s="181"/>
      <c r="BF757" s="181"/>
      <c r="CO757" s="181"/>
    </row>
    <row r="758" spans="1:93" ht="15.75" customHeight="1" x14ac:dyDescent="0.25">
      <c r="A758" s="1"/>
    </row>
    <row r="759" spans="1:93" ht="15.75" customHeight="1" x14ac:dyDescent="0.25">
      <c r="A759" s="1"/>
    </row>
    <row r="760" spans="1:93" ht="15.75" customHeight="1" x14ac:dyDescent="0.25">
      <c r="A760" s="1"/>
    </row>
    <row r="761" spans="1:93" ht="15.75" customHeight="1" x14ac:dyDescent="0.25">
      <c r="A761" s="1"/>
    </row>
    <row r="762" spans="1:93" ht="15.75" customHeight="1" x14ac:dyDescent="0.25">
      <c r="A762" s="1"/>
    </row>
    <row r="763" spans="1:93" ht="15.75" customHeight="1" x14ac:dyDescent="0.25">
      <c r="A763" s="1"/>
    </row>
    <row r="764" spans="1:93" ht="15.75" customHeight="1" x14ac:dyDescent="0.25">
      <c r="A764" s="1"/>
    </row>
    <row r="765" spans="1:93" ht="15.75" customHeight="1" x14ac:dyDescent="0.25">
      <c r="A765" s="1"/>
    </row>
    <row r="766" spans="1:93" ht="15.75" customHeight="1" x14ac:dyDescent="0.25">
      <c r="A766" s="1"/>
    </row>
    <row r="767" spans="1:93" ht="15.75" customHeight="1" x14ac:dyDescent="0.25">
      <c r="A767" s="1"/>
    </row>
    <row r="768" spans="1:93" ht="15.75" customHeight="1" x14ac:dyDescent="0.25">
      <c r="A768" s="1"/>
    </row>
    <row r="769" spans="1:1" ht="15.75" customHeight="1" x14ac:dyDescent="0.25">
      <c r="A769" s="1"/>
    </row>
    <row r="770" spans="1:1" ht="15.75" customHeight="1" x14ac:dyDescent="0.25">
      <c r="A770" s="1"/>
    </row>
    <row r="771" spans="1:1" ht="15.75" customHeight="1" x14ac:dyDescent="0.25">
      <c r="A771" s="1"/>
    </row>
    <row r="772" spans="1:1" ht="15.75" customHeight="1" x14ac:dyDescent="0.25">
      <c r="A772" s="1"/>
    </row>
    <row r="773" spans="1:1" ht="15.75" customHeight="1" x14ac:dyDescent="0.25">
      <c r="A773" s="1"/>
    </row>
    <row r="774" spans="1:1" ht="15.75" customHeight="1" x14ac:dyDescent="0.25">
      <c r="A774" s="1"/>
    </row>
    <row r="775" spans="1:1" ht="15.75" customHeight="1" x14ac:dyDescent="0.25">
      <c r="A775" s="1"/>
    </row>
    <row r="776" spans="1:1" ht="15.75" customHeight="1" x14ac:dyDescent="0.25">
      <c r="A776" s="1"/>
    </row>
    <row r="777" spans="1:1" ht="15.75" customHeight="1" x14ac:dyDescent="0.25">
      <c r="A777" s="1"/>
    </row>
    <row r="778" spans="1:1" ht="15.75" customHeight="1" x14ac:dyDescent="0.25">
      <c r="A778" s="1"/>
    </row>
    <row r="779" spans="1:1" ht="15.75" customHeight="1" x14ac:dyDescent="0.25">
      <c r="A779" s="1"/>
    </row>
    <row r="780" spans="1:1" ht="15.75" customHeight="1" x14ac:dyDescent="0.25">
      <c r="A780" s="1"/>
    </row>
    <row r="781" spans="1:1" ht="15.75" customHeight="1" x14ac:dyDescent="0.25">
      <c r="A781" s="1"/>
    </row>
    <row r="782" spans="1:1" ht="15.75" customHeight="1" x14ac:dyDescent="0.25">
      <c r="A782" s="1"/>
    </row>
    <row r="783" spans="1:1" ht="15.75" customHeight="1" x14ac:dyDescent="0.25">
      <c r="A783" s="1"/>
    </row>
    <row r="784" spans="1:1" ht="15.75" customHeight="1" x14ac:dyDescent="0.25">
      <c r="A784" s="1"/>
    </row>
    <row r="785" spans="1:1" ht="15.75" customHeight="1" x14ac:dyDescent="0.25">
      <c r="A785" s="1"/>
    </row>
    <row r="786" spans="1:1" ht="15.75" customHeight="1" x14ac:dyDescent="0.25">
      <c r="A786" s="1"/>
    </row>
    <row r="787" spans="1:1" ht="15.75" customHeight="1" x14ac:dyDescent="0.25">
      <c r="A787" s="1"/>
    </row>
    <row r="788" spans="1:1" ht="15.75" customHeight="1" x14ac:dyDescent="0.25">
      <c r="A788" s="1"/>
    </row>
    <row r="789" spans="1:1" ht="15.75" customHeight="1" x14ac:dyDescent="0.25">
      <c r="A789" s="1"/>
    </row>
    <row r="790" spans="1:1" ht="15.75" customHeight="1" x14ac:dyDescent="0.25">
      <c r="A790" s="1"/>
    </row>
    <row r="791" spans="1:1" ht="15.75" customHeight="1" x14ac:dyDescent="0.25">
      <c r="A791" s="1"/>
    </row>
    <row r="792" spans="1:1" ht="15.75" customHeight="1" x14ac:dyDescent="0.25">
      <c r="A792" s="1"/>
    </row>
    <row r="793" spans="1:1" ht="15.75" customHeight="1" x14ac:dyDescent="0.25">
      <c r="A793" s="1"/>
    </row>
    <row r="794" spans="1:1" ht="15.75" customHeight="1" x14ac:dyDescent="0.25">
      <c r="A794" s="1"/>
    </row>
    <row r="795" spans="1:1" ht="15.75" customHeight="1" x14ac:dyDescent="0.25">
      <c r="A795" s="1"/>
    </row>
    <row r="796" spans="1:1" ht="15.75" customHeight="1" x14ac:dyDescent="0.25">
      <c r="A796" s="1"/>
    </row>
    <row r="797" spans="1:1" ht="15.75" customHeight="1" x14ac:dyDescent="0.25">
      <c r="A797" s="1"/>
    </row>
    <row r="798" spans="1:1" ht="15.75" customHeight="1" x14ac:dyDescent="0.25">
      <c r="A798" s="1"/>
    </row>
    <row r="799" spans="1:1" ht="15.75" customHeight="1" x14ac:dyDescent="0.25">
      <c r="A799" s="1"/>
    </row>
    <row r="800" spans="1:1" ht="15.75" customHeight="1" x14ac:dyDescent="0.25">
      <c r="A800" s="1"/>
    </row>
    <row r="801" spans="1:1" ht="15.75" customHeight="1" x14ac:dyDescent="0.25">
      <c r="A801" s="1"/>
    </row>
    <row r="802" spans="1:1" ht="15.75" customHeight="1" x14ac:dyDescent="0.25">
      <c r="A802" s="1"/>
    </row>
    <row r="803" spans="1:1" ht="15.75" customHeight="1" x14ac:dyDescent="0.25">
      <c r="A803" s="1"/>
    </row>
    <row r="804" spans="1:1" ht="15.75" customHeight="1" x14ac:dyDescent="0.25">
      <c r="A804" s="1"/>
    </row>
    <row r="805" spans="1:1" ht="15.75" customHeight="1" x14ac:dyDescent="0.25">
      <c r="A805" s="1"/>
    </row>
    <row r="806" spans="1:1" ht="15.75" customHeight="1" x14ac:dyDescent="0.25">
      <c r="A806" s="1"/>
    </row>
    <row r="807" spans="1:1" ht="15.75" customHeight="1" x14ac:dyDescent="0.25">
      <c r="A807" s="1"/>
    </row>
    <row r="808" spans="1:1" ht="15.75" customHeight="1" x14ac:dyDescent="0.25">
      <c r="A808" s="1"/>
    </row>
    <row r="809" spans="1:1" ht="15.75" customHeight="1" x14ac:dyDescent="0.25">
      <c r="A809" s="1"/>
    </row>
    <row r="810" spans="1:1" ht="15.75" customHeight="1" x14ac:dyDescent="0.25">
      <c r="A810" s="1"/>
    </row>
    <row r="811" spans="1:1" ht="15.75" customHeight="1" x14ac:dyDescent="0.25">
      <c r="A811" s="1"/>
    </row>
    <row r="812" spans="1:1" ht="15.75" customHeight="1" x14ac:dyDescent="0.25">
      <c r="A812" s="1"/>
    </row>
    <row r="813" spans="1:1" ht="15.75" customHeight="1" x14ac:dyDescent="0.25">
      <c r="A813" s="1"/>
    </row>
    <row r="814" spans="1:1" ht="15.75" customHeight="1" x14ac:dyDescent="0.25">
      <c r="A814" s="1"/>
    </row>
    <row r="815" spans="1:1" ht="15.75" customHeight="1" x14ac:dyDescent="0.25">
      <c r="A815" s="1"/>
    </row>
    <row r="816" spans="1:1" ht="15.75" customHeight="1" x14ac:dyDescent="0.25">
      <c r="A816" s="1"/>
    </row>
    <row r="817" spans="1:1" ht="15.75" customHeight="1" x14ac:dyDescent="0.25">
      <c r="A817" s="1"/>
    </row>
    <row r="818" spans="1:1" ht="15.75" customHeight="1" x14ac:dyDescent="0.25">
      <c r="A818" s="1"/>
    </row>
    <row r="819" spans="1:1" ht="15.75" customHeight="1" x14ac:dyDescent="0.25">
      <c r="A819" s="1"/>
    </row>
    <row r="820" spans="1:1" ht="15.75" customHeight="1" x14ac:dyDescent="0.25">
      <c r="A820" s="1"/>
    </row>
    <row r="821" spans="1:1" ht="15.75" customHeight="1" x14ac:dyDescent="0.25">
      <c r="A821" s="1"/>
    </row>
    <row r="822" spans="1:1" ht="15.75" customHeight="1" x14ac:dyDescent="0.25">
      <c r="A822" s="1"/>
    </row>
    <row r="823" spans="1:1" ht="15.75" customHeight="1" x14ac:dyDescent="0.25">
      <c r="A823" s="1"/>
    </row>
    <row r="824" spans="1:1" ht="15.75" customHeight="1" x14ac:dyDescent="0.25">
      <c r="A824" s="1"/>
    </row>
    <row r="825" spans="1:1" ht="15.75" customHeight="1" x14ac:dyDescent="0.25">
      <c r="A825" s="1"/>
    </row>
    <row r="826" spans="1:1" ht="15.75" customHeight="1" x14ac:dyDescent="0.25">
      <c r="A826" s="1"/>
    </row>
    <row r="827" spans="1:1" ht="15.75" customHeight="1" x14ac:dyDescent="0.25">
      <c r="A827" s="1"/>
    </row>
    <row r="828" spans="1:1" ht="15.75" customHeight="1" x14ac:dyDescent="0.25">
      <c r="A828" s="1"/>
    </row>
    <row r="829" spans="1:1" ht="15.75" customHeight="1" x14ac:dyDescent="0.25">
      <c r="A829" s="1"/>
    </row>
    <row r="830" spans="1:1" ht="15.75" customHeight="1" x14ac:dyDescent="0.25">
      <c r="A830" s="1"/>
    </row>
    <row r="831" spans="1:1" ht="15.75" customHeight="1" x14ac:dyDescent="0.25">
      <c r="A831" s="1"/>
    </row>
    <row r="832" spans="1:1" ht="15.75" customHeight="1" x14ac:dyDescent="0.25">
      <c r="A832" s="1"/>
    </row>
    <row r="833" spans="1:1" ht="15.75" customHeight="1" x14ac:dyDescent="0.25">
      <c r="A833" s="1"/>
    </row>
    <row r="834" spans="1:1" ht="15.75" customHeight="1" x14ac:dyDescent="0.25">
      <c r="A834" s="1"/>
    </row>
    <row r="835" spans="1:1" ht="15.75" customHeight="1" x14ac:dyDescent="0.25">
      <c r="A835" s="1"/>
    </row>
    <row r="836" spans="1:1" ht="15.75" customHeight="1" x14ac:dyDescent="0.25">
      <c r="A836" s="1"/>
    </row>
    <row r="837" spans="1:1" ht="15.75" customHeight="1" x14ac:dyDescent="0.25">
      <c r="A837" s="1"/>
    </row>
    <row r="838" spans="1:1" ht="15.75" customHeight="1" x14ac:dyDescent="0.25">
      <c r="A838" s="1"/>
    </row>
    <row r="839" spans="1:1" ht="15.75" customHeight="1" x14ac:dyDescent="0.25">
      <c r="A839" s="1"/>
    </row>
    <row r="840" spans="1:1" ht="15.75" customHeight="1" x14ac:dyDescent="0.25">
      <c r="A840" s="1"/>
    </row>
    <row r="841" spans="1:1" ht="15.75" customHeight="1" x14ac:dyDescent="0.25">
      <c r="A841" s="1"/>
    </row>
    <row r="842" spans="1:1" ht="15.75" customHeight="1" x14ac:dyDescent="0.25">
      <c r="A842" s="1"/>
    </row>
    <row r="843" spans="1:1" ht="15.75" customHeight="1" x14ac:dyDescent="0.25">
      <c r="A843" s="1"/>
    </row>
    <row r="844" spans="1:1" ht="15.75" customHeight="1" x14ac:dyDescent="0.25">
      <c r="A844" s="1"/>
    </row>
    <row r="845" spans="1:1" ht="15.75" customHeight="1" x14ac:dyDescent="0.25">
      <c r="A845" s="1"/>
    </row>
    <row r="846" spans="1:1" ht="15.75" customHeight="1" x14ac:dyDescent="0.25">
      <c r="A846" s="1"/>
    </row>
    <row r="847" spans="1:1" ht="15.75" customHeight="1" x14ac:dyDescent="0.25">
      <c r="A847" s="1"/>
    </row>
    <row r="848" spans="1:1" ht="15.75" customHeight="1" x14ac:dyDescent="0.25">
      <c r="A848" s="1"/>
    </row>
    <row r="849" spans="1:1" ht="15.75" customHeight="1" x14ac:dyDescent="0.25">
      <c r="A849" s="1"/>
    </row>
    <row r="850" spans="1:1" ht="15.75" customHeight="1" x14ac:dyDescent="0.25">
      <c r="A850" s="1"/>
    </row>
    <row r="851" spans="1:1" ht="15.75" customHeight="1" x14ac:dyDescent="0.25">
      <c r="A851" s="1"/>
    </row>
    <row r="852" spans="1:1" ht="15.75" customHeight="1" x14ac:dyDescent="0.25">
      <c r="A852" s="1"/>
    </row>
    <row r="853" spans="1:1" ht="15.75" customHeight="1" x14ac:dyDescent="0.25">
      <c r="A853" s="1"/>
    </row>
    <row r="854" spans="1:1" ht="15.75" customHeight="1" x14ac:dyDescent="0.25">
      <c r="A854" s="1"/>
    </row>
    <row r="855" spans="1:1" ht="15.75" customHeight="1" x14ac:dyDescent="0.25">
      <c r="A855" s="1"/>
    </row>
    <row r="856" spans="1:1" ht="15.75" customHeight="1" x14ac:dyDescent="0.25">
      <c r="A856" s="1"/>
    </row>
    <row r="857" spans="1:1" ht="15.75" customHeight="1" x14ac:dyDescent="0.25">
      <c r="A857" s="1"/>
    </row>
    <row r="858" spans="1:1" ht="15.75" customHeight="1" x14ac:dyDescent="0.25">
      <c r="A858" s="1"/>
    </row>
    <row r="859" spans="1:1" ht="15.75" customHeight="1" x14ac:dyDescent="0.25">
      <c r="A859" s="1"/>
    </row>
    <row r="860" spans="1:1" ht="15.75" customHeight="1" x14ac:dyDescent="0.25">
      <c r="A860" s="1"/>
    </row>
    <row r="861" spans="1:1" ht="15.75" customHeight="1" x14ac:dyDescent="0.25">
      <c r="A861" s="1"/>
    </row>
    <row r="862" spans="1:1" ht="15.75" customHeight="1" x14ac:dyDescent="0.25">
      <c r="A862" s="1"/>
    </row>
    <row r="863" spans="1:1" ht="15.75" customHeight="1" x14ac:dyDescent="0.25">
      <c r="A863" s="1"/>
    </row>
    <row r="864" spans="1:1" ht="15.75" customHeight="1" x14ac:dyDescent="0.25">
      <c r="A864" s="1"/>
    </row>
    <row r="865" spans="1:1" ht="15.75" customHeight="1" x14ac:dyDescent="0.25">
      <c r="A865" s="1"/>
    </row>
    <row r="866" spans="1:1" ht="15.75" customHeight="1" x14ac:dyDescent="0.25">
      <c r="A866" s="1"/>
    </row>
    <row r="867" spans="1:1" ht="15.75" customHeight="1" x14ac:dyDescent="0.25">
      <c r="A867" s="1"/>
    </row>
    <row r="868" spans="1:1" ht="15.75" customHeight="1" x14ac:dyDescent="0.25">
      <c r="A868" s="1"/>
    </row>
    <row r="869" spans="1:1" ht="15.75" customHeight="1" x14ac:dyDescent="0.25">
      <c r="A869" s="1"/>
    </row>
    <row r="870" spans="1:1" ht="15.75" customHeight="1" x14ac:dyDescent="0.25">
      <c r="A870" s="1"/>
    </row>
    <row r="871" spans="1:1" ht="15.75" customHeight="1" x14ac:dyDescent="0.25">
      <c r="A871" s="1"/>
    </row>
    <row r="872" spans="1:1" ht="15.75" customHeight="1" x14ac:dyDescent="0.25">
      <c r="A872" s="1"/>
    </row>
    <row r="873" spans="1:1" ht="15.75" customHeight="1" x14ac:dyDescent="0.25">
      <c r="A873" s="1"/>
    </row>
    <row r="874" spans="1:1" ht="15.75" customHeight="1" x14ac:dyDescent="0.25">
      <c r="A874" s="1"/>
    </row>
    <row r="875" spans="1:1" ht="15.75" customHeight="1" x14ac:dyDescent="0.25">
      <c r="A875" s="1"/>
    </row>
    <row r="876" spans="1:1" ht="15.75" customHeight="1" x14ac:dyDescent="0.25">
      <c r="A876" s="1"/>
    </row>
    <row r="877" spans="1:1" ht="15.75" customHeight="1" x14ac:dyDescent="0.25">
      <c r="A877" s="1"/>
    </row>
    <row r="878" spans="1:1" ht="15.75" customHeight="1" x14ac:dyDescent="0.25">
      <c r="A878" s="1"/>
    </row>
    <row r="879" spans="1:1" ht="15.75" customHeight="1" x14ac:dyDescent="0.25">
      <c r="A879" s="1"/>
    </row>
    <row r="880" spans="1:1" ht="15.75" customHeight="1" x14ac:dyDescent="0.25">
      <c r="A880" s="1"/>
    </row>
    <row r="881" spans="1:1" ht="15.75" customHeight="1" x14ac:dyDescent="0.25">
      <c r="A881" s="1"/>
    </row>
    <row r="882" spans="1:1" ht="15.75" customHeight="1" x14ac:dyDescent="0.25">
      <c r="A882" s="1"/>
    </row>
    <row r="883" spans="1:1" ht="15.75" customHeight="1" x14ac:dyDescent="0.25">
      <c r="A883" s="1"/>
    </row>
    <row r="884" spans="1:1" ht="15.75" customHeight="1" x14ac:dyDescent="0.25">
      <c r="A884" s="1"/>
    </row>
    <row r="885" spans="1:1" ht="15.75" customHeight="1" x14ac:dyDescent="0.25">
      <c r="A885" s="1"/>
    </row>
    <row r="886" spans="1:1" ht="15.75" customHeight="1" x14ac:dyDescent="0.25">
      <c r="A886" s="1"/>
    </row>
    <row r="887" spans="1:1" ht="15.75" customHeight="1" x14ac:dyDescent="0.25">
      <c r="A887" s="1"/>
    </row>
    <row r="888" spans="1:1" ht="15.75" customHeight="1" x14ac:dyDescent="0.25">
      <c r="A888" s="1"/>
    </row>
    <row r="889" spans="1:1" ht="15.75" customHeight="1" x14ac:dyDescent="0.25">
      <c r="A889" s="1"/>
    </row>
    <row r="890" spans="1:1" ht="15.75" customHeight="1" x14ac:dyDescent="0.25">
      <c r="A890" s="1"/>
    </row>
    <row r="891" spans="1:1" ht="15.75" customHeight="1" x14ac:dyDescent="0.25">
      <c r="A891" s="1"/>
    </row>
    <row r="892" spans="1:1" ht="15.75" customHeight="1" x14ac:dyDescent="0.25">
      <c r="A892" s="1"/>
    </row>
    <row r="893" spans="1:1" ht="15.75" customHeight="1" x14ac:dyDescent="0.25">
      <c r="A893" s="1"/>
    </row>
    <row r="894" spans="1:1" ht="15.75" customHeight="1" x14ac:dyDescent="0.25">
      <c r="A894" s="1"/>
    </row>
    <row r="895" spans="1:1" ht="15.75" customHeight="1" x14ac:dyDescent="0.25">
      <c r="A895" s="1"/>
    </row>
    <row r="896" spans="1:1" ht="15.75" customHeight="1" x14ac:dyDescent="0.25">
      <c r="A896" s="1"/>
    </row>
    <row r="897" spans="1:1" ht="15.75" customHeight="1" x14ac:dyDescent="0.25">
      <c r="A897" s="1"/>
    </row>
    <row r="898" spans="1:1" ht="15.75" customHeight="1" x14ac:dyDescent="0.25">
      <c r="A898" s="1"/>
    </row>
    <row r="899" spans="1:1" ht="15.75" customHeight="1" x14ac:dyDescent="0.25">
      <c r="A899" s="1"/>
    </row>
    <row r="900" spans="1:1" ht="15.75" customHeight="1" x14ac:dyDescent="0.25">
      <c r="A900" s="1"/>
    </row>
    <row r="901" spans="1:1" ht="15.75" customHeight="1" x14ac:dyDescent="0.25">
      <c r="A901" s="1"/>
    </row>
    <row r="902" spans="1:1" ht="15.75" customHeight="1" x14ac:dyDescent="0.25">
      <c r="A902" s="1"/>
    </row>
    <row r="903" spans="1:1" ht="15.75" customHeight="1" x14ac:dyDescent="0.25">
      <c r="A903" s="1"/>
    </row>
    <row r="904" spans="1:1" ht="15.75" customHeight="1" x14ac:dyDescent="0.25">
      <c r="A904" s="1"/>
    </row>
    <row r="905" spans="1:1" ht="15.75" customHeight="1" x14ac:dyDescent="0.25">
      <c r="A905" s="1"/>
    </row>
    <row r="906" spans="1:1" ht="15.75" customHeight="1" x14ac:dyDescent="0.25">
      <c r="A906" s="1"/>
    </row>
    <row r="907" spans="1:1" ht="15.75" customHeight="1" x14ac:dyDescent="0.25">
      <c r="A907" s="1"/>
    </row>
    <row r="908" spans="1:1" ht="15.75" customHeight="1" x14ac:dyDescent="0.25">
      <c r="A908" s="1"/>
    </row>
    <row r="909" spans="1:1" ht="15.75" customHeight="1" x14ac:dyDescent="0.25">
      <c r="A909" s="1"/>
    </row>
    <row r="910" spans="1:1" ht="15.75" customHeight="1" x14ac:dyDescent="0.25">
      <c r="A910" s="1"/>
    </row>
    <row r="911" spans="1:1" ht="15.75" customHeight="1" x14ac:dyDescent="0.25">
      <c r="A911" s="1"/>
    </row>
    <row r="912" spans="1:1" ht="15.75" customHeight="1" x14ac:dyDescent="0.25">
      <c r="A912" s="1"/>
    </row>
    <row r="913" spans="1:1" ht="15.75" customHeight="1" x14ac:dyDescent="0.25">
      <c r="A913" s="1"/>
    </row>
    <row r="914" spans="1:1" ht="15.75" customHeight="1" x14ac:dyDescent="0.25">
      <c r="A914" s="1"/>
    </row>
    <row r="915" spans="1:1" ht="15.75" customHeight="1" x14ac:dyDescent="0.25">
      <c r="A915" s="1"/>
    </row>
    <row r="916" spans="1:1" ht="15.75" customHeight="1" x14ac:dyDescent="0.25">
      <c r="A916" s="1"/>
    </row>
    <row r="917" spans="1:1" ht="15.75" customHeight="1" x14ac:dyDescent="0.25">
      <c r="A917" s="1"/>
    </row>
    <row r="918" spans="1:1" ht="15.75" customHeight="1" x14ac:dyDescent="0.25">
      <c r="A918" s="1"/>
    </row>
    <row r="919" spans="1:1" ht="15.75" customHeight="1" x14ac:dyDescent="0.25">
      <c r="A919" s="1"/>
    </row>
    <row r="920" spans="1:1" ht="15.75" customHeight="1" x14ac:dyDescent="0.25">
      <c r="A920" s="1"/>
    </row>
    <row r="921" spans="1:1" ht="15.75" customHeight="1" x14ac:dyDescent="0.25">
      <c r="A921" s="1"/>
    </row>
    <row r="922" spans="1:1" ht="15.75" customHeight="1" x14ac:dyDescent="0.25">
      <c r="A922" s="1"/>
    </row>
    <row r="923" spans="1:1" ht="15.75" customHeight="1" x14ac:dyDescent="0.25">
      <c r="A923" s="1"/>
    </row>
    <row r="924" spans="1:1" ht="15.75" customHeight="1" x14ac:dyDescent="0.25">
      <c r="A924" s="1"/>
    </row>
    <row r="925" spans="1:1" ht="15.75" customHeight="1" x14ac:dyDescent="0.25">
      <c r="A925" s="1"/>
    </row>
    <row r="926" spans="1:1" ht="15.75" customHeight="1" x14ac:dyDescent="0.25">
      <c r="A926" s="1"/>
    </row>
    <row r="927" spans="1:1" ht="15.75" customHeight="1" x14ac:dyDescent="0.25">
      <c r="A927" s="1"/>
    </row>
    <row r="928" spans="1:1" ht="15.75" customHeight="1" x14ac:dyDescent="0.25">
      <c r="A928" s="1"/>
    </row>
    <row r="929" spans="1:1" ht="15.75" customHeight="1" x14ac:dyDescent="0.25">
      <c r="A929" s="1"/>
    </row>
    <row r="930" spans="1:1" ht="15.75" customHeight="1" x14ac:dyDescent="0.25">
      <c r="A930" s="1"/>
    </row>
    <row r="931" spans="1:1" ht="15.75" customHeight="1" x14ac:dyDescent="0.25">
      <c r="A931" s="1"/>
    </row>
    <row r="932" spans="1:1" ht="15.75" customHeight="1" x14ac:dyDescent="0.25">
      <c r="A932" s="1"/>
    </row>
    <row r="933" spans="1:1" ht="15.75" customHeight="1" x14ac:dyDescent="0.25">
      <c r="A933" s="1"/>
    </row>
    <row r="934" spans="1:1" ht="15.75" customHeight="1" x14ac:dyDescent="0.25">
      <c r="A934" s="1"/>
    </row>
    <row r="935" spans="1:1" ht="15.75" customHeight="1" x14ac:dyDescent="0.25">
      <c r="A935" s="1"/>
    </row>
    <row r="936" spans="1:1" ht="15.75" customHeight="1" x14ac:dyDescent="0.25">
      <c r="A936" s="1"/>
    </row>
    <row r="937" spans="1:1" ht="15.75" customHeight="1" x14ac:dyDescent="0.25">
      <c r="A937" s="1"/>
    </row>
    <row r="938" spans="1:1" ht="15.75" customHeight="1" x14ac:dyDescent="0.25">
      <c r="A938" s="1"/>
    </row>
    <row r="939" spans="1:1" ht="15.75" customHeight="1" x14ac:dyDescent="0.25">
      <c r="A939" s="1"/>
    </row>
    <row r="940" spans="1:1" ht="15.75" customHeight="1" x14ac:dyDescent="0.25">
      <c r="A940" s="1"/>
    </row>
    <row r="941" spans="1:1" ht="15.75" customHeight="1" x14ac:dyDescent="0.25">
      <c r="A941" s="1"/>
    </row>
    <row r="942" spans="1:1" ht="15.75" customHeight="1" x14ac:dyDescent="0.25">
      <c r="A942" s="1"/>
    </row>
    <row r="943" spans="1:1" ht="15.75" customHeight="1" x14ac:dyDescent="0.25">
      <c r="A943" s="1"/>
    </row>
    <row r="944" spans="1:1" ht="15.75" customHeight="1" x14ac:dyDescent="0.25">
      <c r="A944" s="1"/>
    </row>
    <row r="945" spans="1:1" ht="15.75" customHeight="1" x14ac:dyDescent="0.25">
      <c r="A945" s="1"/>
    </row>
    <row r="946" spans="1:1" ht="15.75" customHeight="1" x14ac:dyDescent="0.25">
      <c r="A946" s="1"/>
    </row>
    <row r="947" spans="1:1" ht="15.75" customHeight="1" x14ac:dyDescent="0.25">
      <c r="A947" s="1"/>
    </row>
    <row r="948" spans="1:1" ht="15.75" customHeight="1" x14ac:dyDescent="0.25">
      <c r="A948" s="1"/>
    </row>
    <row r="949" spans="1:1" ht="15.75" customHeight="1" x14ac:dyDescent="0.25">
      <c r="A949" s="1"/>
    </row>
    <row r="950" spans="1:1" ht="15.75" customHeight="1" x14ac:dyDescent="0.25">
      <c r="A950" s="1"/>
    </row>
    <row r="951" spans="1:1" ht="15.75" customHeight="1" x14ac:dyDescent="0.25">
      <c r="A951" s="1"/>
    </row>
    <row r="952" spans="1:1" ht="15.75" customHeight="1" x14ac:dyDescent="0.25">
      <c r="A952" s="1"/>
    </row>
    <row r="953" spans="1:1" ht="15.75" customHeight="1" x14ac:dyDescent="0.25">
      <c r="A953" s="1"/>
    </row>
    <row r="954" spans="1:1" ht="15.75" customHeight="1" x14ac:dyDescent="0.25">
      <c r="A954" s="1"/>
    </row>
    <row r="955" spans="1:1" ht="15.75" customHeight="1" x14ac:dyDescent="0.25">
      <c r="A955" s="1"/>
    </row>
    <row r="956" spans="1:1" ht="15.75" customHeight="1" x14ac:dyDescent="0.25">
      <c r="A956" s="1"/>
    </row>
    <row r="957" spans="1:1" ht="15.75" customHeight="1" x14ac:dyDescent="0.25">
      <c r="A957" s="1"/>
    </row>
    <row r="958" spans="1:1" ht="15.75" customHeight="1" x14ac:dyDescent="0.25">
      <c r="A958" s="1"/>
    </row>
    <row r="959" spans="1:1" ht="15.75" customHeight="1" x14ac:dyDescent="0.25">
      <c r="A959" s="1"/>
    </row>
    <row r="960" spans="1:1" ht="15.75" customHeight="1" x14ac:dyDescent="0.25">
      <c r="A960" s="1"/>
    </row>
    <row r="961" spans="1:1" ht="15.75" customHeight="1" x14ac:dyDescent="0.25">
      <c r="A961" s="1"/>
    </row>
    <row r="962" spans="1:1" ht="15.75" customHeight="1" x14ac:dyDescent="0.25">
      <c r="A962" s="1"/>
    </row>
    <row r="963" spans="1:1" ht="15.75" customHeight="1" x14ac:dyDescent="0.25">
      <c r="A963" s="1"/>
    </row>
    <row r="964" spans="1:1" ht="15.75" customHeight="1" x14ac:dyDescent="0.25">
      <c r="A964" s="1"/>
    </row>
    <row r="965" spans="1:1" ht="15.75" customHeight="1" x14ac:dyDescent="0.25">
      <c r="A965" s="1"/>
    </row>
    <row r="966" spans="1:1" ht="15.75" customHeight="1" x14ac:dyDescent="0.25">
      <c r="A966" s="1"/>
    </row>
    <row r="967" spans="1:1" ht="15.75" customHeight="1" x14ac:dyDescent="0.25">
      <c r="A967" s="1"/>
    </row>
    <row r="968" spans="1:1" ht="15.75" customHeight="1" x14ac:dyDescent="0.25">
      <c r="A968" s="1"/>
    </row>
    <row r="969" spans="1:1" ht="15.75" customHeight="1" x14ac:dyDescent="0.25">
      <c r="A969" s="1"/>
    </row>
    <row r="970" spans="1:1" ht="15.75" customHeight="1" x14ac:dyDescent="0.25">
      <c r="A970" s="1"/>
    </row>
    <row r="971" spans="1:1" ht="15.75" customHeight="1" x14ac:dyDescent="0.25">
      <c r="A971" s="1"/>
    </row>
    <row r="972" spans="1:1" ht="15.75" customHeight="1" x14ac:dyDescent="0.25">
      <c r="A972" s="1"/>
    </row>
    <row r="973" spans="1:1" ht="15.75" customHeight="1" x14ac:dyDescent="0.25">
      <c r="A973" s="1"/>
    </row>
    <row r="974" spans="1:1" ht="15.75" customHeight="1" x14ac:dyDescent="0.25">
      <c r="A974" s="1"/>
    </row>
    <row r="975" spans="1:1" ht="15.75" customHeight="1" x14ac:dyDescent="0.25">
      <c r="A975" s="1"/>
    </row>
    <row r="976" spans="1:1" ht="15.75" customHeight="1" x14ac:dyDescent="0.25">
      <c r="A976" s="1"/>
    </row>
    <row r="977" spans="1:1" ht="15.75" customHeight="1" x14ac:dyDescent="0.25">
      <c r="A977" s="1"/>
    </row>
    <row r="978" spans="1:1" ht="15.75" customHeight="1" x14ac:dyDescent="0.25">
      <c r="A978" s="1"/>
    </row>
    <row r="979" spans="1:1" ht="15.75" customHeight="1" x14ac:dyDescent="0.25">
      <c r="A979" s="1"/>
    </row>
    <row r="980" spans="1:1" ht="15.75" customHeight="1" x14ac:dyDescent="0.25">
      <c r="A980" s="1"/>
    </row>
    <row r="981" spans="1:1" ht="15.75" customHeight="1" x14ac:dyDescent="0.25">
      <c r="A981" s="1"/>
    </row>
    <row r="982" spans="1:1" ht="15.75" customHeight="1" x14ac:dyDescent="0.25">
      <c r="A982" s="1"/>
    </row>
    <row r="983" spans="1:1" ht="15.75" customHeight="1" x14ac:dyDescent="0.25">
      <c r="A983" s="1"/>
    </row>
    <row r="984" spans="1:1" ht="15.75" customHeight="1" x14ac:dyDescent="0.25">
      <c r="A984" s="1"/>
    </row>
    <row r="985" spans="1:1" ht="15.75" customHeight="1" x14ac:dyDescent="0.25">
      <c r="A985" s="1"/>
    </row>
    <row r="986" spans="1:1" ht="15.75" customHeight="1" x14ac:dyDescent="0.25">
      <c r="A986" s="1"/>
    </row>
    <row r="987" spans="1:1" ht="15.75" customHeight="1" x14ac:dyDescent="0.25">
      <c r="A987" s="1"/>
    </row>
    <row r="988" spans="1:1" ht="15.75" customHeight="1" x14ac:dyDescent="0.25">
      <c r="A988" s="1"/>
    </row>
    <row r="989" spans="1:1" ht="15.75" customHeight="1" x14ac:dyDescent="0.25">
      <c r="A989" s="1"/>
    </row>
    <row r="990" spans="1:1" ht="15.75" customHeight="1" x14ac:dyDescent="0.25">
      <c r="A990" s="1"/>
    </row>
    <row r="991" spans="1:1" ht="15.75" customHeight="1" x14ac:dyDescent="0.25">
      <c r="A991" s="1"/>
    </row>
    <row r="992" spans="1:1" ht="15.75" customHeight="1" x14ac:dyDescent="0.25">
      <c r="A992" s="1"/>
    </row>
    <row r="993" spans="1:1" ht="15.75" customHeight="1" x14ac:dyDescent="0.25">
      <c r="A993" s="1"/>
    </row>
    <row r="994" spans="1:1" ht="15.75" customHeight="1" x14ac:dyDescent="0.25">
      <c r="A994" s="1"/>
    </row>
    <row r="995" spans="1:1" ht="15.75" customHeight="1" x14ac:dyDescent="0.25">
      <c r="A995" s="1"/>
    </row>
    <row r="996" spans="1:1" ht="15.75" customHeight="1" x14ac:dyDescent="0.25">
      <c r="A996" s="1"/>
    </row>
    <row r="997" spans="1:1" ht="15.75" customHeight="1" x14ac:dyDescent="0.25">
      <c r="A997" s="1"/>
    </row>
    <row r="998" spans="1:1" ht="15.75" customHeight="1" x14ac:dyDescent="0.25">
      <c r="A998" s="1"/>
    </row>
    <row r="999" spans="1:1" ht="15.75" customHeight="1" x14ac:dyDescent="0.25">
      <c r="A999" s="1"/>
    </row>
    <row r="1000" spans="1:1" ht="15.75" customHeight="1" x14ac:dyDescent="0.25">
      <c r="A1000" s="1"/>
    </row>
    <row r="1001" spans="1:1" ht="15.75" customHeight="1" x14ac:dyDescent="0.25">
      <c r="A1001" s="1"/>
    </row>
    <row r="1002" spans="1:1" ht="15.75" customHeight="1" x14ac:dyDescent="0.25">
      <c r="A1002" s="1"/>
    </row>
    <row r="1003" spans="1:1" ht="15.75" customHeight="1" x14ac:dyDescent="0.25">
      <c r="A1003" s="1"/>
    </row>
    <row r="1004" spans="1:1" ht="15.75" customHeight="1" x14ac:dyDescent="0.25">
      <c r="A1004" s="1"/>
    </row>
    <row r="1005" spans="1:1" ht="15.75" customHeight="1" x14ac:dyDescent="0.25">
      <c r="A1005" s="1"/>
    </row>
    <row r="1006" spans="1:1" ht="15.75" customHeight="1" x14ac:dyDescent="0.25">
      <c r="A1006" s="1"/>
    </row>
    <row r="1007" spans="1:1" ht="15.75" customHeight="1" x14ac:dyDescent="0.25">
      <c r="A1007" s="1"/>
    </row>
    <row r="1008" spans="1:1" ht="15.75" customHeight="1" x14ac:dyDescent="0.25">
      <c r="A1008" s="1"/>
    </row>
    <row r="1009" spans="1:1" ht="15.75" customHeight="1" x14ac:dyDescent="0.25">
      <c r="A1009" s="1"/>
    </row>
    <row r="1010" spans="1:1" ht="15.75" customHeight="1" x14ac:dyDescent="0.25">
      <c r="A1010" s="1"/>
    </row>
    <row r="1011" spans="1:1" ht="15.75" customHeight="1" x14ac:dyDescent="0.25">
      <c r="A1011" s="1"/>
    </row>
    <row r="1012" spans="1:1" ht="15.75" customHeight="1" x14ac:dyDescent="0.25">
      <c r="A1012" s="1"/>
    </row>
    <row r="1013" spans="1:1" ht="15.75" customHeight="1" x14ac:dyDescent="0.25">
      <c r="A1013" s="1"/>
    </row>
    <row r="1014" spans="1:1" ht="15.75" customHeight="1" x14ac:dyDescent="0.25">
      <c r="A1014" s="1"/>
    </row>
    <row r="1015" spans="1:1" ht="15.75" customHeight="1" x14ac:dyDescent="0.25">
      <c r="A1015" s="1"/>
    </row>
    <row r="1016" spans="1:1" ht="15.75" customHeight="1" x14ac:dyDescent="0.25">
      <c r="A1016" s="1"/>
    </row>
    <row r="1017" spans="1:1" ht="15.75" customHeight="1" x14ac:dyDescent="0.25">
      <c r="A1017" s="1"/>
    </row>
    <row r="1018" spans="1:1" ht="15.75" customHeight="1" x14ac:dyDescent="0.25">
      <c r="A1018" s="1"/>
    </row>
    <row r="1019" spans="1:1" ht="15.75" customHeight="1" x14ac:dyDescent="0.25">
      <c r="A1019" s="1"/>
    </row>
    <row r="1020" spans="1:1" ht="15.75" customHeight="1" x14ac:dyDescent="0.25">
      <c r="A1020" s="1"/>
    </row>
    <row r="1021" spans="1:1" ht="15.75" customHeight="1" x14ac:dyDescent="0.25">
      <c r="A1021" s="1"/>
    </row>
    <row r="1022" spans="1:1" ht="15.75" customHeight="1" x14ac:dyDescent="0.25">
      <c r="A1022" s="1"/>
    </row>
    <row r="1023" spans="1:1" ht="15.75" customHeight="1" x14ac:dyDescent="0.25">
      <c r="A1023" s="1"/>
    </row>
    <row r="1024" spans="1:1" ht="15.75" customHeight="1" x14ac:dyDescent="0.25">
      <c r="A1024" s="1"/>
    </row>
    <row r="1025" spans="1:1" ht="15.75" customHeight="1" x14ac:dyDescent="0.25">
      <c r="A1025" s="1"/>
    </row>
    <row r="1026" spans="1:1" ht="15.75" customHeight="1" x14ac:dyDescent="0.25">
      <c r="A1026" s="1"/>
    </row>
    <row r="1027" spans="1:1" ht="15.75" customHeight="1" x14ac:dyDescent="0.25">
      <c r="A1027" s="1"/>
    </row>
    <row r="1028" spans="1:1" ht="15.75" customHeight="1" x14ac:dyDescent="0.25">
      <c r="A1028" s="1"/>
    </row>
    <row r="1029" spans="1:1" ht="15.75" customHeight="1" x14ac:dyDescent="0.25">
      <c r="A1029" s="1"/>
    </row>
    <row r="1030" spans="1:1" ht="15.75" customHeight="1" x14ac:dyDescent="0.25">
      <c r="A1030" s="1"/>
    </row>
    <row r="1031" spans="1:1" ht="15.75" customHeight="1" x14ac:dyDescent="0.25">
      <c r="A1031" s="1"/>
    </row>
    <row r="1032" spans="1:1" ht="15.75" customHeight="1" x14ac:dyDescent="0.25">
      <c r="A1032" s="1"/>
    </row>
    <row r="1033" spans="1:1" ht="15.75" customHeight="1" x14ac:dyDescent="0.25">
      <c r="A1033" s="1"/>
    </row>
    <row r="1034" spans="1:1" ht="15.75" customHeight="1" x14ac:dyDescent="0.25">
      <c r="A1034" s="1"/>
    </row>
    <row r="1035" spans="1:1" ht="15.75" customHeight="1" x14ac:dyDescent="0.25">
      <c r="A1035" s="1"/>
    </row>
    <row r="1036" spans="1:1" ht="15.75" customHeight="1" x14ac:dyDescent="0.25">
      <c r="A1036" s="1"/>
    </row>
    <row r="1037" spans="1:1" ht="15.75" customHeight="1" x14ac:dyDescent="0.25">
      <c r="A1037" s="1"/>
    </row>
    <row r="1038" spans="1:1" ht="15.75" customHeight="1" x14ac:dyDescent="0.25">
      <c r="A1038" s="1"/>
    </row>
    <row r="1039" spans="1:1" ht="15.75" customHeight="1" x14ac:dyDescent="0.25">
      <c r="A1039" s="1"/>
    </row>
    <row r="1040" spans="1:1" ht="15.75" customHeight="1" x14ac:dyDescent="0.25">
      <c r="A1040" s="1"/>
    </row>
    <row r="1041" spans="1:1" ht="15.75" customHeight="1" x14ac:dyDescent="0.25">
      <c r="A1041" s="1"/>
    </row>
    <row r="1042" spans="1:1" ht="15.75" customHeight="1" x14ac:dyDescent="0.25">
      <c r="A1042" s="1"/>
    </row>
    <row r="1043" spans="1:1" ht="15.75" customHeight="1" x14ac:dyDescent="0.25">
      <c r="A1043" s="1"/>
    </row>
    <row r="1044" spans="1:1" ht="15.75" customHeight="1" x14ac:dyDescent="0.25">
      <c r="A1044" s="1"/>
    </row>
    <row r="1045" spans="1:1" ht="15.75" customHeight="1" x14ac:dyDescent="0.25">
      <c r="A1045" s="1"/>
    </row>
    <row r="1046" spans="1:1" ht="15.75" customHeight="1" x14ac:dyDescent="0.25">
      <c r="A1046" s="1"/>
    </row>
    <row r="1047" spans="1:1" ht="15.75" customHeight="1" x14ac:dyDescent="0.25">
      <c r="A1047" s="1"/>
    </row>
    <row r="1048" spans="1:1" ht="15.75" customHeight="1" x14ac:dyDescent="0.25">
      <c r="A1048" s="1"/>
    </row>
    <row r="1049" spans="1:1" ht="15.75" customHeight="1" x14ac:dyDescent="0.25">
      <c r="A1049" s="1"/>
    </row>
    <row r="1050" spans="1:1" ht="15.75" customHeight="1" x14ac:dyDescent="0.25">
      <c r="A1050" s="1"/>
    </row>
    <row r="1051" spans="1:1" ht="15.75" customHeight="1" x14ac:dyDescent="0.25">
      <c r="A1051" s="1"/>
    </row>
    <row r="1052" spans="1:1" ht="15.75" customHeight="1" x14ac:dyDescent="0.25">
      <c r="A1052" s="1"/>
    </row>
    <row r="1053" spans="1:1" ht="15.75" customHeight="1" x14ac:dyDescent="0.25">
      <c r="A1053" s="1"/>
    </row>
    <row r="1054" spans="1:1" ht="15.75" customHeight="1" x14ac:dyDescent="0.25">
      <c r="A1054" s="1"/>
    </row>
    <row r="1055" spans="1:1" ht="15.75" customHeight="1" x14ac:dyDescent="0.25">
      <c r="A1055" s="1"/>
    </row>
    <row r="1056" spans="1:1" ht="15.75" customHeight="1" x14ac:dyDescent="0.25">
      <c r="A1056" s="1"/>
    </row>
    <row r="1057" spans="1:1" ht="15.75" customHeight="1" x14ac:dyDescent="0.25">
      <c r="A1057" s="1"/>
    </row>
    <row r="1058" spans="1:1" ht="15.75" customHeight="1" x14ac:dyDescent="0.25">
      <c r="A1058" s="1"/>
    </row>
    <row r="1059" spans="1:1" ht="15.75" customHeight="1" x14ac:dyDescent="0.25">
      <c r="A1059" s="1"/>
    </row>
    <row r="1060" spans="1:1" ht="15.75" customHeight="1" x14ac:dyDescent="0.25">
      <c r="A1060" s="1"/>
    </row>
    <row r="1061" spans="1:1" ht="15.75" customHeight="1" x14ac:dyDescent="0.25">
      <c r="A1061" s="1"/>
    </row>
    <row r="1062" spans="1:1" ht="15.75" customHeight="1" x14ac:dyDescent="0.25">
      <c r="A1062" s="1"/>
    </row>
    <row r="1063" spans="1:1" ht="15.75" customHeight="1" x14ac:dyDescent="0.25">
      <c r="A1063" s="1"/>
    </row>
    <row r="1064" spans="1:1" ht="15.75" customHeight="1" x14ac:dyDescent="0.25">
      <c r="A1064" s="1"/>
    </row>
    <row r="1065" spans="1:1" ht="15.75" customHeight="1" x14ac:dyDescent="0.25">
      <c r="A1065" s="1"/>
    </row>
    <row r="1066" spans="1:1" ht="15.75" customHeight="1" x14ac:dyDescent="0.25">
      <c r="A1066" s="1"/>
    </row>
    <row r="1067" spans="1:1" ht="15.75" customHeight="1" x14ac:dyDescent="0.25">
      <c r="A1067" s="1"/>
    </row>
    <row r="1068" spans="1:1" ht="15.75" customHeight="1" x14ac:dyDescent="0.25">
      <c r="A1068" s="1"/>
    </row>
    <row r="1069" spans="1:1" ht="15.75" customHeight="1" x14ac:dyDescent="0.25">
      <c r="A1069" s="1"/>
    </row>
    <row r="1070" spans="1:1" ht="15.75" customHeight="1" x14ac:dyDescent="0.25">
      <c r="A1070" s="1"/>
    </row>
    <row r="1071" spans="1:1" ht="15.75" customHeight="1" x14ac:dyDescent="0.25">
      <c r="A1071" s="1"/>
    </row>
    <row r="1072" spans="1:1" ht="15.75" customHeight="1" x14ac:dyDescent="0.25">
      <c r="A1072" s="1"/>
    </row>
    <row r="1073" spans="1:1" ht="15.75" customHeight="1" x14ac:dyDescent="0.25">
      <c r="A1073" s="1"/>
    </row>
    <row r="1074" spans="1:1" ht="15.75" customHeight="1" x14ac:dyDescent="0.25">
      <c r="A1074" s="1"/>
    </row>
    <row r="1075" spans="1:1" ht="15.75" customHeight="1" x14ac:dyDescent="0.25">
      <c r="A1075" s="1"/>
    </row>
    <row r="1076" spans="1:1" ht="15.75" customHeight="1" x14ac:dyDescent="0.25">
      <c r="A1076" s="1"/>
    </row>
    <row r="1077" spans="1:1" ht="15.75" customHeight="1" x14ac:dyDescent="0.25">
      <c r="A1077" s="1"/>
    </row>
    <row r="1078" spans="1:1" ht="15.75" customHeight="1" x14ac:dyDescent="0.25">
      <c r="A1078" s="1"/>
    </row>
    <row r="1079" spans="1:1" ht="15.75" customHeight="1" x14ac:dyDescent="0.25">
      <c r="A1079" s="1"/>
    </row>
    <row r="1080" spans="1:1" ht="15.75" customHeight="1" x14ac:dyDescent="0.25">
      <c r="A1080" s="1"/>
    </row>
    <row r="1081" spans="1:1" ht="15.75" customHeight="1" x14ac:dyDescent="0.25">
      <c r="A1081" s="1"/>
    </row>
    <row r="1082" spans="1:1" ht="15.75" customHeight="1" x14ac:dyDescent="0.25">
      <c r="A1082" s="1"/>
    </row>
    <row r="1083" spans="1:1" ht="15.75" customHeight="1" x14ac:dyDescent="0.25">
      <c r="A1083" s="1"/>
    </row>
    <row r="1084" spans="1:1" ht="15.75" customHeight="1" x14ac:dyDescent="0.25">
      <c r="A1084" s="1"/>
    </row>
    <row r="1085" spans="1:1" ht="15.75" customHeight="1" x14ac:dyDescent="0.25">
      <c r="A1085" s="1"/>
    </row>
    <row r="1086" spans="1:1" ht="15.75" customHeight="1" x14ac:dyDescent="0.25">
      <c r="A1086" s="1"/>
    </row>
    <row r="1087" spans="1:1" ht="15.75" customHeight="1" x14ac:dyDescent="0.25">
      <c r="A1087" s="1"/>
    </row>
    <row r="1088" spans="1:1" ht="15.75" customHeight="1" x14ac:dyDescent="0.25">
      <c r="A1088" s="1"/>
    </row>
    <row r="1089" spans="1:1" ht="15.75" customHeight="1" x14ac:dyDescent="0.25">
      <c r="A1089" s="1"/>
    </row>
    <row r="1090" spans="1:1" ht="15.75" customHeight="1" x14ac:dyDescent="0.25">
      <c r="A1090" s="1"/>
    </row>
    <row r="1091" spans="1:1" ht="15.75" customHeight="1" x14ac:dyDescent="0.25">
      <c r="A1091" s="1"/>
    </row>
    <row r="1092" spans="1:1" ht="15.75" customHeight="1" x14ac:dyDescent="0.25">
      <c r="A1092" s="1"/>
    </row>
    <row r="1093" spans="1:1" ht="15.75" customHeight="1" x14ac:dyDescent="0.25">
      <c r="A1093" s="1"/>
    </row>
    <row r="1094" spans="1:1" ht="15.75" customHeight="1" x14ac:dyDescent="0.25">
      <c r="A1094" s="1"/>
    </row>
    <row r="1095" spans="1:1" ht="15.75" customHeight="1" x14ac:dyDescent="0.25">
      <c r="A1095" s="1"/>
    </row>
    <row r="1096" spans="1:1" ht="15.75" customHeight="1" x14ac:dyDescent="0.25">
      <c r="A1096" s="1"/>
    </row>
    <row r="1097" spans="1:1" ht="15.75" customHeight="1" x14ac:dyDescent="0.25">
      <c r="A1097" s="1"/>
    </row>
    <row r="1098" spans="1:1" ht="15.75" customHeight="1" x14ac:dyDescent="0.25">
      <c r="A1098" s="1"/>
    </row>
    <row r="1099" spans="1:1" ht="15.75" customHeight="1" x14ac:dyDescent="0.25">
      <c r="A1099" s="1"/>
    </row>
    <row r="1100" spans="1:1" ht="15.75" customHeight="1" x14ac:dyDescent="0.25">
      <c r="A1100" s="1"/>
    </row>
    <row r="1101" spans="1:1" ht="15.75" customHeight="1" x14ac:dyDescent="0.25">
      <c r="A1101" s="1"/>
    </row>
    <row r="1102" spans="1:1" ht="15.75" customHeight="1" x14ac:dyDescent="0.25">
      <c r="A1102" s="1"/>
    </row>
    <row r="1103" spans="1:1" ht="15.75" customHeight="1" x14ac:dyDescent="0.25">
      <c r="A1103" s="1"/>
    </row>
    <row r="1104" spans="1:1" ht="15.75" customHeight="1" x14ac:dyDescent="0.25">
      <c r="A1104" s="1"/>
    </row>
    <row r="1105" spans="1:1" ht="15.75" customHeight="1" x14ac:dyDescent="0.25">
      <c r="A1105" s="1"/>
    </row>
    <row r="1106" spans="1:1" ht="15.75" customHeight="1" x14ac:dyDescent="0.25">
      <c r="A1106" s="1"/>
    </row>
    <row r="1107" spans="1:1" ht="15.75" customHeight="1" x14ac:dyDescent="0.25">
      <c r="A1107" s="1"/>
    </row>
    <row r="1108" spans="1:1" ht="15.75" customHeight="1" x14ac:dyDescent="0.25">
      <c r="A1108" s="1"/>
    </row>
    <row r="1109" spans="1:1" ht="15.75" customHeight="1" x14ac:dyDescent="0.25">
      <c r="A1109" s="1"/>
    </row>
    <row r="1110" spans="1:1" ht="15.75" customHeight="1" x14ac:dyDescent="0.25">
      <c r="A1110" s="1"/>
    </row>
    <row r="1111" spans="1:1" ht="15.75" customHeight="1" x14ac:dyDescent="0.25">
      <c r="A1111" s="1"/>
    </row>
    <row r="1112" spans="1:1" ht="15.75" customHeight="1" x14ac:dyDescent="0.25">
      <c r="A1112" s="1"/>
    </row>
    <row r="1113" spans="1:1" ht="15.75" customHeight="1" x14ac:dyDescent="0.25">
      <c r="A1113" s="1"/>
    </row>
    <row r="1114" spans="1:1" ht="15.75" customHeight="1" x14ac:dyDescent="0.25">
      <c r="A1114" s="1"/>
    </row>
    <row r="1115" spans="1:1" ht="15.75" customHeight="1" x14ac:dyDescent="0.25">
      <c r="A1115" s="1"/>
    </row>
    <row r="1116" spans="1:1" ht="15.75" customHeight="1" x14ac:dyDescent="0.25">
      <c r="A1116" s="1"/>
    </row>
    <row r="1117" spans="1:1" ht="15.75" customHeight="1" x14ac:dyDescent="0.25">
      <c r="A1117" s="1"/>
    </row>
    <row r="1118" spans="1:1" ht="15.75" customHeight="1" x14ac:dyDescent="0.25">
      <c r="A1118" s="1"/>
    </row>
    <row r="1119" spans="1:1" ht="15.75" customHeight="1" x14ac:dyDescent="0.25">
      <c r="A1119" s="1"/>
    </row>
    <row r="1120" spans="1:1" ht="15.75" customHeight="1" x14ac:dyDescent="0.25">
      <c r="A1120" s="1"/>
    </row>
    <row r="1121" spans="1:1" ht="15.75" customHeight="1" x14ac:dyDescent="0.25">
      <c r="A1121" s="1"/>
    </row>
    <row r="1122" spans="1:1" ht="15.75" customHeight="1" x14ac:dyDescent="0.25">
      <c r="A1122" s="1"/>
    </row>
    <row r="1123" spans="1:1" ht="15.75" customHeight="1" x14ac:dyDescent="0.25">
      <c r="A1123" s="1"/>
    </row>
    <row r="1124" spans="1:1" ht="15.75" customHeight="1" x14ac:dyDescent="0.25">
      <c r="A1124" s="1"/>
    </row>
    <row r="1125" spans="1:1" ht="15.75" customHeight="1" x14ac:dyDescent="0.25">
      <c r="A1125" s="1"/>
    </row>
    <row r="1126" spans="1:1" ht="15.75" customHeight="1" x14ac:dyDescent="0.25">
      <c r="A1126" s="1"/>
    </row>
    <row r="1127" spans="1:1" ht="15.75" customHeight="1" x14ac:dyDescent="0.25">
      <c r="A1127" s="1"/>
    </row>
    <row r="1128" spans="1:1" ht="15.75" customHeight="1" x14ac:dyDescent="0.25">
      <c r="A1128" s="1"/>
    </row>
    <row r="1129" spans="1:1" ht="15.75" customHeight="1" x14ac:dyDescent="0.25">
      <c r="A1129" s="1"/>
    </row>
    <row r="1130" spans="1:1" ht="15.75" customHeight="1" x14ac:dyDescent="0.25">
      <c r="A1130" s="1"/>
    </row>
    <row r="1131" spans="1:1" ht="15.75" customHeight="1" x14ac:dyDescent="0.25">
      <c r="A1131" s="1"/>
    </row>
    <row r="1132" spans="1:1" ht="15.75" customHeight="1" x14ac:dyDescent="0.25">
      <c r="A1132" s="1"/>
    </row>
    <row r="1133" spans="1:1" ht="15.75" customHeight="1" x14ac:dyDescent="0.25">
      <c r="A1133" s="1"/>
    </row>
    <row r="1134" spans="1:1" ht="15.75" customHeight="1" x14ac:dyDescent="0.25">
      <c r="A1134" s="1"/>
    </row>
    <row r="1135" spans="1:1" ht="15.75" customHeight="1" x14ac:dyDescent="0.25">
      <c r="A1135" s="1"/>
    </row>
    <row r="1136" spans="1:1" ht="15.75" customHeight="1" x14ac:dyDescent="0.25">
      <c r="A1136" s="1"/>
    </row>
    <row r="1137" spans="1:1" ht="15.75" customHeight="1" x14ac:dyDescent="0.25">
      <c r="A1137" s="1"/>
    </row>
    <row r="1138" spans="1:1" ht="15.75" customHeight="1" x14ac:dyDescent="0.25">
      <c r="A1138" s="1"/>
    </row>
    <row r="1139" spans="1:1" ht="15.75" customHeight="1" x14ac:dyDescent="0.25">
      <c r="A1139" s="1"/>
    </row>
    <row r="1140" spans="1:1" ht="15.75" customHeight="1" x14ac:dyDescent="0.25">
      <c r="A1140" s="1"/>
    </row>
    <row r="1141" spans="1:1" ht="15.75" customHeight="1" x14ac:dyDescent="0.25">
      <c r="A1141" s="1"/>
    </row>
    <row r="1142" spans="1:1" ht="15.75" customHeight="1" x14ac:dyDescent="0.25">
      <c r="A1142" s="1"/>
    </row>
    <row r="1143" spans="1:1" ht="15.75" customHeight="1" x14ac:dyDescent="0.25">
      <c r="A1143" s="1"/>
    </row>
    <row r="1144" spans="1:1" ht="15.75" customHeight="1" x14ac:dyDescent="0.25">
      <c r="A1144" s="1"/>
    </row>
    <row r="1145" spans="1:1" ht="15.75" customHeight="1" x14ac:dyDescent="0.25">
      <c r="A1145" s="1"/>
    </row>
    <row r="1146" spans="1:1" ht="15.75" customHeight="1" x14ac:dyDescent="0.25">
      <c r="A1146" s="1"/>
    </row>
    <row r="1147" spans="1:1" ht="15.75" customHeight="1" x14ac:dyDescent="0.25">
      <c r="A1147" s="1"/>
    </row>
    <row r="1148" spans="1:1" ht="15.75" customHeight="1" x14ac:dyDescent="0.25">
      <c r="A1148" s="1"/>
    </row>
    <row r="1149" spans="1:1" ht="15.75" customHeight="1" x14ac:dyDescent="0.25">
      <c r="A1149" s="1"/>
    </row>
    <row r="1150" spans="1:1" ht="15.75" customHeight="1" x14ac:dyDescent="0.25">
      <c r="A1150" s="1"/>
    </row>
    <row r="1151" spans="1:1" ht="15.75" customHeight="1" x14ac:dyDescent="0.25">
      <c r="A1151" s="1"/>
    </row>
    <row r="1152" spans="1:1" ht="15.75" customHeight="1" x14ac:dyDescent="0.25">
      <c r="A1152" s="1"/>
    </row>
    <row r="1153" spans="1:1" ht="15.75" customHeight="1" x14ac:dyDescent="0.25">
      <c r="A1153" s="1"/>
    </row>
    <row r="1154" spans="1:1" ht="15.75" customHeight="1" x14ac:dyDescent="0.25">
      <c r="A1154" s="1"/>
    </row>
    <row r="1155" spans="1:1" ht="15.75" customHeight="1" x14ac:dyDescent="0.25">
      <c r="A1155" s="1"/>
    </row>
    <row r="1156" spans="1:1" ht="15.75" customHeight="1" x14ac:dyDescent="0.25">
      <c r="A1156" s="1"/>
    </row>
    <row r="1157" spans="1:1" ht="15.75" customHeight="1" x14ac:dyDescent="0.25">
      <c r="A1157" s="1"/>
    </row>
    <row r="1158" spans="1:1" ht="15.75" customHeight="1" x14ac:dyDescent="0.25">
      <c r="A1158" s="1"/>
    </row>
    <row r="1159" spans="1:1" ht="15.75" customHeight="1" x14ac:dyDescent="0.25">
      <c r="A1159" s="1"/>
    </row>
    <row r="1160" spans="1:1" ht="15.75" customHeight="1" x14ac:dyDescent="0.25">
      <c r="A1160" s="1"/>
    </row>
    <row r="1161" spans="1:1" ht="15.75" customHeight="1" x14ac:dyDescent="0.25">
      <c r="A1161" s="1"/>
    </row>
    <row r="1162" spans="1:1" ht="15.75" customHeight="1" x14ac:dyDescent="0.25">
      <c r="A1162" s="1"/>
    </row>
    <row r="1163" spans="1:1" ht="15.75" customHeight="1" x14ac:dyDescent="0.25">
      <c r="A1163" s="1"/>
    </row>
    <row r="1164" spans="1:1" ht="15.75" customHeight="1" x14ac:dyDescent="0.25">
      <c r="A1164" s="1"/>
    </row>
    <row r="1165" spans="1:1" ht="15.75" customHeight="1" x14ac:dyDescent="0.25">
      <c r="A1165" s="1"/>
    </row>
    <row r="1166" spans="1:1" ht="15.75" customHeight="1" x14ac:dyDescent="0.25">
      <c r="A1166" s="1"/>
    </row>
    <row r="1167" spans="1:1" ht="15.75" customHeight="1" x14ac:dyDescent="0.25">
      <c r="A1167" s="1"/>
    </row>
    <row r="1168" spans="1:1" ht="15.75" customHeight="1" x14ac:dyDescent="0.25">
      <c r="A1168" s="1"/>
    </row>
    <row r="1169" spans="1:1" ht="15.75" customHeight="1" x14ac:dyDescent="0.25">
      <c r="A1169" s="1"/>
    </row>
    <row r="1170" spans="1:1" ht="15.75" customHeight="1" x14ac:dyDescent="0.25">
      <c r="A1170" s="1"/>
    </row>
    <row r="1171" spans="1:1" ht="15.75" customHeight="1" x14ac:dyDescent="0.25">
      <c r="A1171" s="1"/>
    </row>
    <row r="1172" spans="1:1" ht="15.75" customHeight="1" x14ac:dyDescent="0.25">
      <c r="A1172" s="1"/>
    </row>
    <row r="1173" spans="1:1" ht="15.75" customHeight="1" x14ac:dyDescent="0.25">
      <c r="A1173" s="1"/>
    </row>
    <row r="1174" spans="1:1" ht="15.75" customHeight="1" x14ac:dyDescent="0.25">
      <c r="A1174" s="1"/>
    </row>
    <row r="1175" spans="1:1" ht="15.75" customHeight="1" x14ac:dyDescent="0.25">
      <c r="A1175" s="1"/>
    </row>
    <row r="1176" spans="1:1" ht="15.75" customHeight="1" x14ac:dyDescent="0.25">
      <c r="A1176" s="1"/>
    </row>
    <row r="1177" spans="1:1" ht="15.75" customHeight="1" x14ac:dyDescent="0.25">
      <c r="A1177" s="1"/>
    </row>
    <row r="1178" spans="1:1" ht="15.75" customHeight="1" x14ac:dyDescent="0.25">
      <c r="A1178" s="1"/>
    </row>
    <row r="1179" spans="1:1" ht="15.75" customHeight="1" x14ac:dyDescent="0.25">
      <c r="A1179" s="1"/>
    </row>
    <row r="1180" spans="1:1" ht="15.75" customHeight="1" x14ac:dyDescent="0.25">
      <c r="A1180" s="1"/>
    </row>
    <row r="1181" spans="1:1" ht="15.75" customHeight="1" x14ac:dyDescent="0.25">
      <c r="A1181" s="1"/>
    </row>
    <row r="1182" spans="1:1" ht="15.75" customHeight="1" x14ac:dyDescent="0.25">
      <c r="A1182" s="1"/>
    </row>
    <row r="1183" spans="1:1" ht="15.75" customHeight="1" x14ac:dyDescent="0.25">
      <c r="A1183" s="1"/>
    </row>
    <row r="1184" spans="1:1" ht="15.75" customHeight="1" x14ac:dyDescent="0.25">
      <c r="A1184" s="1"/>
    </row>
    <row r="1185" spans="1:1" ht="15.75" customHeight="1" x14ac:dyDescent="0.25">
      <c r="A1185" s="1"/>
    </row>
    <row r="1186" spans="1:1" ht="15.75" customHeight="1" x14ac:dyDescent="0.25">
      <c r="A1186" s="1"/>
    </row>
    <row r="1187" spans="1:1" ht="15.75" customHeight="1" x14ac:dyDescent="0.25">
      <c r="A1187" s="1"/>
    </row>
    <row r="1188" spans="1:1" ht="15.75" customHeight="1" x14ac:dyDescent="0.25">
      <c r="A1188" s="1"/>
    </row>
    <row r="1189" spans="1:1" ht="15.75" customHeight="1" x14ac:dyDescent="0.25">
      <c r="A1189" s="1"/>
    </row>
    <row r="1190" spans="1:1" ht="15.75" customHeight="1" x14ac:dyDescent="0.25">
      <c r="A1190" s="1"/>
    </row>
    <row r="1191" spans="1:1" ht="15.75" customHeight="1" x14ac:dyDescent="0.25">
      <c r="A1191" s="1"/>
    </row>
    <row r="1192" spans="1:1" ht="15.75" customHeight="1" x14ac:dyDescent="0.25">
      <c r="A1192" s="1"/>
    </row>
    <row r="1193" spans="1:1" ht="15.75" customHeight="1" x14ac:dyDescent="0.25">
      <c r="A1193" s="1"/>
    </row>
    <row r="1194" spans="1:1" ht="15.75" customHeight="1" x14ac:dyDescent="0.25">
      <c r="A1194" s="1"/>
    </row>
    <row r="1195" spans="1:1" ht="15.75" customHeight="1" x14ac:dyDescent="0.25">
      <c r="A1195" s="1"/>
    </row>
    <row r="1196" spans="1:1" ht="15.75" customHeight="1" x14ac:dyDescent="0.25">
      <c r="A1196" s="1"/>
    </row>
    <row r="1197" spans="1:1" ht="15.75" customHeight="1" x14ac:dyDescent="0.25">
      <c r="A1197" s="1"/>
    </row>
    <row r="1198" spans="1:1" ht="15.75" customHeight="1" x14ac:dyDescent="0.25">
      <c r="A1198" s="1"/>
    </row>
    <row r="1199" spans="1:1" ht="15.75" customHeight="1" x14ac:dyDescent="0.25">
      <c r="A1199" s="1"/>
    </row>
    <row r="1200" spans="1:1" ht="15.75" customHeight="1" x14ac:dyDescent="0.25">
      <c r="A1200" s="1"/>
    </row>
    <row r="1201" spans="1:1" ht="15.75" customHeight="1" x14ac:dyDescent="0.25">
      <c r="A1201" s="1"/>
    </row>
    <row r="1202" spans="1:1" ht="15.75" customHeight="1" x14ac:dyDescent="0.25">
      <c r="A1202" s="1"/>
    </row>
    <row r="1203" spans="1:1" ht="15.75" customHeight="1" x14ac:dyDescent="0.25">
      <c r="A1203" s="1"/>
    </row>
    <row r="1204" spans="1:1" ht="15.75" customHeight="1" x14ac:dyDescent="0.25">
      <c r="A1204" s="1"/>
    </row>
    <row r="1205" spans="1:1" ht="15.75" customHeight="1" x14ac:dyDescent="0.25">
      <c r="A1205" s="1"/>
    </row>
    <row r="1206" spans="1:1" ht="15.75" customHeight="1" x14ac:dyDescent="0.25">
      <c r="A1206" s="1"/>
    </row>
    <row r="1207" spans="1:1" ht="15.75" customHeight="1" x14ac:dyDescent="0.25">
      <c r="A1207" s="1"/>
    </row>
    <row r="1208" spans="1:1" ht="15.75" customHeight="1" x14ac:dyDescent="0.25">
      <c r="A1208" s="1"/>
    </row>
    <row r="1209" spans="1:1" ht="15.75" customHeight="1" x14ac:dyDescent="0.25">
      <c r="A1209" s="1"/>
    </row>
    <row r="1210" spans="1:1" ht="15.75" customHeight="1" x14ac:dyDescent="0.25">
      <c r="A1210" s="1"/>
    </row>
    <row r="1211" spans="1:1" ht="15.75" customHeight="1" x14ac:dyDescent="0.25">
      <c r="A1211" s="1"/>
    </row>
    <row r="1212" spans="1:1" ht="15.75" customHeight="1" x14ac:dyDescent="0.25">
      <c r="A1212" s="1"/>
    </row>
    <row r="1213" spans="1:1" ht="15.75" customHeight="1" x14ac:dyDescent="0.25">
      <c r="A1213" s="1"/>
    </row>
    <row r="1214" spans="1:1" ht="15.75" customHeight="1" x14ac:dyDescent="0.25">
      <c r="A1214" s="1"/>
    </row>
    <row r="1215" spans="1:1" ht="15.75" customHeight="1" x14ac:dyDescent="0.25">
      <c r="A1215" s="1"/>
    </row>
    <row r="1216" spans="1:1" ht="15.75" customHeight="1" x14ac:dyDescent="0.25">
      <c r="A1216" s="1"/>
    </row>
    <row r="1217" spans="1:1" ht="15.75" customHeight="1" x14ac:dyDescent="0.25">
      <c r="A1217" s="1"/>
    </row>
    <row r="1218" spans="1:1" ht="15.75" customHeight="1" x14ac:dyDescent="0.25">
      <c r="A1218" s="1"/>
    </row>
    <row r="1219" spans="1:1" ht="15.75" customHeight="1" x14ac:dyDescent="0.25">
      <c r="A1219" s="1"/>
    </row>
    <row r="1220" spans="1:1" ht="15.75" customHeight="1" x14ac:dyDescent="0.25">
      <c r="A1220" s="1"/>
    </row>
    <row r="1221" spans="1:1" ht="15.75" customHeight="1" x14ac:dyDescent="0.25">
      <c r="A1221" s="1"/>
    </row>
    <row r="1222" spans="1:1" ht="15.75" customHeight="1" x14ac:dyDescent="0.25">
      <c r="A1222" s="1"/>
    </row>
    <row r="1223" spans="1:1" ht="15.75" customHeight="1" x14ac:dyDescent="0.25">
      <c r="A1223" s="1"/>
    </row>
    <row r="1224" spans="1:1" ht="15.75" customHeight="1" x14ac:dyDescent="0.25">
      <c r="A1224" s="1"/>
    </row>
    <row r="1225" spans="1:1" ht="15.75" customHeight="1" x14ac:dyDescent="0.25">
      <c r="A1225" s="1"/>
    </row>
    <row r="1226" spans="1:1" ht="15.75" customHeight="1" x14ac:dyDescent="0.25">
      <c r="A1226" s="1"/>
    </row>
    <row r="1227" spans="1:1" ht="15.75" customHeight="1" x14ac:dyDescent="0.25">
      <c r="A1227" s="1"/>
    </row>
    <row r="1228" spans="1:1" ht="15.75" customHeight="1" x14ac:dyDescent="0.25">
      <c r="A1228" s="1"/>
    </row>
    <row r="1229" spans="1:1" ht="15.75" customHeight="1" x14ac:dyDescent="0.25">
      <c r="A1229" s="1"/>
    </row>
    <row r="1230" spans="1:1" ht="15.75" customHeight="1" x14ac:dyDescent="0.25">
      <c r="A1230" s="1"/>
    </row>
    <row r="1231" spans="1:1" ht="15.75" customHeight="1" x14ac:dyDescent="0.25">
      <c r="A1231" s="1"/>
    </row>
    <row r="1232" spans="1:1" ht="15.75" customHeight="1" x14ac:dyDescent="0.25">
      <c r="A1232" s="1"/>
    </row>
    <row r="1233" spans="1:1" ht="15.75" customHeight="1" x14ac:dyDescent="0.25">
      <c r="A1233" s="1"/>
    </row>
    <row r="1234" spans="1:1" ht="15.75" customHeight="1" x14ac:dyDescent="0.25">
      <c r="A1234" s="1"/>
    </row>
    <row r="1235" spans="1:1" ht="15.75" customHeight="1" x14ac:dyDescent="0.25">
      <c r="A1235" s="1"/>
    </row>
    <row r="1236" spans="1:1" ht="15.75" customHeight="1" x14ac:dyDescent="0.25">
      <c r="A1236" s="1"/>
    </row>
    <row r="1237" spans="1:1" ht="15.75" customHeight="1" x14ac:dyDescent="0.25">
      <c r="A1237" s="1"/>
    </row>
    <row r="1238" spans="1:1" ht="15.75" customHeight="1" x14ac:dyDescent="0.25">
      <c r="A1238" s="1"/>
    </row>
    <row r="1239" spans="1:1" ht="15.75" customHeight="1" x14ac:dyDescent="0.25">
      <c r="A1239" s="1"/>
    </row>
    <row r="1240" spans="1:1" ht="15.75" customHeight="1" x14ac:dyDescent="0.25">
      <c r="A1240" s="1"/>
    </row>
    <row r="1241" spans="1:1" ht="15.75" customHeight="1" x14ac:dyDescent="0.25">
      <c r="A1241" s="1"/>
    </row>
    <row r="1242" spans="1:1" ht="15.75" customHeight="1" x14ac:dyDescent="0.25">
      <c r="A1242" s="1"/>
    </row>
    <row r="1243" spans="1:1" ht="15.75" customHeight="1" x14ac:dyDescent="0.25">
      <c r="A1243" s="1"/>
    </row>
    <row r="1244" spans="1:1" ht="15.75" customHeight="1" x14ac:dyDescent="0.25">
      <c r="A1244" s="1"/>
    </row>
    <row r="1245" spans="1:1" ht="15.75" customHeight="1" x14ac:dyDescent="0.25">
      <c r="A1245" s="1"/>
    </row>
    <row r="1246" spans="1:1" ht="15.75" customHeight="1" x14ac:dyDescent="0.25">
      <c r="A1246" s="1"/>
    </row>
    <row r="1247" spans="1:1" ht="15.75" customHeight="1" x14ac:dyDescent="0.25">
      <c r="A1247" s="1"/>
    </row>
    <row r="1248" spans="1:1" ht="15.75" customHeight="1" x14ac:dyDescent="0.25">
      <c r="A1248" s="1"/>
    </row>
    <row r="1249" spans="1:1" ht="15.75" customHeight="1" x14ac:dyDescent="0.25">
      <c r="A1249" s="1"/>
    </row>
    <row r="1250" spans="1:1" ht="15.75" customHeight="1" x14ac:dyDescent="0.25">
      <c r="A1250" s="1"/>
    </row>
    <row r="1251" spans="1:1" ht="15.75" customHeight="1" x14ac:dyDescent="0.25">
      <c r="A1251" s="1"/>
    </row>
    <row r="1252" spans="1:1" ht="15.75" customHeight="1" x14ac:dyDescent="0.25">
      <c r="A1252" s="1"/>
    </row>
    <row r="1253" spans="1:1" ht="15.75" customHeight="1" x14ac:dyDescent="0.25">
      <c r="A1253" s="1"/>
    </row>
    <row r="1254" spans="1:1" ht="15.75" customHeight="1" x14ac:dyDescent="0.25">
      <c r="A1254" s="1"/>
    </row>
    <row r="1255" spans="1:1" ht="15.75" customHeight="1" x14ac:dyDescent="0.25">
      <c r="A1255" s="1"/>
    </row>
    <row r="1256" spans="1:1" ht="15.75" customHeight="1" x14ac:dyDescent="0.25">
      <c r="A1256" s="1"/>
    </row>
    <row r="1257" spans="1:1" ht="15.75" customHeight="1" x14ac:dyDescent="0.25">
      <c r="A1257" s="1"/>
    </row>
  </sheetData>
  <mergeCells count="21">
    <mergeCell ref="W3:Z3"/>
    <mergeCell ref="AA3:AD3"/>
    <mergeCell ref="AE3:AH3"/>
    <mergeCell ref="AI3:AL3"/>
    <mergeCell ref="AM3:AP3"/>
    <mergeCell ref="CI2:CT2"/>
    <mergeCell ref="C3:F3"/>
    <mergeCell ref="G3:J3"/>
    <mergeCell ref="K3:N3"/>
    <mergeCell ref="O3:R3"/>
    <mergeCell ref="S3:V3"/>
    <mergeCell ref="BK3:BN3"/>
    <mergeCell ref="BO3:BR3"/>
    <mergeCell ref="BS3:BV3"/>
    <mergeCell ref="BW3:BZ3"/>
    <mergeCell ref="CB2:CH2"/>
    <mergeCell ref="AQ3:AT3"/>
    <mergeCell ref="AU3:AX3"/>
    <mergeCell ref="AY3:BB3"/>
    <mergeCell ref="BC3:BF3"/>
    <mergeCell ref="BG3:BJ3"/>
  </mergeCells>
  <pageMargins left="0.7" right="0.7" top="0.75" bottom="0.75" header="0" footer="0"/>
  <pageSetup orientation="portrait"/>
  <colBreaks count="1" manualBreakCount="1">
    <brk id="43" man="1"/>
  </colBreaks>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K1000"/>
  <sheetViews>
    <sheetView workbookViewId="0">
      <pane xSplit="2" ySplit="2" topLeftCell="C3" activePane="bottomRight" state="frozen"/>
      <selection pane="topRight" activeCell="C1" sqref="C1"/>
      <selection pane="bottomLeft" activeCell="A3" sqref="A3"/>
      <selection pane="bottomRight" activeCell="AA48" sqref="AA48"/>
    </sheetView>
  </sheetViews>
  <sheetFormatPr defaultColWidth="14.42578125" defaultRowHeight="15" customHeight="1" x14ac:dyDescent="0.25"/>
  <cols>
    <col min="1" max="1" width="3.7109375" customWidth="1"/>
    <col min="2" max="2" width="13.5703125" customWidth="1"/>
    <col min="3" max="89" width="8.7109375" customWidth="1"/>
  </cols>
  <sheetData>
    <row r="1" spans="1:89" x14ac:dyDescent="0.25">
      <c r="D1" s="6"/>
      <c r="E1" s="6"/>
      <c r="F1" s="6"/>
      <c r="G1" s="6"/>
      <c r="H1" s="6"/>
      <c r="I1" s="6"/>
      <c r="J1" s="6"/>
      <c r="K1" s="6"/>
    </row>
    <row r="2" spans="1:89" x14ac:dyDescent="0.25">
      <c r="C2" s="234">
        <v>0</v>
      </c>
      <c r="D2" s="234">
        <v>1</v>
      </c>
      <c r="E2" s="234">
        <f t="shared" ref="E2:CE2" si="0">+D2+1</f>
        <v>2</v>
      </c>
      <c r="F2" s="234">
        <f t="shared" si="0"/>
        <v>3</v>
      </c>
      <c r="G2" s="234">
        <f t="shared" si="0"/>
        <v>4</v>
      </c>
      <c r="H2" s="234">
        <f t="shared" si="0"/>
        <v>5</v>
      </c>
      <c r="I2" s="234">
        <f t="shared" si="0"/>
        <v>6</v>
      </c>
      <c r="J2" s="234">
        <f t="shared" si="0"/>
        <v>7</v>
      </c>
      <c r="K2" s="234">
        <f t="shared" si="0"/>
        <v>8</v>
      </c>
      <c r="L2" s="234">
        <f t="shared" si="0"/>
        <v>9</v>
      </c>
      <c r="M2" s="234">
        <f t="shared" si="0"/>
        <v>10</v>
      </c>
      <c r="N2" s="234">
        <f t="shared" si="0"/>
        <v>11</v>
      </c>
      <c r="O2" s="234">
        <f t="shared" si="0"/>
        <v>12</v>
      </c>
      <c r="P2" s="234">
        <f t="shared" si="0"/>
        <v>13</v>
      </c>
      <c r="Q2" s="234">
        <f t="shared" si="0"/>
        <v>14</v>
      </c>
      <c r="R2" s="234">
        <f t="shared" si="0"/>
        <v>15</v>
      </c>
      <c r="S2" s="234">
        <f t="shared" si="0"/>
        <v>16</v>
      </c>
      <c r="T2" s="234">
        <f t="shared" si="0"/>
        <v>17</v>
      </c>
      <c r="U2" s="234">
        <f t="shared" si="0"/>
        <v>18</v>
      </c>
      <c r="V2" s="234">
        <f t="shared" si="0"/>
        <v>19</v>
      </c>
      <c r="W2" s="234">
        <f t="shared" si="0"/>
        <v>20</v>
      </c>
      <c r="X2" s="234">
        <f t="shared" si="0"/>
        <v>21</v>
      </c>
      <c r="Y2" s="234">
        <f t="shared" si="0"/>
        <v>22</v>
      </c>
      <c r="Z2" s="234">
        <f t="shared" si="0"/>
        <v>23</v>
      </c>
      <c r="AA2" s="234">
        <f t="shared" si="0"/>
        <v>24</v>
      </c>
      <c r="AB2" s="234">
        <f t="shared" si="0"/>
        <v>25</v>
      </c>
      <c r="AC2" s="234">
        <f t="shared" si="0"/>
        <v>26</v>
      </c>
      <c r="AD2" s="234">
        <f t="shared" si="0"/>
        <v>27</v>
      </c>
      <c r="AE2" s="234">
        <f t="shared" si="0"/>
        <v>28</v>
      </c>
      <c r="AF2" s="234">
        <f t="shared" si="0"/>
        <v>29</v>
      </c>
      <c r="AG2" s="234">
        <f t="shared" si="0"/>
        <v>30</v>
      </c>
      <c r="AH2" s="234">
        <f t="shared" si="0"/>
        <v>31</v>
      </c>
      <c r="AI2" s="234">
        <f t="shared" si="0"/>
        <v>32</v>
      </c>
      <c r="AJ2" s="234">
        <f t="shared" si="0"/>
        <v>33</v>
      </c>
      <c r="AK2" s="234">
        <f t="shared" si="0"/>
        <v>34</v>
      </c>
      <c r="AL2" s="234">
        <f t="shared" si="0"/>
        <v>35</v>
      </c>
      <c r="AM2" s="234">
        <f t="shared" si="0"/>
        <v>36</v>
      </c>
      <c r="AN2" s="234">
        <f t="shared" si="0"/>
        <v>37</v>
      </c>
      <c r="AO2" s="234">
        <f t="shared" si="0"/>
        <v>38</v>
      </c>
      <c r="AP2" s="234">
        <f t="shared" si="0"/>
        <v>39</v>
      </c>
      <c r="AQ2" s="234">
        <f t="shared" si="0"/>
        <v>40</v>
      </c>
      <c r="AR2" s="234">
        <f t="shared" si="0"/>
        <v>41</v>
      </c>
      <c r="AS2" s="234">
        <f t="shared" si="0"/>
        <v>42</v>
      </c>
      <c r="AT2" s="234">
        <f t="shared" si="0"/>
        <v>43</v>
      </c>
      <c r="AU2" s="234">
        <f t="shared" si="0"/>
        <v>44</v>
      </c>
      <c r="AV2" s="234">
        <f t="shared" si="0"/>
        <v>45</v>
      </c>
      <c r="AW2" s="234">
        <f t="shared" si="0"/>
        <v>46</v>
      </c>
      <c r="AX2" s="234">
        <f t="shared" si="0"/>
        <v>47</v>
      </c>
      <c r="AY2" s="234">
        <f t="shared" si="0"/>
        <v>48</v>
      </c>
      <c r="AZ2" s="234">
        <f t="shared" si="0"/>
        <v>49</v>
      </c>
      <c r="BA2" s="234">
        <f t="shared" si="0"/>
        <v>50</v>
      </c>
      <c r="BB2" s="234">
        <f t="shared" si="0"/>
        <v>51</v>
      </c>
      <c r="BC2" s="234">
        <f t="shared" si="0"/>
        <v>52</v>
      </c>
      <c r="BD2" s="234">
        <f t="shared" si="0"/>
        <v>53</v>
      </c>
      <c r="BE2" s="234">
        <f t="shared" si="0"/>
        <v>54</v>
      </c>
      <c r="BF2" s="234">
        <f t="shared" si="0"/>
        <v>55</v>
      </c>
      <c r="BG2" s="234">
        <f t="shared" si="0"/>
        <v>56</v>
      </c>
      <c r="BH2" s="234">
        <f t="shared" si="0"/>
        <v>57</v>
      </c>
      <c r="BI2" s="234">
        <f t="shared" si="0"/>
        <v>58</v>
      </c>
      <c r="BJ2" s="234">
        <f t="shared" si="0"/>
        <v>59</v>
      </c>
      <c r="BK2" s="234">
        <f t="shared" si="0"/>
        <v>60</v>
      </c>
      <c r="BL2" s="234">
        <f t="shared" si="0"/>
        <v>61</v>
      </c>
      <c r="BM2" s="234">
        <f t="shared" si="0"/>
        <v>62</v>
      </c>
      <c r="BN2" s="234">
        <f t="shared" si="0"/>
        <v>63</v>
      </c>
      <c r="BO2" s="234">
        <f t="shared" si="0"/>
        <v>64</v>
      </c>
      <c r="BP2" s="234">
        <f t="shared" si="0"/>
        <v>65</v>
      </c>
      <c r="BQ2" s="234">
        <f t="shared" si="0"/>
        <v>66</v>
      </c>
      <c r="BR2" s="234">
        <f t="shared" si="0"/>
        <v>67</v>
      </c>
      <c r="BS2" s="234">
        <f t="shared" si="0"/>
        <v>68</v>
      </c>
      <c r="BT2" s="234">
        <f t="shared" si="0"/>
        <v>69</v>
      </c>
      <c r="BU2" s="234">
        <f t="shared" si="0"/>
        <v>70</v>
      </c>
      <c r="BV2" s="234">
        <f t="shared" si="0"/>
        <v>71</v>
      </c>
      <c r="BW2" s="234">
        <f t="shared" si="0"/>
        <v>72</v>
      </c>
      <c r="BX2" s="234">
        <f t="shared" si="0"/>
        <v>73</v>
      </c>
      <c r="BY2" s="234">
        <f t="shared" si="0"/>
        <v>74</v>
      </c>
      <c r="BZ2" s="234">
        <f t="shared" si="0"/>
        <v>75</v>
      </c>
      <c r="CA2" s="234">
        <f t="shared" si="0"/>
        <v>76</v>
      </c>
      <c r="CB2" s="234">
        <f t="shared" si="0"/>
        <v>77</v>
      </c>
      <c r="CC2" s="234">
        <f t="shared" si="0"/>
        <v>78</v>
      </c>
      <c r="CD2" s="234">
        <f t="shared" si="0"/>
        <v>79</v>
      </c>
      <c r="CE2" s="234">
        <f t="shared" si="0"/>
        <v>80</v>
      </c>
      <c r="CF2" s="234"/>
      <c r="CG2" s="234"/>
      <c r="CH2" s="234"/>
      <c r="CI2" s="234"/>
      <c r="CJ2" s="234"/>
      <c r="CK2" s="234"/>
    </row>
    <row r="3" spans="1:89" x14ac:dyDescent="0.25">
      <c r="A3" s="4"/>
      <c r="B3" s="196" t="s">
        <v>251</v>
      </c>
      <c r="C3" s="192">
        <v>0</v>
      </c>
      <c r="D3" s="192">
        <f t="shared" ref="D3:J3" si="1">+E3-0.25</f>
        <v>2.75</v>
      </c>
      <c r="E3" s="192">
        <f t="shared" si="1"/>
        <v>3</v>
      </c>
      <c r="F3" s="192">
        <f t="shared" si="1"/>
        <v>3.25</v>
      </c>
      <c r="G3" s="192">
        <f t="shared" si="1"/>
        <v>3.5</v>
      </c>
      <c r="H3" s="192">
        <f t="shared" si="1"/>
        <v>3.75</v>
      </c>
      <c r="I3" s="192">
        <f t="shared" si="1"/>
        <v>4</v>
      </c>
      <c r="J3" s="192">
        <f t="shared" si="1"/>
        <v>4.25</v>
      </c>
      <c r="K3" s="4">
        <f>Model!G267</f>
        <v>4.5</v>
      </c>
      <c r="L3" s="4">
        <f>Model!H267</f>
        <v>5</v>
      </c>
      <c r="M3" s="4">
        <f>Model!I267</f>
        <v>5</v>
      </c>
      <c r="N3" s="4">
        <f>Model!J267</f>
        <v>6</v>
      </c>
      <c r="O3" s="4">
        <f>Model!K267</f>
        <v>6</v>
      </c>
      <c r="P3" s="4">
        <f>Model!L267</f>
        <v>6</v>
      </c>
      <c r="Q3" s="4">
        <f>Model!M267</f>
        <v>6</v>
      </c>
      <c r="R3" s="4">
        <f>Model!N267</f>
        <v>6</v>
      </c>
      <c r="S3" s="4">
        <f>Model!O267</f>
        <v>6</v>
      </c>
      <c r="T3" s="4">
        <f>Model!P267</f>
        <v>7.5</v>
      </c>
      <c r="U3" s="4">
        <f>Model!Q267</f>
        <v>8</v>
      </c>
      <c r="V3" s="4">
        <f>Model!R267</f>
        <v>8</v>
      </c>
      <c r="W3" s="4">
        <f>Model!S267</f>
        <v>7.5</v>
      </c>
      <c r="X3" s="4">
        <f>Model!T267</f>
        <v>7</v>
      </c>
      <c r="Y3" s="4">
        <f>Model!U267</f>
        <v>10.5</v>
      </c>
      <c r="Z3" s="4">
        <f>Model!V267</f>
        <v>12</v>
      </c>
      <c r="AA3" s="4">
        <f>Model!W267</f>
        <v>12</v>
      </c>
      <c r="AB3" s="4">
        <f>Model!X267</f>
        <v>12.2</v>
      </c>
      <c r="AC3" s="4">
        <f>Model!Y267</f>
        <v>13.5</v>
      </c>
      <c r="AD3" s="4">
        <f>Model!Z267</f>
        <v>13.7</v>
      </c>
      <c r="AE3" s="4">
        <f>Model!AA267</f>
        <v>13.899999999999999</v>
      </c>
      <c r="AF3" s="4">
        <f>Model!AB267</f>
        <v>14.599999999999998</v>
      </c>
      <c r="AG3" s="4">
        <f>Model!AC267</f>
        <v>17</v>
      </c>
      <c r="AH3" s="4">
        <f>Model!AD267</f>
        <v>17.7</v>
      </c>
      <c r="AI3" s="4">
        <f>Model!AE267</f>
        <v>19</v>
      </c>
      <c r="AJ3" s="4">
        <f>Model!AF267</f>
        <v>19.3</v>
      </c>
      <c r="AK3" s="4">
        <f>Model!AG267</f>
        <v>20.8</v>
      </c>
      <c r="AL3" s="4">
        <f>Model!AH267</f>
        <v>21.1</v>
      </c>
      <c r="AM3" s="4">
        <f>Model!AI267</f>
        <v>21</v>
      </c>
      <c r="AN3" s="4">
        <f>Model!AJ267</f>
        <v>21.3</v>
      </c>
      <c r="AO3" s="4">
        <f>Model!AK267</f>
        <v>21.8</v>
      </c>
      <c r="AP3" s="4">
        <f>Model!AL267</f>
        <v>23</v>
      </c>
      <c r="AQ3" s="4">
        <f>Model!AM267</f>
        <v>22</v>
      </c>
      <c r="AR3" s="4">
        <f>Model!AN267</f>
        <v>23</v>
      </c>
      <c r="AS3" s="4">
        <f>Model!AO267</f>
        <v>24</v>
      </c>
      <c r="AT3" s="4">
        <f>Model!AP267</f>
        <v>25</v>
      </c>
      <c r="AU3" s="4">
        <f>Model!AQ267</f>
        <v>26</v>
      </c>
      <c r="AV3" s="4">
        <f>Model!AR267</f>
        <v>27</v>
      </c>
      <c r="AW3" s="4">
        <f>Model!AS267</f>
        <v>28</v>
      </c>
      <c r="AX3" s="4">
        <f>Model!AT267</f>
        <v>29</v>
      </c>
      <c r="AY3" s="4">
        <f>Model!AU267</f>
        <v>30</v>
      </c>
      <c r="AZ3" s="4">
        <f>Model!AV267</f>
        <v>31</v>
      </c>
      <c r="BA3" s="4">
        <f>Model!AW267</f>
        <v>32</v>
      </c>
      <c r="BB3" s="4">
        <f>Model!AX267</f>
        <v>33</v>
      </c>
      <c r="BC3" s="4">
        <f>Model!AY267</f>
        <v>33</v>
      </c>
      <c r="BD3" s="4">
        <f>Model!AZ267</f>
        <v>33</v>
      </c>
      <c r="BE3" s="4">
        <f>Model!BA267</f>
        <v>33</v>
      </c>
      <c r="BF3" s="4">
        <f>Model!BB267</f>
        <v>34</v>
      </c>
      <c r="BG3" s="4">
        <f>Model!BC267</f>
        <v>34</v>
      </c>
      <c r="BH3" s="4">
        <f>Model!BD267</f>
        <v>34</v>
      </c>
      <c r="BI3" s="4">
        <f>Model!BE267</f>
        <v>35</v>
      </c>
      <c r="BJ3" s="4">
        <f>Model!BF267</f>
        <v>37</v>
      </c>
      <c r="BK3" s="4">
        <f>Model!BG267</f>
        <v>37</v>
      </c>
      <c r="BL3" s="4">
        <f>Model!BH267</f>
        <v>37</v>
      </c>
      <c r="BM3" s="4">
        <f>Model!BI267</f>
        <v>37</v>
      </c>
      <c r="BN3" s="4">
        <f>Model!BJ267</f>
        <v>37</v>
      </c>
      <c r="BO3" s="4">
        <f>Model!BK267</f>
        <v>37</v>
      </c>
      <c r="BP3" s="4">
        <f>Model!BL267</f>
        <v>37</v>
      </c>
      <c r="BQ3" s="4">
        <f>Model!BM267</f>
        <v>37</v>
      </c>
      <c r="BR3" s="4">
        <f>Model!BN267</f>
        <v>37</v>
      </c>
      <c r="BS3" s="4">
        <f>Model!BO267</f>
        <v>37</v>
      </c>
      <c r="BT3" s="4">
        <f>Model!BP267</f>
        <v>37</v>
      </c>
      <c r="BU3" s="4">
        <f>Model!BQ267</f>
        <v>37</v>
      </c>
      <c r="BV3" s="4">
        <f>Model!BR267</f>
        <v>37</v>
      </c>
      <c r="BW3" s="4">
        <f>Model!BS267</f>
        <v>37</v>
      </c>
      <c r="BX3" s="4">
        <f>Model!BT267</f>
        <v>37</v>
      </c>
      <c r="BY3" s="4">
        <f>Model!BU267</f>
        <v>37</v>
      </c>
      <c r="BZ3" s="4">
        <f>Model!BV267</f>
        <v>37</v>
      </c>
      <c r="CA3" s="4">
        <f>Model!BW267</f>
        <v>37</v>
      </c>
      <c r="CB3" s="4">
        <f>Model!BX267</f>
        <v>37</v>
      </c>
      <c r="CC3" s="4">
        <f>Model!BY267</f>
        <v>37</v>
      </c>
      <c r="CD3" s="4">
        <f>Model!BZ267</f>
        <v>37</v>
      </c>
      <c r="CE3" s="4">
        <f>Model!CA267</f>
        <v>0</v>
      </c>
      <c r="CF3" s="4"/>
      <c r="CG3" s="4"/>
      <c r="CH3" s="4"/>
      <c r="CI3" s="4"/>
      <c r="CJ3" s="4"/>
      <c r="CK3" s="4"/>
    </row>
    <row r="4" spans="1:89" x14ac:dyDescent="0.25">
      <c r="A4" s="4"/>
      <c r="B4" s="196" t="s">
        <v>252</v>
      </c>
      <c r="C4" s="4">
        <v>0</v>
      </c>
      <c r="D4" s="4">
        <f>Model!L268</f>
        <v>5</v>
      </c>
      <c r="E4" s="4">
        <f>Model!M268</f>
        <v>6</v>
      </c>
      <c r="F4" s="4">
        <f>Model!N268</f>
        <v>6</v>
      </c>
      <c r="G4" s="4">
        <f>Model!O268</f>
        <v>7</v>
      </c>
      <c r="H4" s="4">
        <f>Model!P268</f>
        <v>7.5</v>
      </c>
      <c r="I4" s="4">
        <f>Model!Q268</f>
        <v>8.5</v>
      </c>
      <c r="J4" s="4">
        <f>Model!R268</f>
        <v>9</v>
      </c>
      <c r="K4" s="4">
        <f>Model!S268</f>
        <v>10</v>
      </c>
      <c r="L4" s="4">
        <f>Model!T268</f>
        <v>11</v>
      </c>
      <c r="M4" s="4">
        <f>Model!U268</f>
        <v>12.5</v>
      </c>
      <c r="N4" s="4">
        <f>Model!V268</f>
        <v>13</v>
      </c>
      <c r="O4" s="4">
        <f>Model!W268</f>
        <v>13</v>
      </c>
      <c r="P4" s="4">
        <f>Model!X268</f>
        <v>13.3</v>
      </c>
      <c r="Q4" s="4">
        <f>Model!Y268</f>
        <v>14</v>
      </c>
      <c r="R4" s="4">
        <f>Model!Z268</f>
        <v>14.3</v>
      </c>
      <c r="S4" s="4">
        <f>Model!AA268</f>
        <v>14.600000000000001</v>
      </c>
      <c r="T4" s="4">
        <f>Model!AB268</f>
        <v>14.900000000000002</v>
      </c>
      <c r="U4" s="4">
        <f>Model!AC268</f>
        <v>15.5</v>
      </c>
      <c r="V4" s="4">
        <f>Model!AD268</f>
        <v>15.8</v>
      </c>
      <c r="W4" s="4">
        <f>Model!AE268</f>
        <v>16</v>
      </c>
      <c r="X4" s="4">
        <f>Model!AF268</f>
        <v>16.2</v>
      </c>
      <c r="Y4" s="4">
        <f>Model!AG268</f>
        <v>17.2</v>
      </c>
      <c r="Z4" s="4">
        <f>Model!AH268</f>
        <v>17.399999999999999</v>
      </c>
      <c r="AA4" s="4">
        <f>Model!AI268</f>
        <v>18</v>
      </c>
      <c r="AB4" s="4">
        <f>Model!AJ268</f>
        <v>18.2</v>
      </c>
      <c r="AC4" s="4">
        <f>Model!AK268</f>
        <v>19.2</v>
      </c>
      <c r="AD4" s="4">
        <f>Model!AL268</f>
        <v>20</v>
      </c>
      <c r="AE4" s="4">
        <f>Model!AM268</f>
        <v>22</v>
      </c>
      <c r="AF4" s="4">
        <f>Model!AN268</f>
        <v>18</v>
      </c>
      <c r="AG4" s="4">
        <f>Model!AO268</f>
        <v>19</v>
      </c>
      <c r="AH4" s="4">
        <f>Model!AP268</f>
        <v>18</v>
      </c>
      <c r="AI4" s="4">
        <f>Model!AQ268</f>
        <v>21</v>
      </c>
      <c r="AJ4" s="4">
        <f>Model!AR268</f>
        <v>21</v>
      </c>
      <c r="AK4" s="4">
        <f>Model!AS268</f>
        <v>22</v>
      </c>
      <c r="AL4" s="4">
        <f>Model!AT268</f>
        <v>28</v>
      </c>
      <c r="AM4" s="4">
        <f>Model!AU268</f>
        <v>27.5</v>
      </c>
      <c r="AN4" s="4">
        <f>Model!AV268</f>
        <v>27</v>
      </c>
      <c r="AO4" s="4">
        <f>Model!AW268</f>
        <v>28.5</v>
      </c>
      <c r="AP4" s="4">
        <f>Model!AX268</f>
        <v>27</v>
      </c>
      <c r="AQ4" s="4">
        <f>Model!AY268</f>
        <v>26.5</v>
      </c>
      <c r="AR4" s="4">
        <f>Model!AZ268</f>
        <v>28</v>
      </c>
      <c r="AS4" s="4">
        <f>Model!BA268</f>
        <v>29</v>
      </c>
      <c r="AT4" s="4">
        <f>Model!BB268</f>
        <v>29</v>
      </c>
      <c r="AU4" s="4">
        <f>Model!BC268</f>
        <v>29</v>
      </c>
      <c r="AV4" s="4">
        <f>Model!BD268</f>
        <v>29</v>
      </c>
      <c r="AW4" s="4">
        <f>Model!BE268</f>
        <v>29</v>
      </c>
      <c r="AX4" s="4">
        <f>Model!BF268</f>
        <v>29</v>
      </c>
      <c r="AY4" s="4">
        <f>Model!BG268</f>
        <v>29</v>
      </c>
      <c r="AZ4" s="4">
        <f>Model!BH268</f>
        <v>30.5</v>
      </c>
      <c r="BA4" s="4">
        <f>Model!BI268</f>
        <v>30.5</v>
      </c>
      <c r="BB4" s="4">
        <f>Model!BJ268</f>
        <v>30.5</v>
      </c>
      <c r="BC4" s="4">
        <f>Model!BK268</f>
        <v>30.5</v>
      </c>
      <c r="BD4" s="4">
        <f>Model!BL268</f>
        <v>30.5</v>
      </c>
      <c r="BE4" s="4">
        <f>Model!BM268</f>
        <v>30.5</v>
      </c>
      <c r="BF4" s="4">
        <f>Model!BN268</f>
        <v>30.5</v>
      </c>
      <c r="BG4" s="4">
        <f>Model!BO268</f>
        <v>30.5</v>
      </c>
      <c r="BH4" s="4">
        <f>Model!BP268</f>
        <v>30.5</v>
      </c>
      <c r="BI4" s="4">
        <f>Model!BQ268</f>
        <v>30.5</v>
      </c>
      <c r="BJ4" s="4">
        <f>Model!BR268</f>
        <v>30.5</v>
      </c>
      <c r="BK4" s="4">
        <f>Model!BS268</f>
        <v>30.5</v>
      </c>
      <c r="BL4" s="4">
        <f>Model!BT268</f>
        <v>30.5</v>
      </c>
      <c r="BM4" s="4">
        <f>Model!BU268</f>
        <v>30.5</v>
      </c>
      <c r="BN4" s="4">
        <f>Model!BV268</f>
        <v>30.5</v>
      </c>
      <c r="BO4" s="4">
        <f>Model!BW268</f>
        <v>30.5</v>
      </c>
      <c r="BP4" s="4">
        <f>Model!BX268</f>
        <v>30.5</v>
      </c>
      <c r="BQ4" s="4">
        <f>Model!BY268</f>
        <v>30.5</v>
      </c>
      <c r="BR4" s="4">
        <f>Model!BZ268</f>
        <v>30.5</v>
      </c>
      <c r="BS4" s="4"/>
      <c r="BT4" s="4"/>
      <c r="BU4" s="4"/>
      <c r="BV4" s="4"/>
      <c r="BW4" s="4"/>
      <c r="BX4" s="4"/>
      <c r="BY4" s="4"/>
      <c r="BZ4" s="4"/>
      <c r="CA4" s="4"/>
      <c r="CB4" s="4"/>
      <c r="CC4" s="4"/>
      <c r="CD4" s="4"/>
      <c r="CE4" s="4"/>
      <c r="CF4" s="4"/>
      <c r="CG4" s="4"/>
      <c r="CH4" s="4"/>
      <c r="CI4" s="4"/>
      <c r="CJ4" s="4"/>
      <c r="CK4" s="4"/>
    </row>
    <row r="5" spans="1:89" x14ac:dyDescent="0.25">
      <c r="A5" s="4"/>
      <c r="B5" s="196" t="s">
        <v>253</v>
      </c>
      <c r="C5" s="4">
        <v>0</v>
      </c>
      <c r="D5" s="4">
        <f>Model!AN269</f>
        <v>7</v>
      </c>
      <c r="E5" s="4">
        <f>Model!AO269</f>
        <v>8</v>
      </c>
      <c r="F5" s="4">
        <f>Model!AP269</f>
        <v>10</v>
      </c>
      <c r="G5" s="4">
        <f>Model!AQ269</f>
        <v>10.5</v>
      </c>
      <c r="H5" s="4">
        <f>Model!AR269</f>
        <v>11</v>
      </c>
      <c r="I5" s="4">
        <f>Model!AS269</f>
        <v>12</v>
      </c>
      <c r="J5" s="4">
        <f>Model!AT269</f>
        <v>13</v>
      </c>
      <c r="K5" s="4">
        <f>Model!AU269</f>
        <v>13.5</v>
      </c>
      <c r="L5" s="4">
        <f>Model!AV269</f>
        <v>14</v>
      </c>
      <c r="M5" s="4">
        <f>Model!AW269</f>
        <v>14.5</v>
      </c>
      <c r="N5" s="4">
        <f>Model!AX269</f>
        <v>15</v>
      </c>
      <c r="O5" s="4">
        <f>Model!AY269</f>
        <v>15.5</v>
      </c>
      <c r="P5" s="4">
        <f>Model!AZ269</f>
        <v>16</v>
      </c>
      <c r="Q5" s="4">
        <f>Model!BA269</f>
        <v>16</v>
      </c>
      <c r="R5" s="4">
        <f>Model!BB269</f>
        <v>17</v>
      </c>
      <c r="S5" s="4">
        <f>Model!BC269</f>
        <v>18</v>
      </c>
      <c r="T5" s="4">
        <f>Model!BD269</f>
        <v>18</v>
      </c>
      <c r="U5" s="4">
        <f>Model!BE269</f>
        <v>19</v>
      </c>
      <c r="V5" s="4">
        <f>Model!BF269</f>
        <v>20</v>
      </c>
      <c r="W5" s="4">
        <f>Model!BG269</f>
        <v>21</v>
      </c>
      <c r="X5" s="4">
        <f>Model!BH269</f>
        <v>21.5</v>
      </c>
      <c r="Y5" s="4">
        <f>Model!BI269</f>
        <v>22.5</v>
      </c>
      <c r="Z5" s="4">
        <f>Model!BJ269</f>
        <v>23</v>
      </c>
      <c r="AA5" s="4">
        <f>Model!BK269</f>
        <v>24</v>
      </c>
      <c r="AB5" s="4">
        <f>Model!BL269</f>
        <v>24.5</v>
      </c>
      <c r="AC5" s="4">
        <f>Model!BM269</f>
        <v>24.5</v>
      </c>
      <c r="AD5" s="4">
        <f>Model!BN269</f>
        <v>24.5</v>
      </c>
      <c r="AE5" s="4">
        <f>Model!BO269</f>
        <v>24.5</v>
      </c>
      <c r="AF5" s="4">
        <f>Model!BP269</f>
        <v>24.5</v>
      </c>
      <c r="AG5" s="4">
        <f>Model!BQ269</f>
        <v>24.5</v>
      </c>
      <c r="AH5" s="4">
        <f>Model!BR269</f>
        <v>24.5</v>
      </c>
      <c r="AI5" s="4">
        <f>Model!BS269</f>
        <v>24.5</v>
      </c>
      <c r="AJ5" s="4">
        <f>Model!BT269</f>
        <v>24.5</v>
      </c>
      <c r="AK5" s="4">
        <f>Model!BU269</f>
        <v>24.5</v>
      </c>
      <c r="AL5" s="4">
        <f>Model!BV269</f>
        <v>24.5</v>
      </c>
      <c r="AM5" s="4">
        <f>Model!BW269</f>
        <v>24.5</v>
      </c>
      <c r="AN5" s="4">
        <f>Model!BX269</f>
        <v>24.5</v>
      </c>
      <c r="AO5" s="4">
        <f>Model!BY269</f>
        <v>24.5</v>
      </c>
      <c r="AP5" s="4">
        <f>Model!BZ269</f>
        <v>24.5</v>
      </c>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row>
    <row r="6" spans="1:89" x14ac:dyDescent="0.25">
      <c r="A6" s="4"/>
      <c r="B6" s="196" t="s">
        <v>254</v>
      </c>
      <c r="C6" s="4">
        <v>0</v>
      </c>
      <c r="D6" s="4">
        <f>Model!BM270</f>
        <v>7</v>
      </c>
      <c r="E6" s="4">
        <f>Model!BN270</f>
        <v>9</v>
      </c>
      <c r="F6" s="4">
        <f>Model!BO270</f>
        <v>10</v>
      </c>
      <c r="G6" s="4">
        <f>Model!BP270</f>
        <v>12</v>
      </c>
      <c r="H6" s="4">
        <f>Model!BQ270</f>
        <v>16</v>
      </c>
      <c r="I6" s="4">
        <f>Model!BR270</f>
        <v>17</v>
      </c>
      <c r="J6" s="4">
        <f>Model!BS270</f>
        <v>18</v>
      </c>
      <c r="K6" s="4">
        <f>Model!BT270</f>
        <v>19</v>
      </c>
      <c r="L6" s="4">
        <f>Model!BU270</f>
        <v>20</v>
      </c>
      <c r="M6" s="4">
        <f>Model!BV270</f>
        <v>21</v>
      </c>
      <c r="N6" s="4">
        <f>Model!BW270</f>
        <v>22</v>
      </c>
      <c r="O6" s="4">
        <f>Model!BX270</f>
        <v>22.25</v>
      </c>
      <c r="P6" s="4">
        <f>Model!BY270</f>
        <v>24.25</v>
      </c>
      <c r="Q6" s="4">
        <f>Model!BZ270</f>
        <v>24.5</v>
      </c>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row>
    <row r="7" spans="1:89" x14ac:dyDescent="0.25">
      <c r="A7" s="40"/>
      <c r="B7" s="235" t="s">
        <v>497</v>
      </c>
      <c r="C7" s="236">
        <v>0</v>
      </c>
      <c r="D7" s="236">
        <f t="shared" ref="D7:J7" si="2">+D3</f>
        <v>2.75</v>
      </c>
      <c r="E7" s="236">
        <f t="shared" si="2"/>
        <v>3</v>
      </c>
      <c r="F7" s="236">
        <f t="shared" si="2"/>
        <v>3.25</v>
      </c>
      <c r="G7" s="236">
        <f t="shared" si="2"/>
        <v>3.5</v>
      </c>
      <c r="H7" s="236">
        <f t="shared" si="2"/>
        <v>3.75</v>
      </c>
      <c r="I7" s="236">
        <f t="shared" si="2"/>
        <v>4</v>
      </c>
      <c r="J7" s="236">
        <f t="shared" si="2"/>
        <v>4.25</v>
      </c>
      <c r="K7" s="237">
        <f>Model!G266</f>
        <v>4.5</v>
      </c>
      <c r="L7" s="237">
        <f>Model!H266</f>
        <v>5</v>
      </c>
      <c r="M7" s="237">
        <f>Model!I266</f>
        <v>5</v>
      </c>
      <c r="N7" s="237">
        <f>Model!J266</f>
        <v>6</v>
      </c>
      <c r="O7" s="237">
        <f>Model!K266</f>
        <v>6</v>
      </c>
      <c r="P7" s="237">
        <f>Model!L266</f>
        <v>11</v>
      </c>
      <c r="Q7" s="237">
        <f>Model!M266</f>
        <v>12</v>
      </c>
      <c r="R7" s="237">
        <f>Model!N266</f>
        <v>12</v>
      </c>
      <c r="S7" s="237">
        <f>Model!O266</f>
        <v>13</v>
      </c>
      <c r="T7" s="237">
        <f>Model!P266</f>
        <v>15</v>
      </c>
      <c r="U7" s="237">
        <f>Model!Q266</f>
        <v>16.5</v>
      </c>
      <c r="V7" s="237">
        <f>Model!R266</f>
        <v>17</v>
      </c>
      <c r="W7" s="237">
        <f>Model!S266</f>
        <v>17.5</v>
      </c>
      <c r="X7" s="237">
        <f>Model!T266</f>
        <v>18</v>
      </c>
      <c r="Y7" s="237">
        <f>Model!U266</f>
        <v>23</v>
      </c>
      <c r="Z7" s="237">
        <f>Model!V266</f>
        <v>25</v>
      </c>
      <c r="AA7" s="237">
        <f>Model!W266</f>
        <v>25</v>
      </c>
      <c r="AB7" s="237">
        <f>Model!X266</f>
        <v>25.5</v>
      </c>
      <c r="AC7" s="237">
        <f>Model!Y266</f>
        <v>27.5</v>
      </c>
      <c r="AD7" s="237">
        <f>Model!Z266</f>
        <v>28</v>
      </c>
      <c r="AE7" s="237">
        <f>Model!AA266</f>
        <v>28.5</v>
      </c>
      <c r="AF7" s="237">
        <f>Model!AB266</f>
        <v>29.5</v>
      </c>
      <c r="AG7" s="237">
        <f>Model!AC266</f>
        <v>32.5</v>
      </c>
      <c r="AH7" s="237">
        <f>Model!AD266</f>
        <v>33.5</v>
      </c>
      <c r="AI7" s="237">
        <f>Model!AE266</f>
        <v>35</v>
      </c>
      <c r="AJ7" s="237">
        <f>Model!AF266</f>
        <v>35.5</v>
      </c>
      <c r="AK7" s="237">
        <f>Model!AG266</f>
        <v>38</v>
      </c>
      <c r="AL7" s="237">
        <f>Model!AH266</f>
        <v>38.5</v>
      </c>
      <c r="AM7" s="237">
        <f>Model!AI266</f>
        <v>39</v>
      </c>
      <c r="AN7" s="237">
        <f>Model!AJ266</f>
        <v>39.5</v>
      </c>
      <c r="AO7" s="237">
        <f>Model!AK266</f>
        <v>41</v>
      </c>
      <c r="AP7" s="237">
        <f>Model!AL266</f>
        <v>43</v>
      </c>
      <c r="AQ7" s="237">
        <f>Model!AM266</f>
        <v>44</v>
      </c>
      <c r="AR7" s="237">
        <f>Model!AN266</f>
        <v>48</v>
      </c>
      <c r="AS7" s="237">
        <f>Model!AO266</f>
        <v>51</v>
      </c>
      <c r="AT7" s="237">
        <f>Model!AP266</f>
        <v>53</v>
      </c>
      <c r="AU7" s="237">
        <f>Model!AQ266</f>
        <v>57.5</v>
      </c>
      <c r="AV7" s="237">
        <f>Model!AR266</f>
        <v>59</v>
      </c>
      <c r="AW7" s="237">
        <f>Model!AS266</f>
        <v>62</v>
      </c>
      <c r="AX7" s="237">
        <f>Model!AT266</f>
        <v>70</v>
      </c>
      <c r="AY7" s="237">
        <f>Model!AU266</f>
        <v>71</v>
      </c>
      <c r="AZ7" s="237">
        <f>Model!AV266</f>
        <v>72</v>
      </c>
      <c r="BA7" s="237">
        <f>Model!AW266</f>
        <v>75</v>
      </c>
      <c r="BB7" s="237">
        <f>Model!AX266</f>
        <v>75</v>
      </c>
      <c r="BC7" s="237">
        <f>Model!AY266</f>
        <v>75</v>
      </c>
      <c r="BD7" s="237">
        <f>Model!AZ266</f>
        <v>77</v>
      </c>
      <c r="BE7" s="237">
        <f>Model!BA266</f>
        <v>78</v>
      </c>
      <c r="BF7" s="237">
        <f>Model!BB266</f>
        <v>80</v>
      </c>
      <c r="BG7" s="237">
        <f>Model!BC266</f>
        <v>81</v>
      </c>
      <c r="BH7" s="237">
        <f>Model!BD266</f>
        <v>81</v>
      </c>
      <c r="BI7" s="237">
        <f>Model!BE266</f>
        <v>83</v>
      </c>
      <c r="BJ7" s="237">
        <f>Model!BF266</f>
        <v>86</v>
      </c>
      <c r="BK7" s="237">
        <f>Model!BG266</f>
        <v>87</v>
      </c>
      <c r="BL7" s="237">
        <f>Model!BH266</f>
        <v>89</v>
      </c>
      <c r="BM7" s="237">
        <f>Model!BI266</f>
        <v>90</v>
      </c>
      <c r="BN7" s="237">
        <f>Model!BJ266</f>
        <v>90.5</v>
      </c>
      <c r="BO7" s="237">
        <f>Model!BK266</f>
        <v>91.5</v>
      </c>
      <c r="BP7" s="237">
        <f>Model!BL266</f>
        <v>92</v>
      </c>
      <c r="BQ7" s="237">
        <f>Model!BM266</f>
        <v>99</v>
      </c>
      <c r="BR7" s="237">
        <f>Model!BN266</f>
        <v>101</v>
      </c>
      <c r="BS7" s="237">
        <f>Model!BO266</f>
        <v>102</v>
      </c>
      <c r="BT7" s="237">
        <f>Model!BP266</f>
        <v>104</v>
      </c>
      <c r="BU7" s="237">
        <f>Model!BQ266</f>
        <v>108</v>
      </c>
      <c r="BV7" s="237">
        <f>Model!BR266</f>
        <v>109</v>
      </c>
      <c r="BW7" s="237">
        <f>Model!BS266</f>
        <v>110</v>
      </c>
      <c r="BX7" s="237">
        <f>Model!BT266</f>
        <v>111</v>
      </c>
      <c r="BY7" s="237">
        <f>Model!BU266</f>
        <v>112</v>
      </c>
      <c r="BZ7" s="237">
        <f>Model!BV266</f>
        <v>113</v>
      </c>
      <c r="CA7" s="237">
        <f>Model!BW266</f>
        <v>114</v>
      </c>
      <c r="CB7" s="237">
        <f>Model!BX266</f>
        <v>114.25</v>
      </c>
      <c r="CC7" s="237">
        <f>Model!BY266</f>
        <v>116.25</v>
      </c>
      <c r="CD7" s="237">
        <f>Model!BZ266</f>
        <v>116.5</v>
      </c>
      <c r="CE7" s="237">
        <f>Model!CA266</f>
        <v>0</v>
      </c>
      <c r="CF7" s="40"/>
      <c r="CG7" s="40"/>
      <c r="CH7" s="40"/>
      <c r="CI7" s="40"/>
      <c r="CJ7" s="40"/>
      <c r="CK7" s="40"/>
    </row>
    <row r="9" spans="1:89" x14ac:dyDescent="0.25">
      <c r="C9" s="4">
        <v>4</v>
      </c>
      <c r="D9" s="4">
        <f t="shared" ref="D9:V9" si="3">+C9+4</f>
        <v>8</v>
      </c>
      <c r="E9" s="4">
        <f t="shared" si="3"/>
        <v>12</v>
      </c>
      <c r="F9" s="4">
        <f t="shared" si="3"/>
        <v>16</v>
      </c>
      <c r="G9" s="4">
        <f t="shared" si="3"/>
        <v>20</v>
      </c>
      <c r="H9" s="4">
        <f t="shared" si="3"/>
        <v>24</v>
      </c>
      <c r="I9" s="4">
        <f t="shared" si="3"/>
        <v>28</v>
      </c>
      <c r="J9" s="4">
        <f t="shared" si="3"/>
        <v>32</v>
      </c>
      <c r="K9" s="4">
        <f t="shared" si="3"/>
        <v>36</v>
      </c>
      <c r="L9" s="4">
        <f t="shared" si="3"/>
        <v>40</v>
      </c>
      <c r="M9" s="4">
        <f t="shared" si="3"/>
        <v>44</v>
      </c>
      <c r="N9" s="4">
        <f t="shared" si="3"/>
        <v>48</v>
      </c>
      <c r="O9" s="4">
        <f t="shared" si="3"/>
        <v>52</v>
      </c>
      <c r="P9" s="4">
        <f t="shared" si="3"/>
        <v>56</v>
      </c>
      <c r="Q9" s="4">
        <f t="shared" si="3"/>
        <v>60</v>
      </c>
      <c r="R9" s="4">
        <f t="shared" si="3"/>
        <v>64</v>
      </c>
      <c r="S9" s="4">
        <f t="shared" si="3"/>
        <v>68</v>
      </c>
      <c r="T9" s="4">
        <f t="shared" si="3"/>
        <v>72</v>
      </c>
      <c r="U9" s="4">
        <f t="shared" si="3"/>
        <v>76</v>
      </c>
      <c r="V9" s="4">
        <f t="shared" si="3"/>
        <v>80</v>
      </c>
    </row>
    <row r="10" spans="1:89" x14ac:dyDescent="0.25">
      <c r="C10" s="4"/>
      <c r="D10" s="4"/>
      <c r="E10" s="4"/>
      <c r="F10" s="4"/>
      <c r="G10" s="4"/>
      <c r="H10" s="4"/>
      <c r="I10" s="4"/>
      <c r="J10" s="4"/>
      <c r="K10" s="4"/>
      <c r="L10" s="4"/>
      <c r="M10" s="4"/>
      <c r="N10" s="4"/>
      <c r="O10" s="4"/>
      <c r="P10" s="4"/>
      <c r="Q10" s="4"/>
      <c r="R10" s="4"/>
      <c r="S10" s="4"/>
      <c r="T10" s="4"/>
      <c r="U10" s="4"/>
      <c r="V10" s="4"/>
    </row>
    <row r="11" spans="1:89" x14ac:dyDescent="0.25">
      <c r="B11" s="238" t="s">
        <v>498</v>
      </c>
      <c r="C11" s="239">
        <v>1</v>
      </c>
      <c r="D11" s="239">
        <f t="shared" ref="D11:U11" si="4">+C11+1</f>
        <v>2</v>
      </c>
      <c r="E11" s="239">
        <f t="shared" si="4"/>
        <v>3</v>
      </c>
      <c r="F11" s="239">
        <f t="shared" si="4"/>
        <v>4</v>
      </c>
      <c r="G11" s="239">
        <f t="shared" si="4"/>
        <v>5</v>
      </c>
      <c r="H11" s="239">
        <f t="shared" si="4"/>
        <v>6</v>
      </c>
      <c r="I11" s="239">
        <f t="shared" si="4"/>
        <v>7</v>
      </c>
      <c r="J11" s="239">
        <f t="shared" si="4"/>
        <v>8</v>
      </c>
      <c r="K11" s="239">
        <f t="shared" si="4"/>
        <v>9</v>
      </c>
      <c r="L11" s="239">
        <f t="shared" si="4"/>
        <v>10</v>
      </c>
      <c r="M11" s="239">
        <f t="shared" si="4"/>
        <v>11</v>
      </c>
      <c r="N11" s="239">
        <f t="shared" si="4"/>
        <v>12</v>
      </c>
      <c r="O11" s="239">
        <f t="shared" si="4"/>
        <v>13</v>
      </c>
      <c r="P11" s="239">
        <f t="shared" si="4"/>
        <v>14</v>
      </c>
      <c r="Q11" s="239">
        <f t="shared" si="4"/>
        <v>15</v>
      </c>
      <c r="R11" s="239">
        <f t="shared" si="4"/>
        <v>16</v>
      </c>
      <c r="S11" s="239">
        <f t="shared" si="4"/>
        <v>17</v>
      </c>
      <c r="T11" s="239">
        <f t="shared" si="4"/>
        <v>18</v>
      </c>
      <c r="U11" s="239">
        <f t="shared" si="4"/>
        <v>19</v>
      </c>
      <c r="V11" s="4"/>
    </row>
    <row r="12" spans="1:89" x14ac:dyDescent="0.25">
      <c r="B12" s="240" t="s">
        <v>251</v>
      </c>
      <c r="C12" s="241">
        <f t="array" ref="C12">+INDEX(3:3,,MATCH(C$9,$2:$2,0))</f>
        <v>3.5</v>
      </c>
      <c r="D12" s="241">
        <f t="array" ref="D12">+INDEX(3:3,,MATCH(D$9,$2:$2,0))</f>
        <v>4.5</v>
      </c>
      <c r="E12" s="241">
        <f t="array" ref="E12">+INDEX(3:3,,MATCH(E$9,$2:$2,0))</f>
        <v>6</v>
      </c>
      <c r="F12" s="241">
        <f t="array" ref="F12">+INDEX(3:3,,MATCH(F$9,$2:$2,0))</f>
        <v>6</v>
      </c>
      <c r="G12" s="241">
        <f t="array" ref="G12">+INDEX(3:3,,MATCH(G$9,$2:$2,0))</f>
        <v>7.5</v>
      </c>
      <c r="H12" s="241">
        <f t="array" ref="H12">+INDEX(3:3,,MATCH(H$9,$2:$2,0))</f>
        <v>12</v>
      </c>
      <c r="I12" s="241">
        <f t="array" ref="I12">+INDEX(3:3,,MATCH(I$9,$2:$2,0))</f>
        <v>13.899999999999999</v>
      </c>
      <c r="J12" s="241">
        <f t="array" ref="J12">+INDEX(3:3,,MATCH(J$9,$2:$2,0))</f>
        <v>19</v>
      </c>
      <c r="K12" s="241">
        <f t="array" ref="K12">+INDEX(3:3,,MATCH(K$9,$2:$2,0))</f>
        <v>21</v>
      </c>
      <c r="L12" s="241">
        <f t="array" ref="L12">+INDEX(3:3,,MATCH(L$9,$2:$2,0))</f>
        <v>22</v>
      </c>
      <c r="M12" s="241">
        <f t="array" ref="M12">+INDEX(3:3,,MATCH(M$9,$2:$2,0))</f>
        <v>26</v>
      </c>
      <c r="N12" s="241">
        <f t="array" ref="N12">+INDEX(3:3,,MATCH(N$9,$2:$2,0))</f>
        <v>30</v>
      </c>
      <c r="O12" s="241">
        <f t="array" ref="O12">+INDEX(3:3,,MATCH(O$9,$2:$2,0))</f>
        <v>33</v>
      </c>
      <c r="P12" s="241">
        <f t="array" ref="P12">+INDEX(3:3,,MATCH(P$9,$2:$2,0))</f>
        <v>34</v>
      </c>
      <c r="Q12" s="241">
        <f t="array" ref="Q12">+INDEX(3:3,,MATCH(Q$9,$2:$2,0))</f>
        <v>37</v>
      </c>
      <c r="R12" s="241">
        <f t="array" ref="R12">+INDEX(3:3,,MATCH(R$9,$2:$2,0))</f>
        <v>37</v>
      </c>
      <c r="S12" s="241">
        <f t="array" ref="S12">+INDEX(3:3,,MATCH(S$9,$2:$2,0))</f>
        <v>37</v>
      </c>
      <c r="T12" s="241">
        <f t="array" ref="T12">+INDEX(3:3,,MATCH(T$9,$2:$2,0))</f>
        <v>37</v>
      </c>
      <c r="U12" s="241">
        <f t="array" ref="U12">+INDEX(3:3,,MATCH(U$9,$2:$2,0))</f>
        <v>37</v>
      </c>
      <c r="V12" s="4"/>
    </row>
    <row r="13" spans="1:89" x14ac:dyDescent="0.25">
      <c r="B13" s="240" t="s">
        <v>252</v>
      </c>
      <c r="C13" s="241">
        <f t="array" ref="C13">+INDEX(4:4,,MATCH(C$9,$2:$2,0))</f>
        <v>7</v>
      </c>
      <c r="D13" s="241">
        <f t="array" ref="D13">+INDEX(4:4,,MATCH(D$9,$2:$2,0))</f>
        <v>10</v>
      </c>
      <c r="E13" s="241">
        <f t="array" ref="E13">+INDEX(4:4,,MATCH(E$9,$2:$2,0))</f>
        <v>13</v>
      </c>
      <c r="F13" s="241">
        <f t="array" ref="F13">+INDEX(4:4,,MATCH(F$9,$2:$2,0))</f>
        <v>14.600000000000001</v>
      </c>
      <c r="G13" s="241">
        <f t="array" ref="G13">+INDEX(4:4,,MATCH(G$9,$2:$2,0))</f>
        <v>16</v>
      </c>
      <c r="H13" s="241">
        <f t="array" ref="H13">+INDEX(4:4,,MATCH(H$9,$2:$2,0))</f>
        <v>18</v>
      </c>
      <c r="I13" s="241">
        <f t="array" ref="I13">+INDEX(4:4,,MATCH(I$9,$2:$2,0))</f>
        <v>22</v>
      </c>
      <c r="J13" s="241">
        <f t="array" ref="J13">+INDEX(4:4,,MATCH(J$9,$2:$2,0))</f>
        <v>21</v>
      </c>
      <c r="K13" s="241">
        <f t="array" ref="K13">+INDEX(4:4,,MATCH(K$9,$2:$2,0))</f>
        <v>27.5</v>
      </c>
      <c r="L13" s="241">
        <f t="array" ref="L13">+INDEX(4:4,,MATCH(L$9,$2:$2,0))</f>
        <v>26.5</v>
      </c>
      <c r="M13" s="241">
        <f t="array" ref="M13">+INDEX(4:4,,MATCH(M$9,$2:$2,0))</f>
        <v>29</v>
      </c>
      <c r="N13" s="241">
        <f t="array" ref="N13">+INDEX(4:4,,MATCH(N$9,$2:$2,0))</f>
        <v>29</v>
      </c>
      <c r="O13" s="241">
        <f t="array" ref="O13">+INDEX(4:4,,MATCH(O$9,$2:$2,0))</f>
        <v>30.5</v>
      </c>
      <c r="P13" s="241">
        <f t="array" ref="P13">+INDEX(4:4,,MATCH(P$9,$2:$2,0))</f>
        <v>30.5</v>
      </c>
      <c r="Q13" s="241">
        <f t="array" ref="Q13">+INDEX(4:4,,MATCH(Q$9,$2:$2,0))</f>
        <v>30.5</v>
      </c>
      <c r="R13" s="241">
        <f t="array" ref="R13">+INDEX(4:4,,MATCH(R$9,$2:$2,0))</f>
        <v>30.5</v>
      </c>
      <c r="S13" s="241">
        <f t="array" ref="S13">+INDEX(4:4,,MATCH(S$9,$2:$2,0))</f>
        <v>0</v>
      </c>
      <c r="T13" s="241">
        <f t="array" ref="T13">+INDEX(4:4,,MATCH(T$9,$2:$2,0))</f>
        <v>0</v>
      </c>
      <c r="U13" s="241">
        <f t="array" ref="U13">+INDEX(4:4,,MATCH(U$9,$2:$2,0))</f>
        <v>0</v>
      </c>
      <c r="V13" s="4"/>
    </row>
    <row r="14" spans="1:89" x14ac:dyDescent="0.25">
      <c r="B14" s="240" t="s">
        <v>253</v>
      </c>
      <c r="C14" s="241">
        <f t="array" ref="C14">+INDEX(5:5,,MATCH(C$9,$2:$2,0))</f>
        <v>10.5</v>
      </c>
      <c r="D14" s="241">
        <f t="array" ref="D14">+INDEX(5:5,,MATCH(D$9,$2:$2,0))</f>
        <v>13.5</v>
      </c>
      <c r="E14" s="241">
        <f t="array" ref="E14">+INDEX(5:5,,MATCH(E$9,$2:$2,0))</f>
        <v>15.5</v>
      </c>
      <c r="F14" s="241">
        <f t="array" ref="F14">+INDEX(5:5,,MATCH(F$9,$2:$2,0))</f>
        <v>18</v>
      </c>
      <c r="G14" s="241">
        <f t="array" ref="G14">+INDEX(5:5,,MATCH(G$9,$2:$2,0))</f>
        <v>21</v>
      </c>
      <c r="H14" s="241">
        <f t="array" ref="H14">+INDEX(5:5,,MATCH(H$9,$2:$2,0))</f>
        <v>24</v>
      </c>
      <c r="I14" s="241">
        <f t="array" ref="I14">+INDEX(5:5,,MATCH(I$9,$2:$2,0))</f>
        <v>24.5</v>
      </c>
      <c r="J14" s="241">
        <f t="array" ref="J14">+INDEX(5:5,,MATCH(J$9,$2:$2,0))</f>
        <v>24.5</v>
      </c>
      <c r="K14" s="241">
        <f t="array" ref="K14">+INDEX(5:5,,MATCH(K$9,$2:$2,0))</f>
        <v>24.5</v>
      </c>
      <c r="L14" s="241">
        <f t="array" ref="L14">+INDEX(5:5,,MATCH(L$9,$2:$2,0))</f>
        <v>0</v>
      </c>
      <c r="M14" s="241">
        <f t="array" ref="M14">+INDEX(5:5,,MATCH(M$9,$2:$2,0))</f>
        <v>0</v>
      </c>
      <c r="N14" s="241">
        <f t="array" ref="N14">+INDEX(5:5,,MATCH(N$9,$2:$2,0))</f>
        <v>0</v>
      </c>
      <c r="O14" s="241">
        <f t="array" ref="O14">+INDEX(5:5,,MATCH(O$9,$2:$2,0))</f>
        <v>0</v>
      </c>
      <c r="P14" s="241">
        <f t="array" ref="P14">+INDEX(5:5,,MATCH(P$9,$2:$2,0))</f>
        <v>0</v>
      </c>
      <c r="Q14" s="241">
        <f t="array" ref="Q14">+INDEX(5:5,,MATCH(Q$9,$2:$2,0))</f>
        <v>0</v>
      </c>
      <c r="R14" s="241">
        <f t="array" ref="R14">+INDEX(5:5,,MATCH(R$9,$2:$2,0))</f>
        <v>0</v>
      </c>
      <c r="S14" s="241">
        <f t="array" ref="S14">+INDEX(5:5,,MATCH(S$9,$2:$2,0))</f>
        <v>0</v>
      </c>
      <c r="T14" s="241">
        <f t="array" ref="T14">+INDEX(5:5,,MATCH(T$9,$2:$2,0))</f>
        <v>0</v>
      </c>
      <c r="U14" s="241">
        <f t="array" ref="U14">+INDEX(5:5,,MATCH(U$9,$2:$2,0))</f>
        <v>0</v>
      </c>
      <c r="V14" s="4"/>
    </row>
    <row r="15" spans="1:89" x14ac:dyDescent="0.25">
      <c r="B15" s="240" t="s">
        <v>254</v>
      </c>
      <c r="C15" s="241">
        <f t="array" ref="C15">+INDEX(6:6,,MATCH(C$9,$2:$2,0))</f>
        <v>12</v>
      </c>
      <c r="D15" s="241">
        <f t="array" ref="D15">+INDEX(6:6,,MATCH(D$9,$2:$2,0))</f>
        <v>19</v>
      </c>
      <c r="E15" s="241">
        <f t="array" ref="E15">+INDEX(6:6,,MATCH(E$9,$2:$2,0))</f>
        <v>22.25</v>
      </c>
      <c r="F15" s="241">
        <f t="array" ref="F15">+INDEX(6:6,,MATCH(F$9,$2:$2,0))</f>
        <v>0</v>
      </c>
      <c r="G15" s="241">
        <f t="array" ref="G15">+INDEX(6:6,,MATCH(G$9,$2:$2,0))</f>
        <v>0</v>
      </c>
      <c r="H15" s="241">
        <f t="array" ref="H15">+INDEX(6:6,,MATCH(H$9,$2:$2,0))</f>
        <v>0</v>
      </c>
      <c r="I15" s="241">
        <f t="array" ref="I15">+INDEX(6:6,,MATCH(I$9,$2:$2,0))</f>
        <v>0</v>
      </c>
      <c r="J15" s="241">
        <f t="array" ref="J15">+INDEX(6:6,,MATCH(J$9,$2:$2,0))</f>
        <v>0</v>
      </c>
      <c r="K15" s="241">
        <f t="array" ref="K15">+INDEX(6:6,,MATCH(K$9,$2:$2,0))</f>
        <v>0</v>
      </c>
      <c r="L15" s="241">
        <f t="array" ref="L15">+INDEX(6:6,,MATCH(L$9,$2:$2,0))</f>
        <v>0</v>
      </c>
      <c r="M15" s="241">
        <f t="array" ref="M15">+INDEX(6:6,,MATCH(M$9,$2:$2,0))</f>
        <v>0</v>
      </c>
      <c r="N15" s="241">
        <f t="array" ref="N15">+INDEX(6:6,,MATCH(N$9,$2:$2,0))</f>
        <v>0</v>
      </c>
      <c r="O15" s="241">
        <f t="array" ref="O15">+INDEX(6:6,,MATCH(O$9,$2:$2,0))</f>
        <v>0</v>
      </c>
      <c r="P15" s="241">
        <f t="array" ref="P15">+INDEX(6:6,,MATCH(P$9,$2:$2,0))</f>
        <v>0</v>
      </c>
      <c r="Q15" s="241">
        <f t="array" ref="Q15">+INDEX(6:6,,MATCH(Q$9,$2:$2,0))</f>
        <v>0</v>
      </c>
      <c r="R15" s="241">
        <f t="array" ref="R15">+INDEX(6:6,,MATCH(R$9,$2:$2,0))</f>
        <v>0</v>
      </c>
      <c r="S15" s="241">
        <f t="array" ref="S15">+INDEX(6:6,,MATCH(S$9,$2:$2,0))</f>
        <v>0</v>
      </c>
      <c r="T15" s="241">
        <f t="array" ref="T15">+INDEX(6:6,,MATCH(T$9,$2:$2,0))</f>
        <v>0</v>
      </c>
      <c r="U15" s="241">
        <f t="array" ref="U15">+INDEX(6:6,,MATCH(U$9,$2:$2,0))</f>
        <v>0</v>
      </c>
      <c r="V15" s="4"/>
    </row>
    <row r="16" spans="1:89" x14ac:dyDescent="0.25">
      <c r="B16" s="242" t="s">
        <v>497</v>
      </c>
      <c r="C16" s="243">
        <f t="array" ref="C16">+INDEX(7:7,,MATCH(C$9,$2:$2,0))</f>
        <v>3.5</v>
      </c>
      <c r="D16" s="243">
        <f t="array" ref="D16">+INDEX(7:7,,MATCH(D$9,$2:$2,0))</f>
        <v>4.5</v>
      </c>
      <c r="E16" s="243">
        <f t="array" ref="E16">+INDEX(7:7,,MATCH(E$9,$2:$2,0))</f>
        <v>6</v>
      </c>
      <c r="F16" s="243">
        <f t="array" ref="F16">+INDEX(7:7,,MATCH(F$9,$2:$2,0))</f>
        <v>13</v>
      </c>
      <c r="G16" s="243">
        <f t="array" ref="G16">+INDEX(7:7,,MATCH(G$9,$2:$2,0))</f>
        <v>17.5</v>
      </c>
      <c r="H16" s="243">
        <f t="array" ref="H16">+INDEX(7:7,,MATCH(H$9,$2:$2,0))</f>
        <v>25</v>
      </c>
      <c r="I16" s="243">
        <f t="array" ref="I16">+INDEX(7:7,,MATCH(I$9,$2:$2,0))</f>
        <v>28.5</v>
      </c>
      <c r="J16" s="243">
        <f t="array" ref="J16">+INDEX(7:7,,MATCH(J$9,$2:$2,0))</f>
        <v>35</v>
      </c>
      <c r="K16" s="243">
        <f t="array" ref="K16">+INDEX(7:7,,MATCH(K$9,$2:$2,0))</f>
        <v>39</v>
      </c>
      <c r="L16" s="243">
        <f t="array" ref="L16">+INDEX(7:7,,MATCH(L$9,$2:$2,0))</f>
        <v>44</v>
      </c>
      <c r="M16" s="243">
        <f t="array" ref="M16">+INDEX(7:7,,MATCH(M$9,$2:$2,0))</f>
        <v>57.5</v>
      </c>
      <c r="N16" s="243">
        <f t="array" ref="N16">+INDEX(7:7,,MATCH(N$9,$2:$2,0))</f>
        <v>71</v>
      </c>
      <c r="O16" s="243">
        <f t="array" ref="O16">+INDEX(7:7,,MATCH(O$9,$2:$2,0))</f>
        <v>75</v>
      </c>
      <c r="P16" s="243">
        <f t="array" ref="P16">+INDEX(7:7,,MATCH(P$9,$2:$2,0))</f>
        <v>81</v>
      </c>
      <c r="Q16" s="243">
        <f t="array" ref="Q16">+INDEX(7:7,,MATCH(Q$9,$2:$2,0))</f>
        <v>87</v>
      </c>
      <c r="R16" s="243">
        <f t="array" ref="R16">+INDEX(7:7,,MATCH(R$9,$2:$2,0))</f>
        <v>91.5</v>
      </c>
      <c r="S16" s="243">
        <f t="array" ref="S16">+INDEX(7:7,,MATCH(S$9,$2:$2,0))</f>
        <v>102</v>
      </c>
      <c r="T16" s="243">
        <f t="array" ref="T16">+INDEX(7:7,,MATCH(T$9,$2:$2,0))</f>
        <v>110</v>
      </c>
      <c r="U16" s="243">
        <f t="array" ref="U16">+INDEX(7:7,,MATCH(U$9,$2:$2,0))</f>
        <v>114</v>
      </c>
      <c r="V16" s="237"/>
    </row>
    <row r="18" spans="3:6" x14ac:dyDescent="0.25">
      <c r="C18" s="241"/>
      <c r="D18" s="241"/>
      <c r="E18" s="241"/>
      <c r="F18" s="241"/>
    </row>
    <row r="19" spans="3:6" x14ac:dyDescent="0.25">
      <c r="C19" s="241"/>
      <c r="D19" s="241"/>
      <c r="E19" s="241"/>
      <c r="F19" s="241"/>
    </row>
    <row r="20" spans="3:6" x14ac:dyDescent="0.25">
      <c r="C20" s="241"/>
      <c r="D20" s="241"/>
      <c r="E20" s="241"/>
      <c r="F20" s="241"/>
    </row>
    <row r="21" spans="3:6" ht="15.75" customHeight="1" x14ac:dyDescent="0.25"/>
    <row r="22" spans="3:6" ht="15.75" customHeight="1" x14ac:dyDescent="0.25"/>
    <row r="23" spans="3:6" ht="15.75" customHeight="1" x14ac:dyDescent="0.25"/>
    <row r="24" spans="3:6" ht="15.75" customHeight="1" x14ac:dyDescent="0.25"/>
    <row r="25" spans="3:6" ht="15.75" customHeight="1" x14ac:dyDescent="0.25"/>
    <row r="26" spans="3:6" ht="15.75" customHeight="1" x14ac:dyDescent="0.25"/>
    <row r="27" spans="3:6" ht="15.75" customHeight="1" x14ac:dyDescent="0.25"/>
    <row r="28" spans="3:6" ht="15.75" customHeight="1" x14ac:dyDescent="0.25"/>
    <row r="29" spans="3:6" ht="15.75" customHeight="1" x14ac:dyDescent="0.25"/>
    <row r="30" spans="3:6" ht="15.75" customHeight="1" x14ac:dyDescent="0.25"/>
    <row r="31" spans="3:6" ht="15.75" customHeight="1" x14ac:dyDescent="0.25"/>
    <row r="32" spans="3:6"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I1000"/>
  <sheetViews>
    <sheetView workbookViewId="0"/>
  </sheetViews>
  <sheetFormatPr defaultColWidth="14.42578125" defaultRowHeight="15" customHeight="1" x14ac:dyDescent="0.25"/>
  <cols>
    <col min="1" max="1" width="3.7109375" customWidth="1"/>
    <col min="2" max="2" width="30.7109375" customWidth="1"/>
    <col min="3" max="3" width="9.7109375" customWidth="1"/>
    <col min="4" max="4" width="9.140625" customWidth="1"/>
    <col min="5" max="26" width="8.7109375" customWidth="1"/>
  </cols>
  <sheetData>
    <row r="1" spans="2:9" x14ac:dyDescent="0.25">
      <c r="D1" s="37"/>
    </row>
    <row r="2" spans="2:9" x14ac:dyDescent="0.25">
      <c r="B2" s="36" t="s">
        <v>498</v>
      </c>
      <c r="C2" s="36" t="s">
        <v>499</v>
      </c>
      <c r="D2" s="181" t="s">
        <v>500</v>
      </c>
      <c r="E2" s="181" t="s">
        <v>501</v>
      </c>
    </row>
    <row r="3" spans="2:9" x14ac:dyDescent="0.25">
      <c r="B3" s="36" t="s">
        <v>502</v>
      </c>
      <c r="C3" s="244">
        <v>41353</v>
      </c>
      <c r="D3" s="37">
        <v>5</v>
      </c>
    </row>
    <row r="4" spans="2:9" x14ac:dyDescent="0.25">
      <c r="B4" s="36" t="s">
        <v>503</v>
      </c>
      <c r="C4" s="244"/>
      <c r="D4" s="37">
        <v>4</v>
      </c>
      <c r="I4" s="245" t="s">
        <v>504</v>
      </c>
    </row>
    <row r="5" spans="2:9" x14ac:dyDescent="0.25">
      <c r="B5" s="36" t="s">
        <v>505</v>
      </c>
      <c r="C5" s="244"/>
      <c r="D5" s="211">
        <v>1</v>
      </c>
    </row>
    <row r="6" spans="2:9" x14ac:dyDescent="0.25">
      <c r="C6" s="244"/>
      <c r="D6" s="37"/>
    </row>
    <row r="7" spans="2:9" x14ac:dyDescent="0.25">
      <c r="B7" s="36" t="s">
        <v>506</v>
      </c>
      <c r="C7" s="244"/>
      <c r="D7" s="37">
        <v>19</v>
      </c>
    </row>
    <row r="8" spans="2:9" x14ac:dyDescent="0.25">
      <c r="B8" s="36" t="s">
        <v>507</v>
      </c>
      <c r="C8" s="244"/>
      <c r="D8" s="37">
        <v>7</v>
      </c>
    </row>
    <row r="9" spans="2:9" x14ac:dyDescent="0.25">
      <c r="C9" s="244"/>
      <c r="D9" s="37"/>
    </row>
    <row r="10" spans="2:9" x14ac:dyDescent="0.25">
      <c r="C10" s="244"/>
      <c r="D10" s="37"/>
    </row>
    <row r="11" spans="2:9" x14ac:dyDescent="0.25">
      <c r="B11" s="36" t="s">
        <v>508</v>
      </c>
      <c r="C11" s="244">
        <v>41359</v>
      </c>
      <c r="D11" s="37">
        <v>14</v>
      </c>
    </row>
    <row r="12" spans="2:9" x14ac:dyDescent="0.25">
      <c r="C12" s="244"/>
      <c r="D12" s="37"/>
    </row>
    <row r="13" spans="2:9" x14ac:dyDescent="0.25">
      <c r="B13" s="36" t="s">
        <v>509</v>
      </c>
      <c r="C13" s="244">
        <v>41170</v>
      </c>
      <c r="D13" s="37">
        <v>27</v>
      </c>
    </row>
    <row r="14" spans="2:9" x14ac:dyDescent="0.25">
      <c r="B14" s="36" t="s">
        <v>510</v>
      </c>
      <c r="C14" s="244"/>
      <c r="D14" s="37">
        <v>18</v>
      </c>
    </row>
    <row r="15" spans="2:9" x14ac:dyDescent="0.25">
      <c r="C15" s="244"/>
      <c r="D15" s="37"/>
    </row>
    <row r="16" spans="2:9" x14ac:dyDescent="0.25">
      <c r="B16" s="36" t="s">
        <v>65</v>
      </c>
      <c r="C16" s="244"/>
      <c r="D16" s="37"/>
      <c r="E16" s="10">
        <v>2000</v>
      </c>
    </row>
    <row r="17" spans="3:4" x14ac:dyDescent="0.25">
      <c r="C17" s="244"/>
      <c r="D17" s="37"/>
    </row>
    <row r="18" spans="3:4" x14ac:dyDescent="0.25">
      <c r="C18" s="244"/>
      <c r="D18" s="37"/>
    </row>
    <row r="19" spans="3:4" x14ac:dyDescent="0.25">
      <c r="C19" s="244"/>
      <c r="D19" s="37"/>
    </row>
    <row r="20" spans="3:4" x14ac:dyDescent="0.25">
      <c r="C20" s="244"/>
      <c r="D20" s="37"/>
    </row>
    <row r="21" spans="3:4" ht="15.75" customHeight="1" x14ac:dyDescent="0.25">
      <c r="C21" s="244"/>
      <c r="D21" s="37"/>
    </row>
    <row r="22" spans="3:4" ht="15.75" customHeight="1" x14ac:dyDescent="0.25">
      <c r="C22" s="244"/>
      <c r="D22" s="37"/>
    </row>
    <row r="23" spans="3:4" ht="15.75" customHeight="1" x14ac:dyDescent="0.25">
      <c r="C23" s="244"/>
      <c r="D23" s="37"/>
    </row>
    <row r="24" spans="3:4" ht="15.75" customHeight="1" x14ac:dyDescent="0.25">
      <c r="C24" s="244"/>
      <c r="D24" s="37"/>
    </row>
    <row r="25" spans="3:4" ht="15.75" customHeight="1" x14ac:dyDescent="0.25">
      <c r="C25" s="244"/>
      <c r="D25" s="37"/>
    </row>
    <row r="26" spans="3:4" ht="15.75" customHeight="1" x14ac:dyDescent="0.25">
      <c r="C26" s="244"/>
      <c r="D26" s="37"/>
    </row>
    <row r="27" spans="3:4" ht="15.75" customHeight="1" x14ac:dyDescent="0.25">
      <c r="C27" s="244"/>
      <c r="D27" s="37"/>
    </row>
    <row r="28" spans="3:4" ht="15.75" customHeight="1" x14ac:dyDescent="0.25">
      <c r="C28" s="244"/>
      <c r="D28" s="37"/>
    </row>
    <row r="29" spans="3:4" ht="15.75" customHeight="1" x14ac:dyDescent="0.25">
      <c r="C29" s="244"/>
      <c r="D29" s="37"/>
    </row>
    <row r="30" spans="3:4" ht="15.75" customHeight="1" x14ac:dyDescent="0.25">
      <c r="C30" s="244"/>
      <c r="D30" s="37"/>
    </row>
    <row r="31" spans="3:4" ht="15.75" customHeight="1" x14ac:dyDescent="0.25">
      <c r="C31" s="244"/>
      <c r="D31" s="37"/>
    </row>
    <row r="32" spans="3:4" ht="15.75" customHeight="1" x14ac:dyDescent="0.25">
      <c r="C32" s="244"/>
      <c r="D32" s="37"/>
    </row>
    <row r="33" spans="3:4" ht="15.75" customHeight="1" x14ac:dyDescent="0.25">
      <c r="C33" s="244"/>
      <c r="D33" s="37"/>
    </row>
    <row r="34" spans="3:4" ht="15.75" customHeight="1" x14ac:dyDescent="0.25">
      <c r="C34" s="244"/>
      <c r="D34" s="37"/>
    </row>
    <row r="35" spans="3:4" ht="15.75" customHeight="1" x14ac:dyDescent="0.25">
      <c r="C35" s="244"/>
      <c r="D35" s="37"/>
    </row>
    <row r="36" spans="3:4" ht="15.75" customHeight="1" x14ac:dyDescent="0.25">
      <c r="C36" s="244"/>
      <c r="D36" s="37"/>
    </row>
    <row r="37" spans="3:4" ht="15.75" customHeight="1" x14ac:dyDescent="0.25">
      <c r="D37" s="37"/>
    </row>
    <row r="38" spans="3:4" ht="15.75" customHeight="1" x14ac:dyDescent="0.25">
      <c r="D38" s="37"/>
    </row>
    <row r="39" spans="3:4" ht="15.75" customHeight="1" x14ac:dyDescent="0.25">
      <c r="D39" s="37"/>
    </row>
    <row r="40" spans="3:4" ht="15.75" customHeight="1" x14ac:dyDescent="0.25">
      <c r="D40" s="37"/>
    </row>
    <row r="41" spans="3:4" ht="15.75" customHeight="1" x14ac:dyDescent="0.25">
      <c r="D41" s="37"/>
    </row>
    <row r="42" spans="3:4" ht="15.75" customHeight="1" x14ac:dyDescent="0.25">
      <c r="D42" s="37"/>
    </row>
    <row r="43" spans="3:4" ht="15.75" customHeight="1" x14ac:dyDescent="0.25">
      <c r="D43" s="37"/>
    </row>
    <row r="44" spans="3:4" ht="15.75" customHeight="1" x14ac:dyDescent="0.25">
      <c r="D44" s="37"/>
    </row>
    <row r="45" spans="3:4" ht="15.75" customHeight="1" x14ac:dyDescent="0.25">
      <c r="D45" s="37"/>
    </row>
    <row r="46" spans="3:4" ht="15.75" customHeight="1" x14ac:dyDescent="0.25">
      <c r="D46" s="37"/>
    </row>
    <row r="47" spans="3:4" ht="15.75" customHeight="1" x14ac:dyDescent="0.25">
      <c r="D47" s="37"/>
    </row>
    <row r="48" spans="3:4" ht="15.75" customHeight="1" x14ac:dyDescent="0.25">
      <c r="D48" s="37"/>
    </row>
    <row r="49" spans="4:4" ht="15.75" customHeight="1" x14ac:dyDescent="0.25">
      <c r="D49" s="37"/>
    </row>
    <row r="50" spans="4:4" ht="15.75" customHeight="1" x14ac:dyDescent="0.25">
      <c r="D50" s="37"/>
    </row>
    <row r="51" spans="4:4" ht="15.75" customHeight="1" x14ac:dyDescent="0.25">
      <c r="D51" s="37"/>
    </row>
    <row r="52" spans="4:4" ht="15.75" customHeight="1" x14ac:dyDescent="0.25">
      <c r="D52" s="37"/>
    </row>
    <row r="53" spans="4:4" ht="15.75" customHeight="1" x14ac:dyDescent="0.25">
      <c r="D53" s="37"/>
    </row>
    <row r="54" spans="4:4" ht="15.75" customHeight="1" x14ac:dyDescent="0.25">
      <c r="D54" s="37"/>
    </row>
    <row r="55" spans="4:4" ht="15.75" customHeight="1" x14ac:dyDescent="0.25">
      <c r="D55" s="37"/>
    </row>
    <row r="56" spans="4:4" ht="15.75" customHeight="1" x14ac:dyDescent="0.25">
      <c r="D56" s="37"/>
    </row>
    <row r="57" spans="4:4" ht="15.75" customHeight="1" x14ac:dyDescent="0.25">
      <c r="D57" s="37"/>
    </row>
    <row r="58" spans="4:4" ht="15.75" customHeight="1" x14ac:dyDescent="0.25">
      <c r="D58" s="37"/>
    </row>
    <row r="59" spans="4:4" ht="15.75" customHeight="1" x14ac:dyDescent="0.25">
      <c r="D59" s="37"/>
    </row>
    <row r="60" spans="4:4" ht="15.75" customHeight="1" x14ac:dyDescent="0.25">
      <c r="D60" s="37"/>
    </row>
    <row r="61" spans="4:4" ht="15.75" customHeight="1" x14ac:dyDescent="0.25">
      <c r="D61" s="37"/>
    </row>
    <row r="62" spans="4:4" ht="15.75" customHeight="1" x14ac:dyDescent="0.25">
      <c r="D62" s="37"/>
    </row>
    <row r="63" spans="4:4" ht="15.75" customHeight="1" x14ac:dyDescent="0.25">
      <c r="D63" s="37"/>
    </row>
    <row r="64" spans="4:4" ht="15.75" customHeight="1" x14ac:dyDescent="0.25">
      <c r="D64" s="37"/>
    </row>
    <row r="65" spans="4:4" ht="15.75" customHeight="1" x14ac:dyDescent="0.25">
      <c r="D65" s="37"/>
    </row>
    <row r="66" spans="4:4" ht="15.75" customHeight="1" x14ac:dyDescent="0.25">
      <c r="D66" s="37"/>
    </row>
    <row r="67" spans="4:4" ht="15.75" customHeight="1" x14ac:dyDescent="0.25">
      <c r="D67" s="37"/>
    </row>
    <row r="68" spans="4:4" ht="15.75" customHeight="1" x14ac:dyDescent="0.25">
      <c r="D68" s="37"/>
    </row>
    <row r="69" spans="4:4" ht="15.75" customHeight="1" x14ac:dyDescent="0.25">
      <c r="D69" s="37"/>
    </row>
    <row r="70" spans="4:4" ht="15.75" customHeight="1" x14ac:dyDescent="0.25">
      <c r="D70" s="37"/>
    </row>
    <row r="71" spans="4:4" ht="15.75" customHeight="1" x14ac:dyDescent="0.25">
      <c r="D71" s="37"/>
    </row>
    <row r="72" spans="4:4" ht="15.75" customHeight="1" x14ac:dyDescent="0.25">
      <c r="D72" s="37"/>
    </row>
    <row r="73" spans="4:4" ht="15.75" customHeight="1" x14ac:dyDescent="0.25">
      <c r="D73" s="37"/>
    </row>
    <row r="74" spans="4:4" ht="15.75" customHeight="1" x14ac:dyDescent="0.25">
      <c r="D74" s="37"/>
    </row>
    <row r="75" spans="4:4" ht="15.75" customHeight="1" x14ac:dyDescent="0.25">
      <c r="D75" s="37"/>
    </row>
    <row r="76" spans="4:4" ht="15.75" customHeight="1" x14ac:dyDescent="0.25">
      <c r="D76" s="37"/>
    </row>
    <row r="77" spans="4:4" ht="15.75" customHeight="1" x14ac:dyDescent="0.25">
      <c r="D77" s="37"/>
    </row>
    <row r="78" spans="4:4" ht="15.75" customHeight="1" x14ac:dyDescent="0.25">
      <c r="D78" s="37"/>
    </row>
    <row r="79" spans="4:4" ht="15.75" customHeight="1" x14ac:dyDescent="0.25">
      <c r="D79" s="37"/>
    </row>
    <row r="80" spans="4:4" ht="15.75" customHeight="1" x14ac:dyDescent="0.25">
      <c r="D80" s="37"/>
    </row>
    <row r="81" spans="4:4" ht="15.75" customHeight="1" x14ac:dyDescent="0.25">
      <c r="D81" s="37"/>
    </row>
    <row r="82" spans="4:4" ht="15.75" customHeight="1" x14ac:dyDescent="0.25">
      <c r="D82" s="37"/>
    </row>
    <row r="83" spans="4:4" ht="15.75" customHeight="1" x14ac:dyDescent="0.25">
      <c r="D83" s="37"/>
    </row>
    <row r="84" spans="4:4" ht="15.75" customHeight="1" x14ac:dyDescent="0.25">
      <c r="D84" s="37"/>
    </row>
    <row r="85" spans="4:4" ht="15.75" customHeight="1" x14ac:dyDescent="0.25">
      <c r="D85" s="37"/>
    </row>
    <row r="86" spans="4:4" ht="15.75" customHeight="1" x14ac:dyDescent="0.25">
      <c r="D86" s="37"/>
    </row>
    <row r="87" spans="4:4" ht="15.75" customHeight="1" x14ac:dyDescent="0.25">
      <c r="D87" s="37"/>
    </row>
    <row r="88" spans="4:4" ht="15.75" customHeight="1" x14ac:dyDescent="0.25">
      <c r="D88" s="37"/>
    </row>
    <row r="89" spans="4:4" ht="15.75" customHeight="1" x14ac:dyDescent="0.25">
      <c r="D89" s="37"/>
    </row>
    <row r="90" spans="4:4" ht="15.75" customHeight="1" x14ac:dyDescent="0.25">
      <c r="D90" s="37"/>
    </row>
    <row r="91" spans="4:4" ht="15.75" customHeight="1" x14ac:dyDescent="0.25">
      <c r="D91" s="37"/>
    </row>
    <row r="92" spans="4:4" ht="15.75" customHeight="1" x14ac:dyDescent="0.25">
      <c r="D92" s="37"/>
    </row>
    <row r="93" spans="4:4" ht="15.75" customHeight="1" x14ac:dyDescent="0.25">
      <c r="D93" s="37"/>
    </row>
    <row r="94" spans="4:4" ht="15.75" customHeight="1" x14ac:dyDescent="0.25">
      <c r="D94" s="37"/>
    </row>
    <row r="95" spans="4:4" ht="15.75" customHeight="1" x14ac:dyDescent="0.25">
      <c r="D95" s="37"/>
    </row>
    <row r="96" spans="4:4" ht="15.75" customHeight="1" x14ac:dyDescent="0.25">
      <c r="D96" s="37"/>
    </row>
    <row r="97" spans="4:4" ht="15.75" customHeight="1" x14ac:dyDescent="0.25">
      <c r="D97" s="37"/>
    </row>
    <row r="98" spans="4:4" ht="15.75" customHeight="1" x14ac:dyDescent="0.25">
      <c r="D98" s="37"/>
    </row>
    <row r="99" spans="4:4" ht="15.75" customHeight="1" x14ac:dyDescent="0.25">
      <c r="D99" s="37"/>
    </row>
    <row r="100" spans="4:4" ht="15.75" customHeight="1" x14ac:dyDescent="0.25">
      <c r="D100" s="37"/>
    </row>
    <row r="101" spans="4:4" ht="15.75" customHeight="1" x14ac:dyDescent="0.25">
      <c r="D101" s="37"/>
    </row>
    <row r="102" spans="4:4" ht="15.75" customHeight="1" x14ac:dyDescent="0.25">
      <c r="D102" s="37"/>
    </row>
    <row r="103" spans="4:4" ht="15.75" customHeight="1" x14ac:dyDescent="0.25">
      <c r="D103" s="37"/>
    </row>
    <row r="104" spans="4:4" ht="15.75" customHeight="1" x14ac:dyDescent="0.25">
      <c r="D104" s="37"/>
    </row>
    <row r="105" spans="4:4" ht="15.75" customHeight="1" x14ac:dyDescent="0.25">
      <c r="D105" s="37"/>
    </row>
    <row r="106" spans="4:4" ht="15.75" customHeight="1" x14ac:dyDescent="0.25">
      <c r="D106" s="37"/>
    </row>
    <row r="107" spans="4:4" ht="15.75" customHeight="1" x14ac:dyDescent="0.25">
      <c r="D107" s="37"/>
    </row>
    <row r="108" spans="4:4" ht="15.75" customHeight="1" x14ac:dyDescent="0.25">
      <c r="D108" s="37"/>
    </row>
    <row r="109" spans="4:4" ht="15.75" customHeight="1" x14ac:dyDescent="0.25">
      <c r="D109" s="37"/>
    </row>
    <row r="110" spans="4:4" ht="15.75" customHeight="1" x14ac:dyDescent="0.25">
      <c r="D110" s="37"/>
    </row>
    <row r="111" spans="4:4" ht="15.75" customHeight="1" x14ac:dyDescent="0.25">
      <c r="D111" s="37"/>
    </row>
    <row r="112" spans="4:4" ht="15.75" customHeight="1" x14ac:dyDescent="0.25">
      <c r="D112" s="37"/>
    </row>
    <row r="113" spans="4:4" ht="15.75" customHeight="1" x14ac:dyDescent="0.25">
      <c r="D113" s="37"/>
    </row>
    <row r="114" spans="4:4" ht="15.75" customHeight="1" x14ac:dyDescent="0.25">
      <c r="D114" s="37"/>
    </row>
    <row r="115" spans="4:4" ht="15.75" customHeight="1" x14ac:dyDescent="0.25">
      <c r="D115" s="37"/>
    </row>
    <row r="116" spans="4:4" ht="15.75" customHeight="1" x14ac:dyDescent="0.25">
      <c r="D116" s="37"/>
    </row>
    <row r="117" spans="4:4" ht="15.75" customHeight="1" x14ac:dyDescent="0.25">
      <c r="D117" s="37"/>
    </row>
    <row r="118" spans="4:4" ht="15.75" customHeight="1" x14ac:dyDescent="0.25">
      <c r="D118" s="37"/>
    </row>
    <row r="119" spans="4:4" ht="15.75" customHeight="1" x14ac:dyDescent="0.25">
      <c r="D119" s="37"/>
    </row>
    <row r="120" spans="4:4" ht="15.75" customHeight="1" x14ac:dyDescent="0.25">
      <c r="D120" s="37"/>
    </row>
    <row r="121" spans="4:4" ht="15.75" customHeight="1" x14ac:dyDescent="0.25">
      <c r="D121" s="37"/>
    </row>
    <row r="122" spans="4:4" ht="15.75" customHeight="1" x14ac:dyDescent="0.25">
      <c r="D122" s="37"/>
    </row>
    <row r="123" spans="4:4" ht="15.75" customHeight="1" x14ac:dyDescent="0.25">
      <c r="D123" s="37"/>
    </row>
    <row r="124" spans="4:4" ht="15.75" customHeight="1" x14ac:dyDescent="0.25">
      <c r="D124" s="37"/>
    </row>
    <row r="125" spans="4:4" ht="15.75" customHeight="1" x14ac:dyDescent="0.25">
      <c r="D125" s="37"/>
    </row>
    <row r="126" spans="4:4" ht="15.75" customHeight="1" x14ac:dyDescent="0.25">
      <c r="D126" s="37"/>
    </row>
    <row r="127" spans="4:4" ht="15.75" customHeight="1" x14ac:dyDescent="0.25">
      <c r="D127" s="37"/>
    </row>
    <row r="128" spans="4:4" ht="15.75" customHeight="1" x14ac:dyDescent="0.25">
      <c r="D128" s="37"/>
    </row>
    <row r="129" spans="4:4" ht="15.75" customHeight="1" x14ac:dyDescent="0.25">
      <c r="D129" s="37"/>
    </row>
    <row r="130" spans="4:4" ht="15.75" customHeight="1" x14ac:dyDescent="0.25">
      <c r="D130" s="37"/>
    </row>
    <row r="131" spans="4:4" ht="15.75" customHeight="1" x14ac:dyDescent="0.25">
      <c r="D131" s="37"/>
    </row>
    <row r="132" spans="4:4" ht="15.75" customHeight="1" x14ac:dyDescent="0.25">
      <c r="D132" s="37"/>
    </row>
    <row r="133" spans="4:4" ht="15.75" customHeight="1" x14ac:dyDescent="0.25">
      <c r="D133" s="37"/>
    </row>
    <row r="134" spans="4:4" ht="15.75" customHeight="1" x14ac:dyDescent="0.25">
      <c r="D134" s="37"/>
    </row>
    <row r="135" spans="4:4" ht="15.75" customHeight="1" x14ac:dyDescent="0.25">
      <c r="D135" s="37"/>
    </row>
    <row r="136" spans="4:4" ht="15.75" customHeight="1" x14ac:dyDescent="0.25">
      <c r="D136" s="37"/>
    </row>
    <row r="137" spans="4:4" ht="15.75" customHeight="1" x14ac:dyDescent="0.25">
      <c r="D137" s="37"/>
    </row>
    <row r="138" spans="4:4" ht="15.75" customHeight="1" x14ac:dyDescent="0.25">
      <c r="D138" s="37"/>
    </row>
    <row r="139" spans="4:4" ht="15.75" customHeight="1" x14ac:dyDescent="0.25">
      <c r="D139" s="37"/>
    </row>
    <row r="140" spans="4:4" ht="15.75" customHeight="1" x14ac:dyDescent="0.25">
      <c r="D140" s="37"/>
    </row>
    <row r="141" spans="4:4" ht="15.75" customHeight="1" x14ac:dyDescent="0.25">
      <c r="D141" s="37"/>
    </row>
    <row r="142" spans="4:4" ht="15.75" customHeight="1" x14ac:dyDescent="0.25">
      <c r="D142" s="37"/>
    </row>
    <row r="143" spans="4:4" ht="15.75" customHeight="1" x14ac:dyDescent="0.25">
      <c r="D143" s="37"/>
    </row>
    <row r="144" spans="4:4" ht="15.75" customHeight="1" x14ac:dyDescent="0.25">
      <c r="D144" s="37"/>
    </row>
    <row r="145" spans="4:4" ht="15.75" customHeight="1" x14ac:dyDescent="0.25">
      <c r="D145" s="37"/>
    </row>
    <row r="146" spans="4:4" ht="15.75" customHeight="1" x14ac:dyDescent="0.25">
      <c r="D146" s="37"/>
    </row>
    <row r="147" spans="4:4" ht="15.75" customHeight="1" x14ac:dyDescent="0.25">
      <c r="D147" s="37"/>
    </row>
    <row r="148" spans="4:4" ht="15.75" customHeight="1" x14ac:dyDescent="0.25">
      <c r="D148" s="37"/>
    </row>
    <row r="149" spans="4:4" ht="15.75" customHeight="1" x14ac:dyDescent="0.25">
      <c r="D149" s="37"/>
    </row>
    <row r="150" spans="4:4" ht="15.75" customHeight="1" x14ac:dyDescent="0.25">
      <c r="D150" s="37"/>
    </row>
    <row r="151" spans="4:4" ht="15.75" customHeight="1" x14ac:dyDescent="0.25">
      <c r="D151" s="37"/>
    </row>
    <row r="152" spans="4:4" ht="15.75" customHeight="1" x14ac:dyDescent="0.25">
      <c r="D152" s="37"/>
    </row>
    <row r="153" spans="4:4" ht="15.75" customHeight="1" x14ac:dyDescent="0.25">
      <c r="D153" s="37"/>
    </row>
    <row r="154" spans="4:4" ht="15.75" customHeight="1" x14ac:dyDescent="0.25">
      <c r="D154" s="37"/>
    </row>
    <row r="155" spans="4:4" ht="15.75" customHeight="1" x14ac:dyDescent="0.25">
      <c r="D155" s="37"/>
    </row>
    <row r="156" spans="4:4" ht="15.75" customHeight="1" x14ac:dyDescent="0.25">
      <c r="D156" s="37"/>
    </row>
    <row r="157" spans="4:4" ht="15.75" customHeight="1" x14ac:dyDescent="0.25">
      <c r="D157" s="37"/>
    </row>
    <row r="158" spans="4:4" ht="15.75" customHeight="1" x14ac:dyDescent="0.25">
      <c r="D158" s="37"/>
    </row>
    <row r="159" spans="4:4" ht="15.75" customHeight="1" x14ac:dyDescent="0.25">
      <c r="D159" s="37"/>
    </row>
    <row r="160" spans="4:4" ht="15.75" customHeight="1" x14ac:dyDescent="0.25">
      <c r="D160" s="37"/>
    </row>
    <row r="161" spans="4:4" ht="15.75" customHeight="1" x14ac:dyDescent="0.25">
      <c r="D161" s="37"/>
    </row>
    <row r="162" spans="4:4" ht="15.75" customHeight="1" x14ac:dyDescent="0.25">
      <c r="D162" s="37"/>
    </row>
    <row r="163" spans="4:4" ht="15.75" customHeight="1" x14ac:dyDescent="0.25">
      <c r="D163" s="37"/>
    </row>
    <row r="164" spans="4:4" ht="15.75" customHeight="1" x14ac:dyDescent="0.25">
      <c r="D164" s="37"/>
    </row>
    <row r="165" spans="4:4" ht="15.75" customHeight="1" x14ac:dyDescent="0.25">
      <c r="D165" s="37"/>
    </row>
    <row r="166" spans="4:4" ht="15.75" customHeight="1" x14ac:dyDescent="0.25">
      <c r="D166" s="37"/>
    </row>
    <row r="167" spans="4:4" ht="15.75" customHeight="1" x14ac:dyDescent="0.25">
      <c r="D167" s="37"/>
    </row>
    <row r="168" spans="4:4" ht="15.75" customHeight="1" x14ac:dyDescent="0.25">
      <c r="D168" s="37"/>
    </row>
    <row r="169" spans="4:4" ht="15.75" customHeight="1" x14ac:dyDescent="0.25">
      <c r="D169" s="37"/>
    </row>
    <row r="170" spans="4:4" ht="15.75" customHeight="1" x14ac:dyDescent="0.25">
      <c r="D170" s="37"/>
    </row>
    <row r="171" spans="4:4" ht="15.75" customHeight="1" x14ac:dyDescent="0.25">
      <c r="D171" s="37"/>
    </row>
    <row r="172" spans="4:4" ht="15.75" customHeight="1" x14ac:dyDescent="0.25">
      <c r="D172" s="37"/>
    </row>
    <row r="173" spans="4:4" ht="15.75" customHeight="1" x14ac:dyDescent="0.25">
      <c r="D173" s="37"/>
    </row>
    <row r="174" spans="4:4" ht="15.75" customHeight="1" x14ac:dyDescent="0.25">
      <c r="D174" s="37"/>
    </row>
    <row r="175" spans="4:4" ht="15.75" customHeight="1" x14ac:dyDescent="0.25">
      <c r="D175" s="37"/>
    </row>
    <row r="176" spans="4:4" ht="15.75" customHeight="1" x14ac:dyDescent="0.25">
      <c r="D176" s="37"/>
    </row>
    <row r="177" spans="4:4" ht="15.75" customHeight="1" x14ac:dyDescent="0.25">
      <c r="D177" s="37"/>
    </row>
    <row r="178" spans="4:4" ht="15.75" customHeight="1" x14ac:dyDescent="0.25">
      <c r="D178" s="37"/>
    </row>
    <row r="179" spans="4:4" ht="15.75" customHeight="1" x14ac:dyDescent="0.25">
      <c r="D179" s="37"/>
    </row>
    <row r="180" spans="4:4" ht="15.75" customHeight="1" x14ac:dyDescent="0.25">
      <c r="D180" s="37"/>
    </row>
    <row r="181" spans="4:4" ht="15.75" customHeight="1" x14ac:dyDescent="0.25">
      <c r="D181" s="37"/>
    </row>
    <row r="182" spans="4:4" ht="15.75" customHeight="1" x14ac:dyDescent="0.25">
      <c r="D182" s="37"/>
    </row>
    <row r="183" spans="4:4" ht="15.75" customHeight="1" x14ac:dyDescent="0.25">
      <c r="D183" s="37"/>
    </row>
    <row r="184" spans="4:4" ht="15.75" customHeight="1" x14ac:dyDescent="0.25">
      <c r="D184" s="37"/>
    </row>
    <row r="185" spans="4:4" ht="15.75" customHeight="1" x14ac:dyDescent="0.25">
      <c r="D185" s="37"/>
    </row>
    <row r="186" spans="4:4" ht="15.75" customHeight="1" x14ac:dyDescent="0.25">
      <c r="D186" s="37"/>
    </row>
    <row r="187" spans="4:4" ht="15.75" customHeight="1" x14ac:dyDescent="0.25">
      <c r="D187" s="37"/>
    </row>
    <row r="188" spans="4:4" ht="15.75" customHeight="1" x14ac:dyDescent="0.25">
      <c r="D188" s="37"/>
    </row>
    <row r="189" spans="4:4" ht="15.75" customHeight="1" x14ac:dyDescent="0.25">
      <c r="D189" s="37"/>
    </row>
    <row r="190" spans="4:4" ht="15.75" customHeight="1" x14ac:dyDescent="0.25">
      <c r="D190" s="37"/>
    </row>
    <row r="191" spans="4:4" ht="15.75" customHeight="1" x14ac:dyDescent="0.25">
      <c r="D191" s="37"/>
    </row>
    <row r="192" spans="4:4" ht="15.75" customHeight="1" x14ac:dyDescent="0.25">
      <c r="D192" s="37"/>
    </row>
    <row r="193" spans="4:4" ht="15.75" customHeight="1" x14ac:dyDescent="0.25">
      <c r="D193" s="37"/>
    </row>
    <row r="194" spans="4:4" ht="15.75" customHeight="1" x14ac:dyDescent="0.25">
      <c r="D194" s="37"/>
    </row>
    <row r="195" spans="4:4" ht="15.75" customHeight="1" x14ac:dyDescent="0.25">
      <c r="D195" s="37"/>
    </row>
    <row r="196" spans="4:4" ht="15.75" customHeight="1" x14ac:dyDescent="0.25">
      <c r="D196" s="37"/>
    </row>
    <row r="197" spans="4:4" ht="15.75" customHeight="1" x14ac:dyDescent="0.25">
      <c r="D197" s="37"/>
    </row>
    <row r="198" spans="4:4" ht="15.75" customHeight="1" x14ac:dyDescent="0.25">
      <c r="D198" s="37"/>
    </row>
    <row r="199" spans="4:4" ht="15.75" customHeight="1" x14ac:dyDescent="0.25">
      <c r="D199" s="37"/>
    </row>
    <row r="200" spans="4:4" ht="15.75" customHeight="1" x14ac:dyDescent="0.25">
      <c r="D200" s="37"/>
    </row>
    <row r="201" spans="4:4" ht="15.75" customHeight="1" x14ac:dyDescent="0.25">
      <c r="D201" s="37"/>
    </row>
    <row r="202" spans="4:4" ht="15.75" customHeight="1" x14ac:dyDescent="0.25">
      <c r="D202" s="37"/>
    </row>
    <row r="203" spans="4:4" ht="15.75" customHeight="1" x14ac:dyDescent="0.25">
      <c r="D203" s="37"/>
    </row>
    <row r="204" spans="4:4" ht="15.75" customHeight="1" x14ac:dyDescent="0.25">
      <c r="D204" s="37"/>
    </row>
    <row r="205" spans="4:4" ht="15.75" customHeight="1" x14ac:dyDescent="0.25">
      <c r="D205" s="37"/>
    </row>
    <row r="206" spans="4:4" ht="15.75" customHeight="1" x14ac:dyDescent="0.25">
      <c r="D206" s="37"/>
    </row>
    <row r="207" spans="4:4" ht="15.75" customHeight="1" x14ac:dyDescent="0.25">
      <c r="D207" s="37"/>
    </row>
    <row r="208" spans="4:4" ht="15.75" customHeight="1" x14ac:dyDescent="0.25">
      <c r="D208" s="37"/>
    </row>
    <row r="209" spans="4:4" ht="15.75" customHeight="1" x14ac:dyDescent="0.25">
      <c r="D209" s="37"/>
    </row>
    <row r="210" spans="4:4" ht="15.75" customHeight="1" x14ac:dyDescent="0.25">
      <c r="D210" s="37"/>
    </row>
    <row r="211" spans="4:4" ht="15.75" customHeight="1" x14ac:dyDescent="0.25">
      <c r="D211" s="37"/>
    </row>
    <row r="212" spans="4:4" ht="15.75" customHeight="1" x14ac:dyDescent="0.25">
      <c r="D212" s="37"/>
    </row>
    <row r="213" spans="4:4" ht="15.75" customHeight="1" x14ac:dyDescent="0.25">
      <c r="D213" s="37"/>
    </row>
    <row r="214" spans="4:4" ht="15.75" customHeight="1" x14ac:dyDescent="0.25">
      <c r="D214" s="37"/>
    </row>
    <row r="215" spans="4:4" ht="15.75" customHeight="1" x14ac:dyDescent="0.25">
      <c r="D215" s="37"/>
    </row>
    <row r="216" spans="4:4" ht="15.75" customHeight="1" x14ac:dyDescent="0.25">
      <c r="D216" s="37"/>
    </row>
    <row r="217" spans="4:4" ht="15.75" customHeight="1" x14ac:dyDescent="0.25">
      <c r="D217" s="37"/>
    </row>
    <row r="218" spans="4:4" ht="15.75" customHeight="1" x14ac:dyDescent="0.25">
      <c r="D218" s="37"/>
    </row>
    <row r="219" spans="4:4" ht="15.75" customHeight="1" x14ac:dyDescent="0.25">
      <c r="D219" s="37"/>
    </row>
    <row r="220" spans="4:4" ht="15.75" customHeight="1" x14ac:dyDescent="0.25">
      <c r="D220" s="37"/>
    </row>
    <row r="221" spans="4:4" ht="15.75" customHeight="1" x14ac:dyDescent="0.25">
      <c r="D221" s="37"/>
    </row>
    <row r="222" spans="4:4" ht="15.75" customHeight="1" x14ac:dyDescent="0.25">
      <c r="D222" s="37"/>
    </row>
    <row r="223" spans="4:4" ht="15.75" customHeight="1" x14ac:dyDescent="0.25">
      <c r="D223" s="37"/>
    </row>
    <row r="224" spans="4:4" ht="15.75" customHeight="1" x14ac:dyDescent="0.25">
      <c r="D224" s="37"/>
    </row>
    <row r="225" spans="4:4" ht="15.75" customHeight="1" x14ac:dyDescent="0.25">
      <c r="D225" s="37"/>
    </row>
    <row r="226" spans="4:4" ht="15.75" customHeight="1" x14ac:dyDescent="0.25">
      <c r="D226" s="37"/>
    </row>
    <row r="227" spans="4:4" ht="15.75" customHeight="1" x14ac:dyDescent="0.25">
      <c r="D227" s="37"/>
    </row>
    <row r="228" spans="4:4" ht="15.75" customHeight="1" x14ac:dyDescent="0.25">
      <c r="D228" s="37"/>
    </row>
    <row r="229" spans="4:4" ht="15.75" customHeight="1" x14ac:dyDescent="0.25">
      <c r="D229" s="37"/>
    </row>
    <row r="230" spans="4:4" ht="15.75" customHeight="1" x14ac:dyDescent="0.25">
      <c r="D230" s="37"/>
    </row>
    <row r="231" spans="4:4" ht="15.75" customHeight="1" x14ac:dyDescent="0.25">
      <c r="D231" s="37"/>
    </row>
    <row r="232" spans="4:4" ht="15.75" customHeight="1" x14ac:dyDescent="0.25">
      <c r="D232" s="37"/>
    </row>
    <row r="233" spans="4:4" ht="15.75" customHeight="1" x14ac:dyDescent="0.25">
      <c r="D233" s="37"/>
    </row>
    <row r="234" spans="4:4" ht="15.75" customHeight="1" x14ac:dyDescent="0.25">
      <c r="D234" s="37"/>
    </row>
    <row r="235" spans="4:4" ht="15.75" customHeight="1" x14ac:dyDescent="0.25">
      <c r="D235" s="37"/>
    </row>
    <row r="236" spans="4:4" ht="15.75" customHeight="1" x14ac:dyDescent="0.25">
      <c r="D236" s="37"/>
    </row>
    <row r="237" spans="4:4" ht="15.75" customHeight="1" x14ac:dyDescent="0.25">
      <c r="D237" s="37"/>
    </row>
    <row r="238" spans="4:4" ht="15.75" customHeight="1" x14ac:dyDescent="0.25">
      <c r="D238" s="37"/>
    </row>
    <row r="239" spans="4:4" ht="15.75" customHeight="1" x14ac:dyDescent="0.25">
      <c r="D239" s="37"/>
    </row>
    <row r="240" spans="4:4" ht="15.75" customHeight="1" x14ac:dyDescent="0.25">
      <c r="D240" s="37"/>
    </row>
    <row r="241" spans="4:4" ht="15.75" customHeight="1" x14ac:dyDescent="0.25">
      <c r="D241" s="37"/>
    </row>
    <row r="242" spans="4:4" ht="15.75" customHeight="1" x14ac:dyDescent="0.25">
      <c r="D242" s="37"/>
    </row>
    <row r="243" spans="4:4" ht="15.75" customHeight="1" x14ac:dyDescent="0.25">
      <c r="D243" s="37"/>
    </row>
    <row r="244" spans="4:4" ht="15.75" customHeight="1" x14ac:dyDescent="0.25">
      <c r="D244" s="37"/>
    </row>
    <row r="245" spans="4:4" ht="15.75" customHeight="1" x14ac:dyDescent="0.25">
      <c r="D245" s="37"/>
    </row>
    <row r="246" spans="4:4" ht="15.75" customHeight="1" x14ac:dyDescent="0.25">
      <c r="D246" s="37"/>
    </row>
    <row r="247" spans="4:4" ht="15.75" customHeight="1" x14ac:dyDescent="0.25">
      <c r="D247" s="37"/>
    </row>
    <row r="248" spans="4:4" ht="15.75" customHeight="1" x14ac:dyDescent="0.25">
      <c r="D248" s="37"/>
    </row>
    <row r="249" spans="4:4" ht="15.75" customHeight="1" x14ac:dyDescent="0.25">
      <c r="D249" s="37"/>
    </row>
    <row r="250" spans="4:4" ht="15.75" customHeight="1" x14ac:dyDescent="0.25">
      <c r="D250" s="37"/>
    </row>
    <row r="251" spans="4:4" ht="15.75" customHeight="1" x14ac:dyDescent="0.25">
      <c r="D251" s="37"/>
    </row>
    <row r="252" spans="4:4" ht="15.75" customHeight="1" x14ac:dyDescent="0.25">
      <c r="D252" s="37"/>
    </row>
    <row r="253" spans="4:4" ht="15.75" customHeight="1" x14ac:dyDescent="0.25">
      <c r="D253" s="37"/>
    </row>
    <row r="254" spans="4:4" ht="15.75" customHeight="1" x14ac:dyDescent="0.25">
      <c r="D254" s="37"/>
    </row>
    <row r="255" spans="4:4" ht="15.75" customHeight="1" x14ac:dyDescent="0.25">
      <c r="D255" s="37"/>
    </row>
    <row r="256" spans="4:4" ht="15.75" customHeight="1" x14ac:dyDescent="0.25">
      <c r="D256" s="37"/>
    </row>
    <row r="257" spans="4:4" ht="15.75" customHeight="1" x14ac:dyDescent="0.25">
      <c r="D257" s="37"/>
    </row>
    <row r="258" spans="4:4" ht="15.75" customHeight="1" x14ac:dyDescent="0.25">
      <c r="D258" s="37"/>
    </row>
    <row r="259" spans="4:4" ht="15.75" customHeight="1" x14ac:dyDescent="0.25">
      <c r="D259" s="37"/>
    </row>
    <row r="260" spans="4:4" ht="15.75" customHeight="1" x14ac:dyDescent="0.25">
      <c r="D260" s="37"/>
    </row>
    <row r="261" spans="4:4" ht="15.75" customHeight="1" x14ac:dyDescent="0.25">
      <c r="D261" s="37"/>
    </row>
    <row r="262" spans="4:4" ht="15.75" customHeight="1" x14ac:dyDescent="0.25">
      <c r="D262" s="37"/>
    </row>
    <row r="263" spans="4:4" ht="15.75" customHeight="1" x14ac:dyDescent="0.25">
      <c r="D263" s="37"/>
    </row>
    <row r="264" spans="4:4" ht="15.75" customHeight="1" x14ac:dyDescent="0.25">
      <c r="D264" s="37"/>
    </row>
    <row r="265" spans="4:4" ht="15.75" customHeight="1" x14ac:dyDescent="0.25">
      <c r="D265" s="37"/>
    </row>
    <row r="266" spans="4:4" ht="15.75" customHeight="1" x14ac:dyDescent="0.25">
      <c r="D266" s="37"/>
    </row>
    <row r="267" spans="4:4" ht="15.75" customHeight="1" x14ac:dyDescent="0.25">
      <c r="D267" s="37"/>
    </row>
    <row r="268" spans="4:4" ht="15.75" customHeight="1" x14ac:dyDescent="0.25">
      <c r="D268" s="37"/>
    </row>
    <row r="269" spans="4:4" ht="15.75" customHeight="1" x14ac:dyDescent="0.25">
      <c r="D269" s="37"/>
    </row>
    <row r="270" spans="4:4" ht="15.75" customHeight="1" x14ac:dyDescent="0.25">
      <c r="D270" s="37"/>
    </row>
    <row r="271" spans="4:4" ht="15.75" customHeight="1" x14ac:dyDescent="0.25">
      <c r="D271" s="37"/>
    </row>
    <row r="272" spans="4:4" ht="15.75" customHeight="1" x14ac:dyDescent="0.25">
      <c r="D272" s="37"/>
    </row>
    <row r="273" spans="4:4" ht="15.75" customHeight="1" x14ac:dyDescent="0.25">
      <c r="D273" s="37"/>
    </row>
    <row r="274" spans="4:4" ht="15.75" customHeight="1" x14ac:dyDescent="0.25">
      <c r="D274" s="37"/>
    </row>
    <row r="275" spans="4:4" ht="15.75" customHeight="1" x14ac:dyDescent="0.25">
      <c r="D275" s="37"/>
    </row>
    <row r="276" spans="4:4" ht="15.75" customHeight="1" x14ac:dyDescent="0.25">
      <c r="D276" s="37"/>
    </row>
    <row r="277" spans="4:4" ht="15.75" customHeight="1" x14ac:dyDescent="0.25">
      <c r="D277" s="37"/>
    </row>
    <row r="278" spans="4:4" ht="15.75" customHeight="1" x14ac:dyDescent="0.25">
      <c r="D278" s="37"/>
    </row>
    <row r="279" spans="4:4" ht="15.75" customHeight="1" x14ac:dyDescent="0.25">
      <c r="D279" s="37"/>
    </row>
    <row r="280" spans="4:4" ht="15.75" customHeight="1" x14ac:dyDescent="0.25">
      <c r="D280" s="37"/>
    </row>
    <row r="281" spans="4:4" ht="15.75" customHeight="1" x14ac:dyDescent="0.25">
      <c r="D281" s="37"/>
    </row>
    <row r="282" spans="4:4" ht="15.75" customHeight="1" x14ac:dyDescent="0.25">
      <c r="D282" s="37"/>
    </row>
    <row r="283" spans="4:4" ht="15.75" customHeight="1" x14ac:dyDescent="0.25">
      <c r="D283" s="37"/>
    </row>
    <row r="284" spans="4:4" ht="15.75" customHeight="1" x14ac:dyDescent="0.25">
      <c r="D284" s="37"/>
    </row>
    <row r="285" spans="4:4" ht="15.75" customHeight="1" x14ac:dyDescent="0.25">
      <c r="D285" s="37"/>
    </row>
    <row r="286" spans="4:4" ht="15.75" customHeight="1" x14ac:dyDescent="0.25">
      <c r="D286" s="37"/>
    </row>
    <row r="287" spans="4:4" ht="15.75" customHeight="1" x14ac:dyDescent="0.25">
      <c r="D287" s="37"/>
    </row>
    <row r="288" spans="4:4" ht="15.75" customHeight="1" x14ac:dyDescent="0.25">
      <c r="D288" s="37"/>
    </row>
    <row r="289" spans="4:4" ht="15.75" customHeight="1" x14ac:dyDescent="0.25">
      <c r="D289" s="37"/>
    </row>
    <row r="290" spans="4:4" ht="15.75" customHeight="1" x14ac:dyDescent="0.25">
      <c r="D290" s="37"/>
    </row>
    <row r="291" spans="4:4" ht="15.75" customHeight="1" x14ac:dyDescent="0.25">
      <c r="D291" s="37"/>
    </row>
    <row r="292" spans="4:4" ht="15.75" customHeight="1" x14ac:dyDescent="0.25">
      <c r="D292" s="37"/>
    </row>
    <row r="293" spans="4:4" ht="15.75" customHeight="1" x14ac:dyDescent="0.25">
      <c r="D293" s="37"/>
    </row>
    <row r="294" spans="4:4" ht="15.75" customHeight="1" x14ac:dyDescent="0.25">
      <c r="D294" s="37"/>
    </row>
    <row r="295" spans="4:4" ht="15.75" customHeight="1" x14ac:dyDescent="0.25">
      <c r="D295" s="37"/>
    </row>
    <row r="296" spans="4:4" ht="15.75" customHeight="1" x14ac:dyDescent="0.25">
      <c r="D296" s="37"/>
    </row>
    <row r="297" spans="4:4" ht="15.75" customHeight="1" x14ac:dyDescent="0.25">
      <c r="D297" s="37"/>
    </row>
    <row r="298" spans="4:4" ht="15.75" customHeight="1" x14ac:dyDescent="0.25">
      <c r="D298" s="37"/>
    </row>
    <row r="299" spans="4:4" ht="15.75" customHeight="1" x14ac:dyDescent="0.25">
      <c r="D299" s="37"/>
    </row>
    <row r="300" spans="4:4" ht="15.75" customHeight="1" x14ac:dyDescent="0.25">
      <c r="D300" s="37"/>
    </row>
    <row r="301" spans="4:4" ht="15.75" customHeight="1" x14ac:dyDescent="0.25">
      <c r="D301" s="37"/>
    </row>
    <row r="302" spans="4:4" ht="15.75" customHeight="1" x14ac:dyDescent="0.25">
      <c r="D302" s="37"/>
    </row>
    <row r="303" spans="4:4" ht="15.75" customHeight="1" x14ac:dyDescent="0.25">
      <c r="D303" s="37"/>
    </row>
    <row r="304" spans="4:4" ht="15.75" customHeight="1" x14ac:dyDescent="0.25">
      <c r="D304" s="37"/>
    </row>
    <row r="305" spans="4:4" ht="15.75" customHeight="1" x14ac:dyDescent="0.25">
      <c r="D305" s="37"/>
    </row>
    <row r="306" spans="4:4" ht="15.75" customHeight="1" x14ac:dyDescent="0.25">
      <c r="D306" s="37"/>
    </row>
    <row r="307" spans="4:4" ht="15.75" customHeight="1" x14ac:dyDescent="0.25">
      <c r="D307" s="37"/>
    </row>
    <row r="308" spans="4:4" ht="15.75" customHeight="1" x14ac:dyDescent="0.25">
      <c r="D308" s="37"/>
    </row>
    <row r="309" spans="4:4" ht="15.75" customHeight="1" x14ac:dyDescent="0.25">
      <c r="D309" s="37"/>
    </row>
    <row r="310" spans="4:4" ht="15.75" customHeight="1" x14ac:dyDescent="0.25">
      <c r="D310" s="37"/>
    </row>
    <row r="311" spans="4:4" ht="15.75" customHeight="1" x14ac:dyDescent="0.25">
      <c r="D311" s="37"/>
    </row>
    <row r="312" spans="4:4" ht="15.75" customHeight="1" x14ac:dyDescent="0.25">
      <c r="D312" s="37"/>
    </row>
    <row r="313" spans="4:4" ht="15.75" customHeight="1" x14ac:dyDescent="0.25">
      <c r="D313" s="37"/>
    </row>
    <row r="314" spans="4:4" ht="15.75" customHeight="1" x14ac:dyDescent="0.25">
      <c r="D314" s="37"/>
    </row>
    <row r="315" spans="4:4" ht="15.75" customHeight="1" x14ac:dyDescent="0.25">
      <c r="D315" s="37"/>
    </row>
    <row r="316" spans="4:4" ht="15.75" customHeight="1" x14ac:dyDescent="0.25">
      <c r="D316" s="37"/>
    </row>
    <row r="317" spans="4:4" ht="15.75" customHeight="1" x14ac:dyDescent="0.25">
      <c r="D317" s="37"/>
    </row>
    <row r="318" spans="4:4" ht="15.75" customHeight="1" x14ac:dyDescent="0.25">
      <c r="D318" s="37"/>
    </row>
    <row r="319" spans="4:4" ht="15.75" customHeight="1" x14ac:dyDescent="0.25">
      <c r="D319" s="37"/>
    </row>
    <row r="320" spans="4:4" ht="15.75" customHeight="1" x14ac:dyDescent="0.25">
      <c r="D320" s="37"/>
    </row>
    <row r="321" spans="4:4" ht="15.75" customHeight="1" x14ac:dyDescent="0.25">
      <c r="D321" s="37"/>
    </row>
    <row r="322" spans="4:4" ht="15.75" customHeight="1" x14ac:dyDescent="0.25">
      <c r="D322" s="37"/>
    </row>
    <row r="323" spans="4:4" ht="15.75" customHeight="1" x14ac:dyDescent="0.25">
      <c r="D323" s="37"/>
    </row>
    <row r="324" spans="4:4" ht="15.75" customHeight="1" x14ac:dyDescent="0.25">
      <c r="D324" s="37"/>
    </row>
    <row r="325" spans="4:4" ht="15.75" customHeight="1" x14ac:dyDescent="0.25">
      <c r="D325" s="37"/>
    </row>
    <row r="326" spans="4:4" ht="15.75" customHeight="1" x14ac:dyDescent="0.25">
      <c r="D326" s="37"/>
    </row>
    <row r="327" spans="4:4" ht="15.75" customHeight="1" x14ac:dyDescent="0.25">
      <c r="D327" s="37"/>
    </row>
    <row r="328" spans="4:4" ht="15.75" customHeight="1" x14ac:dyDescent="0.25">
      <c r="D328" s="37"/>
    </row>
    <row r="329" spans="4:4" ht="15.75" customHeight="1" x14ac:dyDescent="0.25">
      <c r="D329" s="37"/>
    </row>
    <row r="330" spans="4:4" ht="15.75" customHeight="1" x14ac:dyDescent="0.25">
      <c r="D330" s="37"/>
    </row>
    <row r="331" spans="4:4" ht="15.75" customHeight="1" x14ac:dyDescent="0.25">
      <c r="D331" s="37"/>
    </row>
    <row r="332" spans="4:4" ht="15.75" customHeight="1" x14ac:dyDescent="0.25">
      <c r="D332" s="37"/>
    </row>
    <row r="333" spans="4:4" ht="15.75" customHeight="1" x14ac:dyDescent="0.25">
      <c r="D333" s="37"/>
    </row>
    <row r="334" spans="4:4" ht="15.75" customHeight="1" x14ac:dyDescent="0.25">
      <c r="D334" s="37"/>
    </row>
    <row r="335" spans="4:4" ht="15.75" customHeight="1" x14ac:dyDescent="0.25">
      <c r="D335" s="37"/>
    </row>
    <row r="336" spans="4:4" ht="15.75" customHeight="1" x14ac:dyDescent="0.25">
      <c r="D336" s="37"/>
    </row>
    <row r="337" spans="4:4" ht="15.75" customHeight="1" x14ac:dyDescent="0.25">
      <c r="D337" s="37"/>
    </row>
    <row r="338" spans="4:4" ht="15.75" customHeight="1" x14ac:dyDescent="0.25">
      <c r="D338" s="37"/>
    </row>
    <row r="339" spans="4:4" ht="15.75" customHeight="1" x14ac:dyDescent="0.25">
      <c r="D339" s="37"/>
    </row>
    <row r="340" spans="4:4" ht="15.75" customHeight="1" x14ac:dyDescent="0.25">
      <c r="D340" s="37"/>
    </row>
    <row r="341" spans="4:4" ht="15.75" customHeight="1" x14ac:dyDescent="0.25">
      <c r="D341" s="37"/>
    </row>
    <row r="342" spans="4:4" ht="15.75" customHeight="1" x14ac:dyDescent="0.25">
      <c r="D342" s="37"/>
    </row>
    <row r="343" spans="4:4" ht="15.75" customHeight="1" x14ac:dyDescent="0.25">
      <c r="D343" s="37"/>
    </row>
    <row r="344" spans="4:4" ht="15.75" customHeight="1" x14ac:dyDescent="0.25">
      <c r="D344" s="37"/>
    </row>
    <row r="345" spans="4:4" ht="15.75" customHeight="1" x14ac:dyDescent="0.25">
      <c r="D345" s="37"/>
    </row>
    <row r="346" spans="4:4" ht="15.75" customHeight="1" x14ac:dyDescent="0.25">
      <c r="D346" s="37"/>
    </row>
    <row r="347" spans="4:4" ht="15.75" customHeight="1" x14ac:dyDescent="0.25">
      <c r="D347" s="37"/>
    </row>
    <row r="348" spans="4:4" ht="15.75" customHeight="1" x14ac:dyDescent="0.25">
      <c r="D348" s="37"/>
    </row>
    <row r="349" spans="4:4" ht="15.75" customHeight="1" x14ac:dyDescent="0.25">
      <c r="D349" s="37"/>
    </row>
    <row r="350" spans="4:4" ht="15.75" customHeight="1" x14ac:dyDescent="0.25">
      <c r="D350" s="37"/>
    </row>
    <row r="351" spans="4:4" ht="15.75" customHeight="1" x14ac:dyDescent="0.25">
      <c r="D351" s="37"/>
    </row>
    <row r="352" spans="4:4" ht="15.75" customHeight="1" x14ac:dyDescent="0.25">
      <c r="D352" s="37"/>
    </row>
    <row r="353" spans="4:4" ht="15.75" customHeight="1" x14ac:dyDescent="0.25">
      <c r="D353" s="37"/>
    </row>
    <row r="354" spans="4:4" ht="15.75" customHeight="1" x14ac:dyDescent="0.25">
      <c r="D354" s="37"/>
    </row>
    <row r="355" spans="4:4" ht="15.75" customHeight="1" x14ac:dyDescent="0.25">
      <c r="D355" s="37"/>
    </row>
    <row r="356" spans="4:4" ht="15.75" customHeight="1" x14ac:dyDescent="0.25">
      <c r="D356" s="37"/>
    </row>
    <row r="357" spans="4:4" ht="15.75" customHeight="1" x14ac:dyDescent="0.25">
      <c r="D357" s="37"/>
    </row>
    <row r="358" spans="4:4" ht="15.75" customHeight="1" x14ac:dyDescent="0.25">
      <c r="D358" s="37"/>
    </row>
    <row r="359" spans="4:4" ht="15.75" customHeight="1" x14ac:dyDescent="0.25">
      <c r="D359" s="37"/>
    </row>
    <row r="360" spans="4:4" ht="15.75" customHeight="1" x14ac:dyDescent="0.25">
      <c r="D360" s="37"/>
    </row>
    <row r="361" spans="4:4" ht="15.75" customHeight="1" x14ac:dyDescent="0.25">
      <c r="D361" s="37"/>
    </row>
    <row r="362" spans="4:4" ht="15.75" customHeight="1" x14ac:dyDescent="0.25">
      <c r="D362" s="37"/>
    </row>
    <row r="363" spans="4:4" ht="15.75" customHeight="1" x14ac:dyDescent="0.25">
      <c r="D363" s="37"/>
    </row>
    <row r="364" spans="4:4" ht="15.75" customHeight="1" x14ac:dyDescent="0.25">
      <c r="D364" s="37"/>
    </row>
    <row r="365" spans="4:4" ht="15.75" customHeight="1" x14ac:dyDescent="0.25">
      <c r="D365" s="37"/>
    </row>
    <row r="366" spans="4:4" ht="15.75" customHeight="1" x14ac:dyDescent="0.25">
      <c r="D366" s="37"/>
    </row>
    <row r="367" spans="4:4" ht="15.75" customHeight="1" x14ac:dyDescent="0.25">
      <c r="D367" s="37"/>
    </row>
    <row r="368" spans="4:4" ht="15.75" customHeight="1" x14ac:dyDescent="0.25">
      <c r="D368" s="37"/>
    </row>
    <row r="369" spans="4:4" ht="15.75" customHeight="1" x14ac:dyDescent="0.25">
      <c r="D369" s="37"/>
    </row>
    <row r="370" spans="4:4" ht="15.75" customHeight="1" x14ac:dyDescent="0.25">
      <c r="D370" s="37"/>
    </row>
    <row r="371" spans="4:4" ht="15.75" customHeight="1" x14ac:dyDescent="0.25">
      <c r="D371" s="37"/>
    </row>
    <row r="372" spans="4:4" ht="15.75" customHeight="1" x14ac:dyDescent="0.25">
      <c r="D372" s="37"/>
    </row>
    <row r="373" spans="4:4" ht="15.75" customHeight="1" x14ac:dyDescent="0.25">
      <c r="D373" s="37"/>
    </row>
    <row r="374" spans="4:4" ht="15.75" customHeight="1" x14ac:dyDescent="0.25">
      <c r="D374" s="37"/>
    </row>
    <row r="375" spans="4:4" ht="15.75" customHeight="1" x14ac:dyDescent="0.25">
      <c r="D375" s="37"/>
    </row>
    <row r="376" spans="4:4" ht="15.75" customHeight="1" x14ac:dyDescent="0.25">
      <c r="D376" s="37"/>
    </row>
    <row r="377" spans="4:4" ht="15.75" customHeight="1" x14ac:dyDescent="0.25">
      <c r="D377" s="37"/>
    </row>
    <row r="378" spans="4:4" ht="15.75" customHeight="1" x14ac:dyDescent="0.25">
      <c r="D378" s="37"/>
    </row>
    <row r="379" spans="4:4" ht="15.75" customHeight="1" x14ac:dyDescent="0.25">
      <c r="D379" s="37"/>
    </row>
    <row r="380" spans="4:4" ht="15.75" customHeight="1" x14ac:dyDescent="0.25">
      <c r="D380" s="37"/>
    </row>
    <row r="381" spans="4:4" ht="15.75" customHeight="1" x14ac:dyDescent="0.25">
      <c r="D381" s="37"/>
    </row>
    <row r="382" spans="4:4" ht="15.75" customHeight="1" x14ac:dyDescent="0.25">
      <c r="D382" s="37"/>
    </row>
    <row r="383" spans="4:4" ht="15.75" customHeight="1" x14ac:dyDescent="0.25">
      <c r="D383" s="37"/>
    </row>
    <row r="384" spans="4:4" ht="15.75" customHeight="1" x14ac:dyDescent="0.25">
      <c r="D384" s="37"/>
    </row>
    <row r="385" spans="4:4" ht="15.75" customHeight="1" x14ac:dyDescent="0.25">
      <c r="D385" s="37"/>
    </row>
    <row r="386" spans="4:4" ht="15.75" customHeight="1" x14ac:dyDescent="0.25">
      <c r="D386" s="37"/>
    </row>
    <row r="387" spans="4:4" ht="15.75" customHeight="1" x14ac:dyDescent="0.25">
      <c r="D387" s="37"/>
    </row>
    <row r="388" spans="4:4" ht="15.75" customHeight="1" x14ac:dyDescent="0.25">
      <c r="D388" s="37"/>
    </row>
    <row r="389" spans="4:4" ht="15.75" customHeight="1" x14ac:dyDescent="0.25">
      <c r="D389" s="37"/>
    </row>
    <row r="390" spans="4:4" ht="15.75" customHeight="1" x14ac:dyDescent="0.25">
      <c r="D390" s="37"/>
    </row>
    <row r="391" spans="4:4" ht="15.75" customHeight="1" x14ac:dyDescent="0.25">
      <c r="D391" s="37"/>
    </row>
    <row r="392" spans="4:4" ht="15.75" customHeight="1" x14ac:dyDescent="0.25">
      <c r="D392" s="37"/>
    </row>
    <row r="393" spans="4:4" ht="15.75" customHeight="1" x14ac:dyDescent="0.25">
      <c r="D393" s="37"/>
    </row>
    <row r="394" spans="4:4" ht="15.75" customHeight="1" x14ac:dyDescent="0.25">
      <c r="D394" s="37"/>
    </row>
    <row r="395" spans="4:4" ht="15.75" customHeight="1" x14ac:dyDescent="0.25">
      <c r="D395" s="37"/>
    </row>
    <row r="396" spans="4:4" ht="15.75" customHeight="1" x14ac:dyDescent="0.25">
      <c r="D396" s="37"/>
    </row>
    <row r="397" spans="4:4" ht="15.75" customHeight="1" x14ac:dyDescent="0.25">
      <c r="D397" s="37"/>
    </row>
    <row r="398" spans="4:4" ht="15.75" customHeight="1" x14ac:dyDescent="0.25">
      <c r="D398" s="37"/>
    </row>
    <row r="399" spans="4:4" ht="15.75" customHeight="1" x14ac:dyDescent="0.25">
      <c r="D399" s="37"/>
    </row>
    <row r="400" spans="4:4" ht="15.75" customHeight="1" x14ac:dyDescent="0.25">
      <c r="D400" s="37"/>
    </row>
    <row r="401" spans="4:4" ht="15.75" customHeight="1" x14ac:dyDescent="0.25">
      <c r="D401" s="37"/>
    </row>
    <row r="402" spans="4:4" ht="15.75" customHeight="1" x14ac:dyDescent="0.25">
      <c r="D402" s="37"/>
    </row>
    <row r="403" spans="4:4" ht="15.75" customHeight="1" x14ac:dyDescent="0.25">
      <c r="D403" s="37"/>
    </row>
    <row r="404" spans="4:4" ht="15.75" customHeight="1" x14ac:dyDescent="0.25">
      <c r="D404" s="37"/>
    </row>
    <row r="405" spans="4:4" ht="15.75" customHeight="1" x14ac:dyDescent="0.25">
      <c r="D405" s="37"/>
    </row>
    <row r="406" spans="4:4" ht="15.75" customHeight="1" x14ac:dyDescent="0.25">
      <c r="D406" s="37"/>
    </row>
    <row r="407" spans="4:4" ht="15.75" customHeight="1" x14ac:dyDescent="0.25">
      <c r="D407" s="37"/>
    </row>
    <row r="408" spans="4:4" ht="15.75" customHeight="1" x14ac:dyDescent="0.25">
      <c r="D408" s="37"/>
    </row>
    <row r="409" spans="4:4" ht="15.75" customHeight="1" x14ac:dyDescent="0.25">
      <c r="D409" s="37"/>
    </row>
    <row r="410" spans="4:4" ht="15.75" customHeight="1" x14ac:dyDescent="0.25">
      <c r="D410" s="37"/>
    </row>
    <row r="411" spans="4:4" ht="15.75" customHeight="1" x14ac:dyDescent="0.25">
      <c r="D411" s="37"/>
    </row>
    <row r="412" spans="4:4" ht="15.75" customHeight="1" x14ac:dyDescent="0.25">
      <c r="D412" s="37"/>
    </row>
    <row r="413" spans="4:4" ht="15.75" customHeight="1" x14ac:dyDescent="0.25">
      <c r="D413" s="37"/>
    </row>
    <row r="414" spans="4:4" ht="15.75" customHeight="1" x14ac:dyDescent="0.25">
      <c r="D414" s="37"/>
    </row>
    <row r="415" spans="4:4" ht="15.75" customHeight="1" x14ac:dyDescent="0.25">
      <c r="D415" s="37"/>
    </row>
    <row r="416" spans="4:4" ht="15.75" customHeight="1" x14ac:dyDescent="0.25">
      <c r="D416" s="37"/>
    </row>
    <row r="417" spans="4:4" ht="15.75" customHeight="1" x14ac:dyDescent="0.25">
      <c r="D417" s="37"/>
    </row>
    <row r="418" spans="4:4" ht="15.75" customHeight="1" x14ac:dyDescent="0.25">
      <c r="D418" s="37"/>
    </row>
    <row r="419" spans="4:4" ht="15.75" customHeight="1" x14ac:dyDescent="0.25">
      <c r="D419" s="37"/>
    </row>
    <row r="420" spans="4:4" ht="15.75" customHeight="1" x14ac:dyDescent="0.25">
      <c r="D420" s="37"/>
    </row>
    <row r="421" spans="4:4" ht="15.75" customHeight="1" x14ac:dyDescent="0.25">
      <c r="D421" s="37"/>
    </row>
    <row r="422" spans="4:4" ht="15.75" customHeight="1" x14ac:dyDescent="0.25">
      <c r="D422" s="37"/>
    </row>
    <row r="423" spans="4:4" ht="15.75" customHeight="1" x14ac:dyDescent="0.25">
      <c r="D423" s="37"/>
    </row>
    <row r="424" spans="4:4" ht="15.75" customHeight="1" x14ac:dyDescent="0.25">
      <c r="D424" s="37"/>
    </row>
    <row r="425" spans="4:4" ht="15.75" customHeight="1" x14ac:dyDescent="0.25">
      <c r="D425" s="37"/>
    </row>
    <row r="426" spans="4:4" ht="15.75" customHeight="1" x14ac:dyDescent="0.25">
      <c r="D426" s="37"/>
    </row>
    <row r="427" spans="4:4" ht="15.75" customHeight="1" x14ac:dyDescent="0.25">
      <c r="D427" s="37"/>
    </row>
    <row r="428" spans="4:4" ht="15.75" customHeight="1" x14ac:dyDescent="0.25">
      <c r="D428" s="37"/>
    </row>
    <row r="429" spans="4:4" ht="15.75" customHeight="1" x14ac:dyDescent="0.25">
      <c r="D429" s="37"/>
    </row>
    <row r="430" spans="4:4" ht="15.75" customHeight="1" x14ac:dyDescent="0.25">
      <c r="D430" s="37"/>
    </row>
    <row r="431" spans="4:4" ht="15.75" customHeight="1" x14ac:dyDescent="0.25">
      <c r="D431" s="37"/>
    </row>
    <row r="432" spans="4:4" ht="15.75" customHeight="1" x14ac:dyDescent="0.25">
      <c r="D432" s="37"/>
    </row>
    <row r="433" spans="4:4" ht="15.75" customHeight="1" x14ac:dyDescent="0.25">
      <c r="D433" s="37"/>
    </row>
    <row r="434" spans="4:4" ht="15.75" customHeight="1" x14ac:dyDescent="0.25">
      <c r="D434" s="37"/>
    </row>
    <row r="435" spans="4:4" ht="15.75" customHeight="1" x14ac:dyDescent="0.25">
      <c r="D435" s="37"/>
    </row>
    <row r="436" spans="4:4" ht="15.75" customHeight="1" x14ac:dyDescent="0.25">
      <c r="D436" s="37"/>
    </row>
    <row r="437" spans="4:4" ht="15.75" customHeight="1" x14ac:dyDescent="0.25">
      <c r="D437" s="37"/>
    </row>
    <row r="438" spans="4:4" ht="15.75" customHeight="1" x14ac:dyDescent="0.25">
      <c r="D438" s="37"/>
    </row>
    <row r="439" spans="4:4" ht="15.75" customHeight="1" x14ac:dyDescent="0.25">
      <c r="D439" s="37"/>
    </row>
    <row r="440" spans="4:4" ht="15.75" customHeight="1" x14ac:dyDescent="0.25">
      <c r="D440" s="37"/>
    </row>
    <row r="441" spans="4:4" ht="15.75" customHeight="1" x14ac:dyDescent="0.25">
      <c r="D441" s="37"/>
    </row>
    <row r="442" spans="4:4" ht="15.75" customHeight="1" x14ac:dyDescent="0.25">
      <c r="D442" s="37"/>
    </row>
    <row r="443" spans="4:4" ht="15.75" customHeight="1" x14ac:dyDescent="0.25">
      <c r="D443" s="37"/>
    </row>
    <row r="444" spans="4:4" ht="15.75" customHeight="1" x14ac:dyDescent="0.25">
      <c r="D444" s="37"/>
    </row>
    <row r="445" spans="4:4" ht="15.75" customHeight="1" x14ac:dyDescent="0.25">
      <c r="D445" s="37"/>
    </row>
    <row r="446" spans="4:4" ht="15.75" customHeight="1" x14ac:dyDescent="0.25">
      <c r="D446" s="37"/>
    </row>
    <row r="447" spans="4:4" ht="15.75" customHeight="1" x14ac:dyDescent="0.25">
      <c r="D447" s="37"/>
    </row>
    <row r="448" spans="4:4" ht="15.75" customHeight="1" x14ac:dyDescent="0.25">
      <c r="D448" s="37"/>
    </row>
    <row r="449" spans="4:4" ht="15.75" customHeight="1" x14ac:dyDescent="0.25">
      <c r="D449" s="37"/>
    </row>
    <row r="450" spans="4:4" ht="15.75" customHeight="1" x14ac:dyDescent="0.25">
      <c r="D450" s="37"/>
    </row>
    <row r="451" spans="4:4" ht="15.75" customHeight="1" x14ac:dyDescent="0.25">
      <c r="D451" s="37"/>
    </row>
    <row r="452" spans="4:4" ht="15.75" customHeight="1" x14ac:dyDescent="0.25">
      <c r="D452" s="37"/>
    </row>
    <row r="453" spans="4:4" ht="15.75" customHeight="1" x14ac:dyDescent="0.25">
      <c r="D453" s="37"/>
    </row>
    <row r="454" spans="4:4" ht="15.75" customHeight="1" x14ac:dyDescent="0.25">
      <c r="D454" s="37"/>
    </row>
    <row r="455" spans="4:4" ht="15.75" customHeight="1" x14ac:dyDescent="0.25">
      <c r="D455" s="37"/>
    </row>
    <row r="456" spans="4:4" ht="15.75" customHeight="1" x14ac:dyDescent="0.25">
      <c r="D456" s="37"/>
    </row>
    <row r="457" spans="4:4" ht="15.75" customHeight="1" x14ac:dyDescent="0.25">
      <c r="D457" s="37"/>
    </row>
    <row r="458" spans="4:4" ht="15.75" customHeight="1" x14ac:dyDescent="0.25">
      <c r="D458" s="37"/>
    </row>
    <row r="459" spans="4:4" ht="15.75" customHeight="1" x14ac:dyDescent="0.25">
      <c r="D459" s="37"/>
    </row>
    <row r="460" spans="4:4" ht="15.75" customHeight="1" x14ac:dyDescent="0.25">
      <c r="D460" s="37"/>
    </row>
    <row r="461" spans="4:4" ht="15.75" customHeight="1" x14ac:dyDescent="0.25">
      <c r="D461" s="37"/>
    </row>
    <row r="462" spans="4:4" ht="15.75" customHeight="1" x14ac:dyDescent="0.25">
      <c r="D462" s="37"/>
    </row>
    <row r="463" spans="4:4" ht="15.75" customHeight="1" x14ac:dyDescent="0.25">
      <c r="D463" s="37"/>
    </row>
    <row r="464" spans="4:4" ht="15.75" customHeight="1" x14ac:dyDescent="0.25">
      <c r="D464" s="37"/>
    </row>
    <row r="465" spans="4:4" ht="15.75" customHeight="1" x14ac:dyDescent="0.25">
      <c r="D465" s="37"/>
    </row>
    <row r="466" spans="4:4" ht="15.75" customHeight="1" x14ac:dyDescent="0.25">
      <c r="D466" s="37"/>
    </row>
    <row r="467" spans="4:4" ht="15.75" customHeight="1" x14ac:dyDescent="0.25">
      <c r="D467" s="37"/>
    </row>
    <row r="468" spans="4:4" ht="15.75" customHeight="1" x14ac:dyDescent="0.25">
      <c r="D468" s="37"/>
    </row>
    <row r="469" spans="4:4" ht="15.75" customHeight="1" x14ac:dyDescent="0.25">
      <c r="D469" s="37"/>
    </row>
    <row r="470" spans="4:4" ht="15.75" customHeight="1" x14ac:dyDescent="0.25">
      <c r="D470" s="37"/>
    </row>
    <row r="471" spans="4:4" ht="15.75" customHeight="1" x14ac:dyDescent="0.25">
      <c r="D471" s="37"/>
    </row>
    <row r="472" spans="4:4" ht="15.75" customHeight="1" x14ac:dyDescent="0.25">
      <c r="D472" s="37"/>
    </row>
    <row r="473" spans="4:4" ht="15.75" customHeight="1" x14ac:dyDescent="0.25">
      <c r="D473" s="37"/>
    </row>
    <row r="474" spans="4:4" ht="15.75" customHeight="1" x14ac:dyDescent="0.25">
      <c r="D474" s="37"/>
    </row>
    <row r="475" spans="4:4" ht="15.75" customHeight="1" x14ac:dyDescent="0.25">
      <c r="D475" s="37"/>
    </row>
    <row r="476" spans="4:4" ht="15.75" customHeight="1" x14ac:dyDescent="0.25">
      <c r="D476" s="37"/>
    </row>
    <row r="477" spans="4:4" ht="15.75" customHeight="1" x14ac:dyDescent="0.25">
      <c r="D477" s="37"/>
    </row>
    <row r="478" spans="4:4" ht="15.75" customHeight="1" x14ac:dyDescent="0.25">
      <c r="D478" s="37"/>
    </row>
    <row r="479" spans="4:4" ht="15.75" customHeight="1" x14ac:dyDescent="0.25">
      <c r="D479" s="37"/>
    </row>
    <row r="480" spans="4:4" ht="15.75" customHeight="1" x14ac:dyDescent="0.25">
      <c r="D480" s="37"/>
    </row>
    <row r="481" spans="4:4" ht="15.75" customHeight="1" x14ac:dyDescent="0.25">
      <c r="D481" s="37"/>
    </row>
    <row r="482" spans="4:4" ht="15.75" customHeight="1" x14ac:dyDescent="0.25">
      <c r="D482" s="37"/>
    </row>
    <row r="483" spans="4:4" ht="15.75" customHeight="1" x14ac:dyDescent="0.25">
      <c r="D483" s="37"/>
    </row>
    <row r="484" spans="4:4" ht="15.75" customHeight="1" x14ac:dyDescent="0.25">
      <c r="D484" s="37"/>
    </row>
    <row r="485" spans="4:4" ht="15.75" customHeight="1" x14ac:dyDescent="0.25">
      <c r="D485" s="37"/>
    </row>
    <row r="486" spans="4:4" ht="15.75" customHeight="1" x14ac:dyDescent="0.25">
      <c r="D486" s="37"/>
    </row>
    <row r="487" spans="4:4" ht="15.75" customHeight="1" x14ac:dyDescent="0.25">
      <c r="D487" s="37"/>
    </row>
    <row r="488" spans="4:4" ht="15.75" customHeight="1" x14ac:dyDescent="0.25">
      <c r="D488" s="37"/>
    </row>
    <row r="489" spans="4:4" ht="15.75" customHeight="1" x14ac:dyDescent="0.25">
      <c r="D489" s="37"/>
    </row>
    <row r="490" spans="4:4" ht="15.75" customHeight="1" x14ac:dyDescent="0.25">
      <c r="D490" s="37"/>
    </row>
    <row r="491" spans="4:4" ht="15.75" customHeight="1" x14ac:dyDescent="0.25">
      <c r="D491" s="37"/>
    </row>
    <row r="492" spans="4:4" ht="15.75" customHeight="1" x14ac:dyDescent="0.25">
      <c r="D492" s="37"/>
    </row>
    <row r="493" spans="4:4" ht="15.75" customHeight="1" x14ac:dyDescent="0.25">
      <c r="D493" s="37"/>
    </row>
    <row r="494" spans="4:4" ht="15.75" customHeight="1" x14ac:dyDescent="0.25">
      <c r="D494" s="37"/>
    </row>
    <row r="495" spans="4:4" ht="15.75" customHeight="1" x14ac:dyDescent="0.25">
      <c r="D495" s="37"/>
    </row>
    <row r="496" spans="4:4" ht="15.75" customHeight="1" x14ac:dyDescent="0.25">
      <c r="D496" s="37"/>
    </row>
    <row r="497" spans="4:4" ht="15.75" customHeight="1" x14ac:dyDescent="0.25">
      <c r="D497" s="37"/>
    </row>
    <row r="498" spans="4:4" ht="15.75" customHeight="1" x14ac:dyDescent="0.25">
      <c r="D498" s="37"/>
    </row>
    <row r="499" spans="4:4" ht="15.75" customHeight="1" x14ac:dyDescent="0.25">
      <c r="D499" s="37"/>
    </row>
    <row r="500" spans="4:4" ht="15.75" customHeight="1" x14ac:dyDescent="0.25">
      <c r="D500" s="37"/>
    </row>
    <row r="501" spans="4:4" ht="15.75" customHeight="1" x14ac:dyDescent="0.25">
      <c r="D501" s="37"/>
    </row>
    <row r="502" spans="4:4" ht="15.75" customHeight="1" x14ac:dyDescent="0.25">
      <c r="D502" s="37"/>
    </row>
    <row r="503" spans="4:4" ht="15.75" customHeight="1" x14ac:dyDescent="0.25">
      <c r="D503" s="37"/>
    </row>
    <row r="504" spans="4:4" ht="15.75" customHeight="1" x14ac:dyDescent="0.25">
      <c r="D504" s="37"/>
    </row>
    <row r="505" spans="4:4" ht="15.75" customHeight="1" x14ac:dyDescent="0.25">
      <c r="D505" s="37"/>
    </row>
    <row r="506" spans="4:4" ht="15.75" customHeight="1" x14ac:dyDescent="0.25">
      <c r="D506" s="37"/>
    </row>
    <row r="507" spans="4:4" ht="15.75" customHeight="1" x14ac:dyDescent="0.25">
      <c r="D507" s="37"/>
    </row>
    <row r="508" spans="4:4" ht="15.75" customHeight="1" x14ac:dyDescent="0.25">
      <c r="D508" s="37"/>
    </row>
    <row r="509" spans="4:4" ht="15.75" customHeight="1" x14ac:dyDescent="0.25">
      <c r="D509" s="37"/>
    </row>
    <row r="510" spans="4:4" ht="15.75" customHeight="1" x14ac:dyDescent="0.25">
      <c r="D510" s="37"/>
    </row>
    <row r="511" spans="4:4" ht="15.75" customHeight="1" x14ac:dyDescent="0.25">
      <c r="D511" s="37"/>
    </row>
    <row r="512" spans="4:4" ht="15.75" customHeight="1" x14ac:dyDescent="0.25">
      <c r="D512" s="37"/>
    </row>
    <row r="513" spans="4:4" ht="15.75" customHeight="1" x14ac:dyDescent="0.25">
      <c r="D513" s="37"/>
    </row>
    <row r="514" spans="4:4" ht="15.75" customHeight="1" x14ac:dyDescent="0.25">
      <c r="D514" s="37"/>
    </row>
    <row r="515" spans="4:4" ht="15.75" customHeight="1" x14ac:dyDescent="0.25">
      <c r="D515" s="37"/>
    </row>
    <row r="516" spans="4:4" ht="15.75" customHeight="1" x14ac:dyDescent="0.25">
      <c r="D516" s="37"/>
    </row>
    <row r="517" spans="4:4" ht="15.75" customHeight="1" x14ac:dyDescent="0.25">
      <c r="D517" s="37"/>
    </row>
    <row r="518" spans="4:4" ht="15.75" customHeight="1" x14ac:dyDescent="0.25">
      <c r="D518" s="37"/>
    </row>
    <row r="519" spans="4:4" ht="15.75" customHeight="1" x14ac:dyDescent="0.25">
      <c r="D519" s="37"/>
    </row>
    <row r="520" spans="4:4" ht="15.75" customHeight="1" x14ac:dyDescent="0.25">
      <c r="D520" s="37"/>
    </row>
    <row r="521" spans="4:4" ht="15.75" customHeight="1" x14ac:dyDescent="0.25">
      <c r="D521" s="37"/>
    </row>
    <row r="522" spans="4:4" ht="15.75" customHeight="1" x14ac:dyDescent="0.25">
      <c r="D522" s="37"/>
    </row>
    <row r="523" spans="4:4" ht="15.75" customHeight="1" x14ac:dyDescent="0.25">
      <c r="D523" s="37"/>
    </row>
    <row r="524" spans="4:4" ht="15.75" customHeight="1" x14ac:dyDescent="0.25">
      <c r="D524" s="37"/>
    </row>
    <row r="525" spans="4:4" ht="15.75" customHeight="1" x14ac:dyDescent="0.25">
      <c r="D525" s="37"/>
    </row>
    <row r="526" spans="4:4" ht="15.75" customHeight="1" x14ac:dyDescent="0.25">
      <c r="D526" s="37"/>
    </row>
    <row r="527" spans="4:4" ht="15.75" customHeight="1" x14ac:dyDescent="0.25">
      <c r="D527" s="37"/>
    </row>
    <row r="528" spans="4:4" ht="15.75" customHeight="1" x14ac:dyDescent="0.25">
      <c r="D528" s="37"/>
    </row>
    <row r="529" spans="4:4" ht="15.75" customHeight="1" x14ac:dyDescent="0.25">
      <c r="D529" s="37"/>
    </row>
    <row r="530" spans="4:4" ht="15.75" customHeight="1" x14ac:dyDescent="0.25">
      <c r="D530" s="37"/>
    </row>
    <row r="531" spans="4:4" ht="15.75" customHeight="1" x14ac:dyDescent="0.25">
      <c r="D531" s="37"/>
    </row>
    <row r="532" spans="4:4" ht="15.75" customHeight="1" x14ac:dyDescent="0.25">
      <c r="D532" s="37"/>
    </row>
    <row r="533" spans="4:4" ht="15.75" customHeight="1" x14ac:dyDescent="0.25">
      <c r="D533" s="37"/>
    </row>
    <row r="534" spans="4:4" ht="15.75" customHeight="1" x14ac:dyDescent="0.25">
      <c r="D534" s="37"/>
    </row>
    <row r="535" spans="4:4" ht="15.75" customHeight="1" x14ac:dyDescent="0.25">
      <c r="D535" s="37"/>
    </row>
    <row r="536" spans="4:4" ht="15.75" customHeight="1" x14ac:dyDescent="0.25">
      <c r="D536" s="37"/>
    </row>
    <row r="537" spans="4:4" ht="15.75" customHeight="1" x14ac:dyDescent="0.25">
      <c r="D537" s="37"/>
    </row>
    <row r="538" spans="4:4" ht="15.75" customHeight="1" x14ac:dyDescent="0.25">
      <c r="D538" s="37"/>
    </row>
    <row r="539" spans="4:4" ht="15.75" customHeight="1" x14ac:dyDescent="0.25">
      <c r="D539" s="37"/>
    </row>
    <row r="540" spans="4:4" ht="15.75" customHeight="1" x14ac:dyDescent="0.25">
      <c r="D540" s="37"/>
    </row>
    <row r="541" spans="4:4" ht="15.75" customHeight="1" x14ac:dyDescent="0.25">
      <c r="D541" s="37"/>
    </row>
    <row r="542" spans="4:4" ht="15.75" customHeight="1" x14ac:dyDescent="0.25">
      <c r="D542" s="37"/>
    </row>
    <row r="543" spans="4:4" ht="15.75" customHeight="1" x14ac:dyDescent="0.25">
      <c r="D543" s="37"/>
    </row>
    <row r="544" spans="4:4" ht="15.75" customHeight="1" x14ac:dyDescent="0.25">
      <c r="D544" s="37"/>
    </row>
    <row r="545" spans="4:4" ht="15.75" customHeight="1" x14ac:dyDescent="0.25">
      <c r="D545" s="37"/>
    </row>
    <row r="546" spans="4:4" ht="15.75" customHeight="1" x14ac:dyDescent="0.25">
      <c r="D546" s="37"/>
    </row>
    <row r="547" spans="4:4" ht="15.75" customHeight="1" x14ac:dyDescent="0.25">
      <c r="D547" s="37"/>
    </row>
    <row r="548" spans="4:4" ht="15.75" customHeight="1" x14ac:dyDescent="0.25">
      <c r="D548" s="37"/>
    </row>
    <row r="549" spans="4:4" ht="15.75" customHeight="1" x14ac:dyDescent="0.25">
      <c r="D549" s="37"/>
    </row>
    <row r="550" spans="4:4" ht="15.75" customHeight="1" x14ac:dyDescent="0.25">
      <c r="D550" s="37"/>
    </row>
    <row r="551" spans="4:4" ht="15.75" customHeight="1" x14ac:dyDescent="0.25">
      <c r="D551" s="37"/>
    </row>
    <row r="552" spans="4:4" ht="15.75" customHeight="1" x14ac:dyDescent="0.25">
      <c r="D552" s="37"/>
    </row>
    <row r="553" spans="4:4" ht="15.75" customHeight="1" x14ac:dyDescent="0.25">
      <c r="D553" s="37"/>
    </row>
    <row r="554" spans="4:4" ht="15.75" customHeight="1" x14ac:dyDescent="0.25">
      <c r="D554" s="37"/>
    </row>
    <row r="555" spans="4:4" ht="15.75" customHeight="1" x14ac:dyDescent="0.25">
      <c r="D555" s="37"/>
    </row>
    <row r="556" spans="4:4" ht="15.75" customHeight="1" x14ac:dyDescent="0.25">
      <c r="D556" s="37"/>
    </row>
    <row r="557" spans="4:4" ht="15.75" customHeight="1" x14ac:dyDescent="0.25">
      <c r="D557" s="37"/>
    </row>
    <row r="558" spans="4:4" ht="15.75" customHeight="1" x14ac:dyDescent="0.25">
      <c r="D558" s="37"/>
    </row>
    <row r="559" spans="4:4" ht="15.75" customHeight="1" x14ac:dyDescent="0.25">
      <c r="D559" s="37"/>
    </row>
    <row r="560" spans="4:4" ht="15.75" customHeight="1" x14ac:dyDescent="0.25">
      <c r="D560" s="37"/>
    </row>
    <row r="561" spans="4:4" ht="15.75" customHeight="1" x14ac:dyDescent="0.25">
      <c r="D561" s="37"/>
    </row>
    <row r="562" spans="4:4" ht="15.75" customHeight="1" x14ac:dyDescent="0.25">
      <c r="D562" s="37"/>
    </row>
    <row r="563" spans="4:4" ht="15.75" customHeight="1" x14ac:dyDescent="0.25">
      <c r="D563" s="37"/>
    </row>
    <row r="564" spans="4:4" ht="15.75" customHeight="1" x14ac:dyDescent="0.25">
      <c r="D564" s="37"/>
    </row>
    <row r="565" spans="4:4" ht="15.75" customHeight="1" x14ac:dyDescent="0.25">
      <c r="D565" s="37"/>
    </row>
    <row r="566" spans="4:4" ht="15.75" customHeight="1" x14ac:dyDescent="0.25">
      <c r="D566" s="37"/>
    </row>
    <row r="567" spans="4:4" ht="15.75" customHeight="1" x14ac:dyDescent="0.25">
      <c r="D567" s="37"/>
    </row>
    <row r="568" spans="4:4" ht="15.75" customHeight="1" x14ac:dyDescent="0.25">
      <c r="D568" s="37"/>
    </row>
    <row r="569" spans="4:4" ht="15.75" customHeight="1" x14ac:dyDescent="0.25">
      <c r="D569" s="37"/>
    </row>
    <row r="570" spans="4:4" ht="15.75" customHeight="1" x14ac:dyDescent="0.25">
      <c r="D570" s="37"/>
    </row>
    <row r="571" spans="4:4" ht="15.75" customHeight="1" x14ac:dyDescent="0.25">
      <c r="D571" s="37"/>
    </row>
    <row r="572" spans="4:4" ht="15.75" customHeight="1" x14ac:dyDescent="0.25">
      <c r="D572" s="37"/>
    </row>
    <row r="573" spans="4:4" ht="15.75" customHeight="1" x14ac:dyDescent="0.25">
      <c r="D573" s="37"/>
    </row>
    <row r="574" spans="4:4" ht="15.75" customHeight="1" x14ac:dyDescent="0.25">
      <c r="D574" s="37"/>
    </row>
    <row r="575" spans="4:4" ht="15.75" customHeight="1" x14ac:dyDescent="0.25">
      <c r="D575" s="37"/>
    </row>
    <row r="576" spans="4:4" ht="15.75" customHeight="1" x14ac:dyDescent="0.25">
      <c r="D576" s="37"/>
    </row>
    <row r="577" spans="4:4" ht="15.75" customHeight="1" x14ac:dyDescent="0.25">
      <c r="D577" s="37"/>
    </row>
    <row r="578" spans="4:4" ht="15.75" customHeight="1" x14ac:dyDescent="0.25">
      <c r="D578" s="37"/>
    </row>
    <row r="579" spans="4:4" ht="15.75" customHeight="1" x14ac:dyDescent="0.25">
      <c r="D579" s="37"/>
    </row>
    <row r="580" spans="4:4" ht="15.75" customHeight="1" x14ac:dyDescent="0.25">
      <c r="D580" s="37"/>
    </row>
    <row r="581" spans="4:4" ht="15.75" customHeight="1" x14ac:dyDescent="0.25">
      <c r="D581" s="37"/>
    </row>
    <row r="582" spans="4:4" ht="15.75" customHeight="1" x14ac:dyDescent="0.25">
      <c r="D582" s="37"/>
    </row>
    <row r="583" spans="4:4" ht="15.75" customHeight="1" x14ac:dyDescent="0.25">
      <c r="D583" s="37"/>
    </row>
    <row r="584" spans="4:4" ht="15.75" customHeight="1" x14ac:dyDescent="0.25">
      <c r="D584" s="37"/>
    </row>
    <row r="585" spans="4:4" ht="15.75" customHeight="1" x14ac:dyDescent="0.25">
      <c r="D585" s="37"/>
    </row>
    <row r="586" spans="4:4" ht="15.75" customHeight="1" x14ac:dyDescent="0.25">
      <c r="D586" s="37"/>
    </row>
    <row r="587" spans="4:4" ht="15.75" customHeight="1" x14ac:dyDescent="0.25">
      <c r="D587" s="37"/>
    </row>
    <row r="588" spans="4:4" ht="15.75" customHeight="1" x14ac:dyDescent="0.25">
      <c r="D588" s="37"/>
    </row>
    <row r="589" spans="4:4" ht="15.75" customHeight="1" x14ac:dyDescent="0.25">
      <c r="D589" s="37"/>
    </row>
    <row r="590" spans="4:4" ht="15.75" customHeight="1" x14ac:dyDescent="0.25">
      <c r="D590" s="37"/>
    </row>
    <row r="591" spans="4:4" ht="15.75" customHeight="1" x14ac:dyDescent="0.25">
      <c r="D591" s="37"/>
    </row>
    <row r="592" spans="4:4" ht="15.75" customHeight="1" x14ac:dyDescent="0.25">
      <c r="D592" s="37"/>
    </row>
    <row r="593" spans="4:4" ht="15.75" customHeight="1" x14ac:dyDescent="0.25">
      <c r="D593" s="37"/>
    </row>
    <row r="594" spans="4:4" ht="15.75" customHeight="1" x14ac:dyDescent="0.25">
      <c r="D594" s="37"/>
    </row>
    <row r="595" spans="4:4" ht="15.75" customHeight="1" x14ac:dyDescent="0.25">
      <c r="D595" s="37"/>
    </row>
    <row r="596" spans="4:4" ht="15.75" customHeight="1" x14ac:dyDescent="0.25">
      <c r="D596" s="37"/>
    </row>
    <row r="597" spans="4:4" ht="15.75" customHeight="1" x14ac:dyDescent="0.25">
      <c r="D597" s="37"/>
    </row>
    <row r="598" spans="4:4" ht="15.75" customHeight="1" x14ac:dyDescent="0.25">
      <c r="D598" s="37"/>
    </row>
    <row r="599" spans="4:4" ht="15.75" customHeight="1" x14ac:dyDescent="0.25">
      <c r="D599" s="37"/>
    </row>
    <row r="600" spans="4:4" ht="15.75" customHeight="1" x14ac:dyDescent="0.25">
      <c r="D600" s="37"/>
    </row>
    <row r="601" spans="4:4" ht="15.75" customHeight="1" x14ac:dyDescent="0.25">
      <c r="D601" s="37"/>
    </row>
    <row r="602" spans="4:4" ht="15.75" customHeight="1" x14ac:dyDescent="0.25">
      <c r="D602" s="37"/>
    </row>
    <row r="603" spans="4:4" ht="15.75" customHeight="1" x14ac:dyDescent="0.25">
      <c r="D603" s="37"/>
    </row>
    <row r="604" spans="4:4" ht="15.75" customHeight="1" x14ac:dyDescent="0.25">
      <c r="D604" s="37"/>
    </row>
    <row r="605" spans="4:4" ht="15.75" customHeight="1" x14ac:dyDescent="0.25">
      <c r="D605" s="37"/>
    </row>
    <row r="606" spans="4:4" ht="15.75" customHeight="1" x14ac:dyDescent="0.25">
      <c r="D606" s="37"/>
    </row>
    <row r="607" spans="4:4" ht="15.75" customHeight="1" x14ac:dyDescent="0.25">
      <c r="D607" s="37"/>
    </row>
    <row r="608" spans="4:4" ht="15.75" customHeight="1" x14ac:dyDescent="0.25">
      <c r="D608" s="37"/>
    </row>
    <row r="609" spans="4:4" ht="15.75" customHeight="1" x14ac:dyDescent="0.25">
      <c r="D609" s="37"/>
    </row>
    <row r="610" spans="4:4" ht="15.75" customHeight="1" x14ac:dyDescent="0.25">
      <c r="D610" s="37"/>
    </row>
    <row r="611" spans="4:4" ht="15.75" customHeight="1" x14ac:dyDescent="0.25">
      <c r="D611" s="37"/>
    </row>
    <row r="612" spans="4:4" ht="15.75" customHeight="1" x14ac:dyDescent="0.25">
      <c r="D612" s="37"/>
    </row>
    <row r="613" spans="4:4" ht="15.75" customHeight="1" x14ac:dyDescent="0.25">
      <c r="D613" s="37"/>
    </row>
    <row r="614" spans="4:4" ht="15.75" customHeight="1" x14ac:dyDescent="0.25">
      <c r="D614" s="37"/>
    </row>
    <row r="615" spans="4:4" ht="15.75" customHeight="1" x14ac:dyDescent="0.25">
      <c r="D615" s="37"/>
    </row>
    <row r="616" spans="4:4" ht="15.75" customHeight="1" x14ac:dyDescent="0.25">
      <c r="D616" s="37"/>
    </row>
    <row r="617" spans="4:4" ht="15.75" customHeight="1" x14ac:dyDescent="0.25">
      <c r="D617" s="37"/>
    </row>
    <row r="618" spans="4:4" ht="15.75" customHeight="1" x14ac:dyDescent="0.25">
      <c r="D618" s="37"/>
    </row>
    <row r="619" spans="4:4" ht="15.75" customHeight="1" x14ac:dyDescent="0.25">
      <c r="D619" s="37"/>
    </row>
    <row r="620" spans="4:4" ht="15.75" customHeight="1" x14ac:dyDescent="0.25">
      <c r="D620" s="37"/>
    </row>
    <row r="621" spans="4:4" ht="15.75" customHeight="1" x14ac:dyDescent="0.25">
      <c r="D621" s="37"/>
    </row>
    <row r="622" spans="4:4" ht="15.75" customHeight="1" x14ac:dyDescent="0.25">
      <c r="D622" s="37"/>
    </row>
    <row r="623" spans="4:4" ht="15.75" customHeight="1" x14ac:dyDescent="0.25">
      <c r="D623" s="37"/>
    </row>
    <row r="624" spans="4:4" ht="15.75" customHeight="1" x14ac:dyDescent="0.25">
      <c r="D624" s="37"/>
    </row>
    <row r="625" spans="4:4" ht="15.75" customHeight="1" x14ac:dyDescent="0.25">
      <c r="D625" s="37"/>
    </row>
    <row r="626" spans="4:4" ht="15.75" customHeight="1" x14ac:dyDescent="0.25">
      <c r="D626" s="37"/>
    </row>
    <row r="627" spans="4:4" ht="15.75" customHeight="1" x14ac:dyDescent="0.25">
      <c r="D627" s="37"/>
    </row>
    <row r="628" spans="4:4" ht="15.75" customHeight="1" x14ac:dyDescent="0.25">
      <c r="D628" s="37"/>
    </row>
    <row r="629" spans="4:4" ht="15.75" customHeight="1" x14ac:dyDescent="0.25">
      <c r="D629" s="37"/>
    </row>
    <row r="630" spans="4:4" ht="15.75" customHeight="1" x14ac:dyDescent="0.25">
      <c r="D630" s="37"/>
    </row>
    <row r="631" spans="4:4" ht="15.75" customHeight="1" x14ac:dyDescent="0.25">
      <c r="D631" s="37"/>
    </row>
    <row r="632" spans="4:4" ht="15.75" customHeight="1" x14ac:dyDescent="0.25">
      <c r="D632" s="37"/>
    </row>
    <row r="633" spans="4:4" ht="15.75" customHeight="1" x14ac:dyDescent="0.25">
      <c r="D633" s="37"/>
    </row>
    <row r="634" spans="4:4" ht="15.75" customHeight="1" x14ac:dyDescent="0.25">
      <c r="D634" s="37"/>
    </row>
    <row r="635" spans="4:4" ht="15.75" customHeight="1" x14ac:dyDescent="0.25">
      <c r="D635" s="37"/>
    </row>
    <row r="636" spans="4:4" ht="15.75" customHeight="1" x14ac:dyDescent="0.25">
      <c r="D636" s="37"/>
    </row>
    <row r="637" spans="4:4" ht="15.75" customHeight="1" x14ac:dyDescent="0.25">
      <c r="D637" s="37"/>
    </row>
    <row r="638" spans="4:4" ht="15.75" customHeight="1" x14ac:dyDescent="0.25">
      <c r="D638" s="37"/>
    </row>
    <row r="639" spans="4:4" ht="15.75" customHeight="1" x14ac:dyDescent="0.25">
      <c r="D639" s="37"/>
    </row>
    <row r="640" spans="4:4" ht="15.75" customHeight="1" x14ac:dyDescent="0.25">
      <c r="D640" s="37"/>
    </row>
    <row r="641" spans="4:4" ht="15.75" customHeight="1" x14ac:dyDescent="0.25">
      <c r="D641" s="37"/>
    </row>
    <row r="642" spans="4:4" ht="15.75" customHeight="1" x14ac:dyDescent="0.25">
      <c r="D642" s="37"/>
    </row>
    <row r="643" spans="4:4" ht="15.75" customHeight="1" x14ac:dyDescent="0.25">
      <c r="D643" s="37"/>
    </row>
    <row r="644" spans="4:4" ht="15.75" customHeight="1" x14ac:dyDescent="0.25">
      <c r="D644" s="37"/>
    </row>
    <row r="645" spans="4:4" ht="15.75" customHeight="1" x14ac:dyDescent="0.25">
      <c r="D645" s="37"/>
    </row>
    <row r="646" spans="4:4" ht="15.75" customHeight="1" x14ac:dyDescent="0.25">
      <c r="D646" s="37"/>
    </row>
    <row r="647" spans="4:4" ht="15.75" customHeight="1" x14ac:dyDescent="0.25">
      <c r="D647" s="37"/>
    </row>
    <row r="648" spans="4:4" ht="15.75" customHeight="1" x14ac:dyDescent="0.25">
      <c r="D648" s="37"/>
    </row>
    <row r="649" spans="4:4" ht="15.75" customHeight="1" x14ac:dyDescent="0.25">
      <c r="D649" s="37"/>
    </row>
    <row r="650" spans="4:4" ht="15.75" customHeight="1" x14ac:dyDescent="0.25">
      <c r="D650" s="37"/>
    </row>
    <row r="651" spans="4:4" ht="15.75" customHeight="1" x14ac:dyDescent="0.25">
      <c r="D651" s="37"/>
    </row>
    <row r="652" spans="4:4" ht="15.75" customHeight="1" x14ac:dyDescent="0.25">
      <c r="D652" s="37"/>
    </row>
    <row r="653" spans="4:4" ht="15.75" customHeight="1" x14ac:dyDescent="0.25">
      <c r="D653" s="37"/>
    </row>
    <row r="654" spans="4:4" ht="15.75" customHeight="1" x14ac:dyDescent="0.25">
      <c r="D654" s="37"/>
    </row>
    <row r="655" spans="4:4" ht="15.75" customHeight="1" x14ac:dyDescent="0.25">
      <c r="D655" s="37"/>
    </row>
    <row r="656" spans="4:4" ht="15.75" customHeight="1" x14ac:dyDescent="0.25">
      <c r="D656" s="37"/>
    </row>
    <row r="657" spans="4:4" ht="15.75" customHeight="1" x14ac:dyDescent="0.25">
      <c r="D657" s="37"/>
    </row>
    <row r="658" spans="4:4" ht="15.75" customHeight="1" x14ac:dyDescent="0.25">
      <c r="D658" s="37"/>
    </row>
    <row r="659" spans="4:4" ht="15.75" customHeight="1" x14ac:dyDescent="0.25">
      <c r="D659" s="37"/>
    </row>
    <row r="660" spans="4:4" ht="15.75" customHeight="1" x14ac:dyDescent="0.25">
      <c r="D660" s="37"/>
    </row>
    <row r="661" spans="4:4" ht="15.75" customHeight="1" x14ac:dyDescent="0.25">
      <c r="D661" s="37"/>
    </row>
    <row r="662" spans="4:4" ht="15.75" customHeight="1" x14ac:dyDescent="0.25">
      <c r="D662" s="37"/>
    </row>
    <row r="663" spans="4:4" ht="15.75" customHeight="1" x14ac:dyDescent="0.25">
      <c r="D663" s="37"/>
    </row>
    <row r="664" spans="4:4" ht="15.75" customHeight="1" x14ac:dyDescent="0.25">
      <c r="D664" s="37"/>
    </row>
    <row r="665" spans="4:4" ht="15.75" customHeight="1" x14ac:dyDescent="0.25">
      <c r="D665" s="37"/>
    </row>
    <row r="666" spans="4:4" ht="15.75" customHeight="1" x14ac:dyDescent="0.25">
      <c r="D666" s="37"/>
    </row>
    <row r="667" spans="4:4" ht="15.75" customHeight="1" x14ac:dyDescent="0.25">
      <c r="D667" s="37"/>
    </row>
    <row r="668" spans="4:4" ht="15.75" customHeight="1" x14ac:dyDescent="0.25">
      <c r="D668" s="37"/>
    </row>
    <row r="669" spans="4:4" ht="15.75" customHeight="1" x14ac:dyDescent="0.25">
      <c r="D669" s="37"/>
    </row>
    <row r="670" spans="4:4" ht="15.75" customHeight="1" x14ac:dyDescent="0.25">
      <c r="D670" s="37"/>
    </row>
    <row r="671" spans="4:4" ht="15.75" customHeight="1" x14ac:dyDescent="0.25">
      <c r="D671" s="37"/>
    </row>
    <row r="672" spans="4:4" ht="15.75" customHeight="1" x14ac:dyDescent="0.25">
      <c r="D672" s="37"/>
    </row>
    <row r="673" spans="4:4" ht="15.75" customHeight="1" x14ac:dyDescent="0.25">
      <c r="D673" s="37"/>
    </row>
    <row r="674" spans="4:4" ht="15.75" customHeight="1" x14ac:dyDescent="0.25">
      <c r="D674" s="37"/>
    </row>
    <row r="675" spans="4:4" ht="15.75" customHeight="1" x14ac:dyDescent="0.25">
      <c r="D675" s="37"/>
    </row>
    <row r="676" spans="4:4" ht="15.75" customHeight="1" x14ac:dyDescent="0.25">
      <c r="D676" s="37"/>
    </row>
    <row r="677" spans="4:4" ht="15.75" customHeight="1" x14ac:dyDescent="0.25">
      <c r="D677" s="37"/>
    </row>
    <row r="678" spans="4:4" ht="15.75" customHeight="1" x14ac:dyDescent="0.25">
      <c r="D678" s="37"/>
    </row>
    <row r="679" spans="4:4" ht="15.75" customHeight="1" x14ac:dyDescent="0.25">
      <c r="D679" s="37"/>
    </row>
    <row r="680" spans="4:4" ht="15.75" customHeight="1" x14ac:dyDescent="0.25">
      <c r="D680" s="37"/>
    </row>
    <row r="681" spans="4:4" ht="15.75" customHeight="1" x14ac:dyDescent="0.25">
      <c r="D681" s="37"/>
    </row>
    <row r="682" spans="4:4" ht="15.75" customHeight="1" x14ac:dyDescent="0.25">
      <c r="D682" s="37"/>
    </row>
    <row r="683" spans="4:4" ht="15.75" customHeight="1" x14ac:dyDescent="0.25">
      <c r="D683" s="37"/>
    </row>
    <row r="684" spans="4:4" ht="15.75" customHeight="1" x14ac:dyDescent="0.25">
      <c r="D684" s="37"/>
    </row>
    <row r="685" spans="4:4" ht="15.75" customHeight="1" x14ac:dyDescent="0.25">
      <c r="D685" s="37"/>
    </row>
    <row r="686" spans="4:4" ht="15.75" customHeight="1" x14ac:dyDescent="0.25">
      <c r="D686" s="37"/>
    </row>
    <row r="687" spans="4:4" ht="15.75" customHeight="1" x14ac:dyDescent="0.25">
      <c r="D687" s="37"/>
    </row>
    <row r="688" spans="4:4" ht="15.75" customHeight="1" x14ac:dyDescent="0.25">
      <c r="D688" s="37"/>
    </row>
    <row r="689" spans="4:4" ht="15.75" customHeight="1" x14ac:dyDescent="0.25">
      <c r="D689" s="37"/>
    </row>
    <row r="690" spans="4:4" ht="15.75" customHeight="1" x14ac:dyDescent="0.25">
      <c r="D690" s="37"/>
    </row>
    <row r="691" spans="4:4" ht="15.75" customHeight="1" x14ac:dyDescent="0.25">
      <c r="D691" s="37"/>
    </row>
    <row r="692" spans="4:4" ht="15.75" customHeight="1" x14ac:dyDescent="0.25">
      <c r="D692" s="37"/>
    </row>
    <row r="693" spans="4:4" ht="15.75" customHeight="1" x14ac:dyDescent="0.25">
      <c r="D693" s="37"/>
    </row>
    <row r="694" spans="4:4" ht="15.75" customHeight="1" x14ac:dyDescent="0.25">
      <c r="D694" s="37"/>
    </row>
    <row r="695" spans="4:4" ht="15.75" customHeight="1" x14ac:dyDescent="0.25">
      <c r="D695" s="37"/>
    </row>
    <row r="696" spans="4:4" ht="15.75" customHeight="1" x14ac:dyDescent="0.25">
      <c r="D696" s="37"/>
    </row>
    <row r="697" spans="4:4" ht="15.75" customHeight="1" x14ac:dyDescent="0.25">
      <c r="D697" s="37"/>
    </row>
    <row r="698" spans="4:4" ht="15.75" customHeight="1" x14ac:dyDescent="0.25">
      <c r="D698" s="37"/>
    </row>
    <row r="699" spans="4:4" ht="15.75" customHeight="1" x14ac:dyDescent="0.25">
      <c r="D699" s="37"/>
    </row>
    <row r="700" spans="4:4" ht="15.75" customHeight="1" x14ac:dyDescent="0.25">
      <c r="D700" s="37"/>
    </row>
    <row r="701" spans="4:4" ht="15.75" customHeight="1" x14ac:dyDescent="0.25">
      <c r="D701" s="37"/>
    </row>
    <row r="702" spans="4:4" ht="15.75" customHeight="1" x14ac:dyDescent="0.25">
      <c r="D702" s="37"/>
    </row>
    <row r="703" spans="4:4" ht="15.75" customHeight="1" x14ac:dyDescent="0.25">
      <c r="D703" s="37"/>
    </row>
    <row r="704" spans="4:4" ht="15.75" customHeight="1" x14ac:dyDescent="0.25">
      <c r="D704" s="37"/>
    </row>
    <row r="705" spans="4:4" ht="15.75" customHeight="1" x14ac:dyDescent="0.25">
      <c r="D705" s="37"/>
    </row>
    <row r="706" spans="4:4" ht="15.75" customHeight="1" x14ac:dyDescent="0.25">
      <c r="D706" s="37"/>
    </row>
    <row r="707" spans="4:4" ht="15.75" customHeight="1" x14ac:dyDescent="0.25">
      <c r="D707" s="37"/>
    </row>
    <row r="708" spans="4:4" ht="15.75" customHeight="1" x14ac:dyDescent="0.25">
      <c r="D708" s="37"/>
    </row>
    <row r="709" spans="4:4" ht="15.75" customHeight="1" x14ac:dyDescent="0.25">
      <c r="D709" s="37"/>
    </row>
    <row r="710" spans="4:4" ht="15.75" customHeight="1" x14ac:dyDescent="0.25">
      <c r="D710" s="37"/>
    </row>
    <row r="711" spans="4:4" ht="15.75" customHeight="1" x14ac:dyDescent="0.25">
      <c r="D711" s="37"/>
    </row>
    <row r="712" spans="4:4" ht="15.75" customHeight="1" x14ac:dyDescent="0.25">
      <c r="D712" s="37"/>
    </row>
    <row r="713" spans="4:4" ht="15.75" customHeight="1" x14ac:dyDescent="0.25">
      <c r="D713" s="37"/>
    </row>
    <row r="714" spans="4:4" ht="15.75" customHeight="1" x14ac:dyDescent="0.25">
      <c r="D714" s="37"/>
    </row>
    <row r="715" spans="4:4" ht="15.75" customHeight="1" x14ac:dyDescent="0.25">
      <c r="D715" s="37"/>
    </row>
    <row r="716" spans="4:4" ht="15.75" customHeight="1" x14ac:dyDescent="0.25">
      <c r="D716" s="37"/>
    </row>
    <row r="717" spans="4:4" ht="15.75" customHeight="1" x14ac:dyDescent="0.25">
      <c r="D717" s="37"/>
    </row>
    <row r="718" spans="4:4" ht="15.75" customHeight="1" x14ac:dyDescent="0.25">
      <c r="D718" s="37"/>
    </row>
    <row r="719" spans="4:4" ht="15.75" customHeight="1" x14ac:dyDescent="0.25">
      <c r="D719" s="37"/>
    </row>
    <row r="720" spans="4:4" ht="15.75" customHeight="1" x14ac:dyDescent="0.25">
      <c r="D720" s="37"/>
    </row>
    <row r="721" spans="4:4" ht="15.75" customHeight="1" x14ac:dyDescent="0.25">
      <c r="D721" s="37"/>
    </row>
    <row r="722" spans="4:4" ht="15.75" customHeight="1" x14ac:dyDescent="0.25">
      <c r="D722" s="37"/>
    </row>
    <row r="723" spans="4:4" ht="15.75" customHeight="1" x14ac:dyDescent="0.25">
      <c r="D723" s="37"/>
    </row>
    <row r="724" spans="4:4" ht="15.75" customHeight="1" x14ac:dyDescent="0.25">
      <c r="D724" s="37"/>
    </row>
    <row r="725" spans="4:4" ht="15.75" customHeight="1" x14ac:dyDescent="0.25">
      <c r="D725" s="37"/>
    </row>
    <row r="726" spans="4:4" ht="15.75" customHeight="1" x14ac:dyDescent="0.25">
      <c r="D726" s="37"/>
    </row>
    <row r="727" spans="4:4" ht="15.75" customHeight="1" x14ac:dyDescent="0.25">
      <c r="D727" s="37"/>
    </row>
    <row r="728" spans="4:4" ht="15.75" customHeight="1" x14ac:dyDescent="0.25">
      <c r="D728" s="37"/>
    </row>
    <row r="729" spans="4:4" ht="15.75" customHeight="1" x14ac:dyDescent="0.25">
      <c r="D729" s="37"/>
    </row>
    <row r="730" spans="4:4" ht="15.75" customHeight="1" x14ac:dyDescent="0.25">
      <c r="D730" s="37"/>
    </row>
    <row r="731" spans="4:4" ht="15.75" customHeight="1" x14ac:dyDescent="0.25">
      <c r="D731" s="37"/>
    </row>
    <row r="732" spans="4:4" ht="15.75" customHeight="1" x14ac:dyDescent="0.25">
      <c r="D732" s="37"/>
    </row>
    <row r="733" spans="4:4" ht="15.75" customHeight="1" x14ac:dyDescent="0.25">
      <c r="D733" s="37"/>
    </row>
    <row r="734" spans="4:4" ht="15.75" customHeight="1" x14ac:dyDescent="0.25">
      <c r="D734" s="37"/>
    </row>
    <row r="735" spans="4:4" ht="15.75" customHeight="1" x14ac:dyDescent="0.25">
      <c r="D735" s="37"/>
    </row>
    <row r="736" spans="4:4" ht="15.75" customHeight="1" x14ac:dyDescent="0.25">
      <c r="D736" s="37"/>
    </row>
    <row r="737" spans="4:4" ht="15.75" customHeight="1" x14ac:dyDescent="0.25">
      <c r="D737" s="37"/>
    </row>
    <row r="738" spans="4:4" ht="15.75" customHeight="1" x14ac:dyDescent="0.25">
      <c r="D738" s="37"/>
    </row>
    <row r="739" spans="4:4" ht="15.75" customHeight="1" x14ac:dyDescent="0.25">
      <c r="D739" s="37"/>
    </row>
    <row r="740" spans="4:4" ht="15.75" customHeight="1" x14ac:dyDescent="0.25">
      <c r="D740" s="37"/>
    </row>
    <row r="741" spans="4:4" ht="15.75" customHeight="1" x14ac:dyDescent="0.25">
      <c r="D741" s="37"/>
    </row>
    <row r="742" spans="4:4" ht="15.75" customHeight="1" x14ac:dyDescent="0.25">
      <c r="D742" s="37"/>
    </row>
    <row r="743" spans="4:4" ht="15.75" customHeight="1" x14ac:dyDescent="0.25">
      <c r="D743" s="37"/>
    </row>
    <row r="744" spans="4:4" ht="15.75" customHeight="1" x14ac:dyDescent="0.25">
      <c r="D744" s="37"/>
    </row>
    <row r="745" spans="4:4" ht="15.75" customHeight="1" x14ac:dyDescent="0.25">
      <c r="D745" s="37"/>
    </row>
    <row r="746" spans="4:4" ht="15.75" customHeight="1" x14ac:dyDescent="0.25">
      <c r="D746" s="37"/>
    </row>
    <row r="747" spans="4:4" ht="15.75" customHeight="1" x14ac:dyDescent="0.25">
      <c r="D747" s="37"/>
    </row>
    <row r="748" spans="4:4" ht="15.75" customHeight="1" x14ac:dyDescent="0.25">
      <c r="D748" s="37"/>
    </row>
    <row r="749" spans="4:4" ht="15.75" customHeight="1" x14ac:dyDescent="0.25">
      <c r="D749" s="37"/>
    </row>
    <row r="750" spans="4:4" ht="15.75" customHeight="1" x14ac:dyDescent="0.25">
      <c r="D750" s="37"/>
    </row>
    <row r="751" spans="4:4" ht="15.75" customHeight="1" x14ac:dyDescent="0.25">
      <c r="D751" s="37"/>
    </row>
    <row r="752" spans="4:4" ht="15.75" customHeight="1" x14ac:dyDescent="0.25">
      <c r="D752" s="37"/>
    </row>
    <row r="753" spans="4:4" ht="15.75" customHeight="1" x14ac:dyDescent="0.25">
      <c r="D753" s="37"/>
    </row>
    <row r="754" spans="4:4" ht="15.75" customHeight="1" x14ac:dyDescent="0.25">
      <c r="D754" s="37"/>
    </row>
    <row r="755" spans="4:4" ht="15.75" customHeight="1" x14ac:dyDescent="0.25">
      <c r="D755" s="37"/>
    </row>
    <row r="756" spans="4:4" ht="15.75" customHeight="1" x14ac:dyDescent="0.25">
      <c r="D756" s="37"/>
    </row>
    <row r="757" spans="4:4" ht="15.75" customHeight="1" x14ac:dyDescent="0.25">
      <c r="D757" s="37"/>
    </row>
    <row r="758" spans="4:4" ht="15.75" customHeight="1" x14ac:dyDescent="0.25">
      <c r="D758" s="37"/>
    </row>
    <row r="759" spans="4:4" ht="15.75" customHeight="1" x14ac:dyDescent="0.25">
      <c r="D759" s="37"/>
    </row>
    <row r="760" spans="4:4" ht="15.75" customHeight="1" x14ac:dyDescent="0.25">
      <c r="D760" s="37"/>
    </row>
    <row r="761" spans="4:4" ht="15.75" customHeight="1" x14ac:dyDescent="0.25">
      <c r="D761" s="37"/>
    </row>
    <row r="762" spans="4:4" ht="15.75" customHeight="1" x14ac:dyDescent="0.25">
      <c r="D762" s="37"/>
    </row>
    <row r="763" spans="4:4" ht="15.75" customHeight="1" x14ac:dyDescent="0.25">
      <c r="D763" s="37"/>
    </row>
    <row r="764" spans="4:4" ht="15.75" customHeight="1" x14ac:dyDescent="0.25">
      <c r="D764" s="37"/>
    </row>
    <row r="765" spans="4:4" ht="15.75" customHeight="1" x14ac:dyDescent="0.25">
      <c r="D765" s="37"/>
    </row>
    <row r="766" spans="4:4" ht="15.75" customHeight="1" x14ac:dyDescent="0.25">
      <c r="D766" s="37"/>
    </row>
    <row r="767" spans="4:4" ht="15.75" customHeight="1" x14ac:dyDescent="0.25">
      <c r="D767" s="37"/>
    </row>
    <row r="768" spans="4:4" ht="15.75" customHeight="1" x14ac:dyDescent="0.25">
      <c r="D768" s="37"/>
    </row>
    <row r="769" spans="4:4" ht="15.75" customHeight="1" x14ac:dyDescent="0.25">
      <c r="D769" s="37"/>
    </row>
    <row r="770" spans="4:4" ht="15.75" customHeight="1" x14ac:dyDescent="0.25">
      <c r="D770" s="37"/>
    </row>
    <row r="771" spans="4:4" ht="15.75" customHeight="1" x14ac:dyDescent="0.25">
      <c r="D771" s="37"/>
    </row>
    <row r="772" spans="4:4" ht="15.75" customHeight="1" x14ac:dyDescent="0.25">
      <c r="D772" s="37"/>
    </row>
    <row r="773" spans="4:4" ht="15.75" customHeight="1" x14ac:dyDescent="0.25">
      <c r="D773" s="37"/>
    </row>
    <row r="774" spans="4:4" ht="15.75" customHeight="1" x14ac:dyDescent="0.25">
      <c r="D774" s="37"/>
    </row>
    <row r="775" spans="4:4" ht="15.75" customHeight="1" x14ac:dyDescent="0.25">
      <c r="D775" s="37"/>
    </row>
    <row r="776" spans="4:4" ht="15.75" customHeight="1" x14ac:dyDescent="0.25">
      <c r="D776" s="37"/>
    </row>
    <row r="777" spans="4:4" ht="15.75" customHeight="1" x14ac:dyDescent="0.25">
      <c r="D777" s="37"/>
    </row>
    <row r="778" spans="4:4" ht="15.75" customHeight="1" x14ac:dyDescent="0.25">
      <c r="D778" s="37"/>
    </row>
    <row r="779" spans="4:4" ht="15.75" customHeight="1" x14ac:dyDescent="0.25">
      <c r="D779" s="37"/>
    </row>
    <row r="780" spans="4:4" ht="15.75" customHeight="1" x14ac:dyDescent="0.25">
      <c r="D780" s="37"/>
    </row>
    <row r="781" spans="4:4" ht="15.75" customHeight="1" x14ac:dyDescent="0.25">
      <c r="D781" s="37"/>
    </row>
    <row r="782" spans="4:4" ht="15.75" customHeight="1" x14ac:dyDescent="0.25">
      <c r="D782" s="37"/>
    </row>
    <row r="783" spans="4:4" ht="15.75" customHeight="1" x14ac:dyDescent="0.25">
      <c r="D783" s="37"/>
    </row>
    <row r="784" spans="4:4" ht="15.75" customHeight="1" x14ac:dyDescent="0.25">
      <c r="D784" s="37"/>
    </row>
    <row r="785" spans="4:4" ht="15.75" customHeight="1" x14ac:dyDescent="0.25">
      <c r="D785" s="37"/>
    </row>
    <row r="786" spans="4:4" ht="15.75" customHeight="1" x14ac:dyDescent="0.25">
      <c r="D786" s="37"/>
    </row>
    <row r="787" spans="4:4" ht="15.75" customHeight="1" x14ac:dyDescent="0.25">
      <c r="D787" s="37"/>
    </row>
    <row r="788" spans="4:4" ht="15.75" customHeight="1" x14ac:dyDescent="0.25">
      <c r="D788" s="37"/>
    </row>
    <row r="789" spans="4:4" ht="15.75" customHeight="1" x14ac:dyDescent="0.25">
      <c r="D789" s="37"/>
    </row>
    <row r="790" spans="4:4" ht="15.75" customHeight="1" x14ac:dyDescent="0.25">
      <c r="D790" s="37"/>
    </row>
    <row r="791" spans="4:4" ht="15.75" customHeight="1" x14ac:dyDescent="0.25">
      <c r="D791" s="37"/>
    </row>
    <row r="792" spans="4:4" ht="15.75" customHeight="1" x14ac:dyDescent="0.25">
      <c r="D792" s="37"/>
    </row>
    <row r="793" spans="4:4" ht="15.75" customHeight="1" x14ac:dyDescent="0.25">
      <c r="D793" s="37"/>
    </row>
    <row r="794" spans="4:4" ht="15.75" customHeight="1" x14ac:dyDescent="0.25">
      <c r="D794" s="37"/>
    </row>
    <row r="795" spans="4:4" ht="15.75" customHeight="1" x14ac:dyDescent="0.25">
      <c r="D795" s="37"/>
    </row>
    <row r="796" spans="4:4" ht="15.75" customHeight="1" x14ac:dyDescent="0.25">
      <c r="D796" s="37"/>
    </row>
    <row r="797" spans="4:4" ht="15.75" customHeight="1" x14ac:dyDescent="0.25">
      <c r="D797" s="37"/>
    </row>
    <row r="798" spans="4:4" ht="15.75" customHeight="1" x14ac:dyDescent="0.25">
      <c r="D798" s="37"/>
    </row>
    <row r="799" spans="4:4" ht="15.75" customHeight="1" x14ac:dyDescent="0.25">
      <c r="D799" s="37"/>
    </row>
    <row r="800" spans="4:4" ht="15.75" customHeight="1" x14ac:dyDescent="0.25">
      <c r="D800" s="37"/>
    </row>
    <row r="801" spans="4:4" ht="15.75" customHeight="1" x14ac:dyDescent="0.25">
      <c r="D801" s="37"/>
    </row>
    <row r="802" spans="4:4" ht="15.75" customHeight="1" x14ac:dyDescent="0.25">
      <c r="D802" s="37"/>
    </row>
    <row r="803" spans="4:4" ht="15.75" customHeight="1" x14ac:dyDescent="0.25">
      <c r="D803" s="37"/>
    </row>
    <row r="804" spans="4:4" ht="15.75" customHeight="1" x14ac:dyDescent="0.25">
      <c r="D804" s="37"/>
    </row>
    <row r="805" spans="4:4" ht="15.75" customHeight="1" x14ac:dyDescent="0.25">
      <c r="D805" s="37"/>
    </row>
    <row r="806" spans="4:4" ht="15.75" customHeight="1" x14ac:dyDescent="0.25">
      <c r="D806" s="37"/>
    </row>
    <row r="807" spans="4:4" ht="15.75" customHeight="1" x14ac:dyDescent="0.25">
      <c r="D807" s="37"/>
    </row>
    <row r="808" spans="4:4" ht="15.75" customHeight="1" x14ac:dyDescent="0.25">
      <c r="D808" s="37"/>
    </row>
    <row r="809" spans="4:4" ht="15.75" customHeight="1" x14ac:dyDescent="0.25">
      <c r="D809" s="37"/>
    </row>
    <row r="810" spans="4:4" ht="15.75" customHeight="1" x14ac:dyDescent="0.25">
      <c r="D810" s="37"/>
    </row>
    <row r="811" spans="4:4" ht="15.75" customHeight="1" x14ac:dyDescent="0.25">
      <c r="D811" s="37"/>
    </row>
    <row r="812" spans="4:4" ht="15.75" customHeight="1" x14ac:dyDescent="0.25">
      <c r="D812" s="37"/>
    </row>
    <row r="813" spans="4:4" ht="15.75" customHeight="1" x14ac:dyDescent="0.25">
      <c r="D813" s="37"/>
    </row>
    <row r="814" spans="4:4" ht="15.75" customHeight="1" x14ac:dyDescent="0.25">
      <c r="D814" s="37"/>
    </row>
    <row r="815" spans="4:4" ht="15.75" customHeight="1" x14ac:dyDescent="0.25">
      <c r="D815" s="37"/>
    </row>
    <row r="816" spans="4:4" ht="15.75" customHeight="1" x14ac:dyDescent="0.25">
      <c r="D816" s="37"/>
    </row>
    <row r="817" spans="4:4" ht="15.75" customHeight="1" x14ac:dyDescent="0.25">
      <c r="D817" s="37"/>
    </row>
    <row r="818" spans="4:4" ht="15.75" customHeight="1" x14ac:dyDescent="0.25">
      <c r="D818" s="37"/>
    </row>
    <row r="819" spans="4:4" ht="15.75" customHeight="1" x14ac:dyDescent="0.25">
      <c r="D819" s="37"/>
    </row>
    <row r="820" spans="4:4" ht="15.75" customHeight="1" x14ac:dyDescent="0.25">
      <c r="D820" s="37"/>
    </row>
    <row r="821" spans="4:4" ht="15.75" customHeight="1" x14ac:dyDescent="0.25">
      <c r="D821" s="37"/>
    </row>
    <row r="822" spans="4:4" ht="15.75" customHeight="1" x14ac:dyDescent="0.25">
      <c r="D822" s="37"/>
    </row>
    <row r="823" spans="4:4" ht="15.75" customHeight="1" x14ac:dyDescent="0.25">
      <c r="D823" s="37"/>
    </row>
    <row r="824" spans="4:4" ht="15.75" customHeight="1" x14ac:dyDescent="0.25">
      <c r="D824" s="37"/>
    </row>
    <row r="825" spans="4:4" ht="15.75" customHeight="1" x14ac:dyDescent="0.25">
      <c r="D825" s="37"/>
    </row>
    <row r="826" spans="4:4" ht="15.75" customHeight="1" x14ac:dyDescent="0.25">
      <c r="D826" s="37"/>
    </row>
    <row r="827" spans="4:4" ht="15.75" customHeight="1" x14ac:dyDescent="0.25">
      <c r="D827" s="37"/>
    </row>
    <row r="828" spans="4:4" ht="15.75" customHeight="1" x14ac:dyDescent="0.25">
      <c r="D828" s="37"/>
    </row>
    <row r="829" spans="4:4" ht="15.75" customHeight="1" x14ac:dyDescent="0.25">
      <c r="D829" s="37"/>
    </row>
    <row r="830" spans="4:4" ht="15.75" customHeight="1" x14ac:dyDescent="0.25">
      <c r="D830" s="37"/>
    </row>
    <row r="831" spans="4:4" ht="15.75" customHeight="1" x14ac:dyDescent="0.25">
      <c r="D831" s="37"/>
    </row>
    <row r="832" spans="4:4" ht="15.75" customHeight="1" x14ac:dyDescent="0.25">
      <c r="D832" s="37"/>
    </row>
    <row r="833" spans="4:4" ht="15.75" customHeight="1" x14ac:dyDescent="0.25">
      <c r="D833" s="37"/>
    </row>
    <row r="834" spans="4:4" ht="15.75" customHeight="1" x14ac:dyDescent="0.25">
      <c r="D834" s="37"/>
    </row>
    <row r="835" spans="4:4" ht="15.75" customHeight="1" x14ac:dyDescent="0.25">
      <c r="D835" s="37"/>
    </row>
    <row r="836" spans="4:4" ht="15.75" customHeight="1" x14ac:dyDescent="0.25">
      <c r="D836" s="37"/>
    </row>
    <row r="837" spans="4:4" ht="15.75" customHeight="1" x14ac:dyDescent="0.25">
      <c r="D837" s="37"/>
    </row>
    <row r="838" spans="4:4" ht="15.75" customHeight="1" x14ac:dyDescent="0.25">
      <c r="D838" s="37"/>
    </row>
    <row r="839" spans="4:4" ht="15.75" customHeight="1" x14ac:dyDescent="0.25">
      <c r="D839" s="37"/>
    </row>
    <row r="840" spans="4:4" ht="15.75" customHeight="1" x14ac:dyDescent="0.25">
      <c r="D840" s="37"/>
    </row>
    <row r="841" spans="4:4" ht="15.75" customHeight="1" x14ac:dyDescent="0.25">
      <c r="D841" s="37"/>
    </row>
    <row r="842" spans="4:4" ht="15.75" customHeight="1" x14ac:dyDescent="0.25">
      <c r="D842" s="37"/>
    </row>
    <row r="843" spans="4:4" ht="15.75" customHeight="1" x14ac:dyDescent="0.25">
      <c r="D843" s="37"/>
    </row>
    <row r="844" spans="4:4" ht="15.75" customHeight="1" x14ac:dyDescent="0.25">
      <c r="D844" s="37"/>
    </row>
    <row r="845" spans="4:4" ht="15.75" customHeight="1" x14ac:dyDescent="0.25">
      <c r="D845" s="37"/>
    </row>
    <row r="846" spans="4:4" ht="15.75" customHeight="1" x14ac:dyDescent="0.25">
      <c r="D846" s="37"/>
    </row>
    <row r="847" spans="4:4" ht="15.75" customHeight="1" x14ac:dyDescent="0.25">
      <c r="D847" s="37"/>
    </row>
    <row r="848" spans="4:4" ht="15.75" customHeight="1" x14ac:dyDescent="0.25">
      <c r="D848" s="37"/>
    </row>
    <row r="849" spans="4:4" ht="15.75" customHeight="1" x14ac:dyDescent="0.25">
      <c r="D849" s="37"/>
    </row>
    <row r="850" spans="4:4" ht="15.75" customHeight="1" x14ac:dyDescent="0.25">
      <c r="D850" s="37"/>
    </row>
    <row r="851" spans="4:4" ht="15.75" customHeight="1" x14ac:dyDescent="0.25">
      <c r="D851" s="37"/>
    </row>
    <row r="852" spans="4:4" ht="15.75" customHeight="1" x14ac:dyDescent="0.25">
      <c r="D852" s="37"/>
    </row>
    <row r="853" spans="4:4" ht="15.75" customHeight="1" x14ac:dyDescent="0.25">
      <c r="D853" s="37"/>
    </row>
    <row r="854" spans="4:4" ht="15.75" customHeight="1" x14ac:dyDescent="0.25">
      <c r="D854" s="37"/>
    </row>
    <row r="855" spans="4:4" ht="15.75" customHeight="1" x14ac:dyDescent="0.25">
      <c r="D855" s="37"/>
    </row>
    <row r="856" spans="4:4" ht="15.75" customHeight="1" x14ac:dyDescent="0.25">
      <c r="D856" s="37"/>
    </row>
    <row r="857" spans="4:4" ht="15.75" customHeight="1" x14ac:dyDescent="0.25">
      <c r="D857" s="37"/>
    </row>
    <row r="858" spans="4:4" ht="15.75" customHeight="1" x14ac:dyDescent="0.25">
      <c r="D858" s="37"/>
    </row>
    <row r="859" spans="4:4" ht="15.75" customHeight="1" x14ac:dyDescent="0.25">
      <c r="D859" s="37"/>
    </row>
    <row r="860" spans="4:4" ht="15.75" customHeight="1" x14ac:dyDescent="0.25">
      <c r="D860" s="37"/>
    </row>
    <row r="861" spans="4:4" ht="15.75" customHeight="1" x14ac:dyDescent="0.25">
      <c r="D861" s="37"/>
    </row>
    <row r="862" spans="4:4" ht="15.75" customHeight="1" x14ac:dyDescent="0.25">
      <c r="D862" s="37"/>
    </row>
    <row r="863" spans="4:4" ht="15.75" customHeight="1" x14ac:dyDescent="0.25">
      <c r="D863" s="37"/>
    </row>
    <row r="864" spans="4:4" ht="15.75" customHeight="1" x14ac:dyDescent="0.25">
      <c r="D864" s="37"/>
    </row>
    <row r="865" spans="4:4" ht="15.75" customHeight="1" x14ac:dyDescent="0.25">
      <c r="D865" s="37"/>
    </row>
    <row r="866" spans="4:4" ht="15.75" customHeight="1" x14ac:dyDescent="0.25">
      <c r="D866" s="37"/>
    </row>
    <row r="867" spans="4:4" ht="15.75" customHeight="1" x14ac:dyDescent="0.25">
      <c r="D867" s="37"/>
    </row>
    <row r="868" spans="4:4" ht="15.75" customHeight="1" x14ac:dyDescent="0.25">
      <c r="D868" s="37"/>
    </row>
    <row r="869" spans="4:4" ht="15.75" customHeight="1" x14ac:dyDescent="0.25">
      <c r="D869" s="37"/>
    </row>
    <row r="870" spans="4:4" ht="15.75" customHeight="1" x14ac:dyDescent="0.25">
      <c r="D870" s="37"/>
    </row>
    <row r="871" spans="4:4" ht="15.75" customHeight="1" x14ac:dyDescent="0.25">
      <c r="D871" s="37"/>
    </row>
    <row r="872" spans="4:4" ht="15.75" customHeight="1" x14ac:dyDescent="0.25">
      <c r="D872" s="37"/>
    </row>
    <row r="873" spans="4:4" ht="15.75" customHeight="1" x14ac:dyDescent="0.25">
      <c r="D873" s="37"/>
    </row>
    <row r="874" spans="4:4" ht="15.75" customHeight="1" x14ac:dyDescent="0.25">
      <c r="D874" s="37"/>
    </row>
    <row r="875" spans="4:4" ht="15.75" customHeight="1" x14ac:dyDescent="0.25">
      <c r="D875" s="37"/>
    </row>
    <row r="876" spans="4:4" ht="15.75" customHeight="1" x14ac:dyDescent="0.25">
      <c r="D876" s="37"/>
    </row>
    <row r="877" spans="4:4" ht="15.75" customHeight="1" x14ac:dyDescent="0.25">
      <c r="D877" s="37"/>
    </row>
    <row r="878" spans="4:4" ht="15.75" customHeight="1" x14ac:dyDescent="0.25">
      <c r="D878" s="37"/>
    </row>
    <row r="879" spans="4:4" ht="15.75" customHeight="1" x14ac:dyDescent="0.25">
      <c r="D879" s="37"/>
    </row>
    <row r="880" spans="4:4" ht="15.75" customHeight="1" x14ac:dyDescent="0.25">
      <c r="D880" s="37"/>
    </row>
    <row r="881" spans="4:4" ht="15.75" customHeight="1" x14ac:dyDescent="0.25">
      <c r="D881" s="37"/>
    </row>
    <row r="882" spans="4:4" ht="15.75" customHeight="1" x14ac:dyDescent="0.25">
      <c r="D882" s="37"/>
    </row>
    <row r="883" spans="4:4" ht="15.75" customHeight="1" x14ac:dyDescent="0.25">
      <c r="D883" s="37"/>
    </row>
    <row r="884" spans="4:4" ht="15.75" customHeight="1" x14ac:dyDescent="0.25">
      <c r="D884" s="37"/>
    </row>
    <row r="885" spans="4:4" ht="15.75" customHeight="1" x14ac:dyDescent="0.25">
      <c r="D885" s="37"/>
    </row>
    <row r="886" spans="4:4" ht="15.75" customHeight="1" x14ac:dyDescent="0.25">
      <c r="D886" s="37"/>
    </row>
    <row r="887" spans="4:4" ht="15.75" customHeight="1" x14ac:dyDescent="0.25">
      <c r="D887" s="37"/>
    </row>
    <row r="888" spans="4:4" ht="15.75" customHeight="1" x14ac:dyDescent="0.25">
      <c r="D888" s="37"/>
    </row>
    <row r="889" spans="4:4" ht="15.75" customHeight="1" x14ac:dyDescent="0.25">
      <c r="D889" s="37"/>
    </row>
    <row r="890" spans="4:4" ht="15.75" customHeight="1" x14ac:dyDescent="0.25">
      <c r="D890" s="37"/>
    </row>
    <row r="891" spans="4:4" ht="15.75" customHeight="1" x14ac:dyDescent="0.25">
      <c r="D891" s="37"/>
    </row>
    <row r="892" spans="4:4" ht="15.75" customHeight="1" x14ac:dyDescent="0.25">
      <c r="D892" s="37"/>
    </row>
    <row r="893" spans="4:4" ht="15.75" customHeight="1" x14ac:dyDescent="0.25">
      <c r="D893" s="37"/>
    </row>
    <row r="894" spans="4:4" ht="15.75" customHeight="1" x14ac:dyDescent="0.25">
      <c r="D894" s="37"/>
    </row>
    <row r="895" spans="4:4" ht="15.75" customHeight="1" x14ac:dyDescent="0.25">
      <c r="D895" s="37"/>
    </row>
    <row r="896" spans="4:4" ht="15.75" customHeight="1" x14ac:dyDescent="0.25">
      <c r="D896" s="37"/>
    </row>
    <row r="897" spans="4:4" ht="15.75" customHeight="1" x14ac:dyDescent="0.25">
      <c r="D897" s="37"/>
    </row>
    <row r="898" spans="4:4" ht="15.75" customHeight="1" x14ac:dyDescent="0.25">
      <c r="D898" s="37"/>
    </row>
    <row r="899" spans="4:4" ht="15.75" customHeight="1" x14ac:dyDescent="0.25">
      <c r="D899" s="37"/>
    </row>
    <row r="900" spans="4:4" ht="15.75" customHeight="1" x14ac:dyDescent="0.25">
      <c r="D900" s="37"/>
    </row>
    <row r="901" spans="4:4" ht="15.75" customHeight="1" x14ac:dyDescent="0.25">
      <c r="D901" s="37"/>
    </row>
    <row r="902" spans="4:4" ht="15.75" customHeight="1" x14ac:dyDescent="0.25">
      <c r="D902" s="37"/>
    </row>
    <row r="903" spans="4:4" ht="15.75" customHeight="1" x14ac:dyDescent="0.25">
      <c r="D903" s="37"/>
    </row>
    <row r="904" spans="4:4" ht="15.75" customHeight="1" x14ac:dyDescent="0.25">
      <c r="D904" s="37"/>
    </row>
    <row r="905" spans="4:4" ht="15.75" customHeight="1" x14ac:dyDescent="0.25">
      <c r="D905" s="37"/>
    </row>
    <row r="906" spans="4:4" ht="15.75" customHeight="1" x14ac:dyDescent="0.25">
      <c r="D906" s="37"/>
    </row>
    <row r="907" spans="4:4" ht="15.75" customHeight="1" x14ac:dyDescent="0.25">
      <c r="D907" s="37"/>
    </row>
    <row r="908" spans="4:4" ht="15.75" customHeight="1" x14ac:dyDescent="0.25">
      <c r="D908" s="37"/>
    </row>
    <row r="909" spans="4:4" ht="15.75" customHeight="1" x14ac:dyDescent="0.25">
      <c r="D909" s="37"/>
    </row>
    <row r="910" spans="4:4" ht="15.75" customHeight="1" x14ac:dyDescent="0.25">
      <c r="D910" s="37"/>
    </row>
    <row r="911" spans="4:4" ht="15.75" customHeight="1" x14ac:dyDescent="0.25">
      <c r="D911" s="37"/>
    </row>
    <row r="912" spans="4:4" ht="15.75" customHeight="1" x14ac:dyDescent="0.25">
      <c r="D912" s="37"/>
    </row>
    <row r="913" spans="4:4" ht="15.75" customHeight="1" x14ac:dyDescent="0.25">
      <c r="D913" s="37"/>
    </row>
    <row r="914" spans="4:4" ht="15.75" customHeight="1" x14ac:dyDescent="0.25">
      <c r="D914" s="37"/>
    </row>
    <row r="915" spans="4:4" ht="15.75" customHeight="1" x14ac:dyDescent="0.25">
      <c r="D915" s="37"/>
    </row>
    <row r="916" spans="4:4" ht="15.75" customHeight="1" x14ac:dyDescent="0.25">
      <c r="D916" s="37"/>
    </row>
    <row r="917" spans="4:4" ht="15.75" customHeight="1" x14ac:dyDescent="0.25">
      <c r="D917" s="37"/>
    </row>
    <row r="918" spans="4:4" ht="15.75" customHeight="1" x14ac:dyDescent="0.25">
      <c r="D918" s="37"/>
    </row>
    <row r="919" spans="4:4" ht="15.75" customHeight="1" x14ac:dyDescent="0.25">
      <c r="D919" s="37"/>
    </row>
    <row r="920" spans="4:4" ht="15.75" customHeight="1" x14ac:dyDescent="0.25">
      <c r="D920" s="37"/>
    </row>
    <row r="921" spans="4:4" ht="15.75" customHeight="1" x14ac:dyDescent="0.25">
      <c r="D921" s="37"/>
    </row>
    <row r="922" spans="4:4" ht="15.75" customHeight="1" x14ac:dyDescent="0.25">
      <c r="D922" s="37"/>
    </row>
    <row r="923" spans="4:4" ht="15.75" customHeight="1" x14ac:dyDescent="0.25">
      <c r="D923" s="37"/>
    </row>
    <row r="924" spans="4:4" ht="15.75" customHeight="1" x14ac:dyDescent="0.25">
      <c r="D924" s="37"/>
    </row>
    <row r="925" spans="4:4" ht="15.75" customHeight="1" x14ac:dyDescent="0.25">
      <c r="D925" s="37"/>
    </row>
    <row r="926" spans="4:4" ht="15.75" customHeight="1" x14ac:dyDescent="0.25">
      <c r="D926" s="37"/>
    </row>
    <row r="927" spans="4:4" ht="15.75" customHeight="1" x14ac:dyDescent="0.25">
      <c r="D927" s="37"/>
    </row>
    <row r="928" spans="4:4" ht="15.75" customHeight="1" x14ac:dyDescent="0.25">
      <c r="D928" s="37"/>
    </row>
    <row r="929" spans="4:4" ht="15.75" customHeight="1" x14ac:dyDescent="0.25">
      <c r="D929" s="37"/>
    </row>
    <row r="930" spans="4:4" ht="15.75" customHeight="1" x14ac:dyDescent="0.25">
      <c r="D930" s="37"/>
    </row>
    <row r="931" spans="4:4" ht="15.75" customHeight="1" x14ac:dyDescent="0.25">
      <c r="D931" s="37"/>
    </row>
    <row r="932" spans="4:4" ht="15.75" customHeight="1" x14ac:dyDescent="0.25">
      <c r="D932" s="37"/>
    </row>
    <row r="933" spans="4:4" ht="15.75" customHeight="1" x14ac:dyDescent="0.25">
      <c r="D933" s="37"/>
    </row>
    <row r="934" spans="4:4" ht="15.75" customHeight="1" x14ac:dyDescent="0.25">
      <c r="D934" s="37"/>
    </row>
    <row r="935" spans="4:4" ht="15.75" customHeight="1" x14ac:dyDescent="0.25">
      <c r="D935" s="37"/>
    </row>
    <row r="936" spans="4:4" ht="15.75" customHeight="1" x14ac:dyDescent="0.25">
      <c r="D936" s="37"/>
    </row>
    <row r="937" spans="4:4" ht="15.75" customHeight="1" x14ac:dyDescent="0.25">
      <c r="D937" s="37"/>
    </row>
    <row r="938" spans="4:4" ht="15.75" customHeight="1" x14ac:dyDescent="0.25">
      <c r="D938" s="37"/>
    </row>
    <row r="939" spans="4:4" ht="15.75" customHeight="1" x14ac:dyDescent="0.25">
      <c r="D939" s="37"/>
    </row>
    <row r="940" spans="4:4" ht="15.75" customHeight="1" x14ac:dyDescent="0.25">
      <c r="D940" s="37"/>
    </row>
    <row r="941" spans="4:4" ht="15.75" customHeight="1" x14ac:dyDescent="0.25">
      <c r="D941" s="37"/>
    </row>
    <row r="942" spans="4:4" ht="15.75" customHeight="1" x14ac:dyDescent="0.25">
      <c r="D942" s="37"/>
    </row>
    <row r="943" spans="4:4" ht="15.75" customHeight="1" x14ac:dyDescent="0.25">
      <c r="D943" s="37"/>
    </row>
    <row r="944" spans="4:4" ht="15.75" customHeight="1" x14ac:dyDescent="0.25">
      <c r="D944" s="37"/>
    </row>
    <row r="945" spans="4:4" ht="15.75" customHeight="1" x14ac:dyDescent="0.25">
      <c r="D945" s="37"/>
    </row>
    <row r="946" spans="4:4" ht="15.75" customHeight="1" x14ac:dyDescent="0.25">
      <c r="D946" s="37"/>
    </row>
    <row r="947" spans="4:4" ht="15.75" customHeight="1" x14ac:dyDescent="0.25">
      <c r="D947" s="37"/>
    </row>
    <row r="948" spans="4:4" ht="15.75" customHeight="1" x14ac:dyDescent="0.25">
      <c r="D948" s="37"/>
    </row>
    <row r="949" spans="4:4" ht="15.75" customHeight="1" x14ac:dyDescent="0.25">
      <c r="D949" s="37"/>
    </row>
    <row r="950" spans="4:4" ht="15.75" customHeight="1" x14ac:dyDescent="0.25">
      <c r="D950" s="37"/>
    </row>
    <row r="951" spans="4:4" ht="15.75" customHeight="1" x14ac:dyDescent="0.25">
      <c r="D951" s="37"/>
    </row>
    <row r="952" spans="4:4" ht="15.75" customHeight="1" x14ac:dyDescent="0.25">
      <c r="D952" s="37"/>
    </row>
    <row r="953" spans="4:4" ht="15.75" customHeight="1" x14ac:dyDescent="0.25">
      <c r="D953" s="37"/>
    </row>
    <row r="954" spans="4:4" ht="15.75" customHeight="1" x14ac:dyDescent="0.25">
      <c r="D954" s="37"/>
    </row>
    <row r="955" spans="4:4" ht="15.75" customHeight="1" x14ac:dyDescent="0.25">
      <c r="D955" s="37"/>
    </row>
    <row r="956" spans="4:4" ht="15.75" customHeight="1" x14ac:dyDescent="0.25">
      <c r="D956" s="37"/>
    </row>
    <row r="957" spans="4:4" ht="15.75" customHeight="1" x14ac:dyDescent="0.25">
      <c r="D957" s="37"/>
    </row>
    <row r="958" spans="4:4" ht="15.75" customHeight="1" x14ac:dyDescent="0.25">
      <c r="D958" s="37"/>
    </row>
    <row r="959" spans="4:4" ht="15.75" customHeight="1" x14ac:dyDescent="0.25">
      <c r="D959" s="37"/>
    </row>
    <row r="960" spans="4:4" ht="15.75" customHeight="1" x14ac:dyDescent="0.25">
      <c r="D960" s="37"/>
    </row>
    <row r="961" spans="4:4" ht="15.75" customHeight="1" x14ac:dyDescent="0.25">
      <c r="D961" s="37"/>
    </row>
    <row r="962" spans="4:4" ht="15.75" customHeight="1" x14ac:dyDescent="0.25">
      <c r="D962" s="37"/>
    </row>
    <row r="963" spans="4:4" ht="15.75" customHeight="1" x14ac:dyDescent="0.25">
      <c r="D963" s="37"/>
    </row>
    <row r="964" spans="4:4" ht="15.75" customHeight="1" x14ac:dyDescent="0.25">
      <c r="D964" s="37"/>
    </row>
    <row r="965" spans="4:4" ht="15.75" customHeight="1" x14ac:dyDescent="0.25">
      <c r="D965" s="37"/>
    </row>
    <row r="966" spans="4:4" ht="15.75" customHeight="1" x14ac:dyDescent="0.25">
      <c r="D966" s="37"/>
    </row>
    <row r="967" spans="4:4" ht="15.75" customHeight="1" x14ac:dyDescent="0.25">
      <c r="D967" s="37"/>
    </row>
    <row r="968" spans="4:4" ht="15.75" customHeight="1" x14ac:dyDescent="0.25">
      <c r="D968" s="37"/>
    </row>
    <row r="969" spans="4:4" ht="15.75" customHeight="1" x14ac:dyDescent="0.25">
      <c r="D969" s="37"/>
    </row>
    <row r="970" spans="4:4" ht="15.75" customHeight="1" x14ac:dyDescent="0.25">
      <c r="D970" s="37"/>
    </row>
    <row r="971" spans="4:4" ht="15.75" customHeight="1" x14ac:dyDescent="0.25">
      <c r="D971" s="37"/>
    </row>
    <row r="972" spans="4:4" ht="15.75" customHeight="1" x14ac:dyDescent="0.25">
      <c r="D972" s="37"/>
    </row>
    <row r="973" spans="4:4" ht="15.75" customHeight="1" x14ac:dyDescent="0.25">
      <c r="D973" s="37"/>
    </row>
    <row r="974" spans="4:4" ht="15.75" customHeight="1" x14ac:dyDescent="0.25">
      <c r="D974" s="37"/>
    </row>
    <row r="975" spans="4:4" ht="15.75" customHeight="1" x14ac:dyDescent="0.25">
      <c r="D975" s="37"/>
    </row>
    <row r="976" spans="4:4" ht="15.75" customHeight="1" x14ac:dyDescent="0.25">
      <c r="D976" s="37"/>
    </row>
    <row r="977" spans="4:4" ht="15.75" customHeight="1" x14ac:dyDescent="0.25">
      <c r="D977" s="37"/>
    </row>
    <row r="978" spans="4:4" ht="15.75" customHeight="1" x14ac:dyDescent="0.25">
      <c r="D978" s="37"/>
    </row>
    <row r="979" spans="4:4" ht="15.75" customHeight="1" x14ac:dyDescent="0.25">
      <c r="D979" s="37"/>
    </row>
    <row r="980" spans="4:4" ht="15.75" customHeight="1" x14ac:dyDescent="0.25">
      <c r="D980" s="37"/>
    </row>
    <row r="981" spans="4:4" ht="15.75" customHeight="1" x14ac:dyDescent="0.25">
      <c r="D981" s="37"/>
    </row>
    <row r="982" spans="4:4" ht="15.75" customHeight="1" x14ac:dyDescent="0.25">
      <c r="D982" s="37"/>
    </row>
    <row r="983" spans="4:4" ht="15.75" customHeight="1" x14ac:dyDescent="0.25">
      <c r="D983" s="37"/>
    </row>
    <row r="984" spans="4:4" ht="15.75" customHeight="1" x14ac:dyDescent="0.25">
      <c r="D984" s="37"/>
    </row>
    <row r="985" spans="4:4" ht="15.75" customHeight="1" x14ac:dyDescent="0.25">
      <c r="D985" s="37"/>
    </row>
    <row r="986" spans="4:4" ht="15.75" customHeight="1" x14ac:dyDescent="0.25">
      <c r="D986" s="37"/>
    </row>
    <row r="987" spans="4:4" ht="15.75" customHeight="1" x14ac:dyDescent="0.25">
      <c r="D987" s="37"/>
    </row>
    <row r="988" spans="4:4" ht="15.75" customHeight="1" x14ac:dyDescent="0.25">
      <c r="D988" s="37"/>
    </row>
    <row r="989" spans="4:4" ht="15.75" customHeight="1" x14ac:dyDescent="0.25">
      <c r="D989" s="37"/>
    </row>
    <row r="990" spans="4:4" ht="15.75" customHeight="1" x14ac:dyDescent="0.25">
      <c r="D990" s="37"/>
    </row>
    <row r="991" spans="4:4" ht="15.75" customHeight="1" x14ac:dyDescent="0.25">
      <c r="D991" s="37"/>
    </row>
    <row r="992" spans="4:4" ht="15.75" customHeight="1" x14ac:dyDescent="0.25">
      <c r="D992" s="37"/>
    </row>
    <row r="993" spans="4:4" ht="15.75" customHeight="1" x14ac:dyDescent="0.25">
      <c r="D993" s="37"/>
    </row>
    <row r="994" spans="4:4" ht="15.75" customHeight="1" x14ac:dyDescent="0.25">
      <c r="D994" s="37"/>
    </row>
    <row r="995" spans="4:4" ht="15.75" customHeight="1" x14ac:dyDescent="0.25">
      <c r="D995" s="37"/>
    </row>
    <row r="996" spans="4:4" ht="15.75" customHeight="1" x14ac:dyDescent="0.25">
      <c r="D996" s="37"/>
    </row>
    <row r="997" spans="4:4" ht="15.75" customHeight="1" x14ac:dyDescent="0.25">
      <c r="D997" s="37"/>
    </row>
    <row r="998" spans="4:4" ht="15.75" customHeight="1" x14ac:dyDescent="0.25">
      <c r="D998" s="37"/>
    </row>
    <row r="999" spans="4:4" ht="15.75" customHeight="1" x14ac:dyDescent="0.25">
      <c r="D999" s="37"/>
    </row>
    <row r="1000" spans="4:4" ht="15.75" customHeight="1" x14ac:dyDescent="0.25">
      <c r="D1000" s="37"/>
    </row>
  </sheetData>
  <hyperlinks>
    <hyperlink ref="I4" r:id="rId1" xr:uid="{00000000-0004-0000-0400-000000000000}"/>
  </hyperlinks>
  <pageMargins left="0.7" right="0.7" top="0.75" bottom="0.75" header="0" footer="0"/>
  <pageSetup orientation="landscape"/>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D7001-C78E-4C8F-8A38-19B84A0F5829}">
  <dimension ref="A2:Z47"/>
  <sheetViews>
    <sheetView zoomScaleNormal="100" workbookViewId="0">
      <pane xSplit="2" ySplit="3" topLeftCell="C4" activePane="bottomRight" state="frozen"/>
      <selection pane="topRight" activeCell="C1" sqref="C1"/>
      <selection pane="bottomLeft" activeCell="A4" sqref="A4"/>
      <selection pane="bottomRight" activeCell="P10" sqref="P10"/>
    </sheetView>
  </sheetViews>
  <sheetFormatPr defaultRowHeight="15" x14ac:dyDescent="0.25"/>
  <cols>
    <col min="1" max="1" width="3.7109375" customWidth="1"/>
    <col min="2" max="2" width="17" bestFit="1" customWidth="1"/>
    <col min="3" max="4" width="9.140625" customWidth="1"/>
  </cols>
  <sheetData>
    <row r="2" spans="1:26" x14ac:dyDescent="0.25">
      <c r="A2" s="280" t="s">
        <v>34</v>
      </c>
      <c r="B2" s="280" t="s">
        <v>1040</v>
      </c>
    </row>
    <row r="3" spans="1:26" ht="15.75" thickBot="1" x14ac:dyDescent="0.3">
      <c r="B3" s="284" t="s">
        <v>1041</v>
      </c>
      <c r="C3" s="285">
        <v>2001</v>
      </c>
      <c r="D3" s="285">
        <f>+C3+1</f>
        <v>2002</v>
      </c>
      <c r="E3" s="285">
        <f t="shared" ref="E3:Q3" si="0">+D3+1</f>
        <v>2003</v>
      </c>
      <c r="F3" s="285">
        <f t="shared" si="0"/>
        <v>2004</v>
      </c>
      <c r="G3" s="285">
        <f t="shared" si="0"/>
        <v>2005</v>
      </c>
      <c r="H3" s="285">
        <f t="shared" si="0"/>
        <v>2006</v>
      </c>
      <c r="I3" s="285">
        <f t="shared" si="0"/>
        <v>2007</v>
      </c>
      <c r="J3" s="285">
        <f t="shared" si="0"/>
        <v>2008</v>
      </c>
      <c r="K3" s="285">
        <f t="shared" si="0"/>
        <v>2009</v>
      </c>
      <c r="L3" s="285">
        <f t="shared" si="0"/>
        <v>2010</v>
      </c>
      <c r="M3" s="285">
        <f t="shared" si="0"/>
        <v>2011</v>
      </c>
      <c r="N3" s="285">
        <f t="shared" si="0"/>
        <v>2012</v>
      </c>
      <c r="O3" s="285">
        <f t="shared" si="0"/>
        <v>2013</v>
      </c>
      <c r="P3" s="285">
        <f t="shared" si="0"/>
        <v>2014</v>
      </c>
      <c r="Q3" s="285">
        <f t="shared" si="0"/>
        <v>2015</v>
      </c>
      <c r="R3" s="285">
        <f t="shared" ref="R3:Z3" si="1">+Q3+1</f>
        <v>2016</v>
      </c>
      <c r="S3" s="285">
        <f t="shared" si="1"/>
        <v>2017</v>
      </c>
      <c r="T3" s="285">
        <f t="shared" si="1"/>
        <v>2018</v>
      </c>
      <c r="U3" s="285">
        <f t="shared" si="1"/>
        <v>2019</v>
      </c>
      <c r="V3" s="285">
        <f t="shared" si="1"/>
        <v>2020</v>
      </c>
      <c r="W3" s="285">
        <f t="shared" si="1"/>
        <v>2021</v>
      </c>
      <c r="X3" s="285">
        <f t="shared" si="1"/>
        <v>2022</v>
      </c>
      <c r="Y3" s="285">
        <f t="shared" si="1"/>
        <v>2023</v>
      </c>
      <c r="Z3" s="285">
        <f t="shared" si="1"/>
        <v>2024</v>
      </c>
    </row>
    <row r="4" spans="1:26" s="289" customFormat="1" x14ac:dyDescent="0.25">
      <c r="B4" s="290" t="s">
        <v>1042</v>
      </c>
      <c r="C4" s="289">
        <v>18.07</v>
      </c>
      <c r="D4" s="289">
        <v>22.52</v>
      </c>
      <c r="E4" s="289">
        <v>20.100000000000001</v>
      </c>
      <c r="F4" s="289">
        <v>16.170000000000002</v>
      </c>
      <c r="G4" s="289">
        <v>16.22</v>
      </c>
      <c r="H4" s="289">
        <v>14.78</v>
      </c>
      <c r="I4" s="289">
        <v>13.66</v>
      </c>
      <c r="J4" s="289">
        <v>7.91</v>
      </c>
      <c r="K4" s="289">
        <v>7.3</v>
      </c>
      <c r="L4" s="289">
        <v>6.4</v>
      </c>
      <c r="M4" s="289">
        <f>+G24</f>
        <v>4.0999999999999996</v>
      </c>
    </row>
    <row r="5" spans="1:26" s="289" customFormat="1" x14ac:dyDescent="0.25">
      <c r="B5" s="290" t="s">
        <v>1044</v>
      </c>
      <c r="H5" s="289">
        <v>3.5</v>
      </c>
      <c r="I5" s="289">
        <v>9.1</v>
      </c>
      <c r="J5" s="289">
        <v>10.1</v>
      </c>
      <c r="K5" s="289">
        <v>13</v>
      </c>
      <c r="L5" s="289">
        <v>14.3</v>
      </c>
      <c r="M5" s="289">
        <f>+M24</f>
        <v>13.9</v>
      </c>
      <c r="N5" s="289">
        <f>+M25</f>
        <v>16.5</v>
      </c>
      <c r="O5" s="289">
        <f>+M26</f>
        <v>7.1000000000000005</v>
      </c>
      <c r="P5" s="289">
        <f>+M27</f>
        <v>3.0999999999999992</v>
      </c>
    </row>
    <row r="6" spans="1:26" s="289" customFormat="1" x14ac:dyDescent="0.25">
      <c r="B6" s="290" t="s">
        <v>1045</v>
      </c>
      <c r="O6" s="289">
        <f>+S26</f>
        <v>7.5</v>
      </c>
      <c r="P6" s="289">
        <f>+S27</f>
        <v>14.8</v>
      </c>
      <c r="Q6" s="289">
        <f>+S28</f>
        <v>17.7</v>
      </c>
      <c r="R6" s="289">
        <f>+S29</f>
        <v>20</v>
      </c>
      <c r="S6" s="289">
        <f>+S30</f>
        <v>19</v>
      </c>
      <c r="T6" s="289">
        <f>+S31</f>
        <v>17.8</v>
      </c>
      <c r="U6" s="289">
        <f>+S32</f>
        <v>13.5</v>
      </c>
      <c r="V6" s="289">
        <f>+S33</f>
        <v>5.7</v>
      </c>
      <c r="W6" s="289">
        <f>+S34</f>
        <v>1</v>
      </c>
    </row>
    <row r="7" spans="1:26" s="289" customFormat="1" x14ac:dyDescent="0.25">
      <c r="B7" s="290" t="s">
        <v>1046</v>
      </c>
    </row>
    <row r="8" spans="1:26" s="287" customFormat="1" x14ac:dyDescent="0.25">
      <c r="B8" s="288" t="s">
        <v>1043</v>
      </c>
      <c r="C8" s="288">
        <f>SUM(C4:C7)</f>
        <v>18.07</v>
      </c>
      <c r="D8" s="288">
        <f t="shared" ref="D8:Q8" si="2">SUM(D4:D7)</f>
        <v>22.52</v>
      </c>
      <c r="E8" s="288">
        <f t="shared" si="2"/>
        <v>20.100000000000001</v>
      </c>
      <c r="F8" s="288">
        <f t="shared" si="2"/>
        <v>16.170000000000002</v>
      </c>
      <c r="G8" s="288">
        <f t="shared" si="2"/>
        <v>16.22</v>
      </c>
      <c r="H8" s="288">
        <f t="shared" si="2"/>
        <v>18.28</v>
      </c>
      <c r="I8" s="288">
        <f t="shared" si="2"/>
        <v>22.759999999999998</v>
      </c>
      <c r="J8" s="288">
        <f t="shared" si="2"/>
        <v>18.009999999999998</v>
      </c>
      <c r="K8" s="288">
        <f t="shared" si="2"/>
        <v>20.3</v>
      </c>
      <c r="L8" s="288">
        <f t="shared" si="2"/>
        <v>20.700000000000003</v>
      </c>
      <c r="M8" s="288">
        <f t="shared" si="2"/>
        <v>18</v>
      </c>
      <c r="N8" s="288">
        <f t="shared" si="2"/>
        <v>16.5</v>
      </c>
      <c r="O8" s="288">
        <f t="shared" si="2"/>
        <v>14.600000000000001</v>
      </c>
      <c r="P8" s="288">
        <f t="shared" si="2"/>
        <v>17.899999999999999</v>
      </c>
      <c r="Q8" s="288">
        <f t="shared" si="2"/>
        <v>17.7</v>
      </c>
      <c r="R8" s="288">
        <f t="shared" ref="R8" si="3">SUM(R4:R7)</f>
        <v>20</v>
      </c>
      <c r="S8" s="288">
        <f t="shared" ref="S8" si="4">SUM(S4:S7)</f>
        <v>19</v>
      </c>
      <c r="T8" s="288">
        <f t="shared" ref="T8" si="5">SUM(T4:T7)</f>
        <v>17.8</v>
      </c>
      <c r="U8" s="288">
        <f t="shared" ref="U8" si="6">SUM(U4:U7)</f>
        <v>13.5</v>
      </c>
      <c r="V8" s="288">
        <f t="shared" ref="V8" si="7">SUM(V4:V7)</f>
        <v>5.7</v>
      </c>
      <c r="W8" s="288">
        <f t="shared" ref="W8" si="8">SUM(W4:W7)</f>
        <v>1</v>
      </c>
      <c r="X8" s="288">
        <f t="shared" ref="X8" si="9">SUM(X4:X7)</f>
        <v>0</v>
      </c>
      <c r="Y8" s="288">
        <f t="shared" ref="Y8" si="10">SUM(Y4:Y7)</f>
        <v>0</v>
      </c>
      <c r="Z8" s="288">
        <f t="shared" ref="Z8" si="11">SUM(Z4:Z7)</f>
        <v>0</v>
      </c>
    </row>
    <row r="10" spans="1:26" s="289" customFormat="1" x14ac:dyDescent="0.25">
      <c r="B10" s="290" t="s">
        <v>1042</v>
      </c>
      <c r="C10" s="289">
        <v>121.8</v>
      </c>
      <c r="D10" s="289">
        <v>189.9</v>
      </c>
      <c r="E10" s="289">
        <v>222</v>
      </c>
      <c r="F10" s="289">
        <v>252</v>
      </c>
      <c r="G10" s="289">
        <v>223</v>
      </c>
      <c r="H10" s="289">
        <v>193.5</v>
      </c>
      <c r="I10" s="289">
        <v>154</v>
      </c>
      <c r="J10" s="289">
        <v>83.5</v>
      </c>
      <c r="K10" s="289">
        <v>35.700000000000003</v>
      </c>
      <c r="L10" s="289">
        <v>16.399999999999999</v>
      </c>
    </row>
    <row r="11" spans="1:26" s="289" customFormat="1" x14ac:dyDescent="0.25">
      <c r="B11" s="290" t="s">
        <v>1044</v>
      </c>
      <c r="C11" s="289">
        <v>0</v>
      </c>
      <c r="D11" s="289">
        <v>0</v>
      </c>
      <c r="E11" s="289">
        <v>0</v>
      </c>
      <c r="F11" s="289">
        <v>0</v>
      </c>
      <c r="G11" s="289">
        <v>0</v>
      </c>
      <c r="H11" s="289">
        <v>13.3</v>
      </c>
      <c r="I11" s="289">
        <v>57.9</v>
      </c>
      <c r="J11" s="289">
        <v>103.7</v>
      </c>
      <c r="K11" s="289">
        <v>115.6</v>
      </c>
      <c r="L11" s="289">
        <v>147.9</v>
      </c>
    </row>
    <row r="12" spans="1:26" s="289" customFormat="1" x14ac:dyDescent="0.25">
      <c r="B12" s="290" t="s">
        <v>1045</v>
      </c>
    </row>
    <row r="13" spans="1:26" s="289" customFormat="1" x14ac:dyDescent="0.25">
      <c r="B13" s="290" t="s">
        <v>1046</v>
      </c>
    </row>
    <row r="14" spans="1:26" s="291" customFormat="1" x14ac:dyDescent="0.25">
      <c r="B14" s="292" t="s">
        <v>1047</v>
      </c>
      <c r="C14" s="292"/>
      <c r="D14" s="292"/>
      <c r="E14" s="292"/>
      <c r="F14" s="292"/>
      <c r="G14" s="292"/>
      <c r="H14" s="292"/>
      <c r="I14" s="292"/>
      <c r="J14" s="292"/>
      <c r="K14" s="292"/>
      <c r="L14" s="292"/>
      <c r="M14" s="292"/>
      <c r="N14" s="292"/>
      <c r="O14" s="292"/>
      <c r="P14" s="292"/>
      <c r="Q14" s="292"/>
    </row>
    <row r="16" spans="1:26" x14ac:dyDescent="0.25">
      <c r="C16" s="271" t="s">
        <v>1039</v>
      </c>
      <c r="D16" s="271"/>
      <c r="E16" s="271"/>
      <c r="F16" s="271"/>
      <c r="G16" s="271"/>
      <c r="H16" s="271"/>
      <c r="I16" s="271" t="s">
        <v>1038</v>
      </c>
      <c r="O16" s="271" t="s">
        <v>1050</v>
      </c>
      <c r="U16" s="271" t="s">
        <v>644</v>
      </c>
      <c r="V16" s="271"/>
      <c r="W16" s="271"/>
      <c r="X16" s="271"/>
      <c r="Y16" s="271"/>
    </row>
    <row r="17" spans="2:25" x14ac:dyDescent="0.25">
      <c r="C17" s="271" t="s">
        <v>1058</v>
      </c>
      <c r="D17" s="271" t="s">
        <v>1059</v>
      </c>
      <c r="E17" s="271" t="s">
        <v>1060</v>
      </c>
      <c r="F17" s="271" t="s">
        <v>1057</v>
      </c>
      <c r="O17" s="271"/>
    </row>
    <row r="18" spans="2:25" x14ac:dyDescent="0.25">
      <c r="C18" t="s">
        <v>0</v>
      </c>
      <c r="D18" t="s">
        <v>1</v>
      </c>
      <c r="E18" t="s">
        <v>2</v>
      </c>
      <c r="F18" t="s">
        <v>3</v>
      </c>
      <c r="G18" t="s">
        <v>1037</v>
      </c>
      <c r="I18" t="s">
        <v>0</v>
      </c>
      <c r="J18" t="s">
        <v>1</v>
      </c>
      <c r="K18" t="s">
        <v>2</v>
      </c>
      <c r="L18" t="s">
        <v>3</v>
      </c>
      <c r="M18" t="s">
        <v>1037</v>
      </c>
      <c r="O18" t="s">
        <v>0</v>
      </c>
      <c r="P18" t="s">
        <v>1</v>
      </c>
      <c r="Q18" t="s">
        <v>2</v>
      </c>
      <c r="R18" t="s">
        <v>3</v>
      </c>
      <c r="S18" t="s">
        <v>1037</v>
      </c>
      <c r="U18" s="271" t="s">
        <v>1058</v>
      </c>
      <c r="V18" s="271" t="s">
        <v>1059</v>
      </c>
      <c r="W18" s="271" t="s">
        <v>1060</v>
      </c>
      <c r="X18" s="271" t="s">
        <v>1057</v>
      </c>
      <c r="Y18" s="271" t="s">
        <v>1037</v>
      </c>
    </row>
    <row r="19" spans="2:25" x14ac:dyDescent="0.25">
      <c r="B19">
        <v>2006</v>
      </c>
      <c r="C19" s="289">
        <v>2.2999999999999998</v>
      </c>
      <c r="D19" s="289">
        <v>3.4</v>
      </c>
      <c r="E19" s="289">
        <v>6.7</v>
      </c>
      <c r="F19" s="289">
        <v>2.4</v>
      </c>
      <c r="G19" s="289">
        <v>14.8</v>
      </c>
      <c r="H19" s="289"/>
      <c r="I19" s="289">
        <v>0</v>
      </c>
      <c r="J19" s="289">
        <v>0</v>
      </c>
      <c r="K19" s="289">
        <v>1.7</v>
      </c>
      <c r="L19" s="289">
        <v>1.8</v>
      </c>
      <c r="M19" s="289">
        <v>3.5</v>
      </c>
      <c r="N19" s="289"/>
      <c r="O19" s="289">
        <v>0</v>
      </c>
      <c r="P19" s="289">
        <v>0</v>
      </c>
      <c r="Q19" s="289">
        <v>0</v>
      </c>
      <c r="R19" s="289">
        <v>0</v>
      </c>
      <c r="S19" s="289">
        <f t="shared" ref="S19:S25" si="12">SUM(O19:R19)</f>
        <v>0</v>
      </c>
      <c r="U19" s="289"/>
      <c r="V19" s="289"/>
      <c r="W19" s="289">
        <v>1.5</v>
      </c>
      <c r="X19" s="289">
        <v>1.7</v>
      </c>
      <c r="Y19" s="289">
        <f t="shared" ref="Y19:Y24" si="13">SUM(U19:X19)</f>
        <v>3.2</v>
      </c>
    </row>
    <row r="20" spans="2:25" x14ac:dyDescent="0.25">
      <c r="B20">
        <f>+B19+1</f>
        <v>2007</v>
      </c>
      <c r="C20" s="289">
        <v>2.7</v>
      </c>
      <c r="D20" s="289">
        <v>3.2</v>
      </c>
      <c r="E20" s="289">
        <v>5.4</v>
      </c>
      <c r="F20" s="289">
        <v>2.4</v>
      </c>
      <c r="G20" s="289">
        <v>13.7</v>
      </c>
      <c r="H20" s="289"/>
      <c r="I20" s="289">
        <v>0.7</v>
      </c>
      <c r="J20" s="289">
        <v>1.3</v>
      </c>
      <c r="K20" s="289">
        <v>4.9000000000000004</v>
      </c>
      <c r="L20" s="289">
        <v>2.2000000000000002</v>
      </c>
      <c r="M20" s="289">
        <v>9.1</v>
      </c>
      <c r="N20" s="289"/>
      <c r="O20" s="289">
        <v>0</v>
      </c>
      <c r="P20" s="289">
        <v>0</v>
      </c>
      <c r="Q20" s="289">
        <v>0</v>
      </c>
      <c r="R20" s="289">
        <v>0</v>
      </c>
      <c r="S20" s="289">
        <f t="shared" si="12"/>
        <v>0</v>
      </c>
      <c r="U20" s="289">
        <v>1.8</v>
      </c>
      <c r="V20" s="289">
        <v>0.9</v>
      </c>
      <c r="W20" s="289">
        <v>1.2</v>
      </c>
      <c r="X20" s="289">
        <v>0.5</v>
      </c>
      <c r="Y20" s="289">
        <f t="shared" si="13"/>
        <v>4.4000000000000004</v>
      </c>
    </row>
    <row r="21" spans="2:25" x14ac:dyDescent="0.25">
      <c r="B21">
        <f t="shared" ref="B21:B34" si="14">+B20+1</f>
        <v>2008</v>
      </c>
      <c r="C21" s="289">
        <v>1.5</v>
      </c>
      <c r="D21" s="289">
        <v>2.5</v>
      </c>
      <c r="E21" s="289">
        <v>2.5</v>
      </c>
      <c r="F21" s="289">
        <v>1.4</v>
      </c>
      <c r="G21" s="289">
        <v>7.9</v>
      </c>
      <c r="H21" s="289"/>
      <c r="I21" s="289">
        <v>1.6</v>
      </c>
      <c r="J21" s="289">
        <v>2.4</v>
      </c>
      <c r="K21" s="289">
        <v>4.5</v>
      </c>
      <c r="L21" s="289">
        <v>1.6</v>
      </c>
      <c r="M21" s="289">
        <v>10.1</v>
      </c>
      <c r="N21" s="289"/>
      <c r="O21" s="289">
        <v>0</v>
      </c>
      <c r="P21" s="289">
        <v>0</v>
      </c>
      <c r="Q21" s="289">
        <v>0</v>
      </c>
      <c r="R21" s="289">
        <v>0</v>
      </c>
      <c r="S21" s="289">
        <f t="shared" si="12"/>
        <v>0</v>
      </c>
      <c r="U21" s="289">
        <v>0.7</v>
      </c>
      <c r="V21" s="289">
        <v>1</v>
      </c>
      <c r="W21" s="289">
        <v>1.6</v>
      </c>
      <c r="X21" s="289">
        <v>0.7</v>
      </c>
      <c r="Y21" s="289">
        <f t="shared" si="13"/>
        <v>4</v>
      </c>
    </row>
    <row r="22" spans="2:25" x14ac:dyDescent="0.25">
      <c r="B22">
        <f t="shared" si="14"/>
        <v>2009</v>
      </c>
      <c r="C22" s="289">
        <v>1.6</v>
      </c>
      <c r="D22" s="289">
        <v>1.9</v>
      </c>
      <c r="E22" s="289">
        <v>2.1</v>
      </c>
      <c r="F22" s="289">
        <v>1.7</v>
      </c>
      <c r="G22" s="289">
        <v>7.3</v>
      </c>
      <c r="H22" s="289"/>
      <c r="I22" s="289">
        <v>1.1000000000000001</v>
      </c>
      <c r="J22" s="289">
        <v>3.2</v>
      </c>
      <c r="K22" s="289">
        <v>6.5</v>
      </c>
      <c r="L22" s="289">
        <v>2.2000000000000002</v>
      </c>
      <c r="M22" s="289">
        <v>13</v>
      </c>
      <c r="N22" s="289"/>
      <c r="O22" s="289">
        <v>0</v>
      </c>
      <c r="P22" s="289">
        <v>0</v>
      </c>
      <c r="Q22" s="289">
        <v>0</v>
      </c>
      <c r="R22" s="289">
        <v>0</v>
      </c>
      <c r="S22" s="289">
        <f t="shared" si="12"/>
        <v>0</v>
      </c>
      <c r="U22" s="289">
        <v>0.9</v>
      </c>
      <c r="V22" s="289">
        <v>1</v>
      </c>
      <c r="W22" s="289">
        <v>1.3</v>
      </c>
      <c r="X22" s="289">
        <v>1.4</v>
      </c>
      <c r="Y22" s="289">
        <f t="shared" si="13"/>
        <v>4.5999999999999996</v>
      </c>
    </row>
    <row r="23" spans="2:25" x14ac:dyDescent="0.25">
      <c r="B23">
        <f t="shared" si="14"/>
        <v>2010</v>
      </c>
      <c r="C23" s="289">
        <v>1.6</v>
      </c>
      <c r="D23" s="289">
        <v>1.5</v>
      </c>
      <c r="E23" s="289">
        <v>2.1</v>
      </c>
      <c r="F23" s="289">
        <v>1.2</v>
      </c>
      <c r="G23" s="289">
        <v>6.4</v>
      </c>
      <c r="H23" s="289"/>
      <c r="I23" s="289">
        <v>2.4</v>
      </c>
      <c r="J23" s="289">
        <v>3.5</v>
      </c>
      <c r="K23" s="289">
        <v>6.3</v>
      </c>
      <c r="L23" s="289">
        <v>2.1</v>
      </c>
      <c r="M23" s="289">
        <v>14.3</v>
      </c>
      <c r="N23" s="289"/>
      <c r="O23" s="289">
        <v>0</v>
      </c>
      <c r="P23" s="289">
        <v>0</v>
      </c>
      <c r="Q23" s="289">
        <v>0</v>
      </c>
      <c r="R23" s="289">
        <v>0</v>
      </c>
      <c r="S23" s="289">
        <f t="shared" si="12"/>
        <v>0</v>
      </c>
      <c r="U23" s="289">
        <v>1.1000000000000001</v>
      </c>
      <c r="V23" s="289"/>
      <c r="W23" s="289"/>
      <c r="X23" s="289"/>
      <c r="Y23" s="289">
        <f t="shared" si="13"/>
        <v>1.1000000000000001</v>
      </c>
    </row>
    <row r="24" spans="2:25" x14ac:dyDescent="0.25">
      <c r="B24">
        <f t="shared" si="14"/>
        <v>2011</v>
      </c>
      <c r="C24" s="289">
        <v>1.4</v>
      </c>
      <c r="D24" s="289">
        <v>1.2</v>
      </c>
      <c r="E24" s="289">
        <v>0.9</v>
      </c>
      <c r="F24" s="289">
        <v>0.6</v>
      </c>
      <c r="G24" s="289">
        <v>4.0999999999999996</v>
      </c>
      <c r="H24" s="289"/>
      <c r="I24" s="289">
        <v>1.8</v>
      </c>
      <c r="J24" s="289">
        <v>3.7</v>
      </c>
      <c r="K24" s="289">
        <v>6.5</v>
      </c>
      <c r="L24" s="289">
        <v>1.9</v>
      </c>
      <c r="M24" s="289">
        <v>13.9</v>
      </c>
      <c r="N24" s="289"/>
      <c r="O24" s="289">
        <v>0</v>
      </c>
      <c r="P24" s="289">
        <v>0</v>
      </c>
      <c r="Q24" s="289">
        <v>0</v>
      </c>
      <c r="R24" s="289">
        <v>0</v>
      </c>
      <c r="S24" s="289">
        <f t="shared" si="12"/>
        <v>0</v>
      </c>
      <c r="U24" s="289"/>
      <c r="V24" s="289"/>
      <c r="W24" s="289"/>
      <c r="X24" s="289"/>
      <c r="Y24" s="289">
        <f t="shared" si="13"/>
        <v>0</v>
      </c>
    </row>
    <row r="25" spans="2:25" x14ac:dyDescent="0.25">
      <c r="B25">
        <f t="shared" si="14"/>
        <v>2012</v>
      </c>
      <c r="C25" s="289"/>
      <c r="D25" s="289"/>
      <c r="E25" s="289"/>
      <c r="F25" s="289"/>
      <c r="G25" s="289"/>
      <c r="H25" s="289"/>
      <c r="I25" s="293">
        <v>2.8</v>
      </c>
      <c r="J25" s="293">
        <v>3.5</v>
      </c>
      <c r="K25" s="293">
        <v>6.8</v>
      </c>
      <c r="L25" s="293">
        <v>3.4</v>
      </c>
      <c r="M25" s="293">
        <f>SUM(I25:L25)</f>
        <v>16.5</v>
      </c>
      <c r="N25" s="289"/>
      <c r="O25" s="289">
        <v>0</v>
      </c>
      <c r="P25" s="289">
        <v>0</v>
      </c>
      <c r="Q25" s="289">
        <v>0</v>
      </c>
      <c r="R25" s="289">
        <v>0</v>
      </c>
      <c r="S25" s="289">
        <f t="shared" si="12"/>
        <v>0</v>
      </c>
      <c r="U25" s="289"/>
      <c r="V25" s="289"/>
      <c r="W25" s="289"/>
      <c r="X25" s="289"/>
      <c r="Y25" s="289"/>
    </row>
    <row r="26" spans="2:25" x14ac:dyDescent="0.25">
      <c r="B26">
        <f t="shared" si="14"/>
        <v>2013</v>
      </c>
      <c r="C26" s="289"/>
      <c r="D26" s="289"/>
      <c r="E26" s="289"/>
      <c r="F26" s="289"/>
      <c r="G26" s="289"/>
      <c r="H26" s="289"/>
      <c r="I26" s="293">
        <v>1.1000000000000001</v>
      </c>
      <c r="J26" s="293">
        <v>2</v>
      </c>
      <c r="K26" s="293">
        <f>7.8-Q26</f>
        <v>3.3</v>
      </c>
      <c r="L26" s="293">
        <f>3.7-R26</f>
        <v>0.70000000000000018</v>
      </c>
      <c r="M26" s="293">
        <f>SUM(I26:L26)</f>
        <v>7.1000000000000005</v>
      </c>
      <c r="N26" s="289"/>
      <c r="O26" s="289">
        <v>0</v>
      </c>
      <c r="P26" s="289">
        <v>0</v>
      </c>
      <c r="Q26" s="289">
        <v>4.5</v>
      </c>
      <c r="R26" s="289">
        <v>3</v>
      </c>
      <c r="S26" s="289">
        <f>SUM(O26:R26)</f>
        <v>7.5</v>
      </c>
      <c r="U26" s="289"/>
      <c r="V26" s="289"/>
      <c r="W26" s="289"/>
      <c r="X26" s="289"/>
      <c r="Y26" s="289"/>
    </row>
    <row r="27" spans="2:25" x14ac:dyDescent="0.25">
      <c r="B27">
        <f t="shared" si="14"/>
        <v>2014</v>
      </c>
      <c r="C27" s="289"/>
      <c r="D27" s="289"/>
      <c r="E27" s="289"/>
      <c r="F27" s="289"/>
      <c r="G27" s="289"/>
      <c r="H27" s="289"/>
      <c r="I27" s="293">
        <f>3.5-O27</f>
        <v>0.79999999999999982</v>
      </c>
      <c r="J27" s="293">
        <f>4.1-P27</f>
        <v>0.79999999999999982</v>
      </c>
      <c r="K27" s="293">
        <f>7.5-Q27</f>
        <v>1.0999999999999996</v>
      </c>
      <c r="L27" s="293">
        <f>2.8-R27</f>
        <v>0.39999999999999991</v>
      </c>
      <c r="M27" s="293">
        <f>SUM(I27:L27)</f>
        <v>3.0999999999999992</v>
      </c>
      <c r="N27" s="289"/>
      <c r="O27" s="294">
        <v>2.7</v>
      </c>
      <c r="P27" s="294">
        <v>3.3</v>
      </c>
      <c r="Q27" s="294">
        <v>6.4</v>
      </c>
      <c r="R27" s="294">
        <v>2.4</v>
      </c>
      <c r="S27" s="294">
        <f>SUM(O27:R27)</f>
        <v>14.8</v>
      </c>
    </row>
    <row r="28" spans="2:25" x14ac:dyDescent="0.25">
      <c r="B28">
        <f t="shared" si="14"/>
        <v>2015</v>
      </c>
      <c r="C28" s="289"/>
      <c r="D28" s="289"/>
      <c r="E28" s="289"/>
      <c r="F28" s="289"/>
      <c r="G28" s="289"/>
      <c r="H28" s="289"/>
      <c r="I28" s="289"/>
      <c r="J28" s="289"/>
      <c r="K28" s="289"/>
      <c r="L28" s="289"/>
      <c r="M28" s="289"/>
      <c r="N28" s="289"/>
      <c r="O28" s="293">
        <v>3</v>
      </c>
      <c r="P28" s="293">
        <v>4</v>
      </c>
      <c r="Q28" s="293">
        <v>8.4</v>
      </c>
      <c r="R28" s="293">
        <v>2.2999999999999998</v>
      </c>
      <c r="S28" s="293">
        <f>SUM(O28:R28)</f>
        <v>17.7</v>
      </c>
    </row>
    <row r="29" spans="2:25" x14ac:dyDescent="0.25">
      <c r="B29">
        <f t="shared" si="14"/>
        <v>2016</v>
      </c>
      <c r="C29" s="289"/>
      <c r="D29" s="289"/>
      <c r="E29" s="289"/>
      <c r="F29" s="289"/>
      <c r="G29" s="289"/>
      <c r="H29" s="289"/>
      <c r="I29" s="289"/>
      <c r="J29" s="289"/>
      <c r="K29" s="289"/>
      <c r="L29" s="289"/>
      <c r="M29" s="289"/>
      <c r="N29" s="289"/>
      <c r="O29" s="293">
        <v>3.5</v>
      </c>
      <c r="P29" s="293">
        <v>3.9</v>
      </c>
      <c r="Q29" s="293">
        <v>9.6999999999999993</v>
      </c>
      <c r="R29" s="293">
        <v>2.9</v>
      </c>
      <c r="S29" s="293">
        <f>SUM(O29:R29)</f>
        <v>20</v>
      </c>
    </row>
    <row r="30" spans="2:25" x14ac:dyDescent="0.25">
      <c r="B30">
        <f t="shared" si="14"/>
        <v>2017</v>
      </c>
      <c r="C30" s="289"/>
      <c r="D30" s="289"/>
      <c r="E30" s="289"/>
      <c r="F30" s="289"/>
      <c r="G30" s="289"/>
      <c r="H30" s="289"/>
      <c r="I30" s="289"/>
      <c r="J30" s="289"/>
      <c r="K30" s="289"/>
      <c r="L30" s="289"/>
      <c r="M30" s="289"/>
      <c r="N30" s="289"/>
      <c r="O30" s="289">
        <v>3.3</v>
      </c>
      <c r="P30" s="289">
        <v>4.2</v>
      </c>
      <c r="Q30" s="289">
        <v>9</v>
      </c>
      <c r="R30" s="289">
        <v>2.5</v>
      </c>
      <c r="S30" s="289">
        <v>19</v>
      </c>
    </row>
    <row r="31" spans="2:25" x14ac:dyDescent="0.25">
      <c r="B31">
        <f t="shared" si="14"/>
        <v>2018</v>
      </c>
      <c r="C31" s="289"/>
      <c r="D31" s="289"/>
      <c r="E31" s="289"/>
      <c r="F31" s="289"/>
      <c r="G31" s="289"/>
      <c r="H31" s="289"/>
      <c r="I31" s="289"/>
      <c r="J31" s="289"/>
      <c r="K31" s="289"/>
      <c r="L31" s="289"/>
      <c r="M31" s="289"/>
      <c r="N31" s="289"/>
      <c r="O31" s="289">
        <v>3.2</v>
      </c>
      <c r="P31" s="289">
        <v>3.9</v>
      </c>
      <c r="Q31" s="289">
        <v>8.1</v>
      </c>
      <c r="R31" s="289">
        <v>2.6</v>
      </c>
      <c r="S31" s="289">
        <v>17.8</v>
      </c>
    </row>
    <row r="32" spans="2:25" x14ac:dyDescent="0.25">
      <c r="B32">
        <f t="shared" si="14"/>
        <v>2019</v>
      </c>
      <c r="C32" s="289"/>
      <c r="D32" s="289"/>
      <c r="E32" s="289"/>
      <c r="F32" s="289"/>
      <c r="G32" s="289"/>
      <c r="H32" s="289"/>
      <c r="I32" s="289"/>
      <c r="J32" s="289"/>
      <c r="K32" s="289"/>
      <c r="L32" s="289"/>
      <c r="M32" s="289"/>
      <c r="N32" s="289"/>
      <c r="O32" s="289">
        <v>3.2</v>
      </c>
      <c r="P32" s="289">
        <v>2.8</v>
      </c>
      <c r="Q32" s="289">
        <v>6</v>
      </c>
      <c r="R32" s="289">
        <v>1.4</v>
      </c>
      <c r="S32" s="289">
        <v>13.5</v>
      </c>
    </row>
    <row r="33" spans="2:19" x14ac:dyDescent="0.25">
      <c r="B33">
        <f t="shared" si="14"/>
        <v>2020</v>
      </c>
      <c r="C33" s="289"/>
      <c r="D33" s="289"/>
      <c r="E33" s="289"/>
      <c r="F33" s="289"/>
      <c r="G33" s="289"/>
      <c r="H33" s="289"/>
      <c r="I33" s="289"/>
      <c r="J33" s="289"/>
      <c r="K33" s="289"/>
      <c r="L33" s="289"/>
      <c r="M33" s="289"/>
      <c r="N33" s="289"/>
      <c r="O33" s="289">
        <v>1.9</v>
      </c>
      <c r="P33" s="289">
        <v>1.5</v>
      </c>
      <c r="Q33" s="289">
        <v>1.4</v>
      </c>
      <c r="R33" s="289">
        <v>1</v>
      </c>
      <c r="S33" s="289">
        <v>5.7</v>
      </c>
    </row>
    <row r="34" spans="2:19" x14ac:dyDescent="0.25">
      <c r="B34">
        <f t="shared" si="14"/>
        <v>2021</v>
      </c>
      <c r="C34" s="289"/>
      <c r="D34" s="289"/>
      <c r="E34" s="289"/>
      <c r="F34" s="289"/>
      <c r="G34" s="289"/>
      <c r="H34" s="289"/>
      <c r="I34" s="289"/>
      <c r="J34" s="289"/>
      <c r="K34" s="289"/>
      <c r="L34" s="289"/>
      <c r="M34" s="289"/>
      <c r="N34" s="289"/>
      <c r="O34" s="289">
        <v>0.5</v>
      </c>
      <c r="P34" s="289">
        <v>0.2</v>
      </c>
      <c r="Q34" s="289">
        <v>0.2</v>
      </c>
      <c r="R34" s="289">
        <v>0.1</v>
      </c>
      <c r="S34" s="289">
        <v>1</v>
      </c>
    </row>
    <row r="35" spans="2:19" x14ac:dyDescent="0.25">
      <c r="C35" s="289"/>
      <c r="D35" s="289"/>
      <c r="E35" s="289"/>
      <c r="F35" s="289"/>
      <c r="G35" s="289"/>
      <c r="H35" s="289"/>
      <c r="I35" s="289"/>
      <c r="J35" s="289"/>
      <c r="K35" s="289"/>
      <c r="L35" s="289"/>
      <c r="M35" s="289"/>
      <c r="N35" s="289"/>
      <c r="O35" s="289"/>
      <c r="P35" s="289"/>
      <c r="Q35" s="289"/>
      <c r="R35" s="289"/>
      <c r="S35" s="289"/>
    </row>
    <row r="36" spans="2:19" x14ac:dyDescent="0.25">
      <c r="C36" s="289"/>
      <c r="D36" s="289"/>
      <c r="E36" s="289"/>
      <c r="F36" s="289"/>
      <c r="G36" s="289"/>
      <c r="H36" s="289"/>
      <c r="I36" s="289"/>
      <c r="J36" s="289"/>
      <c r="K36" s="289"/>
      <c r="L36" s="289"/>
      <c r="M36" s="289"/>
      <c r="N36" s="289"/>
      <c r="O36" s="289"/>
      <c r="P36" s="289"/>
      <c r="Q36" s="289"/>
      <c r="R36" s="289"/>
      <c r="S36" s="289"/>
    </row>
    <row r="37" spans="2:19" x14ac:dyDescent="0.25">
      <c r="C37" s="289"/>
      <c r="D37" s="289"/>
      <c r="E37" s="289"/>
      <c r="F37" s="289"/>
      <c r="G37" s="289"/>
      <c r="H37" s="289"/>
      <c r="I37" s="289"/>
      <c r="J37" s="289"/>
      <c r="K37" s="289"/>
      <c r="L37" s="289"/>
      <c r="M37" s="289"/>
      <c r="N37" s="289"/>
      <c r="O37" s="289"/>
      <c r="P37" s="289"/>
      <c r="Q37" s="289"/>
      <c r="R37" s="289"/>
      <c r="S37" s="289"/>
    </row>
    <row r="38" spans="2:19" x14ac:dyDescent="0.25">
      <c r="B38" s="280" t="s">
        <v>1048</v>
      </c>
    </row>
    <row r="39" spans="2:19" x14ac:dyDescent="0.25">
      <c r="B39" s="280" t="s">
        <v>1049</v>
      </c>
    </row>
    <row r="47" spans="2:19" x14ac:dyDescent="0.25">
      <c r="F47" s="305"/>
    </row>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H1000"/>
  <sheetViews>
    <sheetView workbookViewId="0"/>
  </sheetViews>
  <sheetFormatPr defaultColWidth="14.42578125" defaultRowHeight="15" customHeight="1" x14ac:dyDescent="0.25"/>
  <cols>
    <col min="1" max="1" width="3.7109375" customWidth="1"/>
    <col min="2" max="39" width="8.7109375" customWidth="1"/>
  </cols>
  <sheetData>
    <row r="3" spans="2:5" x14ac:dyDescent="0.25">
      <c r="B3" s="3" t="s">
        <v>517</v>
      </c>
      <c r="C3" s="3" t="s">
        <v>518</v>
      </c>
      <c r="D3" s="3" t="s">
        <v>516</v>
      </c>
    </row>
    <row r="4" spans="2:5" x14ac:dyDescent="0.25">
      <c r="B4" s="11">
        <v>0</v>
      </c>
      <c r="C4" s="249">
        <f ca="1">+OFFSET(Model!$P$220,,B4)</f>
        <v>29</v>
      </c>
      <c r="D4" s="250">
        <f ca="1">+OFFSET(Model!$BM$221,,B4)</f>
        <v>33</v>
      </c>
      <c r="E4" s="36">
        <f t="shared" ref="E4:E17" ca="1" si="0">+D4/C4-1</f>
        <v>0.13793103448275867</v>
      </c>
    </row>
    <row r="5" spans="2:5" x14ac:dyDescent="0.25">
      <c r="B5" s="11">
        <f t="shared" ref="B5:B46" si="1">+B4+1</f>
        <v>1</v>
      </c>
      <c r="C5" s="249">
        <f ca="1">+OFFSET(Model!$P$220,,B5)</f>
        <v>32.5</v>
      </c>
      <c r="D5" s="250">
        <f ca="1">+OFFSET(Model!$BM$221,,B5)</f>
        <v>38</v>
      </c>
      <c r="E5" s="36">
        <f t="shared" ca="1" si="0"/>
        <v>0.1692307692307693</v>
      </c>
    </row>
    <row r="6" spans="2:5" x14ac:dyDescent="0.25">
      <c r="B6" s="11">
        <f t="shared" si="1"/>
        <v>2</v>
      </c>
      <c r="C6" s="249">
        <f ca="1">+OFFSET(Model!$P$220,,B6)</f>
        <v>33</v>
      </c>
      <c r="D6" s="250">
        <f ca="1">+OFFSET(Model!$BM$221,,B6)</f>
        <v>43</v>
      </c>
      <c r="E6" s="36">
        <f t="shared" ca="1" si="0"/>
        <v>0.30303030303030298</v>
      </c>
    </row>
    <row r="7" spans="2:5" x14ac:dyDescent="0.25">
      <c r="B7" s="11">
        <f t="shared" si="1"/>
        <v>3</v>
      </c>
      <c r="C7" s="249">
        <f ca="1">+OFFSET(Model!$P$220,,B7)</f>
        <v>34</v>
      </c>
      <c r="D7" s="250">
        <f ca="1">+OFFSET(Model!$BM$221,,B7)</f>
        <v>46</v>
      </c>
      <c r="E7" s="36">
        <f t="shared" ca="1" si="0"/>
        <v>0.35294117647058831</v>
      </c>
    </row>
    <row r="8" spans="2:5" x14ac:dyDescent="0.25">
      <c r="B8" s="11">
        <f t="shared" si="1"/>
        <v>4</v>
      </c>
      <c r="C8" s="249">
        <f ca="1">+OFFSET(Model!$P$220,,B8)</f>
        <v>35</v>
      </c>
      <c r="D8" s="250">
        <f ca="1">+OFFSET(Model!$BM$221,,B8)</f>
        <v>61</v>
      </c>
      <c r="E8" s="36">
        <f t="shared" ca="1" si="0"/>
        <v>0.74285714285714288</v>
      </c>
    </row>
    <row r="9" spans="2:5" x14ac:dyDescent="0.25">
      <c r="B9" s="11">
        <f t="shared" si="1"/>
        <v>5</v>
      </c>
      <c r="C9" s="249">
        <f ca="1">+OFFSET(Model!$P$220,,B9)</f>
        <v>45</v>
      </c>
      <c r="D9" s="250">
        <f ca="1">+OFFSET(Model!$BM$221,,B9)</f>
        <v>66</v>
      </c>
      <c r="E9" s="36">
        <f t="shared" ca="1" si="0"/>
        <v>0.46666666666666656</v>
      </c>
    </row>
    <row r="10" spans="2:5" x14ac:dyDescent="0.25">
      <c r="B10" s="11">
        <f t="shared" si="1"/>
        <v>6</v>
      </c>
      <c r="C10" s="249">
        <f ca="1">+OFFSET(Model!$P$220,,B10)</f>
        <v>52</v>
      </c>
      <c r="D10" s="250">
        <f ca="1">+OFFSET(Model!$BM$221,,B10)</f>
        <v>71</v>
      </c>
      <c r="E10" s="36">
        <f t="shared" ca="1" si="0"/>
        <v>0.36538461538461542</v>
      </c>
    </row>
    <row r="11" spans="2:5" x14ac:dyDescent="0.25">
      <c r="B11" s="11">
        <f t="shared" si="1"/>
        <v>7</v>
      </c>
      <c r="C11" s="249">
        <f ca="1">+OFFSET(Model!$P$220,,B11)</f>
        <v>54</v>
      </c>
      <c r="D11" s="250">
        <f ca="1">+OFFSET(Model!$BM$221,,B11)</f>
        <v>76</v>
      </c>
      <c r="E11" s="36">
        <f t="shared" ca="1" si="0"/>
        <v>0.40740740740740744</v>
      </c>
    </row>
    <row r="12" spans="2:5" x14ac:dyDescent="0.25">
      <c r="B12" s="11">
        <f t="shared" si="1"/>
        <v>8</v>
      </c>
      <c r="C12" s="249">
        <f ca="1">+OFFSET(Model!$P$220,,B12)</f>
        <v>59</v>
      </c>
      <c r="D12" s="250">
        <f ca="1">+OFFSET(Model!$BM$221,,B12)</f>
        <v>83</v>
      </c>
      <c r="E12" s="36">
        <f t="shared" ca="1" si="0"/>
        <v>0.40677966101694918</v>
      </c>
    </row>
    <row r="13" spans="2:5" x14ac:dyDescent="0.25">
      <c r="B13" s="11">
        <f t="shared" si="1"/>
        <v>9</v>
      </c>
      <c r="C13" s="249">
        <f ca="1">+OFFSET(Model!$P$220,,B13)</f>
        <v>60</v>
      </c>
      <c r="D13" s="250">
        <f ca="1">+OFFSET(Model!$BM$221,,B13)</f>
        <v>87</v>
      </c>
      <c r="E13" s="36">
        <f t="shared" ca="1" si="0"/>
        <v>0.44999999999999996</v>
      </c>
    </row>
    <row r="14" spans="2:5" x14ac:dyDescent="0.25">
      <c r="B14" s="11">
        <f t="shared" si="1"/>
        <v>10</v>
      </c>
      <c r="C14" s="249">
        <f ca="1">+OFFSET(Model!$P$220,,B14)</f>
        <v>65</v>
      </c>
      <c r="D14" s="250">
        <f ca="1">+OFFSET(Model!$BM$221,,B14)</f>
        <v>91</v>
      </c>
      <c r="E14" s="36">
        <f t="shared" ca="1" si="0"/>
        <v>0.39999999999999991</v>
      </c>
    </row>
    <row r="15" spans="2:5" x14ac:dyDescent="0.25">
      <c r="B15" s="11">
        <f t="shared" si="1"/>
        <v>11</v>
      </c>
      <c r="C15" s="249">
        <f ca="1">+OFFSET(Model!$P$220,,B15)</f>
        <v>67</v>
      </c>
      <c r="D15" s="250">
        <f ca="1">+OFFSET(Model!$BM$221,,B15)</f>
        <v>95</v>
      </c>
      <c r="E15" s="36">
        <f t="shared" ca="1" si="0"/>
        <v>0.41791044776119413</v>
      </c>
    </row>
    <row r="16" spans="2:5" x14ac:dyDescent="0.25">
      <c r="B16" s="11">
        <f t="shared" si="1"/>
        <v>12</v>
      </c>
      <c r="C16" s="249">
        <f ca="1">+OFFSET(Model!$P$220,,B16)</f>
        <v>70</v>
      </c>
      <c r="D16" s="250">
        <f ca="1">+OFFSET(Model!$BM$221,,B16)</f>
        <v>101</v>
      </c>
      <c r="E16" s="36">
        <f t="shared" ca="1" si="0"/>
        <v>0.44285714285714284</v>
      </c>
    </row>
    <row r="17" spans="2:5" x14ac:dyDescent="0.25">
      <c r="B17" s="11">
        <f t="shared" si="1"/>
        <v>13</v>
      </c>
      <c r="C17" s="249">
        <f ca="1">+OFFSET(Model!$P$220,,B17)</f>
        <v>75</v>
      </c>
      <c r="D17" s="250">
        <f ca="1">+OFFSET(Model!$BM$221,,B17)</f>
        <v>106</v>
      </c>
      <c r="E17" s="36">
        <f t="shared" ca="1" si="0"/>
        <v>0.41333333333333333</v>
      </c>
    </row>
    <row r="18" spans="2:5" x14ac:dyDescent="0.25">
      <c r="B18" s="11">
        <f t="shared" si="1"/>
        <v>14</v>
      </c>
      <c r="C18" s="249">
        <f ca="1">+OFFSET(Model!$P$220,,B18)</f>
        <v>80</v>
      </c>
    </row>
    <row r="19" spans="2:5" x14ac:dyDescent="0.25">
      <c r="B19" s="11">
        <f t="shared" si="1"/>
        <v>15</v>
      </c>
      <c r="C19" s="249">
        <f ca="1">+OFFSET(Model!$P$220,,B19)</f>
        <v>82</v>
      </c>
    </row>
    <row r="20" spans="2:5" x14ac:dyDescent="0.25">
      <c r="B20" s="11">
        <f t="shared" si="1"/>
        <v>16</v>
      </c>
      <c r="C20" s="249">
        <f ca="1">+OFFSET(Model!$P$220,,B20)</f>
        <v>85</v>
      </c>
    </row>
    <row r="21" spans="2:5" ht="15.75" customHeight="1" x14ac:dyDescent="0.25">
      <c r="B21" s="11">
        <f t="shared" si="1"/>
        <v>17</v>
      </c>
      <c r="C21" s="249">
        <f ca="1">+OFFSET(Model!$P$220,,B21)</f>
        <v>90</v>
      </c>
    </row>
    <row r="22" spans="2:5" ht="15.75" customHeight="1" x14ac:dyDescent="0.25">
      <c r="B22" s="11">
        <f t="shared" si="1"/>
        <v>18</v>
      </c>
      <c r="C22" s="249">
        <f ca="1">+OFFSET(Model!$P$220,,B22)</f>
        <v>95</v>
      </c>
    </row>
    <row r="23" spans="2:5" ht="15.75" customHeight="1" x14ac:dyDescent="0.25">
      <c r="B23" s="11">
        <f t="shared" si="1"/>
        <v>19</v>
      </c>
      <c r="C23" s="249">
        <f ca="1">+OFFSET(Model!$P$220,,B23)</f>
        <v>100</v>
      </c>
    </row>
    <row r="24" spans="2:5" ht="15.75" customHeight="1" x14ac:dyDescent="0.25">
      <c r="B24" s="11">
        <f t="shared" si="1"/>
        <v>20</v>
      </c>
      <c r="C24" s="249">
        <f ca="1">+OFFSET(Model!$P$220,,B24)</f>
        <v>102</v>
      </c>
    </row>
    <row r="25" spans="2:5" ht="15.75" customHeight="1" x14ac:dyDescent="0.25">
      <c r="B25" s="11">
        <f t="shared" si="1"/>
        <v>21</v>
      </c>
      <c r="C25" s="249">
        <f ca="1">+OFFSET(Model!$P$220,,B25)</f>
        <v>105</v>
      </c>
    </row>
    <row r="26" spans="2:5" ht="15.75" customHeight="1" x14ac:dyDescent="0.25">
      <c r="B26" s="11">
        <f t="shared" si="1"/>
        <v>22</v>
      </c>
      <c r="C26" s="249">
        <f ca="1">+OFFSET(Model!$P$220,,B26)</f>
        <v>107</v>
      </c>
    </row>
    <row r="27" spans="2:5" ht="15.75" customHeight="1" x14ac:dyDescent="0.25">
      <c r="B27" s="11">
        <f t="shared" si="1"/>
        <v>23</v>
      </c>
      <c r="C27" s="249">
        <f ca="1">+OFFSET(Model!$P$220,,B27)</f>
        <v>110</v>
      </c>
    </row>
    <row r="28" spans="2:5" ht="15.75" customHeight="1" x14ac:dyDescent="0.25">
      <c r="B28" s="11">
        <f t="shared" si="1"/>
        <v>24</v>
      </c>
      <c r="C28" s="249">
        <f ca="1">+OFFSET(Model!$P$220,,B28)</f>
        <v>115</v>
      </c>
    </row>
    <row r="29" spans="2:5" ht="15.75" customHeight="1" x14ac:dyDescent="0.25">
      <c r="B29" s="11">
        <f t="shared" si="1"/>
        <v>25</v>
      </c>
      <c r="C29" s="249">
        <f ca="1">+OFFSET(Model!$P$220,,B29)</f>
        <v>120</v>
      </c>
    </row>
    <row r="30" spans="2:5" ht="15.75" customHeight="1" x14ac:dyDescent="0.25">
      <c r="B30" s="11">
        <f t="shared" si="1"/>
        <v>26</v>
      </c>
      <c r="C30" s="249">
        <f ca="1">+OFFSET(Model!$P$220,,B30)</f>
        <v>130</v>
      </c>
    </row>
    <row r="31" spans="2:5" ht="15.75" customHeight="1" x14ac:dyDescent="0.25">
      <c r="B31" s="11">
        <f t="shared" si="1"/>
        <v>27</v>
      </c>
      <c r="C31" s="249">
        <f ca="1">+OFFSET(Model!$P$220,,B31)</f>
        <v>135</v>
      </c>
    </row>
    <row r="32" spans="2:5" ht="15.75" customHeight="1" x14ac:dyDescent="0.25">
      <c r="B32" s="11">
        <f t="shared" si="1"/>
        <v>28</v>
      </c>
      <c r="C32" s="249">
        <f ca="1">+OFFSET(Model!$P$220,,B32)</f>
        <v>137</v>
      </c>
    </row>
    <row r="33" spans="2:3" ht="15.75" customHeight="1" x14ac:dyDescent="0.25">
      <c r="B33" s="11">
        <f t="shared" si="1"/>
        <v>29</v>
      </c>
      <c r="C33" s="249">
        <f ca="1">+OFFSET(Model!$P$220,,B33)</f>
        <v>140</v>
      </c>
    </row>
    <row r="34" spans="2:3" ht="15.75" customHeight="1" x14ac:dyDescent="0.25">
      <c r="B34" s="11">
        <f t="shared" si="1"/>
        <v>30</v>
      </c>
      <c r="C34" s="249">
        <f ca="1">+OFFSET(Model!$P$220,,B34)</f>
        <v>145</v>
      </c>
    </row>
    <row r="35" spans="2:3" ht="15.75" customHeight="1" x14ac:dyDescent="0.25">
      <c r="B35" s="11">
        <f t="shared" si="1"/>
        <v>31</v>
      </c>
      <c r="C35" s="249">
        <f ca="1">+OFFSET(Model!$P$220,,B35)</f>
        <v>150</v>
      </c>
    </row>
    <row r="36" spans="2:3" ht="15.75" customHeight="1" x14ac:dyDescent="0.25">
      <c r="B36" s="11">
        <f t="shared" si="1"/>
        <v>32</v>
      </c>
      <c r="C36" s="249">
        <f ca="1">+OFFSET(Model!$P$220,,B36)</f>
        <v>155</v>
      </c>
    </row>
    <row r="37" spans="2:3" ht="15.75" customHeight="1" x14ac:dyDescent="0.25">
      <c r="B37" s="11">
        <f t="shared" si="1"/>
        <v>33</v>
      </c>
      <c r="C37" s="249">
        <f ca="1">+OFFSET(Model!$P$220,,B37)</f>
        <v>160</v>
      </c>
    </row>
    <row r="38" spans="2:3" ht="15.75" customHeight="1" x14ac:dyDescent="0.25">
      <c r="B38" s="11">
        <f t="shared" si="1"/>
        <v>34</v>
      </c>
      <c r="C38" s="249">
        <f ca="1">+OFFSET(Model!$P$220,,B38)</f>
        <v>165</v>
      </c>
    </row>
    <row r="39" spans="2:3" ht="15.75" customHeight="1" x14ac:dyDescent="0.25">
      <c r="B39" s="11">
        <f t="shared" si="1"/>
        <v>35</v>
      </c>
      <c r="C39" s="249">
        <f ca="1">+OFFSET(Model!$P$220,,B39)</f>
        <v>170</v>
      </c>
    </row>
    <row r="40" spans="2:3" ht="15.75" customHeight="1" x14ac:dyDescent="0.25">
      <c r="B40" s="11">
        <f t="shared" si="1"/>
        <v>36</v>
      </c>
      <c r="C40" s="249">
        <f ca="1">+OFFSET(Model!$P$220,,B40)</f>
        <v>172</v>
      </c>
    </row>
    <row r="41" spans="2:3" ht="15.75" customHeight="1" x14ac:dyDescent="0.25">
      <c r="B41" s="11">
        <f t="shared" si="1"/>
        <v>37</v>
      </c>
      <c r="C41" s="249">
        <f ca="1">+OFFSET(Model!$P$220,,B41)</f>
        <v>175</v>
      </c>
    </row>
    <row r="42" spans="2:3" ht="15.75" customHeight="1" x14ac:dyDescent="0.25">
      <c r="B42" s="11">
        <f t="shared" si="1"/>
        <v>38</v>
      </c>
      <c r="C42" s="249">
        <f ca="1">+OFFSET(Model!$P$220,,B42)</f>
        <v>180</v>
      </c>
    </row>
    <row r="43" spans="2:3" ht="15.75" customHeight="1" x14ac:dyDescent="0.25">
      <c r="B43" s="11">
        <f t="shared" si="1"/>
        <v>39</v>
      </c>
      <c r="C43" s="249">
        <f ca="1">+OFFSET(Model!$P$220,,B43)</f>
        <v>185</v>
      </c>
    </row>
    <row r="44" spans="2:3" ht="15.75" customHeight="1" x14ac:dyDescent="0.25">
      <c r="B44" s="11">
        <f t="shared" si="1"/>
        <v>40</v>
      </c>
      <c r="C44" s="249">
        <f ca="1">+OFFSET(Model!$P$220,,B44)</f>
        <v>190</v>
      </c>
    </row>
    <row r="45" spans="2:3" ht="15.75" customHeight="1" x14ac:dyDescent="0.25">
      <c r="B45" s="11">
        <f t="shared" si="1"/>
        <v>41</v>
      </c>
      <c r="C45" s="249">
        <f ca="1">+OFFSET(Model!$P$220,,B45)</f>
        <v>195</v>
      </c>
    </row>
    <row r="46" spans="2:3" ht="15.75" customHeight="1" x14ac:dyDescent="0.25">
      <c r="B46" s="11">
        <f t="shared" si="1"/>
        <v>42</v>
      </c>
      <c r="C46" s="249">
        <f ca="1">+OFFSET(Model!$P$220,,B46)</f>
        <v>200</v>
      </c>
    </row>
    <row r="47" spans="2:3" ht="15.75" customHeight="1" x14ac:dyDescent="0.25">
      <c r="B47" s="251"/>
      <c r="C47" s="249"/>
    </row>
    <row r="48" spans="2:3" ht="15.75" customHeight="1" x14ac:dyDescent="0.25"/>
    <row r="49" spans="8:8" ht="15.75" customHeight="1" x14ac:dyDescent="0.25"/>
    <row r="50" spans="8:8" ht="15.75" customHeight="1" x14ac:dyDescent="0.25"/>
    <row r="51" spans="8:8" ht="15.75" customHeight="1" x14ac:dyDescent="0.25"/>
    <row r="52" spans="8:8" ht="15.75" customHeight="1" x14ac:dyDescent="0.25"/>
    <row r="53" spans="8:8" ht="15.75" customHeight="1" x14ac:dyDescent="0.25"/>
    <row r="54" spans="8:8" ht="15.75" customHeight="1" x14ac:dyDescent="0.25"/>
    <row r="55" spans="8:8" ht="15.75" customHeight="1" x14ac:dyDescent="0.25"/>
    <row r="56" spans="8:8" ht="15.75" customHeight="1" x14ac:dyDescent="0.25"/>
    <row r="57" spans="8:8" ht="15.75" customHeight="1" x14ac:dyDescent="0.25"/>
    <row r="58" spans="8:8" ht="15.75" customHeight="1" x14ac:dyDescent="0.25"/>
    <row r="59" spans="8:8" ht="15.75" customHeight="1" x14ac:dyDescent="0.25"/>
    <row r="60" spans="8:8" ht="15.75" customHeight="1" x14ac:dyDescent="0.25"/>
    <row r="61" spans="8:8" ht="15.75" customHeight="1" x14ac:dyDescent="0.25"/>
    <row r="62" spans="8:8" ht="15.75" customHeight="1" x14ac:dyDescent="0.25"/>
    <row r="63" spans="8:8" ht="15.75" customHeight="1" x14ac:dyDescent="0.25"/>
    <row r="64" spans="8:8" ht="15.75" customHeight="1" x14ac:dyDescent="0.25">
      <c r="H64" s="17"/>
    </row>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1000"/>
  <sheetViews>
    <sheetView tabSelected="1" workbookViewId="0">
      <selection activeCell="C2" sqref="C2"/>
    </sheetView>
  </sheetViews>
  <sheetFormatPr defaultColWidth="14.42578125" defaultRowHeight="15" customHeight="1" x14ac:dyDescent="0.25"/>
  <cols>
    <col min="1" max="2" width="8.7109375" customWidth="1"/>
    <col min="3" max="3" width="9.7109375" customWidth="1"/>
    <col min="4" max="26" width="8.7109375" customWidth="1"/>
  </cols>
  <sheetData>
    <row r="2" spans="2:3" x14ac:dyDescent="0.25">
      <c r="B2" s="252" t="s">
        <v>511</v>
      </c>
      <c r="C2" s="227" t="s">
        <v>1080</v>
      </c>
    </row>
    <row r="3" spans="2:3" x14ac:dyDescent="0.25">
      <c r="B3" s="252" t="s">
        <v>512</v>
      </c>
      <c r="C3" s="227" t="s">
        <v>471</v>
      </c>
    </row>
    <row r="4" spans="2:3" x14ac:dyDescent="0.25">
      <c r="B4" s="252" t="s">
        <v>513</v>
      </c>
      <c r="C4" s="227" t="s">
        <v>472</v>
      </c>
    </row>
    <row r="5" spans="2:3" x14ac:dyDescent="0.25">
      <c r="B5" s="252" t="s">
        <v>519</v>
      </c>
      <c r="C5" s="226">
        <f ca="1">TODAY()</f>
        <v>45895</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00FF"/>
  </sheetPr>
  <dimension ref="A21:A1000"/>
  <sheetViews>
    <sheetView workbookViewId="0"/>
  </sheetViews>
  <sheetFormatPr defaultColWidth="14.42578125" defaultRowHeight="15" customHeight="1" x14ac:dyDescent="0.25"/>
  <cols>
    <col min="1" max="26" width="8.7109375" customWidth="1"/>
  </cols>
  <sheetData>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00FF"/>
  </sheetPr>
  <dimension ref="B2:BI679"/>
  <sheetViews>
    <sheetView workbookViewId="0">
      <pane xSplit="5" ySplit="2" topLeftCell="F3" activePane="bottomRight" state="frozen"/>
      <selection pane="topRight" activeCell="F1" sqref="F1"/>
      <selection pane="bottomLeft" activeCell="A3" sqref="A3"/>
      <selection pane="bottomRight" activeCell="F3" sqref="F3"/>
    </sheetView>
  </sheetViews>
  <sheetFormatPr defaultColWidth="14.42578125" defaultRowHeight="15" customHeight="1" x14ac:dyDescent="0.25"/>
  <cols>
    <col min="1" max="1" width="3.7109375" customWidth="1"/>
    <col min="2" max="4" width="15.7109375" customWidth="1"/>
    <col min="5" max="5" width="29.85546875" customWidth="1"/>
    <col min="6" max="61" width="8.7109375" customWidth="1"/>
  </cols>
  <sheetData>
    <row r="2" spans="2:61" x14ac:dyDescent="0.25">
      <c r="B2" s="253" t="s">
        <v>498</v>
      </c>
      <c r="C2" s="253" t="s">
        <v>520</v>
      </c>
      <c r="D2" s="253" t="s">
        <v>521</v>
      </c>
      <c r="E2" s="253" t="s">
        <v>522</v>
      </c>
      <c r="H2" s="246">
        <v>40633</v>
      </c>
      <c r="I2" s="246">
        <f t="shared" ref="I2:BH2" si="0">+EOMONTH(H2,3)</f>
        <v>40724</v>
      </c>
      <c r="J2" s="246">
        <f t="shared" si="0"/>
        <v>40816</v>
      </c>
      <c r="K2" s="246">
        <f t="shared" si="0"/>
        <v>40908</v>
      </c>
      <c r="L2" s="246">
        <f t="shared" si="0"/>
        <v>40999</v>
      </c>
      <c r="M2" s="246">
        <f t="shared" si="0"/>
        <v>41090</v>
      </c>
      <c r="N2" s="246">
        <f t="shared" si="0"/>
        <v>41182</v>
      </c>
      <c r="O2" s="246">
        <f t="shared" si="0"/>
        <v>41274</v>
      </c>
      <c r="P2" s="246">
        <f t="shared" si="0"/>
        <v>41364</v>
      </c>
      <c r="Q2" s="246">
        <f t="shared" si="0"/>
        <v>41455</v>
      </c>
      <c r="R2" s="246">
        <f t="shared" si="0"/>
        <v>41547</v>
      </c>
      <c r="S2" s="246">
        <f t="shared" si="0"/>
        <v>41639</v>
      </c>
      <c r="T2" s="246">
        <f t="shared" si="0"/>
        <v>41729</v>
      </c>
      <c r="U2" s="246">
        <f t="shared" si="0"/>
        <v>41820</v>
      </c>
      <c r="V2" s="246">
        <f t="shared" si="0"/>
        <v>41912</v>
      </c>
      <c r="W2" s="246">
        <f t="shared" si="0"/>
        <v>42004</v>
      </c>
      <c r="X2" s="246">
        <f t="shared" si="0"/>
        <v>42094</v>
      </c>
      <c r="Y2" s="246">
        <f t="shared" si="0"/>
        <v>42185</v>
      </c>
      <c r="Z2" s="246">
        <f t="shared" si="0"/>
        <v>42277</v>
      </c>
      <c r="AA2" s="246">
        <f t="shared" si="0"/>
        <v>42369</v>
      </c>
      <c r="AB2" s="246">
        <f t="shared" si="0"/>
        <v>42460</v>
      </c>
      <c r="AC2" s="246">
        <f t="shared" si="0"/>
        <v>42551</v>
      </c>
      <c r="AD2" s="246">
        <f t="shared" si="0"/>
        <v>42643</v>
      </c>
      <c r="AE2" s="246">
        <f t="shared" si="0"/>
        <v>42735</v>
      </c>
      <c r="AF2" s="246">
        <f t="shared" si="0"/>
        <v>42825</v>
      </c>
      <c r="AG2" s="246">
        <f t="shared" si="0"/>
        <v>42916</v>
      </c>
      <c r="AH2" s="246">
        <f t="shared" si="0"/>
        <v>43008</v>
      </c>
      <c r="AI2" s="246">
        <f t="shared" si="0"/>
        <v>43100</v>
      </c>
      <c r="AJ2" s="246">
        <f t="shared" si="0"/>
        <v>43190</v>
      </c>
      <c r="AK2" s="246">
        <f t="shared" si="0"/>
        <v>43281</v>
      </c>
      <c r="AL2" s="246">
        <f t="shared" si="0"/>
        <v>43373</v>
      </c>
      <c r="AM2" s="246">
        <f t="shared" si="0"/>
        <v>43465</v>
      </c>
      <c r="AN2" s="246">
        <f t="shared" si="0"/>
        <v>43555</v>
      </c>
      <c r="AO2" s="246">
        <f t="shared" si="0"/>
        <v>43646</v>
      </c>
      <c r="AP2" s="246">
        <f t="shared" si="0"/>
        <v>43738</v>
      </c>
      <c r="AQ2" s="246">
        <f t="shared" si="0"/>
        <v>43830</v>
      </c>
      <c r="AR2" s="246">
        <f t="shared" si="0"/>
        <v>43921</v>
      </c>
      <c r="AS2" s="246">
        <f t="shared" si="0"/>
        <v>44012</v>
      </c>
      <c r="AT2" s="246">
        <f t="shared" si="0"/>
        <v>44104</v>
      </c>
      <c r="AU2" s="246">
        <f t="shared" si="0"/>
        <v>44196</v>
      </c>
      <c r="AV2" s="246">
        <f t="shared" si="0"/>
        <v>44286</v>
      </c>
      <c r="AW2" s="246">
        <f t="shared" si="0"/>
        <v>44377</v>
      </c>
      <c r="AX2" s="246">
        <f t="shared" si="0"/>
        <v>44469</v>
      </c>
      <c r="AY2" s="246">
        <f t="shared" si="0"/>
        <v>44561</v>
      </c>
      <c r="AZ2" s="246">
        <f t="shared" si="0"/>
        <v>44651</v>
      </c>
      <c r="BA2" s="246">
        <f t="shared" si="0"/>
        <v>44742</v>
      </c>
      <c r="BB2" s="246">
        <f t="shared" si="0"/>
        <v>44834</v>
      </c>
      <c r="BC2" s="246">
        <f t="shared" si="0"/>
        <v>44926</v>
      </c>
      <c r="BD2" s="246">
        <f t="shared" si="0"/>
        <v>45016</v>
      </c>
      <c r="BE2" s="246">
        <f t="shared" si="0"/>
        <v>45107</v>
      </c>
      <c r="BF2" s="246">
        <f t="shared" si="0"/>
        <v>45199</v>
      </c>
      <c r="BG2" s="246">
        <f t="shared" si="0"/>
        <v>45291</v>
      </c>
      <c r="BH2" s="246">
        <f t="shared" si="0"/>
        <v>45382</v>
      </c>
      <c r="BI2" s="36" t="s">
        <v>514</v>
      </c>
    </row>
    <row r="3" spans="2:61" x14ac:dyDescent="0.25">
      <c r="B3" s="254" t="s">
        <v>523</v>
      </c>
      <c r="C3" s="254" t="s">
        <v>524</v>
      </c>
      <c r="D3" s="255">
        <v>45408</v>
      </c>
      <c r="E3" s="254" t="s">
        <v>525</v>
      </c>
      <c r="I3" s="36" t="str">
        <f ca="1">IFERROR(__xludf.DUMMYFUNCTION("ARRAY_CONSTRAIN(ARRAYFORMULA(IFERROR(_xlws.SORT(CHOOSECOLS(UNIQUE(_xlws.FILTER($B$3:$B$999,($D$3:$D$999&gt;=H$2)*($D$3:$D$999&lt;=I$2))),1),,1),"""")), 2, 1)"),"")</f>
        <v/>
      </c>
      <c r="J3" s="36" t="str">
        <f ca="1">IFERROR(__xludf.DUMMYFUNCTION("ARRAY_CONSTRAIN(ARRAYFORMULA(IFERROR(_xlws.SORT(CHOOSECOLS(UNIQUE(_xlws.FILTER($B$3:$B$999,($D$3:$D$999&gt;=I$2)*($D$3:$D$999&lt;=J$2))),1),,1),"""")), 3, 1)"),"")</f>
        <v/>
      </c>
      <c r="K3" s="36" t="str">
        <f ca="1">IFERROR(__xludf.DUMMYFUNCTION("ARRAY_CONSTRAIN(ARRAYFORMULA(IFERROR(_xlws.SORT(CHOOSECOLS(UNIQUE(_xlws.FILTER($B$3:$B$999,($D$3:$D$999&gt;=J$2)*($D$3:$D$999&lt;=K$2))),1),,1),"""")), 6, 1)"),"")</f>
        <v/>
      </c>
      <c r="L3" s="36" t="str">
        <f ca="1">IFERROR(__xludf.DUMMYFUNCTION("ARRAY_CONSTRAIN(ARRAYFORMULA(IFERROR(_xlws.SORT(CHOOSECOLS(UNIQUE(_xlws.FILTER($B$3:$B$999,($D$3:$D$999&gt;=K$2)*($D$3:$D$999&lt;=L$2))),1),,1),"""")), 5, 1)"),"")</f>
        <v/>
      </c>
      <c r="M3" s="36" t="str">
        <f ca="1">IFERROR(__xludf.DUMMYFUNCTION("ARRAY_CONSTRAIN(ARRAYFORMULA(IFERROR(_xlws.SORT(CHOOSECOLS(UNIQUE(_xlws.FILTER($B$3:$B$999,($D$3:$D$999&gt;=L$2)*($D$3:$D$999&lt;=M$2))),1),,1),"""")), 2, 1)"),"")</f>
        <v/>
      </c>
      <c r="N3" s="36" t="str">
        <f ca="1">IFERROR(__xludf.DUMMYFUNCTION("ARRAY_CONSTRAIN(ARRAYFORMULA(IFERROR(_xlws.SORT(CHOOSECOLS(UNIQUE(_xlws.FILTER($B$3:$B$999,($D$3:$D$999&gt;=M$2)*($D$3:$D$999&lt;=N$2))),1),,1),"""")), 5, 1)"),"")</f>
        <v/>
      </c>
      <c r="O3" s="36" t="str">
        <f ca="1">IFERROR(__xludf.DUMMYFUNCTION("ARRAY_CONSTRAIN(ARRAYFORMULA(IFERROR(_xlws.SORT(CHOOSECOLS(UNIQUE(_xlws.FILTER($B$3:$B$999,($D$3:$D$999&gt;=N$2)*($D$3:$D$999&lt;=O$2))),1),,1),"""")), 9, 1)"),"")</f>
        <v/>
      </c>
      <c r="P3" s="36" t="str">
        <f ca="1">IFERROR(__xludf.DUMMYFUNCTION("ARRAY_CONSTRAIN(ARRAYFORMULA(IFERROR(_xlws.SORT(CHOOSECOLS(UNIQUE(_xlws.FILTER($B$3:$B$999,($D$3:$D$999&gt;=O$2)*($D$3:$D$999&lt;=P$2))),1),,1),"""")), 4, 1)"),"")</f>
        <v/>
      </c>
      <c r="Q3" s="36" t="str">
        <f ca="1">IFERROR(__xludf.DUMMYFUNCTION("ARRAY_CONSTRAIN(ARRAYFORMULA(IFERROR(_xlws.SORT(CHOOSECOLS(UNIQUE(_xlws.FILTER($B$3:$B$999,($D$3:$D$999&gt;=P$2)*($D$3:$D$999&lt;=Q$2))),1),,1),"""")), 5, 1)"),"")</f>
        <v/>
      </c>
      <c r="R3" s="36" t="str">
        <f ca="1">IFERROR(__xludf.DUMMYFUNCTION("ARRAY_CONSTRAIN(ARRAYFORMULA(IFERROR(_xlws.SORT(CHOOSECOLS(UNIQUE(_xlws.FILTER($B$3:$B$999,($D$3:$D$999&gt;=Q$2)*($D$3:$D$999&lt;=R$2))),1),,1),"""")), 4, 1)"),"")</f>
        <v/>
      </c>
      <c r="S3" s="36" t="str">
        <f ca="1">IFERROR(__xludf.DUMMYFUNCTION("ARRAY_CONSTRAIN(ARRAYFORMULA(IFERROR(_xlws.SORT(CHOOSECOLS(UNIQUE(_xlws.FILTER($B$3:$B$999,($D$3:$D$999&gt;=R$2)*($D$3:$D$999&lt;=S$2))),1),,1),"""")), 4, 1)"),"")</f>
        <v/>
      </c>
      <c r="T3" s="36" t="str">
        <f ca="1">IFERROR(__xludf.DUMMYFUNCTION("ARRAY_CONSTRAIN(ARRAYFORMULA(IFERROR(_xlws.SORT(CHOOSECOLS(UNIQUE(_xlws.FILTER($B$3:$B$999,($D$3:$D$999&gt;=S$2)*($D$3:$D$999&lt;=T$2))),1),,1),"""")), 1, 1)"),"")</f>
        <v/>
      </c>
      <c r="U3" s="36" t="str">
        <f ca="1">IFERROR(__xludf.DUMMYFUNCTION("ARRAY_CONSTRAIN(ARRAYFORMULA(IFERROR(_xlws.SORT(CHOOSECOLS(UNIQUE(_xlws.FILTER($B$3:$B$999,($D$3:$D$999&gt;=T$2)*($D$3:$D$999&lt;=U$2))),1),,1),"""")), 2, 1)"),"")</f>
        <v/>
      </c>
      <c r="V3" s="36" t="str">
        <f ca="1">IFERROR(__xludf.DUMMYFUNCTION("ARRAY_CONSTRAIN(ARRAYFORMULA(IFERROR(_xlws.SORT(CHOOSECOLS(UNIQUE(_xlws.FILTER($B$3:$B$999,($D$3:$D$999&gt;=U$2)*($D$3:$D$999&lt;=V$2))),1),,1),"""")), 3, 1)"),"")</f>
        <v/>
      </c>
      <c r="W3" s="36" t="str">
        <f ca="1">IFERROR(__xludf.DUMMYFUNCTION("ARRAY_CONSTRAIN(ARRAYFORMULA(IFERROR(_xlws.SORT(CHOOSECOLS(UNIQUE(_xlws.FILTER($B$3:$B$999,($D$3:$D$999&gt;=V$2)*($D$3:$D$999&lt;=W$2))),1),,1),"""")), 7, 1)"),"")</f>
        <v/>
      </c>
      <c r="X3" s="36" t="str">
        <f ca="1">IFERROR(__xludf.DUMMYFUNCTION("ARRAY_CONSTRAIN(ARRAYFORMULA(IFERROR(_xlws.SORT(CHOOSECOLS(UNIQUE(_xlws.FILTER($B$3:$B$999,($D$3:$D$999&gt;=W$2)*($D$3:$D$999&lt;=X$2))),1),,1),"""")), 4, 1)"),"")</f>
        <v/>
      </c>
      <c r="Y3" s="36" t="str">
        <f ca="1">IFERROR(__xludf.DUMMYFUNCTION("ARRAY_CONSTRAIN(ARRAYFORMULA(IFERROR(_xlws.SORT(CHOOSECOLS(UNIQUE(_xlws.FILTER($B$3:$B$999,($D$3:$D$999&gt;=X$2)*($D$3:$D$999&lt;=Y$2))),1),,1),"""")), 2, 1)"),"")</f>
        <v/>
      </c>
      <c r="Z3" s="36" t="str">
        <f ca="1">IFERROR(__xludf.DUMMYFUNCTION("ARRAY_CONSTRAIN(ARRAYFORMULA(IFERROR(_xlws.SORT(CHOOSECOLS(UNIQUE(_xlws.FILTER($B$3:$B$999,($D$3:$D$999&gt;=Y$2)*($D$3:$D$999&lt;=Z$2))),1),,1),"""")), 2, 1)"),"")</f>
        <v/>
      </c>
      <c r="AA3" s="36" t="str">
        <f ca="1">IFERROR(__xludf.DUMMYFUNCTION("ARRAY_CONSTRAIN(ARRAYFORMULA(IFERROR(_xlws.SORT(CHOOSECOLS(UNIQUE(_xlws.FILTER($B$3:$B$999,($D$3:$D$999&gt;=Z$2)*($D$3:$D$999&lt;=AA$2))),1),,1),"""")), 5, 1)"),"")</f>
        <v/>
      </c>
      <c r="AB3" s="36" t="str">
        <f ca="1">IFERROR(__xludf.DUMMYFUNCTION("ARRAY_CONSTRAIN(ARRAYFORMULA(IFERROR(_xlws.SORT(CHOOSECOLS(UNIQUE(_xlws.FILTER($B$3:$B$999,($D$3:$D$999&gt;=AA$2)*($D$3:$D$999&lt;=AB$2))),1),,1),"""")), 5, 1)"),"")</f>
        <v/>
      </c>
      <c r="AC3" s="36" t="str">
        <f ca="1">IFERROR(__xludf.DUMMYFUNCTION("ARRAY_CONSTRAIN(ARRAYFORMULA(IFERROR(_xlws.SORT(CHOOSECOLS(UNIQUE(_xlws.FILTER($B$3:$B$999,($D$3:$D$999&gt;=AB$2)*($D$3:$D$999&lt;=AC$2))),1),,1),"""")), 3, 1)"),"")</f>
        <v/>
      </c>
      <c r="AD3" s="36" t="str">
        <f ca="1">IFERROR(__xludf.DUMMYFUNCTION("ARRAY_CONSTRAIN(ARRAYFORMULA(IFERROR(_xlws.SORT(CHOOSECOLS(UNIQUE(_xlws.FILTER($B$3:$B$999,($D$3:$D$999&gt;=AC$2)*($D$3:$D$999&lt;=AD$2))),1),,1),"""")), 9, 1)"),"")</f>
        <v/>
      </c>
      <c r="AE3" s="36" t="str">
        <f ca="1">IFERROR(__xludf.DUMMYFUNCTION("ARRAY_CONSTRAIN(ARRAYFORMULA(IFERROR(_xlws.SORT(CHOOSECOLS(UNIQUE(_xlws.FILTER($B$3:$B$999,($D$3:$D$999&gt;=AD$2)*($D$3:$D$999&lt;=AE$2))),1),,1),"""")), 8, 1)"),"")</f>
        <v/>
      </c>
      <c r="AF3" s="36" t="str">
        <f ca="1">IFERROR(__xludf.DUMMYFUNCTION("ARRAY_CONSTRAIN(ARRAYFORMULA(IFERROR(_xlws.SORT(CHOOSECOLS(UNIQUE(_xlws.FILTER($B$3:$B$999,($D$3:$D$999&gt;=AE$2)*($D$3:$D$999&lt;=AF$2))),1),,1),"""")), 1, 1)"),"")</f>
        <v/>
      </c>
      <c r="AG3" s="36" t="str">
        <f ca="1">IFERROR(__xludf.DUMMYFUNCTION("ARRAY_CONSTRAIN(ARRAYFORMULA(IFERROR(_xlws.SORT(CHOOSECOLS(UNIQUE(_xlws.FILTER($B$3:$B$999,($D$3:$D$999&gt;=AF$2)*($D$3:$D$999&lt;=AG$2))),1),,1),"""")), 1, 1)"),"")</f>
        <v/>
      </c>
      <c r="AH3" s="36" t="str">
        <f ca="1">IFERROR(__xludf.DUMMYFUNCTION("ARRAY_CONSTRAIN(ARRAYFORMULA(IFERROR(_xlws.SORT(CHOOSECOLS(UNIQUE(_xlws.FILTER($B$3:$B$999,($D$3:$D$999&gt;=AG$2)*($D$3:$D$999&lt;=AH$2))),1),,1),"""")), 3, 1)"),"")</f>
        <v/>
      </c>
      <c r="AI3" s="36" t="str">
        <f ca="1">IFERROR(__xludf.DUMMYFUNCTION("ARRAY_CONSTRAIN(ARRAYFORMULA(IFERROR(_xlws.SORT(CHOOSECOLS(UNIQUE(_xlws.FILTER($B$3:$B$999,($D$3:$D$999&gt;=AH$2)*($D$3:$D$999&lt;=AI$2))),1),,1),"""")), 4, 1)"),"")</f>
        <v/>
      </c>
      <c r="AJ3" s="36" t="str">
        <f ca="1">IFERROR(__xludf.DUMMYFUNCTION("ARRAY_CONSTRAIN(ARRAYFORMULA(IFERROR(_xlws.SORT(CHOOSECOLS(UNIQUE(_xlws.FILTER($B$3:$B$999,($D$3:$D$999&gt;=AI$2)*($D$3:$D$999&lt;=AJ$2))),1),,1),"""")), 1, 1)"),"")</f>
        <v/>
      </c>
      <c r="AK3" s="36" t="str">
        <f ca="1">IFERROR(__xludf.DUMMYFUNCTION("ARRAY_CONSTRAIN(ARRAYFORMULA(IFERROR(_xlws.SORT(CHOOSECOLS(UNIQUE(_xlws.FILTER($B$3:$B$999,($D$3:$D$999&gt;=AJ$2)*($D$3:$D$999&lt;=AK$2))),1),,1),"""")), 1, 1)"),"")</f>
        <v/>
      </c>
      <c r="AL3" s="36" t="str">
        <f ca="1">IFERROR(__xludf.DUMMYFUNCTION("ARRAY_CONSTRAIN(ARRAYFORMULA(IFERROR(_xlws.SORT(CHOOSECOLS(UNIQUE(_xlws.FILTER($B$3:$B$999,($D$3:$D$999&gt;=AK$2)*($D$3:$D$999&lt;=AL$2))),1),,1),"""")), 5, 1)"),"")</f>
        <v/>
      </c>
      <c r="AM3" s="36" t="str">
        <f ca="1">IFERROR(__xludf.DUMMYFUNCTION("ARRAY_CONSTRAIN(ARRAYFORMULA(IFERROR(_xlws.SORT(CHOOSECOLS(UNIQUE(_xlws.FILTER($B$3:$B$999,($D$3:$D$999&gt;=AL$2)*($D$3:$D$999&lt;=AM$2))),1),,1),"""")), 8, 1)"),"")</f>
        <v/>
      </c>
      <c r="AN3" s="36" t="str">
        <f ca="1">IFERROR(__xludf.DUMMYFUNCTION("ARRAY_CONSTRAIN(ARRAYFORMULA(IFERROR(_xlws.SORT(CHOOSECOLS(UNIQUE(_xlws.FILTER($B$3:$B$999,($D$3:$D$999&gt;=AM$2)*($D$3:$D$999&lt;=AN$2))),1),,1),"""")), 1, 1)"),"")</f>
        <v/>
      </c>
      <c r="AO3" s="36" t="str">
        <f ca="1">IFERROR(__xludf.DUMMYFUNCTION("ARRAY_CONSTRAIN(ARRAYFORMULA(IFERROR(_xlws.SORT(CHOOSECOLS(UNIQUE(_xlws.FILTER($B$3:$B$999,($D$3:$D$999&gt;=AN$2)*($D$3:$D$999&lt;=AO$2))),1),,1),"""")), 6, 1)"),"")</f>
        <v/>
      </c>
      <c r="AP3" s="36" t="str">
        <f ca="1">IFERROR(__xludf.DUMMYFUNCTION("ARRAY_CONSTRAIN(ARRAYFORMULA(IFERROR(_xlws.SORT(CHOOSECOLS(UNIQUE(_xlws.FILTER($B$3:$B$999,($D$3:$D$999&gt;=AO$2)*($D$3:$D$999&lt;=AP$2))),1),,1),"""")), 5, 1)"),"")</f>
        <v/>
      </c>
      <c r="AQ3" s="36" t="str">
        <f ca="1">IFERROR(__xludf.DUMMYFUNCTION("ARRAY_CONSTRAIN(ARRAYFORMULA(IFERROR(_xlws.SORT(CHOOSECOLS(UNIQUE(_xlws.FILTER($B$3:$B$999,($D$3:$D$999&gt;=AP$2)*($D$3:$D$999&lt;=AQ$2))),1),,1),"""")), 6, 1)"),"")</f>
        <v/>
      </c>
      <c r="AR3" s="36" t="str">
        <f ca="1">IFERROR(__xludf.DUMMYFUNCTION("ARRAY_CONSTRAIN(ARRAYFORMULA(IFERROR(_xlws.SORT(CHOOSECOLS(UNIQUE(_xlws.FILTER($B$3:$B$999,($D$3:$D$999&gt;=AQ$2)*($D$3:$D$999&lt;=AR$2))),1),,1),"""")), 1, 1)"),"")</f>
        <v/>
      </c>
      <c r="AS3" s="36" t="str">
        <f ca="1">IFERROR(__xludf.DUMMYFUNCTION("ARRAY_CONSTRAIN(ARRAYFORMULA(IFERROR(_xlws.SORT(CHOOSECOLS(UNIQUE(_xlws.FILTER($B$3:$B$999,($D$3:$D$999&gt;=AR$2)*($D$3:$D$999&lt;=AS$2))),1),,1),"""")), 5, 1)"),"")</f>
        <v/>
      </c>
      <c r="AT3" s="36" t="str">
        <f ca="1">IFERROR(__xludf.DUMMYFUNCTION("ARRAY_CONSTRAIN(ARRAYFORMULA(IFERROR(_xlws.SORT(CHOOSECOLS(UNIQUE(_xlws.FILTER($B$3:$B$999,($D$3:$D$999&gt;=AS$2)*($D$3:$D$999&lt;=AT$2))),1),,1),"""")), 5, 1)"),"")</f>
        <v/>
      </c>
      <c r="AU3" s="36" t="str">
        <f ca="1">IFERROR(__xludf.DUMMYFUNCTION("ARRAY_CONSTRAIN(ARRAYFORMULA(IFERROR(_xlws.SORT(CHOOSECOLS(UNIQUE(_xlws.FILTER($B$3:$B$999,($D$3:$D$999&gt;=AT$2)*($D$3:$D$999&lt;=AU$2))),1),,1),"""")), 6, 1)"),"")</f>
        <v/>
      </c>
      <c r="AV3" s="36" t="str">
        <f ca="1">IFERROR(__xludf.DUMMYFUNCTION("ARRAY_CONSTRAIN(ARRAYFORMULA(IFERROR(_xlws.SORT(CHOOSECOLS(UNIQUE(_xlws.FILTER($B$3:$B$999,($D$3:$D$999&gt;=AU$2)*($D$3:$D$999&lt;=AV$2))),1),,1),"""")), 1, 1)"),"")</f>
        <v/>
      </c>
      <c r="AW3" s="36" t="str">
        <f ca="1">IFERROR(__xludf.DUMMYFUNCTION("ARRAY_CONSTRAIN(ARRAYFORMULA(IFERROR(_xlws.SORT(CHOOSECOLS(UNIQUE(_xlws.FILTER($B$3:$B$999,($D$3:$D$999&gt;=AV$2)*($D$3:$D$999&lt;=AW$2))),1),,1),"""")), 1, 1)"),"")</f>
        <v/>
      </c>
      <c r="AX3" s="36" t="str">
        <f ca="1">IFERROR(__xludf.DUMMYFUNCTION("ARRAY_CONSTRAIN(ARRAYFORMULA(IFERROR(_xlws.SORT(CHOOSECOLS(UNIQUE(_xlws.FILTER($B$3:$B$999,($D$3:$D$999&gt;=AW$2)*($D$3:$D$999&lt;=AX$2))),1),,1),"""")), 1, 1)"),"")</f>
        <v/>
      </c>
      <c r="AY3" s="36" t="str">
        <f ca="1">IFERROR(__xludf.DUMMYFUNCTION("ARRAY_CONSTRAIN(ARRAYFORMULA(IFERROR(_xlws.SORT(CHOOSECOLS(UNIQUE(_xlws.FILTER($B$3:$B$999,($D$3:$D$999&gt;=AX$2)*($D$3:$D$999&lt;=AY$2))),1),,1),"""")), 2, 1)"),"")</f>
        <v/>
      </c>
      <c r="AZ3" s="36" t="str">
        <f ca="1">IFERROR(__xludf.DUMMYFUNCTION("ARRAY_CONSTRAIN(ARRAYFORMULA(IFERROR(_xlws.SORT(CHOOSECOLS(UNIQUE(_xlws.FILTER($B$3:$B$999,($D$3:$D$999&gt;=AY$2)*($D$3:$D$999&lt;=AZ$2))),1),,1),"""")), 2, 1)"),"")</f>
        <v/>
      </c>
      <c r="BA3" s="36" t="str">
        <f ca="1">IFERROR(__xludf.DUMMYFUNCTION("ARRAY_CONSTRAIN(ARRAYFORMULA(IFERROR(_xlws.SORT(CHOOSECOLS(UNIQUE(_xlws.FILTER($B$3:$B$999,($D$3:$D$999&gt;=AZ$2)*($D$3:$D$999&lt;=BA$2))),1),,1),"""")), 1, 1)"),"")</f>
        <v/>
      </c>
      <c r="BB3" s="36" t="str">
        <f ca="1">IFERROR(__xludf.DUMMYFUNCTION("ARRAY_CONSTRAIN(ARRAYFORMULA(IFERROR(_xlws.SORT(CHOOSECOLS(UNIQUE(_xlws.FILTER($B$3:$B$999,($D$3:$D$999&gt;=BA$2)*($D$3:$D$999&lt;=BB$2))),1),,1),"""")), 1, 1)"),"")</f>
        <v/>
      </c>
      <c r="BC3" s="36" t="str">
        <f ca="1">IFERROR(__xludf.DUMMYFUNCTION("ARRAY_CONSTRAIN(ARRAYFORMULA(IFERROR(_xlws.SORT(CHOOSECOLS(UNIQUE(_xlws.FILTER($B$3:$B$999,($D$3:$D$999&gt;=BB$2)*($D$3:$D$999&lt;=BC$2))),1),,1),"""")), 3, 1)"),"")</f>
        <v/>
      </c>
      <c r="BD3" s="36" t="str">
        <f ca="1">IFERROR(__xludf.DUMMYFUNCTION("ARRAY_CONSTRAIN(ARRAYFORMULA(IFERROR(_xlws.SORT(CHOOSECOLS(UNIQUE(_xlws.FILTER($B$3:$B$999,($D$3:$D$999&gt;=BC$2)*($D$3:$D$999&lt;=BD$2))),1),,1),"""")), 1, 1)"),"")</f>
        <v/>
      </c>
      <c r="BE3" s="36" t="str">
        <f ca="1">IFERROR(__xludf.DUMMYFUNCTION("ARRAY_CONSTRAIN(ARRAYFORMULA(IFERROR(_xlws.SORT(CHOOSECOLS(UNIQUE(_xlws.FILTER($B$3:$B$999,($D$3:$D$999&gt;=BD$2)*($D$3:$D$999&lt;=BE$2))),1),,1),"""")), 1, 1)"),"")</f>
        <v/>
      </c>
      <c r="BF3" s="36" t="str">
        <f ca="1">IFERROR(__xludf.DUMMYFUNCTION("ARRAY_CONSTRAIN(ARRAYFORMULA(IFERROR(_xlws.SORT(CHOOSECOLS(UNIQUE(_xlws.FILTER($B$3:$B$999,($D$3:$D$999&gt;=BE$2)*($D$3:$D$999&lt;=BF$2))),1),,1),"""")), 1, 1)"),"")</f>
        <v/>
      </c>
      <c r="BG3" s="36" t="str">
        <f ca="1">IFERROR(__xludf.DUMMYFUNCTION("ARRAY_CONSTRAIN(ARRAYFORMULA(IFERROR(_xlws.SORT(CHOOSECOLS(UNIQUE(_xlws.FILTER($B$3:$B$999,($D$3:$D$999&gt;=BF$2)*($D$3:$D$999&lt;=BG$2))),1),,1),"""")), 1, 1)"),"")</f>
        <v/>
      </c>
      <c r="BH3" s="36" t="str">
        <f ca="1">IFERROR(__xludf.DUMMYFUNCTION("ARRAY_CONSTRAIN(ARRAYFORMULA(IFERROR(_xlws.SORT(CHOOSECOLS(UNIQUE(_xlws.FILTER($B$3:$B$999,($D$3:$D$999&gt;=BG$2)*($D$3:$D$999&lt;=BH$2))),1),,1),"""")), 1, 1)"),"")</f>
        <v/>
      </c>
      <c r="BI3" s="36" t="s">
        <v>514</v>
      </c>
    </row>
    <row r="4" spans="2:61" x14ac:dyDescent="0.25">
      <c r="B4" s="254" t="s">
        <v>523</v>
      </c>
      <c r="C4" s="254" t="s">
        <v>526</v>
      </c>
      <c r="D4" s="255">
        <v>45408</v>
      </c>
      <c r="E4" s="254" t="s">
        <v>525</v>
      </c>
      <c r="BI4" s="36" t="s">
        <v>514</v>
      </c>
    </row>
    <row r="5" spans="2:61" x14ac:dyDescent="0.25">
      <c r="B5" s="254" t="s">
        <v>523</v>
      </c>
      <c r="C5" s="254" t="s">
        <v>527</v>
      </c>
      <c r="D5" s="255">
        <v>45408</v>
      </c>
      <c r="E5" s="254" t="s">
        <v>525</v>
      </c>
      <c r="BI5" s="36" t="s">
        <v>514</v>
      </c>
    </row>
    <row r="6" spans="2:61" x14ac:dyDescent="0.25">
      <c r="B6" s="254" t="s">
        <v>523</v>
      </c>
      <c r="C6" s="254" t="s">
        <v>528</v>
      </c>
      <c r="D6" s="255">
        <v>45408</v>
      </c>
      <c r="E6" s="254" t="s">
        <v>525</v>
      </c>
      <c r="BI6" s="36" t="s">
        <v>514</v>
      </c>
    </row>
    <row r="7" spans="2:61" x14ac:dyDescent="0.25">
      <c r="B7" s="254" t="s">
        <v>523</v>
      </c>
      <c r="C7" s="254" t="s">
        <v>529</v>
      </c>
      <c r="D7" s="255">
        <v>45408</v>
      </c>
      <c r="E7" s="254" t="s">
        <v>525</v>
      </c>
      <c r="BI7" s="36" t="s">
        <v>514</v>
      </c>
    </row>
    <row r="8" spans="2:61" x14ac:dyDescent="0.25">
      <c r="B8" s="254" t="s">
        <v>530</v>
      </c>
      <c r="C8" s="254" t="s">
        <v>524</v>
      </c>
      <c r="D8" s="255">
        <v>45065</v>
      </c>
      <c r="E8" s="254" t="s">
        <v>531</v>
      </c>
      <c r="BI8" s="36" t="s">
        <v>514</v>
      </c>
    </row>
    <row r="9" spans="2:61" x14ac:dyDescent="0.25">
      <c r="B9" s="254" t="s">
        <v>530</v>
      </c>
      <c r="C9" s="254" t="s">
        <v>36</v>
      </c>
      <c r="D9" s="255">
        <v>45065</v>
      </c>
      <c r="E9" s="254" t="s">
        <v>531</v>
      </c>
      <c r="BI9" s="36" t="s">
        <v>514</v>
      </c>
    </row>
    <row r="10" spans="2:61" x14ac:dyDescent="0.25">
      <c r="B10" s="254" t="s">
        <v>530</v>
      </c>
      <c r="C10" s="254" t="s">
        <v>526</v>
      </c>
      <c r="D10" s="255">
        <v>45065</v>
      </c>
      <c r="E10" s="254" t="s">
        <v>531</v>
      </c>
      <c r="BI10" s="36" t="s">
        <v>514</v>
      </c>
    </row>
    <row r="11" spans="2:61" x14ac:dyDescent="0.25">
      <c r="B11" s="254" t="s">
        <v>530</v>
      </c>
      <c r="C11" s="254" t="s">
        <v>527</v>
      </c>
      <c r="D11" s="255">
        <v>45065</v>
      </c>
      <c r="E11" s="254" t="s">
        <v>531</v>
      </c>
      <c r="H11" s="36" t="s">
        <v>532</v>
      </c>
      <c r="BI11" s="36" t="s">
        <v>514</v>
      </c>
    </row>
    <row r="12" spans="2:61" x14ac:dyDescent="0.25">
      <c r="B12" s="254" t="s">
        <v>530</v>
      </c>
      <c r="C12" s="254" t="s">
        <v>528</v>
      </c>
      <c r="D12" s="255">
        <v>45065</v>
      </c>
      <c r="E12" s="254" t="s">
        <v>531</v>
      </c>
      <c r="H12" s="36" t="s">
        <v>533</v>
      </c>
      <c r="BI12" s="36" t="s">
        <v>514</v>
      </c>
    </row>
    <row r="13" spans="2:61" x14ac:dyDescent="0.25">
      <c r="B13" s="254" t="s">
        <v>530</v>
      </c>
      <c r="C13" s="254" t="s">
        <v>529</v>
      </c>
      <c r="D13" s="255">
        <v>45065</v>
      </c>
      <c r="E13" s="254" t="s">
        <v>531</v>
      </c>
      <c r="BI13" s="36" t="s">
        <v>514</v>
      </c>
    </row>
    <row r="14" spans="2:61" x14ac:dyDescent="0.25">
      <c r="B14" s="254" t="s">
        <v>94</v>
      </c>
      <c r="C14" s="254" t="s">
        <v>524</v>
      </c>
      <c r="D14" s="255">
        <v>45002</v>
      </c>
      <c r="E14" s="254" t="s">
        <v>531</v>
      </c>
      <c r="BI14" s="36" t="s">
        <v>514</v>
      </c>
    </row>
    <row r="15" spans="2:61" x14ac:dyDescent="0.25">
      <c r="B15" s="254" t="s">
        <v>94</v>
      </c>
      <c r="C15" s="254" t="s">
        <v>526</v>
      </c>
      <c r="D15" s="255">
        <v>45002</v>
      </c>
      <c r="E15" s="254" t="s">
        <v>531</v>
      </c>
      <c r="BI15" s="36" t="s">
        <v>514</v>
      </c>
    </row>
    <row r="16" spans="2:61" x14ac:dyDescent="0.25">
      <c r="B16" s="254" t="s">
        <v>94</v>
      </c>
      <c r="C16" s="254" t="s">
        <v>527</v>
      </c>
      <c r="D16" s="255">
        <v>45002</v>
      </c>
      <c r="E16" s="254" t="s">
        <v>531</v>
      </c>
      <c r="I16" s="256" t="e">
        <f t="shared" ref="I16:BH16" ca="1" si="1">+SUM(I17:I26)</f>
        <v>#NAME?</v>
      </c>
      <c r="J16" s="256" t="e">
        <f t="shared" ca="1" si="1"/>
        <v>#NAME?</v>
      </c>
      <c r="K16" s="256" t="e">
        <f t="shared" ca="1" si="1"/>
        <v>#NAME?</v>
      </c>
      <c r="L16" s="256" t="e">
        <f t="shared" ca="1" si="1"/>
        <v>#NAME?</v>
      </c>
      <c r="M16" s="256" t="e">
        <f t="shared" ca="1" si="1"/>
        <v>#NAME?</v>
      </c>
      <c r="N16" s="256" t="e">
        <f t="shared" ca="1" si="1"/>
        <v>#NAME?</v>
      </c>
      <c r="O16" s="256" t="e">
        <f t="shared" ca="1" si="1"/>
        <v>#NAME?</v>
      </c>
      <c r="P16" s="256" t="e">
        <f t="shared" ca="1" si="1"/>
        <v>#NAME?</v>
      </c>
      <c r="Q16" s="256" t="e">
        <f t="shared" ca="1" si="1"/>
        <v>#NAME?</v>
      </c>
      <c r="R16" s="256" t="e">
        <f t="shared" ca="1" si="1"/>
        <v>#NAME?</v>
      </c>
      <c r="S16" s="256" t="e">
        <f t="shared" ca="1" si="1"/>
        <v>#NAME?</v>
      </c>
      <c r="T16" s="256" t="e">
        <f t="shared" ca="1" si="1"/>
        <v>#NAME?</v>
      </c>
      <c r="U16" s="256" t="e">
        <f t="shared" ca="1" si="1"/>
        <v>#NAME?</v>
      </c>
      <c r="V16" s="256" t="e">
        <f t="shared" ca="1" si="1"/>
        <v>#NAME?</v>
      </c>
      <c r="W16" s="256" t="e">
        <f t="shared" ca="1" si="1"/>
        <v>#NAME?</v>
      </c>
      <c r="X16" s="256" t="e">
        <f t="shared" ca="1" si="1"/>
        <v>#NAME?</v>
      </c>
      <c r="Y16" s="256" t="e">
        <f t="shared" ca="1" si="1"/>
        <v>#NAME?</v>
      </c>
      <c r="Z16" s="256" t="e">
        <f t="shared" ca="1" si="1"/>
        <v>#NAME?</v>
      </c>
      <c r="AA16" s="256" t="e">
        <f t="shared" ca="1" si="1"/>
        <v>#NAME?</v>
      </c>
      <c r="AB16" s="256" t="e">
        <f t="shared" ca="1" si="1"/>
        <v>#NAME?</v>
      </c>
      <c r="AC16" s="256" t="e">
        <f t="shared" ca="1" si="1"/>
        <v>#NAME?</v>
      </c>
      <c r="AD16" s="256" t="e">
        <f t="shared" ca="1" si="1"/>
        <v>#NAME?</v>
      </c>
      <c r="AE16" s="256" t="e">
        <f t="shared" ca="1" si="1"/>
        <v>#NAME?</v>
      </c>
      <c r="AF16" s="256" t="e">
        <f t="shared" ca="1" si="1"/>
        <v>#NAME?</v>
      </c>
      <c r="AG16" s="256" t="e">
        <f t="shared" ca="1" si="1"/>
        <v>#NAME?</v>
      </c>
      <c r="AH16" s="256" t="e">
        <f t="shared" ca="1" si="1"/>
        <v>#NAME?</v>
      </c>
      <c r="AI16" s="256" t="e">
        <f t="shared" ca="1" si="1"/>
        <v>#NAME?</v>
      </c>
      <c r="AJ16" s="256" t="e">
        <f t="shared" ca="1" si="1"/>
        <v>#NAME?</v>
      </c>
      <c r="AK16" s="256" t="e">
        <f t="shared" ca="1" si="1"/>
        <v>#NAME?</v>
      </c>
      <c r="AL16" s="256" t="e">
        <f t="shared" ca="1" si="1"/>
        <v>#NAME?</v>
      </c>
      <c r="AM16" s="256" t="e">
        <f t="shared" ca="1" si="1"/>
        <v>#NAME?</v>
      </c>
      <c r="AN16" s="256" t="e">
        <f t="shared" ca="1" si="1"/>
        <v>#NAME?</v>
      </c>
      <c r="AO16" s="256" t="e">
        <f t="shared" ca="1" si="1"/>
        <v>#NAME?</v>
      </c>
      <c r="AP16" s="256" t="e">
        <f t="shared" ca="1" si="1"/>
        <v>#NAME?</v>
      </c>
      <c r="AQ16" s="256" t="e">
        <f t="shared" ca="1" si="1"/>
        <v>#NAME?</v>
      </c>
      <c r="AR16" s="256" t="e">
        <f t="shared" ca="1" si="1"/>
        <v>#NAME?</v>
      </c>
      <c r="AS16" s="256" t="e">
        <f t="shared" ca="1" si="1"/>
        <v>#NAME?</v>
      </c>
      <c r="AT16" s="256" t="e">
        <f t="shared" ca="1" si="1"/>
        <v>#NAME?</v>
      </c>
      <c r="AU16" s="256" t="e">
        <f t="shared" ca="1" si="1"/>
        <v>#NAME?</v>
      </c>
      <c r="AV16" s="256" t="e">
        <f t="shared" ca="1" si="1"/>
        <v>#NAME?</v>
      </c>
      <c r="AW16" s="256" t="e">
        <f t="shared" ca="1" si="1"/>
        <v>#NAME?</v>
      </c>
      <c r="AX16" s="256" t="e">
        <f t="shared" ca="1" si="1"/>
        <v>#NAME?</v>
      </c>
      <c r="AY16" s="256" t="e">
        <f t="shared" ca="1" si="1"/>
        <v>#NAME?</v>
      </c>
      <c r="AZ16" s="256" t="e">
        <f t="shared" ca="1" si="1"/>
        <v>#NAME?</v>
      </c>
      <c r="BA16" s="256" t="e">
        <f t="shared" ca="1" si="1"/>
        <v>#NAME?</v>
      </c>
      <c r="BB16" s="256" t="e">
        <f t="shared" ca="1" si="1"/>
        <v>#NAME?</v>
      </c>
      <c r="BC16" s="256" t="e">
        <f t="shared" ca="1" si="1"/>
        <v>#NAME?</v>
      </c>
      <c r="BD16" s="256" t="e">
        <f t="shared" ca="1" si="1"/>
        <v>#NAME?</v>
      </c>
      <c r="BE16" s="256" t="e">
        <f t="shared" ca="1" si="1"/>
        <v>#NAME?</v>
      </c>
      <c r="BF16" s="256" t="e">
        <f t="shared" ca="1" si="1"/>
        <v>#NAME?</v>
      </c>
      <c r="BG16" s="256" t="e">
        <f t="shared" ca="1" si="1"/>
        <v>#NAME?</v>
      </c>
      <c r="BH16" s="256" t="e">
        <f t="shared" ca="1" si="1"/>
        <v>#NAME?</v>
      </c>
      <c r="BI16" s="36" t="s">
        <v>514</v>
      </c>
    </row>
    <row r="17" spans="2:61" x14ac:dyDescent="0.25">
      <c r="B17" s="254" t="s">
        <v>94</v>
      </c>
      <c r="C17" s="254" t="s">
        <v>528</v>
      </c>
      <c r="D17" s="255">
        <v>45002</v>
      </c>
      <c r="E17" s="254" t="s">
        <v>531</v>
      </c>
      <c r="H17" s="2" t="s">
        <v>496</v>
      </c>
      <c r="I17" s="52" t="e">
        <f t="shared" ref="I17:BH17" ca="1" si="2">++COUNTIF(ANCHORARRAY(I$3),"*"&amp;$H17&amp;"*")</f>
        <v>#NAME?</v>
      </c>
      <c r="J17" s="52" t="e">
        <f t="shared" ca="1" si="2"/>
        <v>#NAME?</v>
      </c>
      <c r="K17" s="52" t="e">
        <f t="shared" ca="1" si="2"/>
        <v>#NAME?</v>
      </c>
      <c r="L17" s="52" t="e">
        <f t="shared" ca="1" si="2"/>
        <v>#NAME?</v>
      </c>
      <c r="M17" s="52" t="e">
        <f t="shared" ca="1" si="2"/>
        <v>#NAME?</v>
      </c>
      <c r="N17" s="52" t="e">
        <f t="shared" ca="1" si="2"/>
        <v>#NAME?</v>
      </c>
      <c r="O17" s="52" t="e">
        <f t="shared" ca="1" si="2"/>
        <v>#NAME?</v>
      </c>
      <c r="P17" s="52" t="e">
        <f t="shared" ca="1" si="2"/>
        <v>#NAME?</v>
      </c>
      <c r="Q17" s="52" t="e">
        <f t="shared" ca="1" si="2"/>
        <v>#NAME?</v>
      </c>
      <c r="R17" s="52" t="e">
        <f t="shared" ca="1" si="2"/>
        <v>#NAME?</v>
      </c>
      <c r="S17" s="52" t="e">
        <f t="shared" ca="1" si="2"/>
        <v>#NAME?</v>
      </c>
      <c r="T17" s="52" t="e">
        <f t="shared" ca="1" si="2"/>
        <v>#NAME?</v>
      </c>
      <c r="U17" s="52" t="e">
        <f t="shared" ca="1" si="2"/>
        <v>#NAME?</v>
      </c>
      <c r="V17" s="52" t="e">
        <f t="shared" ca="1" si="2"/>
        <v>#NAME?</v>
      </c>
      <c r="W17" s="52" t="e">
        <f t="shared" ca="1" si="2"/>
        <v>#NAME?</v>
      </c>
      <c r="X17" s="52" t="e">
        <f t="shared" ca="1" si="2"/>
        <v>#NAME?</v>
      </c>
      <c r="Y17" s="52" t="e">
        <f t="shared" ca="1" si="2"/>
        <v>#NAME?</v>
      </c>
      <c r="Z17" s="52" t="e">
        <f t="shared" ca="1" si="2"/>
        <v>#NAME?</v>
      </c>
      <c r="AA17" s="52" t="e">
        <f t="shared" ca="1" si="2"/>
        <v>#NAME?</v>
      </c>
      <c r="AB17" s="52" t="e">
        <f t="shared" ca="1" si="2"/>
        <v>#NAME?</v>
      </c>
      <c r="AC17" s="52" t="e">
        <f t="shared" ca="1" si="2"/>
        <v>#NAME?</v>
      </c>
      <c r="AD17" s="52" t="e">
        <f t="shared" ca="1" si="2"/>
        <v>#NAME?</v>
      </c>
      <c r="AE17" s="52" t="e">
        <f t="shared" ca="1" si="2"/>
        <v>#NAME?</v>
      </c>
      <c r="AF17" s="52" t="e">
        <f t="shared" ca="1" si="2"/>
        <v>#NAME?</v>
      </c>
      <c r="AG17" s="52" t="e">
        <f t="shared" ca="1" si="2"/>
        <v>#NAME?</v>
      </c>
      <c r="AH17" s="52" t="e">
        <f t="shared" ca="1" si="2"/>
        <v>#NAME?</v>
      </c>
      <c r="AI17" s="52" t="e">
        <f t="shared" ca="1" si="2"/>
        <v>#NAME?</v>
      </c>
      <c r="AJ17" s="52" t="e">
        <f t="shared" ca="1" si="2"/>
        <v>#NAME?</v>
      </c>
      <c r="AK17" s="52" t="e">
        <f t="shared" ca="1" si="2"/>
        <v>#NAME?</v>
      </c>
      <c r="AL17" s="52" t="e">
        <f t="shared" ca="1" si="2"/>
        <v>#NAME?</v>
      </c>
      <c r="AM17" s="52" t="e">
        <f t="shared" ca="1" si="2"/>
        <v>#NAME?</v>
      </c>
      <c r="AN17" s="52" t="e">
        <f t="shared" ca="1" si="2"/>
        <v>#NAME?</v>
      </c>
      <c r="AO17" s="52" t="e">
        <f t="shared" ca="1" si="2"/>
        <v>#NAME?</v>
      </c>
      <c r="AP17" s="52" t="e">
        <f t="shared" ca="1" si="2"/>
        <v>#NAME?</v>
      </c>
      <c r="AQ17" s="52" t="e">
        <f t="shared" ca="1" si="2"/>
        <v>#NAME?</v>
      </c>
      <c r="AR17" s="52" t="e">
        <f t="shared" ca="1" si="2"/>
        <v>#NAME?</v>
      </c>
      <c r="AS17" s="52" t="e">
        <f t="shared" ca="1" si="2"/>
        <v>#NAME?</v>
      </c>
      <c r="AT17" s="52" t="e">
        <f t="shared" ca="1" si="2"/>
        <v>#NAME?</v>
      </c>
      <c r="AU17" s="52" t="e">
        <f t="shared" ca="1" si="2"/>
        <v>#NAME?</v>
      </c>
      <c r="AV17" s="52" t="e">
        <f t="shared" ca="1" si="2"/>
        <v>#NAME?</v>
      </c>
      <c r="AW17" s="52" t="e">
        <f t="shared" ca="1" si="2"/>
        <v>#NAME?</v>
      </c>
      <c r="AX17" s="52" t="e">
        <f t="shared" ca="1" si="2"/>
        <v>#NAME?</v>
      </c>
      <c r="AY17" s="52" t="e">
        <f t="shared" ca="1" si="2"/>
        <v>#NAME?</v>
      </c>
      <c r="AZ17" s="52" t="e">
        <f t="shared" ca="1" si="2"/>
        <v>#NAME?</v>
      </c>
      <c r="BA17" s="52" t="e">
        <f t="shared" ca="1" si="2"/>
        <v>#NAME?</v>
      </c>
      <c r="BB17" s="52" t="e">
        <f t="shared" ca="1" si="2"/>
        <v>#NAME?</v>
      </c>
      <c r="BC17" s="52" t="e">
        <f t="shared" ca="1" si="2"/>
        <v>#NAME?</v>
      </c>
      <c r="BD17" s="52" t="e">
        <f t="shared" ca="1" si="2"/>
        <v>#NAME?</v>
      </c>
      <c r="BE17" s="52" t="e">
        <f t="shared" ca="1" si="2"/>
        <v>#NAME?</v>
      </c>
      <c r="BF17" s="52" t="e">
        <f t="shared" ca="1" si="2"/>
        <v>#NAME?</v>
      </c>
      <c r="BG17" s="52" t="e">
        <f t="shared" ca="1" si="2"/>
        <v>#NAME?</v>
      </c>
      <c r="BH17" s="52" t="e">
        <f t="shared" ca="1" si="2"/>
        <v>#NAME?</v>
      </c>
      <c r="BI17" s="36" t="s">
        <v>514</v>
      </c>
    </row>
    <row r="18" spans="2:61" x14ac:dyDescent="0.25">
      <c r="B18" s="254" t="s">
        <v>94</v>
      </c>
      <c r="C18" s="254" t="s">
        <v>529</v>
      </c>
      <c r="D18" s="255">
        <v>45002</v>
      </c>
      <c r="E18" s="254" t="s">
        <v>531</v>
      </c>
      <c r="H18" s="2" t="s">
        <v>534</v>
      </c>
      <c r="I18" s="52" t="e">
        <f t="shared" ref="I18:BH18" ca="1" si="3">++COUNTIF(ANCHORARRAY(I$3),"*"&amp;$H18&amp;"*")</f>
        <v>#NAME?</v>
      </c>
      <c r="J18" s="52" t="e">
        <f t="shared" ca="1" si="3"/>
        <v>#NAME?</v>
      </c>
      <c r="K18" s="52" t="e">
        <f t="shared" ca="1" si="3"/>
        <v>#NAME?</v>
      </c>
      <c r="L18" s="52" t="e">
        <f t="shared" ca="1" si="3"/>
        <v>#NAME?</v>
      </c>
      <c r="M18" s="52" t="e">
        <f t="shared" ca="1" si="3"/>
        <v>#NAME?</v>
      </c>
      <c r="N18" s="52" t="e">
        <f t="shared" ca="1" si="3"/>
        <v>#NAME?</v>
      </c>
      <c r="O18" s="52" t="e">
        <f t="shared" ca="1" si="3"/>
        <v>#NAME?</v>
      </c>
      <c r="P18" s="52" t="e">
        <f t="shared" ca="1" si="3"/>
        <v>#NAME?</v>
      </c>
      <c r="Q18" s="52" t="e">
        <f t="shared" ca="1" si="3"/>
        <v>#NAME?</v>
      </c>
      <c r="R18" s="52" t="e">
        <f t="shared" ca="1" si="3"/>
        <v>#NAME?</v>
      </c>
      <c r="S18" s="52" t="e">
        <f t="shared" ca="1" si="3"/>
        <v>#NAME?</v>
      </c>
      <c r="T18" s="52" t="e">
        <f t="shared" ca="1" si="3"/>
        <v>#NAME?</v>
      </c>
      <c r="U18" s="52" t="e">
        <f t="shared" ca="1" si="3"/>
        <v>#NAME?</v>
      </c>
      <c r="V18" s="52" t="e">
        <f t="shared" ca="1" si="3"/>
        <v>#NAME?</v>
      </c>
      <c r="W18" s="52" t="e">
        <f t="shared" ca="1" si="3"/>
        <v>#NAME?</v>
      </c>
      <c r="X18" s="52" t="e">
        <f t="shared" ca="1" si="3"/>
        <v>#NAME?</v>
      </c>
      <c r="Y18" s="52" t="e">
        <f t="shared" ca="1" si="3"/>
        <v>#NAME?</v>
      </c>
      <c r="Z18" s="52" t="e">
        <f t="shared" ca="1" si="3"/>
        <v>#NAME?</v>
      </c>
      <c r="AA18" s="52" t="e">
        <f t="shared" ca="1" si="3"/>
        <v>#NAME?</v>
      </c>
      <c r="AB18" s="52" t="e">
        <f t="shared" ca="1" si="3"/>
        <v>#NAME?</v>
      </c>
      <c r="AC18" s="52" t="e">
        <f t="shared" ca="1" si="3"/>
        <v>#NAME?</v>
      </c>
      <c r="AD18" s="52" t="e">
        <f t="shared" ca="1" si="3"/>
        <v>#NAME?</v>
      </c>
      <c r="AE18" s="52" t="e">
        <f t="shared" ca="1" si="3"/>
        <v>#NAME?</v>
      </c>
      <c r="AF18" s="52" t="e">
        <f t="shared" ca="1" si="3"/>
        <v>#NAME?</v>
      </c>
      <c r="AG18" s="52" t="e">
        <f t="shared" ca="1" si="3"/>
        <v>#NAME?</v>
      </c>
      <c r="AH18" s="52" t="e">
        <f t="shared" ca="1" si="3"/>
        <v>#NAME?</v>
      </c>
      <c r="AI18" s="52" t="e">
        <f t="shared" ca="1" si="3"/>
        <v>#NAME?</v>
      </c>
      <c r="AJ18" s="52" t="e">
        <f t="shared" ca="1" si="3"/>
        <v>#NAME?</v>
      </c>
      <c r="AK18" s="52" t="e">
        <f t="shared" ca="1" si="3"/>
        <v>#NAME?</v>
      </c>
      <c r="AL18" s="52" t="e">
        <f t="shared" ca="1" si="3"/>
        <v>#NAME?</v>
      </c>
      <c r="AM18" s="52" t="e">
        <f t="shared" ca="1" si="3"/>
        <v>#NAME?</v>
      </c>
      <c r="AN18" s="52" t="e">
        <f t="shared" ca="1" si="3"/>
        <v>#NAME?</v>
      </c>
      <c r="AO18" s="52" t="e">
        <f t="shared" ca="1" si="3"/>
        <v>#NAME?</v>
      </c>
      <c r="AP18" s="52" t="e">
        <f t="shared" ca="1" si="3"/>
        <v>#NAME?</v>
      </c>
      <c r="AQ18" s="52" t="e">
        <f t="shared" ca="1" si="3"/>
        <v>#NAME?</v>
      </c>
      <c r="AR18" s="52" t="e">
        <f t="shared" ca="1" si="3"/>
        <v>#NAME?</v>
      </c>
      <c r="AS18" s="52" t="e">
        <f t="shared" ca="1" si="3"/>
        <v>#NAME?</v>
      </c>
      <c r="AT18" s="52" t="e">
        <f t="shared" ca="1" si="3"/>
        <v>#NAME?</v>
      </c>
      <c r="AU18" s="52" t="e">
        <f t="shared" ca="1" si="3"/>
        <v>#NAME?</v>
      </c>
      <c r="AV18" s="52" t="e">
        <f t="shared" ca="1" si="3"/>
        <v>#NAME?</v>
      </c>
      <c r="AW18" s="52" t="e">
        <f t="shared" ca="1" si="3"/>
        <v>#NAME?</v>
      </c>
      <c r="AX18" s="52" t="e">
        <f t="shared" ca="1" si="3"/>
        <v>#NAME?</v>
      </c>
      <c r="AY18" s="52" t="e">
        <f t="shared" ca="1" si="3"/>
        <v>#NAME?</v>
      </c>
      <c r="AZ18" s="52" t="e">
        <f t="shared" ca="1" si="3"/>
        <v>#NAME?</v>
      </c>
      <c r="BA18" s="52" t="e">
        <f t="shared" ca="1" si="3"/>
        <v>#NAME?</v>
      </c>
      <c r="BB18" s="52" t="e">
        <f t="shared" ca="1" si="3"/>
        <v>#NAME?</v>
      </c>
      <c r="BC18" s="52" t="e">
        <f t="shared" ca="1" si="3"/>
        <v>#NAME?</v>
      </c>
      <c r="BD18" s="52" t="e">
        <f t="shared" ca="1" si="3"/>
        <v>#NAME?</v>
      </c>
      <c r="BE18" s="52" t="e">
        <f t="shared" ca="1" si="3"/>
        <v>#NAME?</v>
      </c>
      <c r="BF18" s="52" t="e">
        <f t="shared" ca="1" si="3"/>
        <v>#NAME?</v>
      </c>
      <c r="BG18" s="52" t="e">
        <f t="shared" ca="1" si="3"/>
        <v>#NAME?</v>
      </c>
      <c r="BH18" s="52" t="e">
        <f t="shared" ca="1" si="3"/>
        <v>#NAME?</v>
      </c>
      <c r="BI18" s="36" t="s">
        <v>514</v>
      </c>
    </row>
    <row r="19" spans="2:61" x14ac:dyDescent="0.25">
      <c r="B19" s="254" t="s">
        <v>535</v>
      </c>
      <c r="C19" s="254" t="s">
        <v>524</v>
      </c>
      <c r="D19" s="255">
        <v>44897</v>
      </c>
      <c r="E19" s="254" t="s">
        <v>536</v>
      </c>
      <c r="H19" s="2" t="s">
        <v>537</v>
      </c>
      <c r="I19" s="52" t="e">
        <f t="shared" ref="I19:BH19" ca="1" si="4">++COUNTIF(ANCHORARRAY(I$3),"*"&amp;$H19&amp;"*")</f>
        <v>#NAME?</v>
      </c>
      <c r="J19" s="52" t="e">
        <f t="shared" ca="1" si="4"/>
        <v>#NAME?</v>
      </c>
      <c r="K19" s="52" t="e">
        <f t="shared" ca="1" si="4"/>
        <v>#NAME?</v>
      </c>
      <c r="L19" s="52" t="e">
        <f t="shared" ca="1" si="4"/>
        <v>#NAME?</v>
      </c>
      <c r="M19" s="52" t="e">
        <f t="shared" ca="1" si="4"/>
        <v>#NAME?</v>
      </c>
      <c r="N19" s="52" t="e">
        <f t="shared" ca="1" si="4"/>
        <v>#NAME?</v>
      </c>
      <c r="O19" s="52" t="e">
        <f t="shared" ca="1" si="4"/>
        <v>#NAME?</v>
      </c>
      <c r="P19" s="52" t="e">
        <f t="shared" ca="1" si="4"/>
        <v>#NAME?</v>
      </c>
      <c r="Q19" s="52" t="e">
        <f t="shared" ca="1" si="4"/>
        <v>#NAME?</v>
      </c>
      <c r="R19" s="52" t="e">
        <f t="shared" ca="1" si="4"/>
        <v>#NAME?</v>
      </c>
      <c r="S19" s="52" t="e">
        <f t="shared" ca="1" si="4"/>
        <v>#NAME?</v>
      </c>
      <c r="T19" s="52" t="e">
        <f t="shared" ca="1" si="4"/>
        <v>#NAME?</v>
      </c>
      <c r="U19" s="52" t="e">
        <f t="shared" ca="1" si="4"/>
        <v>#NAME?</v>
      </c>
      <c r="V19" s="52" t="e">
        <f t="shared" ca="1" si="4"/>
        <v>#NAME?</v>
      </c>
      <c r="W19" s="52" t="e">
        <f t="shared" ca="1" si="4"/>
        <v>#NAME?</v>
      </c>
      <c r="X19" s="52" t="e">
        <f t="shared" ca="1" si="4"/>
        <v>#NAME?</v>
      </c>
      <c r="Y19" s="52" t="e">
        <f t="shared" ca="1" si="4"/>
        <v>#NAME?</v>
      </c>
      <c r="Z19" s="52" t="e">
        <f t="shared" ca="1" si="4"/>
        <v>#NAME?</v>
      </c>
      <c r="AA19" s="52" t="e">
        <f t="shared" ca="1" si="4"/>
        <v>#NAME?</v>
      </c>
      <c r="AB19" s="52" t="e">
        <f t="shared" ca="1" si="4"/>
        <v>#NAME?</v>
      </c>
      <c r="AC19" s="52" t="e">
        <f t="shared" ca="1" si="4"/>
        <v>#NAME?</v>
      </c>
      <c r="AD19" s="52" t="e">
        <f t="shared" ca="1" si="4"/>
        <v>#NAME?</v>
      </c>
      <c r="AE19" s="52" t="e">
        <f t="shared" ca="1" si="4"/>
        <v>#NAME?</v>
      </c>
      <c r="AF19" s="52" t="e">
        <f t="shared" ca="1" si="4"/>
        <v>#NAME?</v>
      </c>
      <c r="AG19" s="52" t="e">
        <f t="shared" ca="1" si="4"/>
        <v>#NAME?</v>
      </c>
      <c r="AH19" s="52" t="e">
        <f t="shared" ca="1" si="4"/>
        <v>#NAME?</v>
      </c>
      <c r="AI19" s="52" t="e">
        <f t="shared" ca="1" si="4"/>
        <v>#NAME?</v>
      </c>
      <c r="AJ19" s="52" t="e">
        <f t="shared" ca="1" si="4"/>
        <v>#NAME?</v>
      </c>
      <c r="AK19" s="52" t="e">
        <f t="shared" ca="1" si="4"/>
        <v>#NAME?</v>
      </c>
      <c r="AL19" s="52" t="e">
        <f t="shared" ca="1" si="4"/>
        <v>#NAME?</v>
      </c>
      <c r="AM19" s="52" t="e">
        <f t="shared" ca="1" si="4"/>
        <v>#NAME?</v>
      </c>
      <c r="AN19" s="52" t="e">
        <f t="shared" ca="1" si="4"/>
        <v>#NAME?</v>
      </c>
      <c r="AO19" s="52" t="e">
        <f t="shared" ca="1" si="4"/>
        <v>#NAME?</v>
      </c>
      <c r="AP19" s="52" t="e">
        <f t="shared" ca="1" si="4"/>
        <v>#NAME?</v>
      </c>
      <c r="AQ19" s="52" t="e">
        <f t="shared" ca="1" si="4"/>
        <v>#NAME?</v>
      </c>
      <c r="AR19" s="52" t="e">
        <f t="shared" ca="1" si="4"/>
        <v>#NAME?</v>
      </c>
      <c r="AS19" s="52" t="e">
        <f t="shared" ca="1" si="4"/>
        <v>#NAME?</v>
      </c>
      <c r="AT19" s="52" t="e">
        <f t="shared" ca="1" si="4"/>
        <v>#NAME?</v>
      </c>
      <c r="AU19" s="52" t="e">
        <f t="shared" ca="1" si="4"/>
        <v>#NAME?</v>
      </c>
      <c r="AV19" s="52" t="e">
        <f t="shared" ca="1" si="4"/>
        <v>#NAME?</v>
      </c>
      <c r="AW19" s="52" t="e">
        <f t="shared" ca="1" si="4"/>
        <v>#NAME?</v>
      </c>
      <c r="AX19" s="52" t="e">
        <f t="shared" ca="1" si="4"/>
        <v>#NAME?</v>
      </c>
      <c r="AY19" s="52" t="e">
        <f t="shared" ca="1" si="4"/>
        <v>#NAME?</v>
      </c>
      <c r="AZ19" s="52" t="e">
        <f t="shared" ca="1" si="4"/>
        <v>#NAME?</v>
      </c>
      <c r="BA19" s="52" t="e">
        <f t="shared" ca="1" si="4"/>
        <v>#NAME?</v>
      </c>
      <c r="BB19" s="52" t="e">
        <f t="shared" ca="1" si="4"/>
        <v>#NAME?</v>
      </c>
      <c r="BC19" s="52" t="e">
        <f t="shared" ca="1" si="4"/>
        <v>#NAME?</v>
      </c>
      <c r="BD19" s="52" t="e">
        <f t="shared" ca="1" si="4"/>
        <v>#NAME?</v>
      </c>
      <c r="BE19" s="52" t="e">
        <f t="shared" ca="1" si="4"/>
        <v>#NAME?</v>
      </c>
      <c r="BF19" s="52" t="e">
        <f t="shared" ca="1" si="4"/>
        <v>#NAME?</v>
      </c>
      <c r="BG19" s="52" t="e">
        <f t="shared" ca="1" si="4"/>
        <v>#NAME?</v>
      </c>
      <c r="BH19" s="52" t="e">
        <f t="shared" ca="1" si="4"/>
        <v>#NAME?</v>
      </c>
      <c r="BI19" s="36" t="s">
        <v>514</v>
      </c>
    </row>
    <row r="20" spans="2:61" x14ac:dyDescent="0.25">
      <c r="B20" s="254" t="s">
        <v>535</v>
      </c>
      <c r="C20" s="254" t="s">
        <v>36</v>
      </c>
      <c r="D20" s="255">
        <v>44897</v>
      </c>
      <c r="E20" s="254" t="s">
        <v>536</v>
      </c>
      <c r="H20" s="2" t="s">
        <v>538</v>
      </c>
      <c r="I20" s="52" t="e">
        <f t="shared" ref="I20:BH20" ca="1" si="5">++COUNTIF(ANCHORARRAY(I$3),"*"&amp;$H20&amp;"*")</f>
        <v>#NAME?</v>
      </c>
      <c r="J20" s="52" t="e">
        <f t="shared" ca="1" si="5"/>
        <v>#NAME?</v>
      </c>
      <c r="K20" s="52" t="e">
        <f t="shared" ca="1" si="5"/>
        <v>#NAME?</v>
      </c>
      <c r="L20" s="52" t="e">
        <f t="shared" ca="1" si="5"/>
        <v>#NAME?</v>
      </c>
      <c r="M20" s="52" t="e">
        <f t="shared" ca="1" si="5"/>
        <v>#NAME?</v>
      </c>
      <c r="N20" s="52" t="e">
        <f t="shared" ca="1" si="5"/>
        <v>#NAME?</v>
      </c>
      <c r="O20" s="52" t="e">
        <f t="shared" ca="1" si="5"/>
        <v>#NAME?</v>
      </c>
      <c r="P20" s="52" t="e">
        <f t="shared" ca="1" si="5"/>
        <v>#NAME?</v>
      </c>
      <c r="Q20" s="52" t="e">
        <f t="shared" ca="1" si="5"/>
        <v>#NAME?</v>
      </c>
      <c r="R20" s="52" t="e">
        <f t="shared" ca="1" si="5"/>
        <v>#NAME?</v>
      </c>
      <c r="S20" s="52" t="e">
        <f t="shared" ca="1" si="5"/>
        <v>#NAME?</v>
      </c>
      <c r="T20" s="52" t="e">
        <f t="shared" ca="1" si="5"/>
        <v>#NAME?</v>
      </c>
      <c r="U20" s="52" t="e">
        <f t="shared" ca="1" si="5"/>
        <v>#NAME?</v>
      </c>
      <c r="V20" s="52" t="e">
        <f t="shared" ca="1" si="5"/>
        <v>#NAME?</v>
      </c>
      <c r="W20" s="52" t="e">
        <f t="shared" ca="1" si="5"/>
        <v>#NAME?</v>
      </c>
      <c r="X20" s="52" t="e">
        <f t="shared" ca="1" si="5"/>
        <v>#NAME?</v>
      </c>
      <c r="Y20" s="52" t="e">
        <f t="shared" ca="1" si="5"/>
        <v>#NAME?</v>
      </c>
      <c r="Z20" s="52" t="e">
        <f t="shared" ca="1" si="5"/>
        <v>#NAME?</v>
      </c>
      <c r="AA20" s="52" t="e">
        <f t="shared" ca="1" si="5"/>
        <v>#NAME?</v>
      </c>
      <c r="AB20" s="52" t="e">
        <f t="shared" ca="1" si="5"/>
        <v>#NAME?</v>
      </c>
      <c r="AC20" s="52" t="e">
        <f t="shared" ca="1" si="5"/>
        <v>#NAME?</v>
      </c>
      <c r="AD20" s="52" t="e">
        <f t="shared" ca="1" si="5"/>
        <v>#NAME?</v>
      </c>
      <c r="AE20" s="52" t="e">
        <f t="shared" ca="1" si="5"/>
        <v>#NAME?</v>
      </c>
      <c r="AF20" s="52" t="e">
        <f t="shared" ca="1" si="5"/>
        <v>#NAME?</v>
      </c>
      <c r="AG20" s="52" t="e">
        <f t="shared" ca="1" si="5"/>
        <v>#NAME?</v>
      </c>
      <c r="AH20" s="52" t="e">
        <f t="shared" ca="1" si="5"/>
        <v>#NAME?</v>
      </c>
      <c r="AI20" s="52" t="e">
        <f t="shared" ca="1" si="5"/>
        <v>#NAME?</v>
      </c>
      <c r="AJ20" s="52" t="e">
        <f t="shared" ca="1" si="5"/>
        <v>#NAME?</v>
      </c>
      <c r="AK20" s="52" t="e">
        <f t="shared" ca="1" si="5"/>
        <v>#NAME?</v>
      </c>
      <c r="AL20" s="52" t="e">
        <f t="shared" ca="1" si="5"/>
        <v>#NAME?</v>
      </c>
      <c r="AM20" s="52" t="e">
        <f t="shared" ca="1" si="5"/>
        <v>#NAME?</v>
      </c>
      <c r="AN20" s="52" t="e">
        <f t="shared" ca="1" si="5"/>
        <v>#NAME?</v>
      </c>
      <c r="AO20" s="52" t="e">
        <f t="shared" ca="1" si="5"/>
        <v>#NAME?</v>
      </c>
      <c r="AP20" s="52" t="e">
        <f t="shared" ca="1" si="5"/>
        <v>#NAME?</v>
      </c>
      <c r="AQ20" s="52" t="e">
        <f t="shared" ca="1" si="5"/>
        <v>#NAME?</v>
      </c>
      <c r="AR20" s="52" t="e">
        <f t="shared" ca="1" si="5"/>
        <v>#NAME?</v>
      </c>
      <c r="AS20" s="52" t="e">
        <f t="shared" ca="1" si="5"/>
        <v>#NAME?</v>
      </c>
      <c r="AT20" s="52" t="e">
        <f t="shared" ca="1" si="5"/>
        <v>#NAME?</v>
      </c>
      <c r="AU20" s="52" t="e">
        <f t="shared" ca="1" si="5"/>
        <v>#NAME?</v>
      </c>
      <c r="AV20" s="52" t="e">
        <f t="shared" ca="1" si="5"/>
        <v>#NAME?</v>
      </c>
      <c r="AW20" s="52" t="e">
        <f t="shared" ca="1" si="5"/>
        <v>#NAME?</v>
      </c>
      <c r="AX20" s="52" t="e">
        <f t="shared" ca="1" si="5"/>
        <v>#NAME?</v>
      </c>
      <c r="AY20" s="52" t="e">
        <f t="shared" ca="1" si="5"/>
        <v>#NAME?</v>
      </c>
      <c r="AZ20" s="52" t="e">
        <f t="shared" ca="1" si="5"/>
        <v>#NAME?</v>
      </c>
      <c r="BA20" s="52" t="e">
        <f t="shared" ca="1" si="5"/>
        <v>#NAME?</v>
      </c>
      <c r="BB20" s="52" t="e">
        <f t="shared" ca="1" si="5"/>
        <v>#NAME?</v>
      </c>
      <c r="BC20" s="52" t="e">
        <f t="shared" ca="1" si="5"/>
        <v>#NAME?</v>
      </c>
      <c r="BD20" s="52" t="e">
        <f t="shared" ca="1" si="5"/>
        <v>#NAME?</v>
      </c>
      <c r="BE20" s="52" t="e">
        <f t="shared" ca="1" si="5"/>
        <v>#NAME?</v>
      </c>
      <c r="BF20" s="52" t="e">
        <f t="shared" ca="1" si="5"/>
        <v>#NAME?</v>
      </c>
      <c r="BG20" s="52" t="e">
        <f t="shared" ca="1" si="5"/>
        <v>#NAME?</v>
      </c>
      <c r="BH20" s="52" t="e">
        <f t="shared" ca="1" si="5"/>
        <v>#NAME?</v>
      </c>
      <c r="BI20" s="36" t="s">
        <v>514</v>
      </c>
    </row>
    <row r="21" spans="2:61" ht="15.75" customHeight="1" x14ac:dyDescent="0.25">
      <c r="B21" s="254" t="s">
        <v>535</v>
      </c>
      <c r="C21" s="254" t="s">
        <v>526</v>
      </c>
      <c r="D21" s="255">
        <v>44897</v>
      </c>
      <c r="E21" s="254" t="s">
        <v>536</v>
      </c>
      <c r="H21" s="2" t="s">
        <v>539</v>
      </c>
      <c r="I21" s="52" t="e">
        <f t="shared" ref="I21:BH21" ca="1" si="6">++COUNTIF(ANCHORARRAY(I$3),"*"&amp;$H21&amp;"*")</f>
        <v>#NAME?</v>
      </c>
      <c r="J21" s="52" t="e">
        <f t="shared" ca="1" si="6"/>
        <v>#NAME?</v>
      </c>
      <c r="K21" s="52" t="e">
        <f t="shared" ca="1" si="6"/>
        <v>#NAME?</v>
      </c>
      <c r="L21" s="52" t="e">
        <f t="shared" ca="1" si="6"/>
        <v>#NAME?</v>
      </c>
      <c r="M21" s="52" t="e">
        <f t="shared" ca="1" si="6"/>
        <v>#NAME?</v>
      </c>
      <c r="N21" s="52" t="e">
        <f t="shared" ca="1" si="6"/>
        <v>#NAME?</v>
      </c>
      <c r="O21" s="52" t="e">
        <f t="shared" ca="1" si="6"/>
        <v>#NAME?</v>
      </c>
      <c r="P21" s="52" t="e">
        <f t="shared" ca="1" si="6"/>
        <v>#NAME?</v>
      </c>
      <c r="Q21" s="52" t="e">
        <f t="shared" ca="1" si="6"/>
        <v>#NAME?</v>
      </c>
      <c r="R21" s="52" t="e">
        <f t="shared" ca="1" si="6"/>
        <v>#NAME?</v>
      </c>
      <c r="S21" s="52" t="e">
        <f t="shared" ca="1" si="6"/>
        <v>#NAME?</v>
      </c>
      <c r="T21" s="52" t="e">
        <f t="shared" ca="1" si="6"/>
        <v>#NAME?</v>
      </c>
      <c r="U21" s="52" t="e">
        <f t="shared" ca="1" si="6"/>
        <v>#NAME?</v>
      </c>
      <c r="V21" s="52" t="e">
        <f t="shared" ca="1" si="6"/>
        <v>#NAME?</v>
      </c>
      <c r="W21" s="52" t="e">
        <f t="shared" ca="1" si="6"/>
        <v>#NAME?</v>
      </c>
      <c r="X21" s="52" t="e">
        <f t="shared" ca="1" si="6"/>
        <v>#NAME?</v>
      </c>
      <c r="Y21" s="52" t="e">
        <f t="shared" ca="1" si="6"/>
        <v>#NAME?</v>
      </c>
      <c r="Z21" s="52" t="e">
        <f t="shared" ca="1" si="6"/>
        <v>#NAME?</v>
      </c>
      <c r="AA21" s="52" t="e">
        <f t="shared" ca="1" si="6"/>
        <v>#NAME?</v>
      </c>
      <c r="AB21" s="52" t="e">
        <f t="shared" ca="1" si="6"/>
        <v>#NAME?</v>
      </c>
      <c r="AC21" s="52" t="e">
        <f t="shared" ca="1" si="6"/>
        <v>#NAME?</v>
      </c>
      <c r="AD21" s="52" t="e">
        <f t="shared" ca="1" si="6"/>
        <v>#NAME?</v>
      </c>
      <c r="AE21" s="52" t="e">
        <f t="shared" ca="1" si="6"/>
        <v>#NAME?</v>
      </c>
      <c r="AF21" s="52" t="e">
        <f t="shared" ca="1" si="6"/>
        <v>#NAME?</v>
      </c>
      <c r="AG21" s="52" t="e">
        <f t="shared" ca="1" si="6"/>
        <v>#NAME?</v>
      </c>
      <c r="AH21" s="52" t="e">
        <f t="shared" ca="1" si="6"/>
        <v>#NAME?</v>
      </c>
      <c r="AI21" s="52" t="e">
        <f t="shared" ca="1" si="6"/>
        <v>#NAME?</v>
      </c>
      <c r="AJ21" s="52" t="e">
        <f t="shared" ca="1" si="6"/>
        <v>#NAME?</v>
      </c>
      <c r="AK21" s="52" t="e">
        <f t="shared" ca="1" si="6"/>
        <v>#NAME?</v>
      </c>
      <c r="AL21" s="52" t="e">
        <f t="shared" ca="1" si="6"/>
        <v>#NAME?</v>
      </c>
      <c r="AM21" s="52" t="e">
        <f t="shared" ca="1" si="6"/>
        <v>#NAME?</v>
      </c>
      <c r="AN21" s="52" t="e">
        <f t="shared" ca="1" si="6"/>
        <v>#NAME?</v>
      </c>
      <c r="AO21" s="52" t="e">
        <f t="shared" ca="1" si="6"/>
        <v>#NAME?</v>
      </c>
      <c r="AP21" s="52" t="e">
        <f t="shared" ca="1" si="6"/>
        <v>#NAME?</v>
      </c>
      <c r="AQ21" s="52" t="e">
        <f t="shared" ca="1" si="6"/>
        <v>#NAME?</v>
      </c>
      <c r="AR21" s="52" t="e">
        <f t="shared" ca="1" si="6"/>
        <v>#NAME?</v>
      </c>
      <c r="AS21" s="52" t="e">
        <f t="shared" ca="1" si="6"/>
        <v>#NAME?</v>
      </c>
      <c r="AT21" s="52" t="e">
        <f t="shared" ca="1" si="6"/>
        <v>#NAME?</v>
      </c>
      <c r="AU21" s="52" t="e">
        <f t="shared" ca="1" si="6"/>
        <v>#NAME?</v>
      </c>
      <c r="AV21" s="52" t="e">
        <f t="shared" ca="1" si="6"/>
        <v>#NAME?</v>
      </c>
      <c r="AW21" s="52" t="e">
        <f t="shared" ca="1" si="6"/>
        <v>#NAME?</v>
      </c>
      <c r="AX21" s="52" t="e">
        <f t="shared" ca="1" si="6"/>
        <v>#NAME?</v>
      </c>
      <c r="AY21" s="52" t="e">
        <f t="shared" ca="1" si="6"/>
        <v>#NAME?</v>
      </c>
      <c r="AZ21" s="52" t="e">
        <f t="shared" ca="1" si="6"/>
        <v>#NAME?</v>
      </c>
      <c r="BA21" s="52" t="e">
        <f t="shared" ca="1" si="6"/>
        <v>#NAME?</v>
      </c>
      <c r="BB21" s="52" t="e">
        <f t="shared" ca="1" si="6"/>
        <v>#NAME?</v>
      </c>
      <c r="BC21" s="52" t="e">
        <f t="shared" ca="1" si="6"/>
        <v>#NAME?</v>
      </c>
      <c r="BD21" s="52" t="e">
        <f t="shared" ca="1" si="6"/>
        <v>#NAME?</v>
      </c>
      <c r="BE21" s="52" t="e">
        <f t="shared" ca="1" si="6"/>
        <v>#NAME?</v>
      </c>
      <c r="BF21" s="52" t="e">
        <f t="shared" ca="1" si="6"/>
        <v>#NAME?</v>
      </c>
      <c r="BG21" s="52" t="e">
        <f t="shared" ca="1" si="6"/>
        <v>#NAME?</v>
      </c>
      <c r="BH21" s="52" t="e">
        <f t="shared" ca="1" si="6"/>
        <v>#NAME?</v>
      </c>
      <c r="BI21" s="36" t="s">
        <v>514</v>
      </c>
    </row>
    <row r="22" spans="2:61" ht="15.75" customHeight="1" x14ac:dyDescent="0.25">
      <c r="B22" s="254" t="s">
        <v>535</v>
      </c>
      <c r="C22" s="254" t="s">
        <v>527</v>
      </c>
      <c r="D22" s="255">
        <v>44897</v>
      </c>
      <c r="E22" s="254" t="s">
        <v>536</v>
      </c>
      <c r="H22" s="2" t="s">
        <v>259</v>
      </c>
      <c r="I22" s="52" t="e">
        <f t="shared" ref="I22:BH22" ca="1" si="7">++COUNTIF(ANCHORARRAY(I$3),"*"&amp;$H22&amp;"*")</f>
        <v>#NAME?</v>
      </c>
      <c r="J22" s="52" t="e">
        <f t="shared" ca="1" si="7"/>
        <v>#NAME?</v>
      </c>
      <c r="K22" s="52" t="e">
        <f t="shared" ca="1" si="7"/>
        <v>#NAME?</v>
      </c>
      <c r="L22" s="52" t="e">
        <f t="shared" ca="1" si="7"/>
        <v>#NAME?</v>
      </c>
      <c r="M22" s="52" t="e">
        <f t="shared" ca="1" si="7"/>
        <v>#NAME?</v>
      </c>
      <c r="N22" s="52" t="e">
        <f t="shared" ca="1" si="7"/>
        <v>#NAME?</v>
      </c>
      <c r="O22" s="52" t="e">
        <f t="shared" ca="1" si="7"/>
        <v>#NAME?</v>
      </c>
      <c r="P22" s="52" t="e">
        <f t="shared" ca="1" si="7"/>
        <v>#NAME?</v>
      </c>
      <c r="Q22" s="52" t="e">
        <f t="shared" ca="1" si="7"/>
        <v>#NAME?</v>
      </c>
      <c r="R22" s="52" t="e">
        <f t="shared" ca="1" si="7"/>
        <v>#NAME?</v>
      </c>
      <c r="S22" s="52" t="e">
        <f t="shared" ca="1" si="7"/>
        <v>#NAME?</v>
      </c>
      <c r="T22" s="52" t="e">
        <f t="shared" ca="1" si="7"/>
        <v>#NAME?</v>
      </c>
      <c r="U22" s="52" t="e">
        <f t="shared" ca="1" si="7"/>
        <v>#NAME?</v>
      </c>
      <c r="V22" s="52" t="e">
        <f t="shared" ca="1" si="7"/>
        <v>#NAME?</v>
      </c>
      <c r="W22" s="52" t="e">
        <f t="shared" ca="1" si="7"/>
        <v>#NAME?</v>
      </c>
      <c r="X22" s="52" t="e">
        <f t="shared" ca="1" si="7"/>
        <v>#NAME?</v>
      </c>
      <c r="Y22" s="52" t="e">
        <f t="shared" ca="1" si="7"/>
        <v>#NAME?</v>
      </c>
      <c r="Z22" s="52" t="e">
        <f t="shared" ca="1" si="7"/>
        <v>#NAME?</v>
      </c>
      <c r="AA22" s="52" t="e">
        <f t="shared" ca="1" si="7"/>
        <v>#NAME?</v>
      </c>
      <c r="AB22" s="52" t="e">
        <f t="shared" ca="1" si="7"/>
        <v>#NAME?</v>
      </c>
      <c r="AC22" s="52" t="e">
        <f t="shared" ca="1" si="7"/>
        <v>#NAME?</v>
      </c>
      <c r="AD22" s="52" t="e">
        <f t="shared" ca="1" si="7"/>
        <v>#NAME?</v>
      </c>
      <c r="AE22" s="52" t="e">
        <f t="shared" ca="1" si="7"/>
        <v>#NAME?</v>
      </c>
      <c r="AF22" s="52" t="e">
        <f t="shared" ca="1" si="7"/>
        <v>#NAME?</v>
      </c>
      <c r="AG22" s="52" t="e">
        <f t="shared" ca="1" si="7"/>
        <v>#NAME?</v>
      </c>
      <c r="AH22" s="52" t="e">
        <f t="shared" ca="1" si="7"/>
        <v>#NAME?</v>
      </c>
      <c r="AI22" s="52" t="e">
        <f t="shared" ca="1" si="7"/>
        <v>#NAME?</v>
      </c>
      <c r="AJ22" s="52" t="e">
        <f t="shared" ca="1" si="7"/>
        <v>#NAME?</v>
      </c>
      <c r="AK22" s="52" t="e">
        <f t="shared" ca="1" si="7"/>
        <v>#NAME?</v>
      </c>
      <c r="AL22" s="52" t="e">
        <f t="shared" ca="1" si="7"/>
        <v>#NAME?</v>
      </c>
      <c r="AM22" s="52" t="e">
        <f t="shared" ca="1" si="7"/>
        <v>#NAME?</v>
      </c>
      <c r="AN22" s="52" t="e">
        <f t="shared" ca="1" si="7"/>
        <v>#NAME?</v>
      </c>
      <c r="AO22" s="52" t="e">
        <f t="shared" ca="1" si="7"/>
        <v>#NAME?</v>
      </c>
      <c r="AP22" s="52" t="e">
        <f t="shared" ca="1" si="7"/>
        <v>#NAME?</v>
      </c>
      <c r="AQ22" s="52" t="e">
        <f t="shared" ca="1" si="7"/>
        <v>#NAME?</v>
      </c>
      <c r="AR22" s="52" t="e">
        <f t="shared" ca="1" si="7"/>
        <v>#NAME?</v>
      </c>
      <c r="AS22" s="52" t="e">
        <f t="shared" ca="1" si="7"/>
        <v>#NAME?</v>
      </c>
      <c r="AT22" s="52" t="e">
        <f t="shared" ca="1" si="7"/>
        <v>#NAME?</v>
      </c>
      <c r="AU22" s="52" t="e">
        <f t="shared" ca="1" si="7"/>
        <v>#NAME?</v>
      </c>
      <c r="AV22" s="52" t="e">
        <f t="shared" ca="1" si="7"/>
        <v>#NAME?</v>
      </c>
      <c r="AW22" s="52" t="e">
        <f t="shared" ca="1" si="7"/>
        <v>#NAME?</v>
      </c>
      <c r="AX22" s="52" t="e">
        <f t="shared" ca="1" si="7"/>
        <v>#NAME?</v>
      </c>
      <c r="AY22" s="52" t="e">
        <f t="shared" ca="1" si="7"/>
        <v>#NAME?</v>
      </c>
      <c r="AZ22" s="52" t="e">
        <f t="shared" ca="1" si="7"/>
        <v>#NAME?</v>
      </c>
      <c r="BA22" s="52" t="e">
        <f t="shared" ca="1" si="7"/>
        <v>#NAME?</v>
      </c>
      <c r="BB22" s="52" t="e">
        <f t="shared" ca="1" si="7"/>
        <v>#NAME?</v>
      </c>
      <c r="BC22" s="52" t="e">
        <f t="shared" ca="1" si="7"/>
        <v>#NAME?</v>
      </c>
      <c r="BD22" s="52" t="e">
        <f t="shared" ca="1" si="7"/>
        <v>#NAME?</v>
      </c>
      <c r="BE22" s="52" t="e">
        <f t="shared" ca="1" si="7"/>
        <v>#NAME?</v>
      </c>
      <c r="BF22" s="52" t="e">
        <f t="shared" ca="1" si="7"/>
        <v>#NAME?</v>
      </c>
      <c r="BG22" s="52" t="e">
        <f t="shared" ca="1" si="7"/>
        <v>#NAME?</v>
      </c>
      <c r="BH22" s="52" t="e">
        <f t="shared" ca="1" si="7"/>
        <v>#NAME?</v>
      </c>
      <c r="BI22" s="36" t="s">
        <v>514</v>
      </c>
    </row>
    <row r="23" spans="2:61" ht="15.75" customHeight="1" x14ac:dyDescent="0.25">
      <c r="B23" s="254" t="s">
        <v>535</v>
      </c>
      <c r="C23" s="254" t="s">
        <v>528</v>
      </c>
      <c r="D23" s="255">
        <v>44897</v>
      </c>
      <c r="E23" s="254" t="s">
        <v>536</v>
      </c>
      <c r="H23" s="2" t="s">
        <v>257</v>
      </c>
      <c r="I23" s="52" t="e">
        <f t="shared" ref="I23:BH23" ca="1" si="8">++COUNTIF(ANCHORARRAY(I$3),"*"&amp;$H23&amp;"*")</f>
        <v>#NAME?</v>
      </c>
      <c r="J23" s="52" t="e">
        <f t="shared" ca="1" si="8"/>
        <v>#NAME?</v>
      </c>
      <c r="K23" s="52" t="e">
        <f t="shared" ca="1" si="8"/>
        <v>#NAME?</v>
      </c>
      <c r="L23" s="52" t="e">
        <f t="shared" ca="1" si="8"/>
        <v>#NAME?</v>
      </c>
      <c r="M23" s="52" t="e">
        <f t="shared" ca="1" si="8"/>
        <v>#NAME?</v>
      </c>
      <c r="N23" s="52" t="e">
        <f t="shared" ca="1" si="8"/>
        <v>#NAME?</v>
      </c>
      <c r="O23" s="52" t="e">
        <f t="shared" ca="1" si="8"/>
        <v>#NAME?</v>
      </c>
      <c r="P23" s="52" t="e">
        <f t="shared" ca="1" si="8"/>
        <v>#NAME?</v>
      </c>
      <c r="Q23" s="52" t="e">
        <f t="shared" ca="1" si="8"/>
        <v>#NAME?</v>
      </c>
      <c r="R23" s="52" t="e">
        <f t="shared" ca="1" si="8"/>
        <v>#NAME?</v>
      </c>
      <c r="S23" s="52" t="e">
        <f t="shared" ca="1" si="8"/>
        <v>#NAME?</v>
      </c>
      <c r="T23" s="52" t="e">
        <f t="shared" ca="1" si="8"/>
        <v>#NAME?</v>
      </c>
      <c r="U23" s="52" t="e">
        <f t="shared" ca="1" si="8"/>
        <v>#NAME?</v>
      </c>
      <c r="V23" s="52" t="e">
        <f t="shared" ca="1" si="8"/>
        <v>#NAME?</v>
      </c>
      <c r="W23" s="52" t="e">
        <f t="shared" ca="1" si="8"/>
        <v>#NAME?</v>
      </c>
      <c r="X23" s="52" t="e">
        <f t="shared" ca="1" si="8"/>
        <v>#NAME?</v>
      </c>
      <c r="Y23" s="52" t="e">
        <f t="shared" ca="1" si="8"/>
        <v>#NAME?</v>
      </c>
      <c r="Z23" s="52" t="e">
        <f t="shared" ca="1" si="8"/>
        <v>#NAME?</v>
      </c>
      <c r="AA23" s="52" t="e">
        <f t="shared" ca="1" si="8"/>
        <v>#NAME?</v>
      </c>
      <c r="AB23" s="52" t="e">
        <f t="shared" ca="1" si="8"/>
        <v>#NAME?</v>
      </c>
      <c r="AC23" s="52" t="e">
        <f t="shared" ca="1" si="8"/>
        <v>#NAME?</v>
      </c>
      <c r="AD23" s="52" t="e">
        <f t="shared" ca="1" si="8"/>
        <v>#NAME?</v>
      </c>
      <c r="AE23" s="52" t="e">
        <f t="shared" ca="1" si="8"/>
        <v>#NAME?</v>
      </c>
      <c r="AF23" s="52" t="e">
        <f t="shared" ca="1" si="8"/>
        <v>#NAME?</v>
      </c>
      <c r="AG23" s="52" t="e">
        <f t="shared" ca="1" si="8"/>
        <v>#NAME?</v>
      </c>
      <c r="AH23" s="52" t="e">
        <f t="shared" ca="1" si="8"/>
        <v>#NAME?</v>
      </c>
      <c r="AI23" s="52" t="e">
        <f t="shared" ca="1" si="8"/>
        <v>#NAME?</v>
      </c>
      <c r="AJ23" s="52" t="e">
        <f t="shared" ca="1" si="8"/>
        <v>#NAME?</v>
      </c>
      <c r="AK23" s="52" t="e">
        <f t="shared" ca="1" si="8"/>
        <v>#NAME?</v>
      </c>
      <c r="AL23" s="52" t="e">
        <f t="shared" ca="1" si="8"/>
        <v>#NAME?</v>
      </c>
      <c r="AM23" s="52" t="e">
        <f t="shared" ca="1" si="8"/>
        <v>#NAME?</v>
      </c>
      <c r="AN23" s="52" t="e">
        <f t="shared" ca="1" si="8"/>
        <v>#NAME?</v>
      </c>
      <c r="AO23" s="52" t="e">
        <f t="shared" ca="1" si="8"/>
        <v>#NAME?</v>
      </c>
      <c r="AP23" s="52" t="e">
        <f t="shared" ca="1" si="8"/>
        <v>#NAME?</v>
      </c>
      <c r="AQ23" s="52" t="e">
        <f t="shared" ca="1" si="8"/>
        <v>#NAME?</v>
      </c>
      <c r="AR23" s="52" t="e">
        <f t="shared" ca="1" si="8"/>
        <v>#NAME?</v>
      </c>
      <c r="AS23" s="52" t="e">
        <f t="shared" ca="1" si="8"/>
        <v>#NAME?</v>
      </c>
      <c r="AT23" s="52" t="e">
        <f t="shared" ca="1" si="8"/>
        <v>#NAME?</v>
      </c>
      <c r="AU23" s="52" t="e">
        <f t="shared" ca="1" si="8"/>
        <v>#NAME?</v>
      </c>
      <c r="AV23" s="52" t="e">
        <f t="shared" ca="1" si="8"/>
        <v>#NAME?</v>
      </c>
      <c r="AW23" s="52" t="e">
        <f t="shared" ca="1" si="8"/>
        <v>#NAME?</v>
      </c>
      <c r="AX23" s="52" t="e">
        <f t="shared" ca="1" si="8"/>
        <v>#NAME?</v>
      </c>
      <c r="AY23" s="52" t="e">
        <f t="shared" ca="1" si="8"/>
        <v>#NAME?</v>
      </c>
      <c r="AZ23" s="52" t="e">
        <f t="shared" ca="1" si="8"/>
        <v>#NAME?</v>
      </c>
      <c r="BA23" s="52" t="e">
        <f t="shared" ca="1" si="8"/>
        <v>#NAME?</v>
      </c>
      <c r="BB23" s="52" t="e">
        <f t="shared" ca="1" si="8"/>
        <v>#NAME?</v>
      </c>
      <c r="BC23" s="52" t="e">
        <f t="shared" ca="1" si="8"/>
        <v>#NAME?</v>
      </c>
      <c r="BD23" s="52" t="e">
        <f t="shared" ca="1" si="8"/>
        <v>#NAME?</v>
      </c>
      <c r="BE23" s="52" t="e">
        <f t="shared" ca="1" si="8"/>
        <v>#NAME?</v>
      </c>
      <c r="BF23" s="52" t="e">
        <f t="shared" ca="1" si="8"/>
        <v>#NAME?</v>
      </c>
      <c r="BG23" s="52" t="e">
        <f t="shared" ca="1" si="8"/>
        <v>#NAME?</v>
      </c>
      <c r="BH23" s="52" t="e">
        <f t="shared" ca="1" si="8"/>
        <v>#NAME?</v>
      </c>
      <c r="BI23" s="36" t="s">
        <v>514</v>
      </c>
    </row>
    <row r="24" spans="2:61" ht="15.75" customHeight="1" x14ac:dyDescent="0.25">
      <c r="B24" s="254" t="s">
        <v>535</v>
      </c>
      <c r="C24" s="254" t="s">
        <v>529</v>
      </c>
      <c r="D24" s="255">
        <v>44897</v>
      </c>
      <c r="E24" s="254" t="s">
        <v>536</v>
      </c>
      <c r="H24" s="2" t="s">
        <v>515</v>
      </c>
      <c r="I24" s="52" t="e">
        <f t="shared" ref="I24:BH24" ca="1" si="9">++COUNTIF(ANCHORARRAY(I$3),"*"&amp;$H24&amp;"*")</f>
        <v>#NAME?</v>
      </c>
      <c r="J24" s="52" t="e">
        <f t="shared" ca="1" si="9"/>
        <v>#NAME?</v>
      </c>
      <c r="K24" s="52" t="e">
        <f t="shared" ca="1" si="9"/>
        <v>#NAME?</v>
      </c>
      <c r="L24" s="52" t="e">
        <f t="shared" ca="1" si="9"/>
        <v>#NAME?</v>
      </c>
      <c r="M24" s="52" t="e">
        <f t="shared" ca="1" si="9"/>
        <v>#NAME?</v>
      </c>
      <c r="N24" s="52" t="e">
        <f t="shared" ca="1" si="9"/>
        <v>#NAME?</v>
      </c>
      <c r="O24" s="52" t="e">
        <f t="shared" ca="1" si="9"/>
        <v>#NAME?</v>
      </c>
      <c r="P24" s="52" t="e">
        <f t="shared" ca="1" si="9"/>
        <v>#NAME?</v>
      </c>
      <c r="Q24" s="52" t="e">
        <f t="shared" ca="1" si="9"/>
        <v>#NAME?</v>
      </c>
      <c r="R24" s="52" t="e">
        <f t="shared" ca="1" si="9"/>
        <v>#NAME?</v>
      </c>
      <c r="S24" s="52" t="e">
        <f t="shared" ca="1" si="9"/>
        <v>#NAME?</v>
      </c>
      <c r="T24" s="52" t="e">
        <f t="shared" ca="1" si="9"/>
        <v>#NAME?</v>
      </c>
      <c r="U24" s="52" t="e">
        <f t="shared" ca="1" si="9"/>
        <v>#NAME?</v>
      </c>
      <c r="V24" s="52" t="e">
        <f t="shared" ca="1" si="9"/>
        <v>#NAME?</v>
      </c>
      <c r="W24" s="52" t="e">
        <f t="shared" ca="1" si="9"/>
        <v>#NAME?</v>
      </c>
      <c r="X24" s="52" t="e">
        <f t="shared" ca="1" si="9"/>
        <v>#NAME?</v>
      </c>
      <c r="Y24" s="52" t="e">
        <f t="shared" ca="1" si="9"/>
        <v>#NAME?</v>
      </c>
      <c r="Z24" s="52" t="e">
        <f t="shared" ca="1" si="9"/>
        <v>#NAME?</v>
      </c>
      <c r="AA24" s="52" t="e">
        <f t="shared" ca="1" si="9"/>
        <v>#NAME?</v>
      </c>
      <c r="AB24" s="52" t="e">
        <f t="shared" ca="1" si="9"/>
        <v>#NAME?</v>
      </c>
      <c r="AC24" s="52" t="e">
        <f t="shared" ca="1" si="9"/>
        <v>#NAME?</v>
      </c>
      <c r="AD24" s="52" t="e">
        <f t="shared" ca="1" si="9"/>
        <v>#NAME?</v>
      </c>
      <c r="AE24" s="52" t="e">
        <f t="shared" ca="1" si="9"/>
        <v>#NAME?</v>
      </c>
      <c r="AF24" s="52" t="e">
        <f t="shared" ca="1" si="9"/>
        <v>#NAME?</v>
      </c>
      <c r="AG24" s="52" t="e">
        <f t="shared" ca="1" si="9"/>
        <v>#NAME?</v>
      </c>
      <c r="AH24" s="52" t="e">
        <f t="shared" ca="1" si="9"/>
        <v>#NAME?</v>
      </c>
      <c r="AI24" s="52" t="e">
        <f t="shared" ca="1" si="9"/>
        <v>#NAME?</v>
      </c>
      <c r="AJ24" s="52" t="e">
        <f t="shared" ca="1" si="9"/>
        <v>#NAME?</v>
      </c>
      <c r="AK24" s="52" t="e">
        <f t="shared" ca="1" si="9"/>
        <v>#NAME?</v>
      </c>
      <c r="AL24" s="52" t="e">
        <f t="shared" ca="1" si="9"/>
        <v>#NAME?</v>
      </c>
      <c r="AM24" s="52" t="e">
        <f t="shared" ca="1" si="9"/>
        <v>#NAME?</v>
      </c>
      <c r="AN24" s="52" t="e">
        <f t="shared" ca="1" si="9"/>
        <v>#NAME?</v>
      </c>
      <c r="AO24" s="52" t="e">
        <f t="shared" ca="1" si="9"/>
        <v>#NAME?</v>
      </c>
      <c r="AP24" s="52" t="e">
        <f t="shared" ca="1" si="9"/>
        <v>#NAME?</v>
      </c>
      <c r="AQ24" s="52" t="e">
        <f t="shared" ca="1" si="9"/>
        <v>#NAME?</v>
      </c>
      <c r="AR24" s="52" t="e">
        <f t="shared" ca="1" si="9"/>
        <v>#NAME?</v>
      </c>
      <c r="AS24" s="52" t="e">
        <f t="shared" ca="1" si="9"/>
        <v>#NAME?</v>
      </c>
      <c r="AT24" s="52" t="e">
        <f t="shared" ca="1" si="9"/>
        <v>#NAME?</v>
      </c>
      <c r="AU24" s="52" t="e">
        <f t="shared" ca="1" si="9"/>
        <v>#NAME?</v>
      </c>
      <c r="AV24" s="52" t="e">
        <f t="shared" ca="1" si="9"/>
        <v>#NAME?</v>
      </c>
      <c r="AW24" s="52" t="e">
        <f t="shared" ca="1" si="9"/>
        <v>#NAME?</v>
      </c>
      <c r="AX24" s="52" t="e">
        <f t="shared" ca="1" si="9"/>
        <v>#NAME?</v>
      </c>
      <c r="AY24" s="52" t="e">
        <f t="shared" ca="1" si="9"/>
        <v>#NAME?</v>
      </c>
      <c r="AZ24" s="52" t="e">
        <f t="shared" ca="1" si="9"/>
        <v>#NAME?</v>
      </c>
      <c r="BA24" s="52" t="e">
        <f t="shared" ca="1" si="9"/>
        <v>#NAME?</v>
      </c>
      <c r="BB24" s="52" t="e">
        <f t="shared" ca="1" si="9"/>
        <v>#NAME?</v>
      </c>
      <c r="BC24" s="52" t="e">
        <f t="shared" ca="1" si="9"/>
        <v>#NAME?</v>
      </c>
      <c r="BD24" s="52" t="e">
        <f t="shared" ca="1" si="9"/>
        <v>#NAME?</v>
      </c>
      <c r="BE24" s="52" t="e">
        <f t="shared" ca="1" si="9"/>
        <v>#NAME?</v>
      </c>
      <c r="BF24" s="52" t="e">
        <f t="shared" ca="1" si="9"/>
        <v>#NAME?</v>
      </c>
      <c r="BG24" s="52" t="e">
        <f t="shared" ca="1" si="9"/>
        <v>#NAME?</v>
      </c>
      <c r="BH24" s="52" t="e">
        <f t="shared" ca="1" si="9"/>
        <v>#NAME?</v>
      </c>
      <c r="BI24" s="36" t="s">
        <v>514</v>
      </c>
    </row>
    <row r="25" spans="2:61" ht="15.75" customHeight="1" x14ac:dyDescent="0.25">
      <c r="B25" s="254" t="s">
        <v>540</v>
      </c>
      <c r="C25" s="254" t="s">
        <v>524</v>
      </c>
      <c r="D25" s="255">
        <v>44855</v>
      </c>
      <c r="E25" s="254" t="s">
        <v>541</v>
      </c>
      <c r="H25" s="2" t="s">
        <v>542</v>
      </c>
      <c r="I25" s="52" t="e">
        <f t="shared" ref="I25:BH25" ca="1" si="10">++COUNTIF(ANCHORARRAY(I$3),"*"&amp;$H25&amp;"*")</f>
        <v>#NAME?</v>
      </c>
      <c r="J25" s="52" t="e">
        <f t="shared" ca="1" si="10"/>
        <v>#NAME?</v>
      </c>
      <c r="K25" s="52" t="e">
        <f t="shared" ca="1" si="10"/>
        <v>#NAME?</v>
      </c>
      <c r="L25" s="52" t="e">
        <f t="shared" ca="1" si="10"/>
        <v>#NAME?</v>
      </c>
      <c r="M25" s="52" t="e">
        <f t="shared" ca="1" si="10"/>
        <v>#NAME?</v>
      </c>
      <c r="N25" s="52" t="e">
        <f t="shared" ca="1" si="10"/>
        <v>#NAME?</v>
      </c>
      <c r="O25" s="52" t="e">
        <f t="shared" ca="1" si="10"/>
        <v>#NAME?</v>
      </c>
      <c r="P25" s="52" t="e">
        <f t="shared" ca="1" si="10"/>
        <v>#NAME?</v>
      </c>
      <c r="Q25" s="52" t="e">
        <f t="shared" ca="1" si="10"/>
        <v>#NAME?</v>
      </c>
      <c r="R25" s="52" t="e">
        <f t="shared" ca="1" si="10"/>
        <v>#NAME?</v>
      </c>
      <c r="S25" s="52" t="e">
        <f t="shared" ca="1" si="10"/>
        <v>#NAME?</v>
      </c>
      <c r="T25" s="52" t="e">
        <f t="shared" ca="1" si="10"/>
        <v>#NAME?</v>
      </c>
      <c r="U25" s="52" t="e">
        <f t="shared" ca="1" si="10"/>
        <v>#NAME?</v>
      </c>
      <c r="V25" s="52" t="e">
        <f t="shared" ca="1" si="10"/>
        <v>#NAME?</v>
      </c>
      <c r="W25" s="52" t="e">
        <f t="shared" ca="1" si="10"/>
        <v>#NAME?</v>
      </c>
      <c r="X25" s="52" t="e">
        <f t="shared" ca="1" si="10"/>
        <v>#NAME?</v>
      </c>
      <c r="Y25" s="52" t="e">
        <f t="shared" ca="1" si="10"/>
        <v>#NAME?</v>
      </c>
      <c r="Z25" s="52" t="e">
        <f t="shared" ca="1" si="10"/>
        <v>#NAME?</v>
      </c>
      <c r="AA25" s="52" t="e">
        <f t="shared" ca="1" si="10"/>
        <v>#NAME?</v>
      </c>
      <c r="AB25" s="52" t="e">
        <f t="shared" ca="1" si="10"/>
        <v>#NAME?</v>
      </c>
      <c r="AC25" s="52" t="e">
        <f t="shared" ca="1" si="10"/>
        <v>#NAME?</v>
      </c>
      <c r="AD25" s="52" t="e">
        <f t="shared" ca="1" si="10"/>
        <v>#NAME?</v>
      </c>
      <c r="AE25" s="52" t="e">
        <f t="shared" ca="1" si="10"/>
        <v>#NAME?</v>
      </c>
      <c r="AF25" s="52" t="e">
        <f t="shared" ca="1" si="10"/>
        <v>#NAME?</v>
      </c>
      <c r="AG25" s="52" t="e">
        <f t="shared" ca="1" si="10"/>
        <v>#NAME?</v>
      </c>
      <c r="AH25" s="52" t="e">
        <f t="shared" ca="1" si="10"/>
        <v>#NAME?</v>
      </c>
      <c r="AI25" s="52" t="e">
        <f t="shared" ca="1" si="10"/>
        <v>#NAME?</v>
      </c>
      <c r="AJ25" s="52" t="e">
        <f t="shared" ca="1" si="10"/>
        <v>#NAME?</v>
      </c>
      <c r="AK25" s="52" t="e">
        <f t="shared" ca="1" si="10"/>
        <v>#NAME?</v>
      </c>
      <c r="AL25" s="52" t="e">
        <f t="shared" ca="1" si="10"/>
        <v>#NAME?</v>
      </c>
      <c r="AM25" s="52" t="e">
        <f t="shared" ca="1" si="10"/>
        <v>#NAME?</v>
      </c>
      <c r="AN25" s="52" t="e">
        <f t="shared" ca="1" si="10"/>
        <v>#NAME?</v>
      </c>
      <c r="AO25" s="52" t="e">
        <f t="shared" ca="1" si="10"/>
        <v>#NAME?</v>
      </c>
      <c r="AP25" s="52" t="e">
        <f t="shared" ca="1" si="10"/>
        <v>#NAME?</v>
      </c>
      <c r="AQ25" s="52" t="e">
        <f t="shared" ca="1" si="10"/>
        <v>#NAME?</v>
      </c>
      <c r="AR25" s="52" t="e">
        <f t="shared" ca="1" si="10"/>
        <v>#NAME?</v>
      </c>
      <c r="AS25" s="52" t="e">
        <f t="shared" ca="1" si="10"/>
        <v>#NAME?</v>
      </c>
      <c r="AT25" s="52" t="e">
        <f t="shared" ca="1" si="10"/>
        <v>#NAME?</v>
      </c>
      <c r="AU25" s="52" t="e">
        <f t="shared" ca="1" si="10"/>
        <v>#NAME?</v>
      </c>
      <c r="AV25" s="52" t="e">
        <f t="shared" ca="1" si="10"/>
        <v>#NAME?</v>
      </c>
      <c r="AW25" s="52" t="e">
        <f t="shared" ca="1" si="10"/>
        <v>#NAME?</v>
      </c>
      <c r="AX25" s="52" t="e">
        <f t="shared" ca="1" si="10"/>
        <v>#NAME?</v>
      </c>
      <c r="AY25" s="52" t="e">
        <f t="shared" ca="1" si="10"/>
        <v>#NAME?</v>
      </c>
      <c r="AZ25" s="52" t="e">
        <f t="shared" ca="1" si="10"/>
        <v>#NAME?</v>
      </c>
      <c r="BA25" s="52" t="e">
        <f t="shared" ca="1" si="10"/>
        <v>#NAME?</v>
      </c>
      <c r="BB25" s="52" t="e">
        <f t="shared" ca="1" si="10"/>
        <v>#NAME?</v>
      </c>
      <c r="BC25" s="52" t="e">
        <f t="shared" ca="1" si="10"/>
        <v>#NAME?</v>
      </c>
      <c r="BD25" s="52" t="e">
        <f t="shared" ca="1" si="10"/>
        <v>#NAME?</v>
      </c>
      <c r="BE25" s="52" t="e">
        <f t="shared" ca="1" si="10"/>
        <v>#NAME?</v>
      </c>
      <c r="BF25" s="52" t="e">
        <f t="shared" ca="1" si="10"/>
        <v>#NAME?</v>
      </c>
      <c r="BG25" s="52" t="e">
        <f t="shared" ca="1" si="10"/>
        <v>#NAME?</v>
      </c>
      <c r="BH25" s="52" t="e">
        <f t="shared" ca="1" si="10"/>
        <v>#NAME?</v>
      </c>
      <c r="BI25" s="36" t="s">
        <v>514</v>
      </c>
    </row>
    <row r="26" spans="2:61" ht="15.75" customHeight="1" x14ac:dyDescent="0.25">
      <c r="B26" s="254" t="s">
        <v>540</v>
      </c>
      <c r="C26" s="254" t="s">
        <v>36</v>
      </c>
      <c r="D26" s="255">
        <v>44855</v>
      </c>
      <c r="E26" s="254" t="s">
        <v>541</v>
      </c>
      <c r="H26" s="2" t="s">
        <v>543</v>
      </c>
      <c r="I26" s="52" t="e">
        <f t="shared" ref="I26:BH26" ca="1" si="11">++COUNTIF(ANCHORARRAY(I$3),"*"&amp;$H26&amp;"*")</f>
        <v>#NAME?</v>
      </c>
      <c r="J26" s="52" t="e">
        <f t="shared" ca="1" si="11"/>
        <v>#NAME?</v>
      </c>
      <c r="K26" s="52" t="e">
        <f t="shared" ca="1" si="11"/>
        <v>#NAME?</v>
      </c>
      <c r="L26" s="52" t="e">
        <f t="shared" ca="1" si="11"/>
        <v>#NAME?</v>
      </c>
      <c r="M26" s="52" t="e">
        <f t="shared" ca="1" si="11"/>
        <v>#NAME?</v>
      </c>
      <c r="N26" s="52" t="e">
        <f t="shared" ca="1" si="11"/>
        <v>#NAME?</v>
      </c>
      <c r="O26" s="52" t="e">
        <f t="shared" ca="1" si="11"/>
        <v>#NAME?</v>
      </c>
      <c r="P26" s="52" t="e">
        <f t="shared" ca="1" si="11"/>
        <v>#NAME?</v>
      </c>
      <c r="Q26" s="52" t="e">
        <f t="shared" ca="1" si="11"/>
        <v>#NAME?</v>
      </c>
      <c r="R26" s="52" t="e">
        <f t="shared" ca="1" si="11"/>
        <v>#NAME?</v>
      </c>
      <c r="S26" s="52" t="e">
        <f t="shared" ca="1" si="11"/>
        <v>#NAME?</v>
      </c>
      <c r="T26" s="52" t="e">
        <f t="shared" ca="1" si="11"/>
        <v>#NAME?</v>
      </c>
      <c r="U26" s="52" t="e">
        <f t="shared" ca="1" si="11"/>
        <v>#NAME?</v>
      </c>
      <c r="V26" s="52" t="e">
        <f t="shared" ca="1" si="11"/>
        <v>#NAME?</v>
      </c>
      <c r="W26" s="52" t="e">
        <f t="shared" ca="1" si="11"/>
        <v>#NAME?</v>
      </c>
      <c r="X26" s="52" t="e">
        <f t="shared" ca="1" si="11"/>
        <v>#NAME?</v>
      </c>
      <c r="Y26" s="52" t="e">
        <f t="shared" ca="1" si="11"/>
        <v>#NAME?</v>
      </c>
      <c r="Z26" s="52" t="e">
        <f t="shared" ca="1" si="11"/>
        <v>#NAME?</v>
      </c>
      <c r="AA26" s="52" t="e">
        <f t="shared" ca="1" si="11"/>
        <v>#NAME?</v>
      </c>
      <c r="AB26" s="52" t="e">
        <f t="shared" ca="1" si="11"/>
        <v>#NAME?</v>
      </c>
      <c r="AC26" s="52" t="e">
        <f t="shared" ca="1" si="11"/>
        <v>#NAME?</v>
      </c>
      <c r="AD26" s="52" t="e">
        <f t="shared" ca="1" si="11"/>
        <v>#NAME?</v>
      </c>
      <c r="AE26" s="52" t="e">
        <f t="shared" ca="1" si="11"/>
        <v>#NAME?</v>
      </c>
      <c r="AF26" s="52" t="e">
        <f t="shared" ca="1" si="11"/>
        <v>#NAME?</v>
      </c>
      <c r="AG26" s="52" t="e">
        <f t="shared" ca="1" si="11"/>
        <v>#NAME?</v>
      </c>
      <c r="AH26" s="52" t="e">
        <f t="shared" ca="1" si="11"/>
        <v>#NAME?</v>
      </c>
      <c r="AI26" s="52" t="e">
        <f t="shared" ca="1" si="11"/>
        <v>#NAME?</v>
      </c>
      <c r="AJ26" s="52" t="e">
        <f t="shared" ca="1" si="11"/>
        <v>#NAME?</v>
      </c>
      <c r="AK26" s="52" t="e">
        <f t="shared" ca="1" si="11"/>
        <v>#NAME?</v>
      </c>
      <c r="AL26" s="52" t="e">
        <f t="shared" ca="1" si="11"/>
        <v>#NAME?</v>
      </c>
      <c r="AM26" s="52" t="e">
        <f t="shared" ca="1" si="11"/>
        <v>#NAME?</v>
      </c>
      <c r="AN26" s="52" t="e">
        <f t="shared" ca="1" si="11"/>
        <v>#NAME?</v>
      </c>
      <c r="AO26" s="52" t="e">
        <f t="shared" ca="1" si="11"/>
        <v>#NAME?</v>
      </c>
      <c r="AP26" s="52" t="e">
        <f t="shared" ca="1" si="11"/>
        <v>#NAME?</v>
      </c>
      <c r="AQ26" s="52" t="e">
        <f t="shared" ca="1" si="11"/>
        <v>#NAME?</v>
      </c>
      <c r="AR26" s="52" t="e">
        <f t="shared" ca="1" si="11"/>
        <v>#NAME?</v>
      </c>
      <c r="AS26" s="52" t="e">
        <f t="shared" ca="1" si="11"/>
        <v>#NAME?</v>
      </c>
      <c r="AT26" s="52" t="e">
        <f t="shared" ca="1" si="11"/>
        <v>#NAME?</v>
      </c>
      <c r="AU26" s="52" t="e">
        <f t="shared" ca="1" si="11"/>
        <v>#NAME?</v>
      </c>
      <c r="AV26" s="52" t="e">
        <f t="shared" ca="1" si="11"/>
        <v>#NAME?</v>
      </c>
      <c r="AW26" s="52" t="e">
        <f t="shared" ca="1" si="11"/>
        <v>#NAME?</v>
      </c>
      <c r="AX26" s="52" t="e">
        <f t="shared" ca="1" si="11"/>
        <v>#NAME?</v>
      </c>
      <c r="AY26" s="52" t="e">
        <f t="shared" ca="1" si="11"/>
        <v>#NAME?</v>
      </c>
      <c r="AZ26" s="52" t="e">
        <f t="shared" ca="1" si="11"/>
        <v>#NAME?</v>
      </c>
      <c r="BA26" s="52" t="e">
        <f t="shared" ca="1" si="11"/>
        <v>#NAME?</v>
      </c>
      <c r="BB26" s="52" t="e">
        <f t="shared" ca="1" si="11"/>
        <v>#NAME?</v>
      </c>
      <c r="BC26" s="52" t="e">
        <f t="shared" ca="1" si="11"/>
        <v>#NAME?</v>
      </c>
      <c r="BD26" s="52" t="e">
        <f t="shared" ca="1" si="11"/>
        <v>#NAME?</v>
      </c>
      <c r="BE26" s="52" t="e">
        <f t="shared" ca="1" si="11"/>
        <v>#NAME?</v>
      </c>
      <c r="BF26" s="52" t="e">
        <f t="shared" ca="1" si="11"/>
        <v>#NAME?</v>
      </c>
      <c r="BG26" s="52" t="e">
        <f t="shared" ca="1" si="11"/>
        <v>#NAME?</v>
      </c>
      <c r="BH26" s="52" t="e">
        <f t="shared" ca="1" si="11"/>
        <v>#NAME?</v>
      </c>
      <c r="BI26" s="36" t="s">
        <v>514</v>
      </c>
    </row>
    <row r="27" spans="2:61" ht="15.75" customHeight="1" x14ac:dyDescent="0.25">
      <c r="B27" s="254" t="s">
        <v>540</v>
      </c>
      <c r="C27" s="254" t="s">
        <v>526</v>
      </c>
      <c r="D27" s="255">
        <v>44855</v>
      </c>
      <c r="E27" s="254" t="s">
        <v>541</v>
      </c>
      <c r="BI27" s="36" t="s">
        <v>514</v>
      </c>
    </row>
    <row r="28" spans="2:61" ht="15.75" customHeight="1" x14ac:dyDescent="0.25">
      <c r="B28" s="254" t="s">
        <v>540</v>
      </c>
      <c r="C28" s="254" t="s">
        <v>527</v>
      </c>
      <c r="D28" s="255">
        <v>44855</v>
      </c>
      <c r="E28" s="254" t="s">
        <v>541</v>
      </c>
      <c r="BI28" s="36" t="s">
        <v>514</v>
      </c>
    </row>
    <row r="29" spans="2:61" ht="15.75" customHeight="1" x14ac:dyDescent="0.25">
      <c r="B29" s="254" t="s">
        <v>540</v>
      </c>
      <c r="C29" s="254" t="s">
        <v>528</v>
      </c>
      <c r="D29" s="255">
        <v>44855</v>
      </c>
      <c r="E29" s="254" t="s">
        <v>541</v>
      </c>
      <c r="H29" s="257" t="s">
        <v>496</v>
      </c>
      <c r="I29" s="36" t="e">
        <f t="array" aca="1" ref="I29" ca="1">_xlws.FILTER(ANCHORARRAY(I$3), ISNUMBER(SEARCH($H29,ANCHORARRAY( I$3))), "--")</f>
        <v>#NAME?</v>
      </c>
      <c r="J29" s="36" t="e">
        <f t="array" aca="1" ref="J29" ca="1">_xlws.FILTER(ANCHORARRAY(J$3), ISNUMBER(SEARCH($H29,ANCHORARRAY( J$3))), "--")</f>
        <v>#NAME?</v>
      </c>
      <c r="K29" s="36" t="e">
        <f t="array" aca="1" ref="K29" ca="1">_xlws.FILTER(ANCHORARRAY(K$3), ISNUMBER(SEARCH($H29,ANCHORARRAY( K$3))), "--")</f>
        <v>#NAME?</v>
      </c>
      <c r="L29" s="36" t="e">
        <f t="array" aca="1" ref="L29" ca="1">_xlws.FILTER(ANCHORARRAY(L$3), ISNUMBER(SEARCH($H29,ANCHORARRAY( L$3))), "--")</f>
        <v>#NAME?</v>
      </c>
      <c r="M29" s="36" t="e">
        <f t="array" aca="1" ref="M29" ca="1">_xlws.FILTER(ANCHORARRAY(M$3), ISNUMBER(SEARCH($H29,ANCHORARRAY( M$3))), "--")</f>
        <v>#NAME?</v>
      </c>
      <c r="N29" s="36" t="e">
        <f t="array" aca="1" ref="N29" ca="1">_xlws.FILTER(ANCHORARRAY(N$3), ISNUMBER(SEARCH($H29,ANCHORARRAY( N$3))), "--")</f>
        <v>#NAME?</v>
      </c>
      <c r="O29" s="36" t="e">
        <f t="array" aca="1" ref="O29" ca="1">_xlws.FILTER(ANCHORARRAY(O$3), ISNUMBER(SEARCH($H29,ANCHORARRAY( O$3))), "--")</f>
        <v>#NAME?</v>
      </c>
      <c r="P29" s="36" t="e">
        <f t="array" aca="1" ref="P29" ca="1">_xlws.FILTER(ANCHORARRAY(P$3), ISNUMBER(SEARCH($H29,ANCHORARRAY( P$3))), "--")</f>
        <v>#NAME?</v>
      </c>
      <c r="Q29" s="36" t="e">
        <f t="array" aca="1" ref="Q29" ca="1">_xlws.FILTER(ANCHORARRAY(Q$3), ISNUMBER(SEARCH($H29,ANCHORARRAY( Q$3))), "--")</f>
        <v>#NAME?</v>
      </c>
      <c r="R29" s="36" t="e">
        <f t="array" aca="1" ref="R29" ca="1">_xlws.FILTER(ANCHORARRAY(R$3), ISNUMBER(SEARCH($H29,ANCHORARRAY( R$3))), "--")</f>
        <v>#NAME?</v>
      </c>
      <c r="S29" s="36" t="e">
        <f t="array" aca="1" ref="S29" ca="1">_xlws.FILTER(ANCHORARRAY(S$3), ISNUMBER(SEARCH($H29,ANCHORARRAY( S$3))), "--")</f>
        <v>#NAME?</v>
      </c>
      <c r="T29" s="36" t="e">
        <f t="array" aca="1" ref="T29" ca="1">_xlws.FILTER(ANCHORARRAY(T$3), ISNUMBER(SEARCH($H29,ANCHORARRAY( T$3))), "--")</f>
        <v>#NAME?</v>
      </c>
      <c r="U29" s="36" t="e">
        <f t="array" aca="1" ref="U29" ca="1">_xlws.FILTER(ANCHORARRAY(U$3), ISNUMBER(SEARCH($H29,ANCHORARRAY( U$3))), "--")</f>
        <v>#NAME?</v>
      </c>
      <c r="V29" s="36" t="e">
        <f t="array" aca="1" ref="V29" ca="1">_xlws.FILTER(ANCHORARRAY(V$3), ISNUMBER(SEARCH($H29,ANCHORARRAY( V$3))), "--")</f>
        <v>#NAME?</v>
      </c>
      <c r="W29" s="36" t="e">
        <f t="array" aca="1" ref="W29" ca="1">_xlws.FILTER(ANCHORARRAY(W$3), ISNUMBER(SEARCH($H29,ANCHORARRAY( W$3))), "--")</f>
        <v>#NAME?</v>
      </c>
      <c r="X29" s="36" t="e">
        <f t="array" aca="1" ref="X29" ca="1">_xlws.FILTER(ANCHORARRAY(X$3), ISNUMBER(SEARCH($H29,ANCHORARRAY( X$3))), "--")</f>
        <v>#NAME?</v>
      </c>
      <c r="Y29" s="36" t="e">
        <f t="array" aca="1" ref="Y29" ca="1">_xlws.FILTER(ANCHORARRAY(Y$3), ISNUMBER(SEARCH($H29,ANCHORARRAY( Y$3))), "--")</f>
        <v>#NAME?</v>
      </c>
      <c r="Z29" s="36" t="e">
        <f t="array" aca="1" ref="Z29" ca="1">_xlws.FILTER(ANCHORARRAY(Z$3), ISNUMBER(SEARCH($H29,ANCHORARRAY( Z$3))), "--")</f>
        <v>#NAME?</v>
      </c>
      <c r="AA29" s="36" t="e">
        <f t="array" aca="1" ref="AA29" ca="1">_xlws.FILTER(ANCHORARRAY(AA$3), ISNUMBER(SEARCH($H29,ANCHORARRAY( AA$3))), "--")</f>
        <v>#NAME?</v>
      </c>
      <c r="AB29" s="36" t="e">
        <f t="array" aca="1" ref="AB29" ca="1">_xlws.FILTER(ANCHORARRAY(AB$3), ISNUMBER(SEARCH($H29,ANCHORARRAY( AB$3))), "--")</f>
        <v>#NAME?</v>
      </c>
      <c r="AC29" s="36" t="e">
        <f t="array" aca="1" ref="AC29" ca="1">_xlws.FILTER(ANCHORARRAY(AC$3), ISNUMBER(SEARCH($H29,ANCHORARRAY( AC$3))), "--")</f>
        <v>#NAME?</v>
      </c>
      <c r="AD29" s="36" t="e">
        <f t="array" aca="1" ref="AD29" ca="1">_xlws.FILTER(ANCHORARRAY(AD$3), ISNUMBER(SEARCH($H29,ANCHORARRAY( AD$3))), "--")</f>
        <v>#NAME?</v>
      </c>
      <c r="AE29" s="36" t="e">
        <f t="array" aca="1" ref="AE29" ca="1">_xlws.FILTER(ANCHORARRAY(AE$3), ISNUMBER(SEARCH($H29,ANCHORARRAY( AE$3))), "--")</f>
        <v>#NAME?</v>
      </c>
      <c r="AF29" s="36" t="e">
        <f t="array" aca="1" ref="AF29" ca="1">_xlws.FILTER(ANCHORARRAY(AF$3), ISNUMBER(SEARCH($H29,ANCHORARRAY( AF$3))), "--")</f>
        <v>#NAME?</v>
      </c>
      <c r="AG29" s="36" t="e">
        <f t="array" aca="1" ref="AG29" ca="1">_xlws.FILTER(ANCHORARRAY(AG$3), ISNUMBER(SEARCH($H29,ANCHORARRAY( AG$3))), "--")</f>
        <v>#NAME?</v>
      </c>
      <c r="AH29" s="36" t="e">
        <f t="array" aca="1" ref="AH29" ca="1">_xlws.FILTER(ANCHORARRAY(AH$3), ISNUMBER(SEARCH($H29,ANCHORARRAY( AH$3))), "--")</f>
        <v>#NAME?</v>
      </c>
      <c r="AI29" s="36" t="e">
        <f t="array" aca="1" ref="AI29" ca="1">_xlws.FILTER(ANCHORARRAY(AI$3), ISNUMBER(SEARCH($H29,ANCHORARRAY( AI$3))), "--")</f>
        <v>#NAME?</v>
      </c>
      <c r="AJ29" s="36" t="e">
        <f t="array" aca="1" ref="AJ29" ca="1">_xlws.FILTER(ANCHORARRAY(AJ$3), ISNUMBER(SEARCH($H29,ANCHORARRAY( AJ$3))), "--")</f>
        <v>#NAME?</v>
      </c>
      <c r="AK29" s="36" t="e">
        <f t="array" aca="1" ref="AK29" ca="1">_xlws.FILTER(ANCHORARRAY(AK$3), ISNUMBER(SEARCH($H29,ANCHORARRAY( AK$3))), "--")</f>
        <v>#NAME?</v>
      </c>
      <c r="AL29" s="36" t="e">
        <f t="array" aca="1" ref="AL29" ca="1">_xlws.FILTER(ANCHORARRAY(AL$3), ISNUMBER(SEARCH($H29,ANCHORARRAY( AL$3))), "--")</f>
        <v>#NAME?</v>
      </c>
      <c r="AM29" s="36" t="e">
        <f t="array" aca="1" ref="AM29" ca="1">_xlws.FILTER(ANCHORARRAY(AM$3), ISNUMBER(SEARCH($H29,ANCHORARRAY( AM$3))), "--")</f>
        <v>#NAME?</v>
      </c>
      <c r="AN29" s="36" t="e">
        <f t="array" aca="1" ref="AN29" ca="1">_xlws.FILTER(ANCHORARRAY(AN$3), ISNUMBER(SEARCH($H29,ANCHORARRAY( AN$3))), "--")</f>
        <v>#NAME?</v>
      </c>
      <c r="AO29" s="36" t="e">
        <f t="array" aca="1" ref="AO29" ca="1">_xlws.FILTER(ANCHORARRAY(AO$3), ISNUMBER(SEARCH($H29,ANCHORARRAY( AO$3))), "--")</f>
        <v>#NAME?</v>
      </c>
      <c r="AP29" s="36" t="e">
        <f t="array" aca="1" ref="AP29" ca="1">_xlws.FILTER(ANCHORARRAY(AP$3), ISNUMBER(SEARCH($H29,ANCHORARRAY( AP$3))), "--")</f>
        <v>#NAME?</v>
      </c>
      <c r="AQ29" s="36" t="e">
        <f t="array" aca="1" ref="AQ29" ca="1">_xlws.FILTER(ANCHORARRAY(AQ$3), ISNUMBER(SEARCH($H29,ANCHORARRAY( AQ$3))), "--")</f>
        <v>#NAME?</v>
      </c>
      <c r="AR29" s="36" t="e">
        <f t="array" aca="1" ref="AR29" ca="1">_xlws.FILTER(ANCHORARRAY(AR$3), ISNUMBER(SEARCH($H29,ANCHORARRAY( AR$3))), "--")</f>
        <v>#NAME?</v>
      </c>
      <c r="AS29" s="36" t="e">
        <f t="array" aca="1" ref="AS29" ca="1">_xlws.FILTER(ANCHORARRAY(AS$3), ISNUMBER(SEARCH($H29,ANCHORARRAY( AS$3))), "--")</f>
        <v>#NAME?</v>
      </c>
      <c r="AT29" s="36" t="e">
        <f t="array" aca="1" ref="AT29" ca="1">_xlws.FILTER(ANCHORARRAY(AT$3), ISNUMBER(SEARCH($H29,ANCHORARRAY( AT$3))), "--")</f>
        <v>#NAME?</v>
      </c>
      <c r="AU29" s="36" t="e">
        <f t="array" aca="1" ref="AU29" ca="1">_xlws.FILTER(ANCHORARRAY(AU$3), ISNUMBER(SEARCH($H29,ANCHORARRAY( AU$3))), "--")</f>
        <v>#NAME?</v>
      </c>
      <c r="AV29" s="36" t="e">
        <f t="array" aca="1" ref="AV29" ca="1">_xlws.FILTER(ANCHORARRAY(AV$3), ISNUMBER(SEARCH($H29,ANCHORARRAY( AV$3))), "--")</f>
        <v>#NAME?</v>
      </c>
      <c r="AW29" s="36" t="e">
        <f t="array" aca="1" ref="AW29" ca="1">_xlws.FILTER(ANCHORARRAY(AW$3), ISNUMBER(SEARCH($H29,ANCHORARRAY( AW$3))), "--")</f>
        <v>#NAME?</v>
      </c>
      <c r="AX29" s="36" t="e">
        <f t="array" aca="1" ref="AX29" ca="1">_xlws.FILTER(ANCHORARRAY(AX$3), ISNUMBER(SEARCH($H29,ANCHORARRAY( AX$3))), "--")</f>
        <v>#NAME?</v>
      </c>
      <c r="AY29" s="36" t="e">
        <f t="array" aca="1" ref="AY29" ca="1">_xlws.FILTER(ANCHORARRAY(AY$3), ISNUMBER(SEARCH($H29,ANCHORARRAY( AY$3))), "--")</f>
        <v>#NAME?</v>
      </c>
      <c r="AZ29" s="36" t="e">
        <f t="array" aca="1" ref="AZ29" ca="1">_xlws.FILTER(ANCHORARRAY(AZ$3), ISNUMBER(SEARCH($H29,ANCHORARRAY( AZ$3))), "--")</f>
        <v>#NAME?</v>
      </c>
      <c r="BA29" s="36" t="e">
        <f t="array" aca="1" ref="BA29" ca="1">_xlws.FILTER(ANCHORARRAY(BA$3), ISNUMBER(SEARCH($H29,ANCHORARRAY( BA$3))), "--")</f>
        <v>#NAME?</v>
      </c>
      <c r="BB29" s="36" t="e">
        <f t="array" aca="1" ref="BB29" ca="1">_xlws.FILTER(ANCHORARRAY(BB$3), ISNUMBER(SEARCH($H29,ANCHORARRAY( BB$3))), "--")</f>
        <v>#NAME?</v>
      </c>
      <c r="BC29" s="36" t="e">
        <f t="array" aca="1" ref="BC29" ca="1">_xlws.FILTER(ANCHORARRAY(BC$3), ISNUMBER(SEARCH($H29,ANCHORARRAY( BC$3))), "--")</f>
        <v>#NAME?</v>
      </c>
      <c r="BD29" s="36" t="e">
        <f t="array" aca="1" ref="BD29" ca="1">_xlws.FILTER(ANCHORARRAY(BD$3), ISNUMBER(SEARCH($H29,ANCHORARRAY( BD$3))), "--")</f>
        <v>#NAME?</v>
      </c>
      <c r="BE29" s="36" t="e">
        <f t="array" aca="1" ref="BE29" ca="1">_xlws.FILTER(ANCHORARRAY(BE$3), ISNUMBER(SEARCH($H29,ANCHORARRAY( BE$3))), "--")</f>
        <v>#NAME?</v>
      </c>
      <c r="BF29" s="36" t="e">
        <f t="array" aca="1" ref="BF29" ca="1">_xlws.FILTER(ANCHORARRAY(BF$3), ISNUMBER(SEARCH($H29,ANCHORARRAY( BF$3))), "--")</f>
        <v>#NAME?</v>
      </c>
      <c r="BG29" s="36" t="e">
        <f t="array" aca="1" ref="BG29" ca="1">_xlws.FILTER(ANCHORARRAY(BG$3), ISNUMBER(SEARCH($H29,ANCHORARRAY( BG$3))), "--")</f>
        <v>#NAME?</v>
      </c>
      <c r="BH29" s="36" t="e">
        <f t="array" aca="1" ref="BH29" ca="1">_xlws.FILTER(ANCHORARRAY(BH$3), ISNUMBER(SEARCH($H29,ANCHORARRAY( BH$3))), "--")</f>
        <v>#NAME?</v>
      </c>
      <c r="BI29" s="36" t="s">
        <v>514</v>
      </c>
    </row>
    <row r="30" spans="2:61" ht="15.75" customHeight="1" x14ac:dyDescent="0.25">
      <c r="B30" s="254" t="s">
        <v>540</v>
      </c>
      <c r="C30" s="254" t="s">
        <v>529</v>
      </c>
      <c r="D30" s="255">
        <v>44855</v>
      </c>
      <c r="E30" s="254" t="s">
        <v>541</v>
      </c>
      <c r="BI30" s="36" t="s">
        <v>514</v>
      </c>
    </row>
    <row r="31" spans="2:61" ht="15.75" customHeight="1" x14ac:dyDescent="0.25">
      <c r="B31" s="254" t="s">
        <v>544</v>
      </c>
      <c r="C31" s="254" t="s">
        <v>524</v>
      </c>
      <c r="D31" s="255">
        <v>44848</v>
      </c>
      <c r="E31" s="254" t="s">
        <v>545</v>
      </c>
      <c r="BI31" s="36" t="s">
        <v>514</v>
      </c>
    </row>
    <row r="32" spans="2:61" ht="15.75" customHeight="1" x14ac:dyDescent="0.25">
      <c r="B32" s="254" t="s">
        <v>544</v>
      </c>
      <c r="C32" s="254" t="s">
        <v>526</v>
      </c>
      <c r="D32" s="255">
        <v>44848</v>
      </c>
      <c r="E32" s="254" t="s">
        <v>545</v>
      </c>
      <c r="BI32" s="36" t="s">
        <v>514</v>
      </c>
    </row>
    <row r="33" spans="2:61" ht="15.75" customHeight="1" x14ac:dyDescent="0.25">
      <c r="B33" s="254" t="s">
        <v>544</v>
      </c>
      <c r="C33" s="254" t="s">
        <v>527</v>
      </c>
      <c r="D33" s="255">
        <v>44848</v>
      </c>
      <c r="E33" s="254" t="s">
        <v>545</v>
      </c>
      <c r="BI33" s="36" t="s">
        <v>514</v>
      </c>
    </row>
    <row r="34" spans="2:61" ht="15.75" customHeight="1" x14ac:dyDescent="0.25">
      <c r="B34" s="254" t="s">
        <v>544</v>
      </c>
      <c r="C34" s="254" t="s">
        <v>528</v>
      </c>
      <c r="D34" s="255">
        <v>44848</v>
      </c>
      <c r="E34" s="254" t="s">
        <v>545</v>
      </c>
      <c r="BI34" s="36" t="s">
        <v>514</v>
      </c>
    </row>
    <row r="35" spans="2:61" ht="15.75" customHeight="1" x14ac:dyDescent="0.25">
      <c r="B35" s="254" t="s">
        <v>544</v>
      </c>
      <c r="C35" s="254" t="s">
        <v>529</v>
      </c>
      <c r="D35" s="255">
        <v>44848</v>
      </c>
      <c r="E35" s="254" t="s">
        <v>545</v>
      </c>
      <c r="BI35" s="36" t="s">
        <v>514</v>
      </c>
    </row>
    <row r="36" spans="2:61" ht="15.75" customHeight="1" x14ac:dyDescent="0.25">
      <c r="B36" s="254" t="s">
        <v>49</v>
      </c>
      <c r="C36" s="254" t="s">
        <v>524</v>
      </c>
      <c r="D36" s="255">
        <v>44813</v>
      </c>
      <c r="E36" s="254" t="s">
        <v>531</v>
      </c>
      <c r="H36" s="257" t="s">
        <v>534</v>
      </c>
      <c r="I36" s="36" t="e">
        <f t="array" aca="1" ref="I36" ca="1">_xlws.FILTER(ANCHORARRAY(I$3), ISNUMBER(SEARCH($H36,ANCHORARRAY( I$3))), "--")</f>
        <v>#NAME?</v>
      </c>
      <c r="J36" s="36" t="e">
        <f t="array" aca="1" ref="J36" ca="1">_xlws.FILTER(ANCHORARRAY(J$3), ISNUMBER(SEARCH($H36,ANCHORARRAY( J$3))), "--")</f>
        <v>#NAME?</v>
      </c>
      <c r="K36" s="36" t="e">
        <f t="array" aca="1" ref="K36" ca="1">_xlws.FILTER(ANCHORARRAY(K$3), ISNUMBER(SEARCH($H36,ANCHORARRAY( K$3))), "--")</f>
        <v>#NAME?</v>
      </c>
      <c r="L36" s="36" t="e">
        <f t="array" aca="1" ref="L36" ca="1">_xlws.FILTER(ANCHORARRAY(L$3), ISNUMBER(SEARCH($H36,ANCHORARRAY( L$3))), "--")</f>
        <v>#NAME?</v>
      </c>
      <c r="M36" s="36" t="e">
        <f t="array" aca="1" ref="M36" ca="1">_xlws.FILTER(ANCHORARRAY(M$3), ISNUMBER(SEARCH($H36,ANCHORARRAY( M$3))), "--")</f>
        <v>#NAME?</v>
      </c>
      <c r="N36" s="36" t="e">
        <f t="array" aca="1" ref="N36" ca="1">_xlws.FILTER(ANCHORARRAY(N$3), ISNUMBER(SEARCH($H36,ANCHORARRAY( N$3))), "--")</f>
        <v>#NAME?</v>
      </c>
      <c r="O36" s="36" t="e">
        <f t="array" aca="1" ref="O36" ca="1">_xlws.FILTER(ANCHORARRAY(O$3), ISNUMBER(SEARCH($H36,ANCHORARRAY( O$3))), "--")</f>
        <v>#NAME?</v>
      </c>
      <c r="P36" s="36" t="e">
        <f t="array" aca="1" ref="P36" ca="1">_xlws.FILTER(ANCHORARRAY(P$3), ISNUMBER(SEARCH($H36,ANCHORARRAY( P$3))), "--")</f>
        <v>#NAME?</v>
      </c>
      <c r="Q36" s="36" t="e">
        <f t="array" aca="1" ref="Q36" ca="1">_xlws.FILTER(ANCHORARRAY(Q$3), ISNUMBER(SEARCH($H36,ANCHORARRAY( Q$3))), "--")</f>
        <v>#NAME?</v>
      </c>
      <c r="R36" s="36" t="e">
        <f t="array" aca="1" ref="R36" ca="1">_xlws.FILTER(ANCHORARRAY(R$3), ISNUMBER(SEARCH($H36,ANCHORARRAY( R$3))), "--")</f>
        <v>#NAME?</v>
      </c>
      <c r="S36" s="36" t="e">
        <f t="array" aca="1" ref="S36" ca="1">_xlws.FILTER(ANCHORARRAY(S$3), ISNUMBER(SEARCH($H36,ANCHORARRAY( S$3))), "--")</f>
        <v>#NAME?</v>
      </c>
      <c r="T36" s="36" t="e">
        <f t="array" aca="1" ref="T36" ca="1">_xlws.FILTER(ANCHORARRAY(T$3), ISNUMBER(SEARCH($H36,ANCHORARRAY( T$3))), "--")</f>
        <v>#NAME?</v>
      </c>
      <c r="U36" s="36" t="e">
        <f t="array" aca="1" ref="U36" ca="1">_xlws.FILTER(ANCHORARRAY(U$3), ISNUMBER(SEARCH($H36,ANCHORARRAY( U$3))), "--")</f>
        <v>#NAME?</v>
      </c>
      <c r="V36" s="36" t="e">
        <f t="array" aca="1" ref="V36" ca="1">_xlws.FILTER(ANCHORARRAY(V$3), ISNUMBER(SEARCH($H36,ANCHORARRAY( V$3))), "--")</f>
        <v>#NAME?</v>
      </c>
      <c r="W36" s="36" t="e">
        <f t="array" aca="1" ref="W36" ca="1">_xlws.FILTER(ANCHORARRAY(W$3), ISNUMBER(SEARCH($H36,ANCHORARRAY( W$3))), "--")</f>
        <v>#NAME?</v>
      </c>
      <c r="X36" s="36" t="e">
        <f t="array" aca="1" ref="X36" ca="1">_xlws.FILTER(ANCHORARRAY(X$3), ISNUMBER(SEARCH($H36,ANCHORARRAY( X$3))), "--")</f>
        <v>#NAME?</v>
      </c>
      <c r="Y36" s="36" t="e">
        <f t="array" aca="1" ref="Y36" ca="1">_xlws.FILTER(ANCHORARRAY(Y$3), ISNUMBER(SEARCH($H36,ANCHORARRAY( Y$3))), "--")</f>
        <v>#NAME?</v>
      </c>
      <c r="Z36" s="36" t="e">
        <f t="array" aca="1" ref="Z36" ca="1">_xlws.FILTER(ANCHORARRAY(Z$3), ISNUMBER(SEARCH($H36,ANCHORARRAY( Z$3))), "--")</f>
        <v>#NAME?</v>
      </c>
      <c r="AA36" s="36" t="e">
        <f t="array" aca="1" ref="AA36" ca="1">_xlws.FILTER(ANCHORARRAY(AA$3), ISNUMBER(SEARCH($H36,ANCHORARRAY( AA$3))), "--")</f>
        <v>#NAME?</v>
      </c>
      <c r="AB36" s="36" t="e">
        <f t="array" aca="1" ref="AB36" ca="1">_xlws.FILTER(ANCHORARRAY(AB$3), ISNUMBER(SEARCH($H36,ANCHORARRAY( AB$3))), "--")</f>
        <v>#NAME?</v>
      </c>
      <c r="AC36" s="36" t="e">
        <f t="array" aca="1" ref="AC36" ca="1">_xlws.FILTER(ANCHORARRAY(AC$3), ISNUMBER(SEARCH($H36,ANCHORARRAY( AC$3))), "--")</f>
        <v>#NAME?</v>
      </c>
      <c r="AD36" s="36" t="e">
        <f t="array" aca="1" ref="AD36" ca="1">_xlws.FILTER(ANCHORARRAY(AD$3), ISNUMBER(SEARCH($H36,ANCHORARRAY( AD$3))), "--")</f>
        <v>#NAME?</v>
      </c>
      <c r="AE36" s="36" t="e">
        <f t="array" aca="1" ref="AE36" ca="1">_xlws.FILTER(ANCHORARRAY(AE$3), ISNUMBER(SEARCH($H36,ANCHORARRAY( AE$3))), "--")</f>
        <v>#NAME?</v>
      </c>
      <c r="AF36" s="36" t="e">
        <f t="array" aca="1" ref="AF36" ca="1">_xlws.FILTER(ANCHORARRAY(AF$3), ISNUMBER(SEARCH($H36,ANCHORARRAY( AF$3))), "--")</f>
        <v>#NAME?</v>
      </c>
      <c r="AG36" s="36" t="e">
        <f t="array" aca="1" ref="AG36" ca="1">_xlws.FILTER(ANCHORARRAY(AG$3), ISNUMBER(SEARCH($H36,ANCHORARRAY( AG$3))), "--")</f>
        <v>#NAME?</v>
      </c>
      <c r="AH36" s="36" t="e">
        <f t="array" aca="1" ref="AH36" ca="1">_xlws.FILTER(ANCHORARRAY(AH$3), ISNUMBER(SEARCH($H36,ANCHORARRAY( AH$3))), "--")</f>
        <v>#NAME?</v>
      </c>
      <c r="AI36" s="36" t="e">
        <f t="array" aca="1" ref="AI36" ca="1">_xlws.FILTER(ANCHORARRAY(AI$3), ISNUMBER(SEARCH($H36,ANCHORARRAY( AI$3))), "--")</f>
        <v>#NAME?</v>
      </c>
      <c r="AJ36" s="36" t="e">
        <f t="array" aca="1" ref="AJ36" ca="1">_xlws.FILTER(ANCHORARRAY(AJ$3), ISNUMBER(SEARCH($H36,ANCHORARRAY( AJ$3))), "--")</f>
        <v>#NAME?</v>
      </c>
      <c r="AK36" s="36" t="e">
        <f t="array" aca="1" ref="AK36" ca="1">_xlws.FILTER(ANCHORARRAY(AK$3), ISNUMBER(SEARCH($H36,ANCHORARRAY( AK$3))), "--")</f>
        <v>#NAME?</v>
      </c>
      <c r="AL36" s="36" t="e">
        <f t="array" aca="1" ref="AL36" ca="1">_xlws.FILTER(ANCHORARRAY(AL$3), ISNUMBER(SEARCH($H36,ANCHORARRAY( AL$3))), "--")</f>
        <v>#NAME?</v>
      </c>
      <c r="AM36" s="36" t="e">
        <f t="array" aca="1" ref="AM36" ca="1">_xlws.FILTER(ANCHORARRAY(AM$3), ISNUMBER(SEARCH($H36,ANCHORARRAY( AM$3))), "--")</f>
        <v>#NAME?</v>
      </c>
      <c r="AN36" s="36" t="e">
        <f t="array" aca="1" ref="AN36" ca="1">_xlws.FILTER(ANCHORARRAY(AN$3), ISNUMBER(SEARCH($H36,ANCHORARRAY( AN$3))), "--")</f>
        <v>#NAME?</v>
      </c>
      <c r="AO36" s="36" t="e">
        <f t="array" aca="1" ref="AO36" ca="1">_xlws.FILTER(ANCHORARRAY(AO$3), ISNUMBER(SEARCH($H36,ANCHORARRAY( AO$3))), "--")</f>
        <v>#NAME?</v>
      </c>
      <c r="AP36" s="36" t="e">
        <f t="array" aca="1" ref="AP36" ca="1">_xlws.FILTER(ANCHORARRAY(AP$3), ISNUMBER(SEARCH($H36,ANCHORARRAY( AP$3))), "--")</f>
        <v>#NAME?</v>
      </c>
      <c r="AQ36" s="36" t="e">
        <f t="array" aca="1" ref="AQ36" ca="1">_xlws.FILTER(ANCHORARRAY(AQ$3), ISNUMBER(SEARCH($H36,ANCHORARRAY( AQ$3))), "--")</f>
        <v>#NAME?</v>
      </c>
      <c r="AR36" s="36" t="e">
        <f t="array" aca="1" ref="AR36" ca="1">_xlws.FILTER(ANCHORARRAY(AR$3), ISNUMBER(SEARCH($H36,ANCHORARRAY( AR$3))), "--")</f>
        <v>#NAME?</v>
      </c>
      <c r="AS36" s="36" t="e">
        <f t="array" aca="1" ref="AS36" ca="1">_xlws.FILTER(ANCHORARRAY(AS$3), ISNUMBER(SEARCH($H36,ANCHORARRAY( AS$3))), "--")</f>
        <v>#NAME?</v>
      </c>
      <c r="AT36" s="36" t="e">
        <f t="array" aca="1" ref="AT36" ca="1">_xlws.FILTER(ANCHORARRAY(AT$3), ISNUMBER(SEARCH($H36,ANCHORARRAY( AT$3))), "--")</f>
        <v>#NAME?</v>
      </c>
      <c r="AU36" s="36" t="e">
        <f t="array" aca="1" ref="AU36" ca="1">_xlws.FILTER(ANCHORARRAY(AU$3), ISNUMBER(SEARCH($H36,ANCHORARRAY( AU$3))), "--")</f>
        <v>#NAME?</v>
      </c>
      <c r="AV36" s="36" t="e">
        <f t="array" aca="1" ref="AV36" ca="1">_xlws.FILTER(ANCHORARRAY(AV$3), ISNUMBER(SEARCH($H36,ANCHORARRAY( AV$3))), "--")</f>
        <v>#NAME?</v>
      </c>
      <c r="AW36" s="36" t="e">
        <f t="array" aca="1" ref="AW36" ca="1">_xlws.FILTER(ANCHORARRAY(AW$3), ISNUMBER(SEARCH($H36,ANCHORARRAY( AW$3))), "--")</f>
        <v>#NAME?</v>
      </c>
      <c r="AX36" s="36" t="e">
        <f t="array" aca="1" ref="AX36" ca="1">_xlws.FILTER(ANCHORARRAY(AX$3), ISNUMBER(SEARCH($H36,ANCHORARRAY( AX$3))), "--")</f>
        <v>#NAME?</v>
      </c>
      <c r="AY36" s="36" t="e">
        <f t="array" aca="1" ref="AY36" ca="1">_xlws.FILTER(ANCHORARRAY(AY$3), ISNUMBER(SEARCH($H36,ANCHORARRAY( AY$3))), "--")</f>
        <v>#NAME?</v>
      </c>
      <c r="AZ36" s="36" t="e">
        <f t="array" aca="1" ref="AZ36" ca="1">_xlws.FILTER(ANCHORARRAY(AZ$3), ISNUMBER(SEARCH($H36,ANCHORARRAY( AZ$3))), "--")</f>
        <v>#NAME?</v>
      </c>
      <c r="BA36" s="36" t="e">
        <f t="array" aca="1" ref="BA36" ca="1">_xlws.FILTER(ANCHORARRAY(BA$3), ISNUMBER(SEARCH($H36,ANCHORARRAY( BA$3))), "--")</f>
        <v>#NAME?</v>
      </c>
      <c r="BB36" s="36" t="e">
        <f t="array" aca="1" ref="BB36" ca="1">_xlws.FILTER(ANCHORARRAY(BB$3), ISNUMBER(SEARCH($H36,ANCHORARRAY( BB$3))), "--")</f>
        <v>#NAME?</v>
      </c>
      <c r="BC36" s="36" t="e">
        <f t="array" aca="1" ref="BC36" ca="1">_xlws.FILTER(ANCHORARRAY(BC$3), ISNUMBER(SEARCH($H36,ANCHORARRAY( BC$3))), "--")</f>
        <v>#NAME?</v>
      </c>
      <c r="BD36" s="36" t="e">
        <f t="array" aca="1" ref="BD36" ca="1">_xlws.FILTER(ANCHORARRAY(BD$3), ISNUMBER(SEARCH($H36,ANCHORARRAY( BD$3))), "--")</f>
        <v>#NAME?</v>
      </c>
      <c r="BE36" s="36" t="e">
        <f t="array" aca="1" ref="BE36" ca="1">_xlws.FILTER(ANCHORARRAY(BE$3), ISNUMBER(SEARCH($H36,ANCHORARRAY( BE$3))), "--")</f>
        <v>#NAME?</v>
      </c>
      <c r="BF36" s="36" t="e">
        <f t="array" aca="1" ref="BF36" ca="1">_xlws.FILTER(ANCHORARRAY(BF$3), ISNUMBER(SEARCH($H36,ANCHORARRAY( BF$3))), "--")</f>
        <v>#NAME?</v>
      </c>
      <c r="BG36" s="36" t="e">
        <f t="array" aca="1" ref="BG36" ca="1">_xlws.FILTER(ANCHORARRAY(BG$3), ISNUMBER(SEARCH($H36,ANCHORARRAY( BG$3))), "--")</f>
        <v>#NAME?</v>
      </c>
      <c r="BH36" s="36" t="e">
        <f t="array" aca="1" ref="BH36" ca="1">_xlws.FILTER(ANCHORARRAY(BH$3), ISNUMBER(SEARCH($H36,ANCHORARRAY( BH$3))), "--")</f>
        <v>#NAME?</v>
      </c>
      <c r="BI36" s="36" t="s">
        <v>514</v>
      </c>
    </row>
    <row r="37" spans="2:61" ht="15.75" customHeight="1" x14ac:dyDescent="0.25">
      <c r="B37" s="254" t="s">
        <v>49</v>
      </c>
      <c r="C37" s="254" t="s">
        <v>36</v>
      </c>
      <c r="D37" s="255">
        <v>44813</v>
      </c>
      <c r="E37" s="254" t="s">
        <v>531</v>
      </c>
      <c r="BI37" s="36" t="s">
        <v>514</v>
      </c>
    </row>
    <row r="38" spans="2:61" ht="15.75" customHeight="1" x14ac:dyDescent="0.25">
      <c r="B38" s="254" t="s">
        <v>49</v>
      </c>
      <c r="C38" s="254" t="s">
        <v>526</v>
      </c>
      <c r="D38" s="255">
        <v>44813</v>
      </c>
      <c r="E38" s="254" t="s">
        <v>531</v>
      </c>
      <c r="BI38" s="36" t="s">
        <v>514</v>
      </c>
    </row>
    <row r="39" spans="2:61" ht="15.75" customHeight="1" x14ac:dyDescent="0.25">
      <c r="B39" s="254" t="s">
        <v>49</v>
      </c>
      <c r="C39" s="254" t="s">
        <v>527</v>
      </c>
      <c r="D39" s="255">
        <v>44813</v>
      </c>
      <c r="E39" s="254" t="s">
        <v>531</v>
      </c>
      <c r="H39" s="257" t="s">
        <v>537</v>
      </c>
      <c r="I39" s="36" t="e">
        <f t="array" aca="1" ref="I39" ca="1">_xlws.FILTER(ANCHORARRAY(I$3), ISNUMBER(SEARCH($H39,ANCHORARRAY( I$3))), "--")</f>
        <v>#NAME?</v>
      </c>
      <c r="J39" s="36" t="e">
        <f t="array" aca="1" ref="J39" ca="1">_xlws.FILTER(ANCHORARRAY(J$3), ISNUMBER(SEARCH($H39,ANCHORARRAY( J$3))), "--")</f>
        <v>#NAME?</v>
      </c>
      <c r="K39" s="36" t="e">
        <f t="array" aca="1" ref="K39" ca="1">_xlws.FILTER(ANCHORARRAY(K$3), ISNUMBER(SEARCH($H39,ANCHORARRAY( K$3))), "--")</f>
        <v>#NAME?</v>
      </c>
      <c r="L39" s="36" t="e">
        <f t="array" aca="1" ref="L39" ca="1">_xlws.FILTER(ANCHORARRAY(L$3), ISNUMBER(SEARCH($H39,ANCHORARRAY( L$3))), "--")</f>
        <v>#NAME?</v>
      </c>
      <c r="M39" s="36" t="e">
        <f t="array" aca="1" ref="M39" ca="1">_xlws.FILTER(ANCHORARRAY(M$3), ISNUMBER(SEARCH($H39,ANCHORARRAY( M$3))), "--")</f>
        <v>#NAME?</v>
      </c>
      <c r="N39" s="36" t="e">
        <f t="array" aca="1" ref="N39" ca="1">_xlws.FILTER(ANCHORARRAY(N$3), ISNUMBER(SEARCH($H39,ANCHORARRAY( N$3))), "--")</f>
        <v>#NAME?</v>
      </c>
      <c r="O39" s="36" t="e">
        <f t="array" aca="1" ref="O39" ca="1">_xlws.FILTER(ANCHORARRAY(O$3), ISNUMBER(SEARCH($H39,ANCHORARRAY( O$3))), "--")</f>
        <v>#NAME?</v>
      </c>
      <c r="P39" s="36" t="e">
        <f t="array" aca="1" ref="P39" ca="1">_xlws.FILTER(ANCHORARRAY(P$3), ISNUMBER(SEARCH($H39,ANCHORARRAY( P$3))), "--")</f>
        <v>#NAME?</v>
      </c>
      <c r="Q39" s="36" t="e">
        <f t="array" aca="1" ref="Q39" ca="1">_xlws.FILTER(ANCHORARRAY(Q$3), ISNUMBER(SEARCH($H39,ANCHORARRAY( Q$3))), "--")</f>
        <v>#NAME?</v>
      </c>
      <c r="R39" s="36" t="e">
        <f t="array" aca="1" ref="R39" ca="1">_xlws.FILTER(ANCHORARRAY(R$3), ISNUMBER(SEARCH($H39,ANCHORARRAY( R$3))), "--")</f>
        <v>#NAME?</v>
      </c>
      <c r="S39" s="36" t="e">
        <f t="array" aca="1" ref="S39" ca="1">_xlws.FILTER(ANCHORARRAY(S$3), ISNUMBER(SEARCH($H39,ANCHORARRAY( S$3))), "--")</f>
        <v>#NAME?</v>
      </c>
      <c r="T39" s="36" t="e">
        <f t="array" aca="1" ref="T39" ca="1">_xlws.FILTER(ANCHORARRAY(T$3), ISNUMBER(SEARCH($H39,ANCHORARRAY( T$3))), "--")</f>
        <v>#NAME?</v>
      </c>
      <c r="U39" s="36" t="e">
        <f t="array" aca="1" ref="U39" ca="1">_xlws.FILTER(ANCHORARRAY(U$3), ISNUMBER(SEARCH($H39,ANCHORARRAY( U$3))), "--")</f>
        <v>#NAME?</v>
      </c>
      <c r="V39" s="36" t="e">
        <f t="array" aca="1" ref="V39" ca="1">_xlws.FILTER(ANCHORARRAY(V$3), ISNUMBER(SEARCH($H39,ANCHORARRAY( V$3))), "--")</f>
        <v>#NAME?</v>
      </c>
      <c r="W39" s="36" t="e">
        <f t="array" aca="1" ref="W39" ca="1">_xlws.FILTER(ANCHORARRAY(W$3), ISNUMBER(SEARCH($H39,ANCHORARRAY( W$3))), "--")</f>
        <v>#NAME?</v>
      </c>
      <c r="X39" s="36" t="e">
        <f t="array" aca="1" ref="X39" ca="1">_xlws.FILTER(ANCHORARRAY(X$3), ISNUMBER(SEARCH($H39,ANCHORARRAY( X$3))), "--")</f>
        <v>#NAME?</v>
      </c>
      <c r="Y39" s="36" t="e">
        <f t="array" aca="1" ref="Y39" ca="1">_xlws.FILTER(ANCHORARRAY(Y$3), ISNUMBER(SEARCH($H39,ANCHORARRAY( Y$3))), "--")</f>
        <v>#NAME?</v>
      </c>
      <c r="Z39" s="36" t="e">
        <f t="array" aca="1" ref="Z39" ca="1">_xlws.FILTER(ANCHORARRAY(Z$3), ISNUMBER(SEARCH($H39,ANCHORARRAY( Z$3))), "--")</f>
        <v>#NAME?</v>
      </c>
      <c r="AA39" s="36" t="e">
        <f t="array" aca="1" ref="AA39" ca="1">_xlws.FILTER(ANCHORARRAY(AA$3), ISNUMBER(SEARCH($H39,ANCHORARRAY( AA$3))), "--")</f>
        <v>#NAME?</v>
      </c>
      <c r="AB39" s="36" t="e">
        <f t="array" aca="1" ref="AB39" ca="1">_xlws.FILTER(ANCHORARRAY(AB$3), ISNUMBER(SEARCH($H39,ANCHORARRAY( AB$3))), "--")</f>
        <v>#NAME?</v>
      </c>
      <c r="AC39" s="36" t="e">
        <f t="array" aca="1" ref="AC39" ca="1">_xlws.FILTER(ANCHORARRAY(AC$3), ISNUMBER(SEARCH($H39,ANCHORARRAY( AC$3))), "--")</f>
        <v>#NAME?</v>
      </c>
      <c r="AD39" s="36" t="e">
        <f t="array" aca="1" ref="AD39" ca="1">_xlws.FILTER(ANCHORARRAY(AD$3), ISNUMBER(SEARCH($H39,ANCHORARRAY( AD$3))), "--")</f>
        <v>#NAME?</v>
      </c>
      <c r="AE39" s="36" t="e">
        <f t="array" aca="1" ref="AE39" ca="1">_xlws.FILTER(ANCHORARRAY(AE$3), ISNUMBER(SEARCH($H39,ANCHORARRAY( AE$3))), "--")</f>
        <v>#NAME?</v>
      </c>
      <c r="AF39" s="36" t="e">
        <f t="array" aca="1" ref="AF39" ca="1">_xlws.FILTER(ANCHORARRAY(AF$3), ISNUMBER(SEARCH($H39,ANCHORARRAY( AF$3))), "--")</f>
        <v>#NAME?</v>
      </c>
      <c r="AG39" s="36" t="e">
        <f t="array" aca="1" ref="AG39" ca="1">_xlws.FILTER(ANCHORARRAY(AG$3), ISNUMBER(SEARCH($H39,ANCHORARRAY( AG$3))), "--")</f>
        <v>#NAME?</v>
      </c>
      <c r="AH39" s="36" t="e">
        <f t="array" aca="1" ref="AH39" ca="1">_xlws.FILTER(ANCHORARRAY(AH$3), ISNUMBER(SEARCH($H39,ANCHORARRAY( AH$3))), "--")</f>
        <v>#NAME?</v>
      </c>
      <c r="AI39" s="36" t="e">
        <f t="array" aca="1" ref="AI39" ca="1">_xlws.FILTER(ANCHORARRAY(AI$3), ISNUMBER(SEARCH($H39,ANCHORARRAY( AI$3))), "--")</f>
        <v>#NAME?</v>
      </c>
      <c r="AJ39" s="36" t="e">
        <f t="array" aca="1" ref="AJ39" ca="1">_xlws.FILTER(ANCHORARRAY(AJ$3), ISNUMBER(SEARCH($H39,ANCHORARRAY( AJ$3))), "--")</f>
        <v>#NAME?</v>
      </c>
      <c r="AK39" s="36" t="e">
        <f t="array" aca="1" ref="AK39" ca="1">_xlws.FILTER(ANCHORARRAY(AK$3), ISNUMBER(SEARCH($H39,ANCHORARRAY( AK$3))), "--")</f>
        <v>#NAME?</v>
      </c>
      <c r="AL39" s="36" t="e">
        <f t="array" aca="1" ref="AL39" ca="1">_xlws.FILTER(ANCHORARRAY(AL$3), ISNUMBER(SEARCH($H39,ANCHORARRAY( AL$3))), "--")</f>
        <v>#NAME?</v>
      </c>
      <c r="AM39" s="36" t="e">
        <f t="array" aca="1" ref="AM39" ca="1">_xlws.FILTER(ANCHORARRAY(AM$3), ISNUMBER(SEARCH($H39,ANCHORARRAY( AM$3))), "--")</f>
        <v>#NAME?</v>
      </c>
      <c r="AN39" s="36" t="e">
        <f t="array" aca="1" ref="AN39" ca="1">_xlws.FILTER(ANCHORARRAY(AN$3), ISNUMBER(SEARCH($H39,ANCHORARRAY( AN$3))), "--")</f>
        <v>#NAME?</v>
      </c>
      <c r="AO39" s="36" t="e">
        <f t="array" aca="1" ref="AO39" ca="1">_xlws.FILTER(ANCHORARRAY(AO$3), ISNUMBER(SEARCH($H39,ANCHORARRAY( AO$3))), "--")</f>
        <v>#NAME?</v>
      </c>
      <c r="AP39" s="36" t="e">
        <f t="array" aca="1" ref="AP39" ca="1">_xlws.FILTER(ANCHORARRAY(AP$3), ISNUMBER(SEARCH($H39,ANCHORARRAY( AP$3))), "--")</f>
        <v>#NAME?</v>
      </c>
      <c r="AQ39" s="36" t="e">
        <f t="array" aca="1" ref="AQ39" ca="1">_xlws.FILTER(ANCHORARRAY(AQ$3), ISNUMBER(SEARCH($H39,ANCHORARRAY( AQ$3))), "--")</f>
        <v>#NAME?</v>
      </c>
      <c r="AR39" s="36" t="e">
        <f t="array" aca="1" ref="AR39" ca="1">_xlws.FILTER(ANCHORARRAY(AR$3), ISNUMBER(SEARCH($H39,ANCHORARRAY( AR$3))), "--")</f>
        <v>#NAME?</v>
      </c>
      <c r="AS39" s="36" t="e">
        <f t="array" aca="1" ref="AS39" ca="1">_xlws.FILTER(ANCHORARRAY(AS$3), ISNUMBER(SEARCH($H39,ANCHORARRAY( AS$3))), "--")</f>
        <v>#NAME?</v>
      </c>
      <c r="AT39" s="36" t="e">
        <f t="array" aca="1" ref="AT39" ca="1">_xlws.FILTER(ANCHORARRAY(AT$3), ISNUMBER(SEARCH($H39,ANCHORARRAY( AT$3))), "--")</f>
        <v>#NAME?</v>
      </c>
      <c r="AU39" s="36" t="e">
        <f t="array" aca="1" ref="AU39" ca="1">_xlws.FILTER(ANCHORARRAY(AU$3), ISNUMBER(SEARCH($H39,ANCHORARRAY( AU$3))), "--")</f>
        <v>#NAME?</v>
      </c>
      <c r="AV39" s="36" t="e">
        <f t="array" aca="1" ref="AV39" ca="1">_xlws.FILTER(ANCHORARRAY(AV$3), ISNUMBER(SEARCH($H39,ANCHORARRAY( AV$3))), "--")</f>
        <v>#NAME?</v>
      </c>
      <c r="AW39" s="36" t="e">
        <f t="array" aca="1" ref="AW39" ca="1">_xlws.FILTER(ANCHORARRAY(AW$3), ISNUMBER(SEARCH($H39,ANCHORARRAY( AW$3))), "--")</f>
        <v>#NAME?</v>
      </c>
      <c r="AX39" s="36" t="e">
        <f t="array" aca="1" ref="AX39" ca="1">_xlws.FILTER(ANCHORARRAY(AX$3), ISNUMBER(SEARCH($H39,ANCHORARRAY( AX$3))), "--")</f>
        <v>#NAME?</v>
      </c>
      <c r="AY39" s="36" t="e">
        <f t="array" aca="1" ref="AY39" ca="1">_xlws.FILTER(ANCHORARRAY(AY$3), ISNUMBER(SEARCH($H39,ANCHORARRAY( AY$3))), "--")</f>
        <v>#NAME?</v>
      </c>
      <c r="AZ39" s="36" t="e">
        <f t="array" aca="1" ref="AZ39" ca="1">_xlws.FILTER(ANCHORARRAY(AZ$3), ISNUMBER(SEARCH($H39,ANCHORARRAY( AZ$3))), "--")</f>
        <v>#NAME?</v>
      </c>
      <c r="BA39" s="36" t="e">
        <f t="array" aca="1" ref="BA39" ca="1">_xlws.FILTER(ANCHORARRAY(BA$3), ISNUMBER(SEARCH($H39,ANCHORARRAY( BA$3))), "--")</f>
        <v>#NAME?</v>
      </c>
      <c r="BB39" s="36" t="e">
        <f t="array" aca="1" ref="BB39" ca="1">_xlws.FILTER(ANCHORARRAY(BB$3), ISNUMBER(SEARCH($H39,ANCHORARRAY( BB$3))), "--")</f>
        <v>#NAME?</v>
      </c>
      <c r="BC39" s="36" t="e">
        <f t="array" aca="1" ref="BC39" ca="1">_xlws.FILTER(ANCHORARRAY(BC$3), ISNUMBER(SEARCH($H39,ANCHORARRAY( BC$3))), "--")</f>
        <v>#NAME?</v>
      </c>
      <c r="BD39" s="36" t="e">
        <f t="array" aca="1" ref="BD39" ca="1">_xlws.FILTER(ANCHORARRAY(BD$3), ISNUMBER(SEARCH($H39,ANCHORARRAY( BD$3))), "--")</f>
        <v>#NAME?</v>
      </c>
      <c r="BE39" s="36" t="e">
        <f t="array" aca="1" ref="BE39" ca="1">_xlws.FILTER(ANCHORARRAY(BE$3), ISNUMBER(SEARCH($H39,ANCHORARRAY( BE$3))), "--")</f>
        <v>#NAME?</v>
      </c>
      <c r="BF39" s="36" t="e">
        <f t="array" aca="1" ref="BF39" ca="1">_xlws.FILTER(ANCHORARRAY(BF$3), ISNUMBER(SEARCH($H39,ANCHORARRAY( BF$3))), "--")</f>
        <v>#NAME?</v>
      </c>
      <c r="BG39" s="36" t="e">
        <f t="array" aca="1" ref="BG39" ca="1">_xlws.FILTER(ANCHORARRAY(BG$3), ISNUMBER(SEARCH($H39,ANCHORARRAY( BG$3))), "--")</f>
        <v>#NAME?</v>
      </c>
      <c r="BH39" s="36" t="e">
        <f t="array" aca="1" ref="BH39" ca="1">_xlws.FILTER(ANCHORARRAY(BH$3), ISNUMBER(SEARCH($H39,ANCHORARRAY( BH$3))), "--")</f>
        <v>#NAME?</v>
      </c>
      <c r="BI39" s="36" t="s">
        <v>514</v>
      </c>
    </row>
    <row r="40" spans="2:61" ht="15.75" customHeight="1" x14ac:dyDescent="0.25">
      <c r="B40" s="254" t="s">
        <v>49</v>
      </c>
      <c r="C40" s="254" t="s">
        <v>528</v>
      </c>
      <c r="D40" s="255">
        <v>44813</v>
      </c>
      <c r="E40" s="254" t="s">
        <v>531</v>
      </c>
      <c r="BI40" s="36" t="s">
        <v>514</v>
      </c>
    </row>
    <row r="41" spans="2:61" ht="15.75" customHeight="1" x14ac:dyDescent="0.25">
      <c r="B41" s="254" t="s">
        <v>49</v>
      </c>
      <c r="C41" s="254" t="s">
        <v>529</v>
      </c>
      <c r="D41" s="255">
        <v>44813</v>
      </c>
      <c r="E41" s="254" t="s">
        <v>531</v>
      </c>
      <c r="BI41" s="36" t="s">
        <v>514</v>
      </c>
    </row>
    <row r="42" spans="2:61" ht="15.75" customHeight="1" x14ac:dyDescent="0.25">
      <c r="B42" s="254" t="s">
        <v>98</v>
      </c>
      <c r="C42" s="254" t="s">
        <v>524</v>
      </c>
      <c r="D42" s="255">
        <v>44722</v>
      </c>
      <c r="E42" s="254" t="s">
        <v>546</v>
      </c>
      <c r="H42" s="257" t="s">
        <v>538</v>
      </c>
      <c r="I42" s="36" t="e">
        <f t="array" aca="1" ref="I42" ca="1">_xlws.FILTER(ANCHORARRAY(I$3), ISNUMBER(SEARCH($H42,ANCHORARRAY( I$3))), "--")</f>
        <v>#NAME?</v>
      </c>
      <c r="J42" s="36" t="e">
        <f t="array" aca="1" ref="J42" ca="1">_xlws.FILTER(ANCHORARRAY(J$3), ISNUMBER(SEARCH($H42,ANCHORARRAY( J$3))), "--")</f>
        <v>#NAME?</v>
      </c>
      <c r="K42" s="36" t="e">
        <f t="array" aca="1" ref="K42" ca="1">_xlws.FILTER(ANCHORARRAY(K$3), ISNUMBER(SEARCH($H42,ANCHORARRAY( K$3))), "--")</f>
        <v>#NAME?</v>
      </c>
      <c r="L42" s="36" t="e">
        <f t="array" aca="1" ref="L42" ca="1">_xlws.FILTER(ANCHORARRAY(L$3), ISNUMBER(SEARCH($H42,ANCHORARRAY( L$3))), "--")</f>
        <v>#NAME?</v>
      </c>
      <c r="M42" s="36" t="e">
        <f t="array" aca="1" ref="M42" ca="1">_xlws.FILTER(ANCHORARRAY(M$3), ISNUMBER(SEARCH($H42,ANCHORARRAY( M$3))), "--")</f>
        <v>#NAME?</v>
      </c>
      <c r="N42" s="36" t="e">
        <f t="array" aca="1" ref="N42" ca="1">_xlws.FILTER(ANCHORARRAY(N$3), ISNUMBER(SEARCH($H42,ANCHORARRAY( N$3))), "--")</f>
        <v>#NAME?</v>
      </c>
      <c r="O42" s="36" t="e">
        <f t="array" aca="1" ref="O42" ca="1">_xlws.FILTER(ANCHORARRAY(O$3), ISNUMBER(SEARCH($H42,ANCHORARRAY( O$3))), "--")</f>
        <v>#NAME?</v>
      </c>
      <c r="P42" s="36" t="e">
        <f t="array" aca="1" ref="P42" ca="1">_xlws.FILTER(ANCHORARRAY(P$3), ISNUMBER(SEARCH($H42,ANCHORARRAY( P$3))), "--")</f>
        <v>#NAME?</v>
      </c>
      <c r="Q42" s="36" t="e">
        <f t="array" aca="1" ref="Q42" ca="1">_xlws.FILTER(ANCHORARRAY(Q$3), ISNUMBER(SEARCH($H42,ANCHORARRAY( Q$3))), "--")</f>
        <v>#NAME?</v>
      </c>
      <c r="R42" s="36" t="e">
        <f t="array" aca="1" ref="R42" ca="1">_xlws.FILTER(ANCHORARRAY(R$3), ISNUMBER(SEARCH($H42,ANCHORARRAY( R$3))), "--")</f>
        <v>#NAME?</v>
      </c>
      <c r="S42" s="36" t="e">
        <f t="array" aca="1" ref="S42" ca="1">_xlws.FILTER(ANCHORARRAY(S$3), ISNUMBER(SEARCH($H42,ANCHORARRAY( S$3))), "--")</f>
        <v>#NAME?</v>
      </c>
      <c r="T42" s="36" t="e">
        <f t="array" aca="1" ref="T42" ca="1">_xlws.FILTER(ANCHORARRAY(T$3), ISNUMBER(SEARCH($H42,ANCHORARRAY( T$3))), "--")</f>
        <v>#NAME?</v>
      </c>
      <c r="U42" s="36" t="e">
        <f t="array" aca="1" ref="U42" ca="1">_xlws.FILTER(ANCHORARRAY(U$3), ISNUMBER(SEARCH($H42,ANCHORARRAY( U$3))), "--")</f>
        <v>#NAME?</v>
      </c>
      <c r="V42" s="36" t="e">
        <f t="array" aca="1" ref="V42" ca="1">_xlws.FILTER(ANCHORARRAY(V$3), ISNUMBER(SEARCH($H42,ANCHORARRAY( V$3))), "--")</f>
        <v>#NAME?</v>
      </c>
      <c r="W42" s="36" t="e">
        <f t="array" aca="1" ref="W42" ca="1">_xlws.FILTER(ANCHORARRAY(W$3), ISNUMBER(SEARCH($H42,ANCHORARRAY( W$3))), "--")</f>
        <v>#NAME?</v>
      </c>
      <c r="X42" s="36" t="e">
        <f t="array" aca="1" ref="X42" ca="1">_xlws.FILTER(ANCHORARRAY(X$3), ISNUMBER(SEARCH($H42,ANCHORARRAY( X$3))), "--")</f>
        <v>#NAME?</v>
      </c>
      <c r="Y42" s="36" t="e">
        <f t="array" aca="1" ref="Y42" ca="1">_xlws.FILTER(ANCHORARRAY(Y$3), ISNUMBER(SEARCH($H42,ANCHORARRAY( Y$3))), "--")</f>
        <v>#NAME?</v>
      </c>
      <c r="Z42" s="36" t="e">
        <f t="array" aca="1" ref="Z42" ca="1">_xlws.FILTER(ANCHORARRAY(Z$3), ISNUMBER(SEARCH($H42,ANCHORARRAY( Z$3))), "--")</f>
        <v>#NAME?</v>
      </c>
      <c r="AA42" s="36" t="e">
        <f t="array" aca="1" ref="AA42" ca="1">_xlws.FILTER(ANCHORARRAY(AA$3), ISNUMBER(SEARCH($H42,ANCHORARRAY( AA$3))), "--")</f>
        <v>#NAME?</v>
      </c>
      <c r="AB42" s="36" t="e">
        <f t="array" aca="1" ref="AB42" ca="1">_xlws.FILTER(ANCHORARRAY(AB$3), ISNUMBER(SEARCH($H42,ANCHORARRAY( AB$3))), "--")</f>
        <v>#NAME?</v>
      </c>
      <c r="AC42" s="36" t="e">
        <f t="array" aca="1" ref="AC42" ca="1">_xlws.FILTER(ANCHORARRAY(AC$3), ISNUMBER(SEARCH($H42,ANCHORARRAY( AC$3))), "--")</f>
        <v>#NAME?</v>
      </c>
      <c r="AD42" s="36" t="e">
        <f t="array" aca="1" ref="AD42" ca="1">_xlws.FILTER(ANCHORARRAY(AD$3), ISNUMBER(SEARCH($H42,ANCHORARRAY( AD$3))), "--")</f>
        <v>#NAME?</v>
      </c>
      <c r="AE42" s="36" t="e">
        <f t="array" aca="1" ref="AE42" ca="1">_xlws.FILTER(ANCHORARRAY(AE$3), ISNUMBER(SEARCH($H42,ANCHORARRAY( AE$3))), "--")</f>
        <v>#NAME?</v>
      </c>
      <c r="AF42" s="36" t="e">
        <f t="array" aca="1" ref="AF42" ca="1">_xlws.FILTER(ANCHORARRAY(AF$3), ISNUMBER(SEARCH($H42,ANCHORARRAY( AF$3))), "--")</f>
        <v>#NAME?</v>
      </c>
      <c r="AG42" s="36" t="e">
        <f t="array" aca="1" ref="AG42" ca="1">_xlws.FILTER(ANCHORARRAY(AG$3), ISNUMBER(SEARCH($H42,ANCHORARRAY( AG$3))), "--")</f>
        <v>#NAME?</v>
      </c>
      <c r="AH42" s="36" t="e">
        <f t="array" aca="1" ref="AH42" ca="1">_xlws.FILTER(ANCHORARRAY(AH$3), ISNUMBER(SEARCH($H42,ANCHORARRAY( AH$3))), "--")</f>
        <v>#NAME?</v>
      </c>
      <c r="AI42" s="36" t="e">
        <f t="array" aca="1" ref="AI42" ca="1">_xlws.FILTER(ANCHORARRAY(AI$3), ISNUMBER(SEARCH($H42,ANCHORARRAY( AI$3))), "--")</f>
        <v>#NAME?</v>
      </c>
      <c r="AJ42" s="36" t="e">
        <f t="array" aca="1" ref="AJ42" ca="1">_xlws.FILTER(ANCHORARRAY(AJ$3), ISNUMBER(SEARCH($H42,ANCHORARRAY( AJ$3))), "--")</f>
        <v>#NAME?</v>
      </c>
      <c r="AK42" s="36" t="e">
        <f t="array" aca="1" ref="AK42" ca="1">_xlws.FILTER(ANCHORARRAY(AK$3), ISNUMBER(SEARCH($H42,ANCHORARRAY( AK$3))), "--")</f>
        <v>#NAME?</v>
      </c>
      <c r="AL42" s="36" t="e">
        <f t="array" aca="1" ref="AL42" ca="1">_xlws.FILTER(ANCHORARRAY(AL$3), ISNUMBER(SEARCH($H42,ANCHORARRAY( AL$3))), "--")</f>
        <v>#NAME?</v>
      </c>
      <c r="AM42" s="36" t="e">
        <f t="array" aca="1" ref="AM42" ca="1">_xlws.FILTER(ANCHORARRAY(AM$3), ISNUMBER(SEARCH($H42,ANCHORARRAY( AM$3))), "--")</f>
        <v>#NAME?</v>
      </c>
      <c r="AN42" s="36" t="e">
        <f t="array" aca="1" ref="AN42" ca="1">_xlws.FILTER(ANCHORARRAY(AN$3), ISNUMBER(SEARCH($H42,ANCHORARRAY( AN$3))), "--")</f>
        <v>#NAME?</v>
      </c>
      <c r="AO42" s="36" t="e">
        <f t="array" aca="1" ref="AO42" ca="1">_xlws.FILTER(ANCHORARRAY(AO$3), ISNUMBER(SEARCH($H42,ANCHORARRAY( AO$3))), "--")</f>
        <v>#NAME?</v>
      </c>
      <c r="AP42" s="36" t="e">
        <f t="array" aca="1" ref="AP42" ca="1">_xlws.FILTER(ANCHORARRAY(AP$3), ISNUMBER(SEARCH($H42,ANCHORARRAY( AP$3))), "--")</f>
        <v>#NAME?</v>
      </c>
      <c r="AQ42" s="36" t="e">
        <f t="array" aca="1" ref="AQ42" ca="1">_xlws.FILTER(ANCHORARRAY(AQ$3), ISNUMBER(SEARCH($H42,ANCHORARRAY( AQ$3))), "--")</f>
        <v>#NAME?</v>
      </c>
      <c r="AR42" s="36" t="e">
        <f t="array" aca="1" ref="AR42" ca="1">_xlws.FILTER(ANCHORARRAY(AR$3), ISNUMBER(SEARCH($H42,ANCHORARRAY( AR$3))), "--")</f>
        <v>#NAME?</v>
      </c>
      <c r="AS42" s="36" t="e">
        <f t="array" aca="1" ref="AS42" ca="1">_xlws.FILTER(ANCHORARRAY(AS$3), ISNUMBER(SEARCH($H42,ANCHORARRAY( AS$3))), "--")</f>
        <v>#NAME?</v>
      </c>
      <c r="AT42" s="36" t="e">
        <f t="array" aca="1" ref="AT42" ca="1">_xlws.FILTER(ANCHORARRAY(AT$3), ISNUMBER(SEARCH($H42,ANCHORARRAY( AT$3))), "--")</f>
        <v>#NAME?</v>
      </c>
      <c r="AU42" s="36" t="e">
        <f t="array" aca="1" ref="AU42" ca="1">_xlws.FILTER(ANCHORARRAY(AU$3), ISNUMBER(SEARCH($H42,ANCHORARRAY( AU$3))), "--")</f>
        <v>#NAME?</v>
      </c>
      <c r="AV42" s="36" t="e">
        <f t="array" aca="1" ref="AV42" ca="1">_xlws.FILTER(ANCHORARRAY(AV$3), ISNUMBER(SEARCH($H42,ANCHORARRAY( AV$3))), "--")</f>
        <v>#NAME?</v>
      </c>
      <c r="AW42" s="36" t="e">
        <f t="array" aca="1" ref="AW42" ca="1">_xlws.FILTER(ANCHORARRAY(AW$3), ISNUMBER(SEARCH($H42,ANCHORARRAY( AW$3))), "--")</f>
        <v>#NAME?</v>
      </c>
      <c r="AX42" s="36" t="e">
        <f t="array" aca="1" ref="AX42" ca="1">_xlws.FILTER(ANCHORARRAY(AX$3), ISNUMBER(SEARCH($H42,ANCHORARRAY( AX$3))), "--")</f>
        <v>#NAME?</v>
      </c>
      <c r="AY42" s="36" t="e">
        <f t="array" aca="1" ref="AY42" ca="1">_xlws.FILTER(ANCHORARRAY(AY$3), ISNUMBER(SEARCH($H42,ANCHORARRAY( AY$3))), "--")</f>
        <v>#NAME?</v>
      </c>
      <c r="AZ42" s="36" t="e">
        <f t="array" aca="1" ref="AZ42" ca="1">_xlws.FILTER(ANCHORARRAY(AZ$3), ISNUMBER(SEARCH($H42,ANCHORARRAY( AZ$3))), "--")</f>
        <v>#NAME?</v>
      </c>
      <c r="BA42" s="36" t="e">
        <f t="array" aca="1" ref="BA42" ca="1">_xlws.FILTER(ANCHORARRAY(BA$3), ISNUMBER(SEARCH($H42,ANCHORARRAY( BA$3))), "--")</f>
        <v>#NAME?</v>
      </c>
      <c r="BB42" s="36" t="e">
        <f t="array" aca="1" ref="BB42" ca="1">_xlws.FILTER(ANCHORARRAY(BB$3), ISNUMBER(SEARCH($H42,ANCHORARRAY( BB$3))), "--")</f>
        <v>#NAME?</v>
      </c>
      <c r="BC42" s="36" t="e">
        <f t="array" aca="1" ref="BC42" ca="1">_xlws.FILTER(ANCHORARRAY(BC$3), ISNUMBER(SEARCH($H42,ANCHORARRAY( BC$3))), "--")</f>
        <v>#NAME?</v>
      </c>
      <c r="BD42" s="36" t="e">
        <f t="array" aca="1" ref="BD42" ca="1">_xlws.FILTER(ANCHORARRAY(BD$3), ISNUMBER(SEARCH($H42,ANCHORARRAY( BD$3))), "--")</f>
        <v>#NAME?</v>
      </c>
      <c r="BE42" s="36" t="e">
        <f t="array" aca="1" ref="BE42" ca="1">_xlws.FILTER(ANCHORARRAY(BE$3), ISNUMBER(SEARCH($H42,ANCHORARRAY( BE$3))), "--")</f>
        <v>#NAME?</v>
      </c>
      <c r="BF42" s="36" t="e">
        <f t="array" aca="1" ref="BF42" ca="1">_xlws.FILTER(ANCHORARRAY(BF$3), ISNUMBER(SEARCH($H42,ANCHORARRAY( BF$3))), "--")</f>
        <v>#NAME?</v>
      </c>
      <c r="BG42" s="36" t="e">
        <f t="array" aca="1" ref="BG42" ca="1">_xlws.FILTER(ANCHORARRAY(BG$3), ISNUMBER(SEARCH($H42,ANCHORARRAY( BG$3))), "--")</f>
        <v>#NAME?</v>
      </c>
      <c r="BH42" s="36" t="e">
        <f t="array" aca="1" ref="BH42" ca="1">_xlws.FILTER(ANCHORARRAY(BH$3), ISNUMBER(SEARCH($H42,ANCHORARRAY( BH$3))), "--")</f>
        <v>#NAME?</v>
      </c>
      <c r="BI42" s="36" t="s">
        <v>514</v>
      </c>
    </row>
    <row r="43" spans="2:61" ht="15.75" customHeight="1" x14ac:dyDescent="0.25">
      <c r="B43" s="254" t="s">
        <v>98</v>
      </c>
      <c r="C43" s="254" t="s">
        <v>526</v>
      </c>
      <c r="D43" s="255">
        <v>44722</v>
      </c>
      <c r="E43" s="254" t="s">
        <v>546</v>
      </c>
      <c r="BI43" s="36" t="s">
        <v>514</v>
      </c>
    </row>
    <row r="44" spans="2:61" ht="15.75" customHeight="1" x14ac:dyDescent="0.25">
      <c r="B44" s="254" t="s">
        <v>98</v>
      </c>
      <c r="C44" s="254" t="s">
        <v>527</v>
      </c>
      <c r="D44" s="255">
        <v>44722</v>
      </c>
      <c r="E44" s="254" t="s">
        <v>546</v>
      </c>
      <c r="BI44" s="36" t="s">
        <v>514</v>
      </c>
    </row>
    <row r="45" spans="2:61" ht="15.75" customHeight="1" x14ac:dyDescent="0.25">
      <c r="B45" s="254" t="s">
        <v>98</v>
      </c>
      <c r="C45" s="254" t="s">
        <v>528</v>
      </c>
      <c r="D45" s="255">
        <v>44722</v>
      </c>
      <c r="E45" s="254" t="s">
        <v>546</v>
      </c>
      <c r="H45" s="257" t="s">
        <v>547</v>
      </c>
      <c r="I45" s="36" t="e">
        <f t="array" aca="1" ref="I45" ca="1">_xlws.FILTER(ANCHORARRAY(I$3), ISNUMBER(SEARCH($H45,ANCHORARRAY( I$3))), "--")</f>
        <v>#NAME?</v>
      </c>
      <c r="J45" s="36" t="e">
        <f t="array" aca="1" ref="J45" ca="1">_xlws.FILTER(ANCHORARRAY(J$3), ISNUMBER(SEARCH($H45,ANCHORARRAY( J$3))), "--")</f>
        <v>#NAME?</v>
      </c>
      <c r="K45" s="36" t="e">
        <f t="array" aca="1" ref="K45" ca="1">_xlws.FILTER(ANCHORARRAY(K$3), ISNUMBER(SEARCH($H45,ANCHORARRAY( K$3))), "--")</f>
        <v>#NAME?</v>
      </c>
      <c r="L45" s="36" t="e">
        <f t="array" aca="1" ref="L45" ca="1">_xlws.FILTER(ANCHORARRAY(L$3), ISNUMBER(SEARCH($H45,ANCHORARRAY( L$3))), "--")</f>
        <v>#NAME?</v>
      </c>
      <c r="M45" s="36" t="e">
        <f t="array" aca="1" ref="M45" ca="1">_xlws.FILTER(ANCHORARRAY(M$3), ISNUMBER(SEARCH($H45,ANCHORARRAY( M$3))), "--")</f>
        <v>#NAME?</v>
      </c>
      <c r="N45" s="36" t="e">
        <f t="array" aca="1" ref="N45" ca="1">_xlws.FILTER(ANCHORARRAY(N$3), ISNUMBER(SEARCH($H45,ANCHORARRAY( N$3))), "--")</f>
        <v>#NAME?</v>
      </c>
      <c r="O45" s="36" t="e">
        <f t="array" aca="1" ref="O45" ca="1">_xlws.FILTER(ANCHORARRAY(O$3), ISNUMBER(SEARCH($H45,ANCHORARRAY( O$3))), "--")</f>
        <v>#NAME?</v>
      </c>
      <c r="P45" s="36" t="e">
        <f t="array" aca="1" ref="P45" ca="1">_xlws.FILTER(ANCHORARRAY(P$3), ISNUMBER(SEARCH($H45,ANCHORARRAY( P$3))), "--")</f>
        <v>#NAME?</v>
      </c>
      <c r="Q45" s="36" t="e">
        <f t="array" aca="1" ref="Q45" ca="1">_xlws.FILTER(ANCHORARRAY(Q$3), ISNUMBER(SEARCH($H45,ANCHORARRAY( Q$3))), "--")</f>
        <v>#NAME?</v>
      </c>
      <c r="R45" s="36" t="e">
        <f t="array" aca="1" ref="R45" ca="1">_xlws.FILTER(ANCHORARRAY(R$3), ISNUMBER(SEARCH($H45,ANCHORARRAY( R$3))), "--")</f>
        <v>#NAME?</v>
      </c>
      <c r="S45" s="36" t="e">
        <f t="array" aca="1" ref="S45" ca="1">_xlws.FILTER(ANCHORARRAY(S$3), ISNUMBER(SEARCH($H45,ANCHORARRAY( S$3))), "--")</f>
        <v>#NAME?</v>
      </c>
      <c r="T45" s="36" t="e">
        <f t="array" aca="1" ref="T45" ca="1">_xlws.FILTER(ANCHORARRAY(T$3), ISNUMBER(SEARCH($H45,ANCHORARRAY( T$3))), "--")</f>
        <v>#NAME?</v>
      </c>
      <c r="U45" s="36" t="e">
        <f t="array" aca="1" ref="U45" ca="1">_xlws.FILTER(ANCHORARRAY(U$3), ISNUMBER(SEARCH($H45,ANCHORARRAY( U$3))), "--")</f>
        <v>#NAME?</v>
      </c>
      <c r="V45" s="36" t="e">
        <f t="array" aca="1" ref="V45" ca="1">_xlws.FILTER(ANCHORARRAY(V$3), ISNUMBER(SEARCH($H45,ANCHORARRAY( V$3))), "--")</f>
        <v>#NAME?</v>
      </c>
      <c r="W45" s="36" t="e">
        <f t="array" aca="1" ref="W45" ca="1">_xlws.FILTER(ANCHORARRAY(W$3), ISNUMBER(SEARCH($H45,ANCHORARRAY( W$3))), "--")</f>
        <v>#NAME?</v>
      </c>
      <c r="X45" s="36" t="e">
        <f t="array" aca="1" ref="X45" ca="1">_xlws.FILTER(ANCHORARRAY(X$3), ISNUMBER(SEARCH($H45,ANCHORARRAY( X$3))), "--")</f>
        <v>#NAME?</v>
      </c>
      <c r="Y45" s="36" t="e">
        <f t="array" aca="1" ref="Y45" ca="1">_xlws.FILTER(ANCHORARRAY(Y$3), ISNUMBER(SEARCH($H45,ANCHORARRAY( Y$3))), "--")</f>
        <v>#NAME?</v>
      </c>
      <c r="Z45" s="36" t="e">
        <f t="array" aca="1" ref="Z45" ca="1">_xlws.FILTER(ANCHORARRAY(Z$3), ISNUMBER(SEARCH($H45,ANCHORARRAY( Z$3))), "--")</f>
        <v>#NAME?</v>
      </c>
      <c r="AA45" s="36" t="e">
        <f t="array" aca="1" ref="AA45" ca="1">_xlws.FILTER(ANCHORARRAY(AA$3), ISNUMBER(SEARCH($H45,ANCHORARRAY( AA$3))), "--")</f>
        <v>#NAME?</v>
      </c>
      <c r="AB45" s="36" t="e">
        <f t="array" aca="1" ref="AB45" ca="1">_xlws.FILTER(ANCHORARRAY(AB$3), ISNUMBER(SEARCH($H45,ANCHORARRAY( AB$3))), "--")</f>
        <v>#NAME?</v>
      </c>
      <c r="AC45" s="36" t="e">
        <f t="array" aca="1" ref="AC45" ca="1">_xlws.FILTER(ANCHORARRAY(AC$3), ISNUMBER(SEARCH($H45,ANCHORARRAY( AC$3))), "--")</f>
        <v>#NAME?</v>
      </c>
      <c r="AD45" s="36" t="e">
        <f t="array" aca="1" ref="AD45" ca="1">_xlws.FILTER(ANCHORARRAY(AD$3), ISNUMBER(SEARCH($H45,ANCHORARRAY( AD$3))), "--")</f>
        <v>#NAME?</v>
      </c>
      <c r="AE45" s="36" t="e">
        <f t="array" aca="1" ref="AE45" ca="1">_xlws.FILTER(ANCHORARRAY(AE$3), ISNUMBER(SEARCH($H45,ANCHORARRAY( AE$3))), "--")</f>
        <v>#NAME?</v>
      </c>
      <c r="AF45" s="36" t="e">
        <f t="array" aca="1" ref="AF45" ca="1">_xlws.FILTER(ANCHORARRAY(AF$3), ISNUMBER(SEARCH($H45,ANCHORARRAY( AF$3))), "--")</f>
        <v>#NAME?</v>
      </c>
      <c r="AG45" s="36" t="e">
        <f t="array" aca="1" ref="AG45" ca="1">_xlws.FILTER(ANCHORARRAY(AG$3), ISNUMBER(SEARCH($H45,ANCHORARRAY( AG$3))), "--")</f>
        <v>#NAME?</v>
      </c>
      <c r="AH45" s="36" t="e">
        <f t="array" aca="1" ref="AH45" ca="1">_xlws.FILTER(ANCHORARRAY(AH$3), ISNUMBER(SEARCH($H45,ANCHORARRAY( AH$3))), "--")</f>
        <v>#NAME?</v>
      </c>
      <c r="AI45" s="36" t="e">
        <f t="array" aca="1" ref="AI45" ca="1">_xlws.FILTER(ANCHORARRAY(AI$3), ISNUMBER(SEARCH($H45,ANCHORARRAY( AI$3))), "--")</f>
        <v>#NAME?</v>
      </c>
      <c r="AJ45" s="36" t="e">
        <f t="array" aca="1" ref="AJ45" ca="1">_xlws.FILTER(ANCHORARRAY(AJ$3), ISNUMBER(SEARCH($H45,ANCHORARRAY( AJ$3))), "--")</f>
        <v>#NAME?</v>
      </c>
      <c r="AK45" s="36" t="e">
        <f t="array" aca="1" ref="AK45" ca="1">_xlws.FILTER(ANCHORARRAY(AK$3), ISNUMBER(SEARCH($H45,ANCHORARRAY( AK$3))), "--")</f>
        <v>#NAME?</v>
      </c>
      <c r="AL45" s="36" t="e">
        <f t="array" aca="1" ref="AL45" ca="1">_xlws.FILTER(ANCHORARRAY(AL$3), ISNUMBER(SEARCH($H45,ANCHORARRAY( AL$3))), "--")</f>
        <v>#NAME?</v>
      </c>
      <c r="AM45" s="36" t="e">
        <f t="array" aca="1" ref="AM45" ca="1">_xlws.FILTER(ANCHORARRAY(AM$3), ISNUMBER(SEARCH($H45,ANCHORARRAY( AM$3))), "--")</f>
        <v>#NAME?</v>
      </c>
      <c r="AN45" s="36" t="e">
        <f t="array" aca="1" ref="AN45" ca="1">_xlws.FILTER(ANCHORARRAY(AN$3), ISNUMBER(SEARCH($H45,ANCHORARRAY( AN$3))), "--")</f>
        <v>#NAME?</v>
      </c>
      <c r="AO45" s="36" t="e">
        <f t="array" aca="1" ref="AO45" ca="1">_xlws.FILTER(ANCHORARRAY(AO$3), ISNUMBER(SEARCH($H45,ANCHORARRAY( AO$3))), "--")</f>
        <v>#NAME?</v>
      </c>
      <c r="AP45" s="36" t="e">
        <f t="array" aca="1" ref="AP45" ca="1">_xlws.FILTER(ANCHORARRAY(AP$3), ISNUMBER(SEARCH($H45,ANCHORARRAY( AP$3))), "--")</f>
        <v>#NAME?</v>
      </c>
      <c r="AQ45" s="36" t="e">
        <f t="array" aca="1" ref="AQ45" ca="1">_xlws.FILTER(ANCHORARRAY(AQ$3), ISNUMBER(SEARCH($H45,ANCHORARRAY( AQ$3))), "--")</f>
        <v>#NAME?</v>
      </c>
      <c r="AR45" s="36" t="e">
        <f t="array" aca="1" ref="AR45" ca="1">_xlws.FILTER(ANCHORARRAY(AR$3), ISNUMBER(SEARCH($H45,ANCHORARRAY( AR$3))), "--")</f>
        <v>#NAME?</v>
      </c>
      <c r="AS45" s="36" t="e">
        <f t="array" aca="1" ref="AS45" ca="1">_xlws.FILTER(ANCHORARRAY(AS$3), ISNUMBER(SEARCH($H45,ANCHORARRAY( AS$3))), "--")</f>
        <v>#NAME?</v>
      </c>
      <c r="AT45" s="36" t="e">
        <f t="array" aca="1" ref="AT45" ca="1">_xlws.FILTER(ANCHORARRAY(AT$3), ISNUMBER(SEARCH($H45,ANCHORARRAY( AT$3))), "--")</f>
        <v>#NAME?</v>
      </c>
      <c r="AU45" s="36" t="e">
        <f t="array" aca="1" ref="AU45" ca="1">_xlws.FILTER(ANCHORARRAY(AU$3), ISNUMBER(SEARCH($H45,ANCHORARRAY( AU$3))), "--")</f>
        <v>#NAME?</v>
      </c>
      <c r="AV45" s="36" t="e">
        <f t="array" aca="1" ref="AV45" ca="1">_xlws.FILTER(ANCHORARRAY(AV$3), ISNUMBER(SEARCH($H45,ANCHORARRAY( AV$3))), "--")</f>
        <v>#NAME?</v>
      </c>
      <c r="AW45" s="36" t="e">
        <f t="array" aca="1" ref="AW45" ca="1">_xlws.FILTER(ANCHORARRAY(AW$3), ISNUMBER(SEARCH($H45,ANCHORARRAY( AW$3))), "--")</f>
        <v>#NAME?</v>
      </c>
      <c r="AX45" s="36" t="e">
        <f t="array" aca="1" ref="AX45" ca="1">_xlws.FILTER(ANCHORARRAY(AX$3), ISNUMBER(SEARCH($H45,ANCHORARRAY( AX$3))), "--")</f>
        <v>#NAME?</v>
      </c>
      <c r="AY45" s="36" t="e">
        <f t="array" aca="1" ref="AY45" ca="1">_xlws.FILTER(ANCHORARRAY(AY$3), ISNUMBER(SEARCH($H45,ANCHORARRAY( AY$3))), "--")</f>
        <v>#NAME?</v>
      </c>
      <c r="AZ45" s="36" t="e">
        <f t="array" aca="1" ref="AZ45" ca="1">_xlws.FILTER(ANCHORARRAY(AZ$3), ISNUMBER(SEARCH($H45,ANCHORARRAY( AZ$3))), "--")</f>
        <v>#NAME?</v>
      </c>
      <c r="BA45" s="36" t="e">
        <f t="array" aca="1" ref="BA45" ca="1">_xlws.FILTER(ANCHORARRAY(BA$3), ISNUMBER(SEARCH($H45,ANCHORARRAY( BA$3))), "--")</f>
        <v>#NAME?</v>
      </c>
      <c r="BB45" s="36" t="e">
        <f t="array" aca="1" ref="BB45" ca="1">_xlws.FILTER(ANCHORARRAY(BB$3), ISNUMBER(SEARCH($H45,ANCHORARRAY( BB$3))), "--")</f>
        <v>#NAME?</v>
      </c>
      <c r="BC45" s="36" t="e">
        <f t="array" aca="1" ref="BC45" ca="1">_xlws.FILTER(ANCHORARRAY(BC$3), ISNUMBER(SEARCH($H45,ANCHORARRAY( BC$3))), "--")</f>
        <v>#NAME?</v>
      </c>
      <c r="BD45" s="36" t="e">
        <f t="array" aca="1" ref="BD45" ca="1">_xlws.FILTER(ANCHORARRAY(BD$3), ISNUMBER(SEARCH($H45,ANCHORARRAY( BD$3))), "--")</f>
        <v>#NAME?</v>
      </c>
      <c r="BE45" s="36" t="e">
        <f t="array" aca="1" ref="BE45" ca="1">_xlws.FILTER(ANCHORARRAY(BE$3), ISNUMBER(SEARCH($H45,ANCHORARRAY( BE$3))), "--")</f>
        <v>#NAME?</v>
      </c>
      <c r="BF45" s="36" t="e">
        <f t="array" aca="1" ref="BF45" ca="1">_xlws.FILTER(ANCHORARRAY(BF$3), ISNUMBER(SEARCH($H45,ANCHORARRAY( BF$3))), "--")</f>
        <v>#NAME?</v>
      </c>
      <c r="BG45" s="36" t="e">
        <f t="array" aca="1" ref="BG45" ca="1">_xlws.FILTER(ANCHORARRAY(BG$3), ISNUMBER(SEARCH($H45,ANCHORARRAY( BG$3))), "--")</f>
        <v>#NAME?</v>
      </c>
      <c r="BH45" s="36" t="e">
        <f t="array" aca="1" ref="BH45" ca="1">_xlws.FILTER(ANCHORARRAY(BH$3), ISNUMBER(SEARCH($H45,ANCHORARRAY( BH$3))), "--")</f>
        <v>#NAME?</v>
      </c>
      <c r="BI45" s="36" t="e">
        <f t="array" aca="1" ref="BI45" ca="1">_xlws.FILTER(ANCHORARRAY(BI$3), ISNUMBER(SEARCH($H45,ANCHORARRAY( BI$3))), "--")</f>
        <v>#NAME?</v>
      </c>
    </row>
    <row r="46" spans="2:61" ht="15.75" customHeight="1" x14ac:dyDescent="0.25">
      <c r="B46" s="254" t="s">
        <v>98</v>
      </c>
      <c r="C46" s="254" t="s">
        <v>529</v>
      </c>
      <c r="D46" s="255">
        <v>44722</v>
      </c>
      <c r="E46" s="254" t="s">
        <v>546</v>
      </c>
      <c r="BI46" s="36" t="s">
        <v>514</v>
      </c>
    </row>
    <row r="47" spans="2:61" ht="15.75" customHeight="1" x14ac:dyDescent="0.25">
      <c r="B47" s="254" t="s">
        <v>62</v>
      </c>
      <c r="C47" s="254" t="s">
        <v>524</v>
      </c>
      <c r="D47" s="255">
        <v>44645</v>
      </c>
      <c r="E47" s="258" t="s">
        <v>548</v>
      </c>
      <c r="BI47" s="36" t="s">
        <v>514</v>
      </c>
    </row>
    <row r="48" spans="2:61" ht="15.75" customHeight="1" x14ac:dyDescent="0.25">
      <c r="B48" s="254" t="s">
        <v>62</v>
      </c>
      <c r="C48" s="254" t="s">
        <v>526</v>
      </c>
      <c r="D48" s="255">
        <v>44645</v>
      </c>
      <c r="E48" s="258" t="s">
        <v>549</v>
      </c>
      <c r="H48" s="257" t="s">
        <v>259</v>
      </c>
      <c r="I48" s="36" t="e">
        <f t="array" aca="1" ref="I48" ca="1">_xlws.FILTER(ANCHORARRAY(I$3), ISNUMBER(SEARCH($H48,ANCHORARRAY( I$3))), "--")</f>
        <v>#NAME?</v>
      </c>
      <c r="J48" s="36" t="e">
        <f t="array" aca="1" ref="J48" ca="1">_xlws.FILTER(ANCHORARRAY(J$3), ISNUMBER(SEARCH($H48,ANCHORARRAY( J$3))), "--")</f>
        <v>#NAME?</v>
      </c>
      <c r="K48" s="36" t="e">
        <f t="array" aca="1" ref="K48" ca="1">_xlws.FILTER(ANCHORARRAY(K$3), ISNUMBER(SEARCH($H48,ANCHORARRAY( K$3))), "--")</f>
        <v>#NAME?</v>
      </c>
      <c r="L48" s="36" t="e">
        <f t="array" aca="1" ref="L48" ca="1">_xlws.FILTER(ANCHORARRAY(L$3), ISNUMBER(SEARCH($H48,ANCHORARRAY( L$3))), "--")</f>
        <v>#NAME?</v>
      </c>
      <c r="M48" s="36" t="e">
        <f t="array" aca="1" ref="M48" ca="1">_xlws.FILTER(ANCHORARRAY(M$3), ISNUMBER(SEARCH($H48,ANCHORARRAY( M$3))), "--")</f>
        <v>#NAME?</v>
      </c>
      <c r="N48" s="36" t="e">
        <f t="array" aca="1" ref="N48" ca="1">_xlws.FILTER(ANCHORARRAY(N$3), ISNUMBER(SEARCH($H48,ANCHORARRAY( N$3))), "--")</f>
        <v>#NAME?</v>
      </c>
      <c r="O48" s="36" t="e">
        <f t="array" aca="1" ref="O48" ca="1">_xlws.FILTER(ANCHORARRAY(O$3), ISNUMBER(SEARCH($H48,ANCHORARRAY( O$3))), "--")</f>
        <v>#NAME?</v>
      </c>
      <c r="P48" s="36" t="e">
        <f t="array" aca="1" ref="P48" ca="1">_xlws.FILTER(ANCHORARRAY(P$3), ISNUMBER(SEARCH($H48,ANCHORARRAY( P$3))), "--")</f>
        <v>#NAME?</v>
      </c>
      <c r="Q48" s="36" t="e">
        <f t="array" aca="1" ref="Q48" ca="1">_xlws.FILTER(ANCHORARRAY(Q$3), ISNUMBER(SEARCH($H48,ANCHORARRAY( Q$3))), "--")</f>
        <v>#NAME?</v>
      </c>
      <c r="R48" s="36" t="e">
        <f t="array" aca="1" ref="R48" ca="1">_xlws.FILTER(ANCHORARRAY(R$3), ISNUMBER(SEARCH($H48,ANCHORARRAY( R$3))), "--")</f>
        <v>#NAME?</v>
      </c>
      <c r="S48" s="36" t="e">
        <f t="array" aca="1" ref="S48" ca="1">_xlws.FILTER(ANCHORARRAY(S$3), ISNUMBER(SEARCH($H48,ANCHORARRAY( S$3))), "--")</f>
        <v>#NAME?</v>
      </c>
      <c r="T48" s="36" t="e">
        <f t="array" aca="1" ref="T48" ca="1">_xlws.FILTER(ANCHORARRAY(T$3), ISNUMBER(SEARCH($H48,ANCHORARRAY( T$3))), "--")</f>
        <v>#NAME?</v>
      </c>
      <c r="U48" s="36" t="e">
        <f t="array" aca="1" ref="U48" ca="1">_xlws.FILTER(ANCHORARRAY(U$3), ISNUMBER(SEARCH($H48,ANCHORARRAY( U$3))), "--")</f>
        <v>#NAME?</v>
      </c>
      <c r="V48" s="36" t="e">
        <f t="array" aca="1" ref="V48" ca="1">_xlws.FILTER(ANCHORARRAY(V$3), ISNUMBER(SEARCH($H48,ANCHORARRAY( V$3))), "--")</f>
        <v>#NAME?</v>
      </c>
      <c r="W48" s="36" t="e">
        <f t="array" aca="1" ref="W48" ca="1">_xlws.FILTER(ANCHORARRAY(W$3), ISNUMBER(SEARCH($H48,ANCHORARRAY( W$3))), "--")</f>
        <v>#NAME?</v>
      </c>
      <c r="X48" s="36" t="e">
        <f t="array" aca="1" ref="X48" ca="1">_xlws.FILTER(ANCHORARRAY(X$3), ISNUMBER(SEARCH($H48,ANCHORARRAY( X$3))), "--")</f>
        <v>#NAME?</v>
      </c>
      <c r="Y48" s="36" t="e">
        <f t="array" aca="1" ref="Y48" ca="1">_xlws.FILTER(ANCHORARRAY(Y$3), ISNUMBER(SEARCH($H48,ANCHORARRAY( Y$3))), "--")</f>
        <v>#NAME?</v>
      </c>
      <c r="Z48" s="36" t="e">
        <f t="array" aca="1" ref="Z48" ca="1">_xlws.FILTER(ANCHORARRAY(Z$3), ISNUMBER(SEARCH($H48,ANCHORARRAY( Z$3))), "--")</f>
        <v>#NAME?</v>
      </c>
      <c r="AA48" s="36" t="e">
        <f t="array" aca="1" ref="AA48" ca="1">_xlws.FILTER(ANCHORARRAY(AA$3), ISNUMBER(SEARCH($H48,ANCHORARRAY( AA$3))), "--")</f>
        <v>#NAME?</v>
      </c>
      <c r="AB48" s="36" t="e">
        <f t="array" aca="1" ref="AB48" ca="1">_xlws.FILTER(ANCHORARRAY(AB$3), ISNUMBER(SEARCH($H48,ANCHORARRAY( AB$3))), "--")</f>
        <v>#NAME?</v>
      </c>
      <c r="AC48" s="36" t="e">
        <f t="array" aca="1" ref="AC48" ca="1">_xlws.FILTER(ANCHORARRAY(AC$3), ISNUMBER(SEARCH($H48,ANCHORARRAY( AC$3))), "--")</f>
        <v>#NAME?</v>
      </c>
      <c r="AD48" s="36" t="e">
        <f t="array" aca="1" ref="AD48" ca="1">_xlws.FILTER(ANCHORARRAY(AD$3), ISNUMBER(SEARCH($H48,ANCHORARRAY( AD$3))), "--")</f>
        <v>#NAME?</v>
      </c>
      <c r="AE48" s="36" t="e">
        <f t="array" aca="1" ref="AE48" ca="1">_xlws.FILTER(ANCHORARRAY(AE$3), ISNUMBER(SEARCH($H48,ANCHORARRAY( AE$3))), "--")</f>
        <v>#NAME?</v>
      </c>
      <c r="AF48" s="36" t="e">
        <f t="array" aca="1" ref="AF48" ca="1">_xlws.FILTER(ANCHORARRAY(AF$3), ISNUMBER(SEARCH($H48,ANCHORARRAY( AF$3))), "--")</f>
        <v>#NAME?</v>
      </c>
      <c r="AG48" s="36" t="e">
        <f t="array" aca="1" ref="AG48" ca="1">_xlws.FILTER(ANCHORARRAY(AG$3), ISNUMBER(SEARCH($H48,ANCHORARRAY( AG$3))), "--")</f>
        <v>#NAME?</v>
      </c>
      <c r="AH48" s="36" t="e">
        <f t="array" aca="1" ref="AH48" ca="1">_xlws.FILTER(ANCHORARRAY(AH$3), ISNUMBER(SEARCH($H48,ANCHORARRAY( AH$3))), "--")</f>
        <v>#NAME?</v>
      </c>
      <c r="AI48" s="36" t="e">
        <f t="array" aca="1" ref="AI48" ca="1">_xlws.FILTER(ANCHORARRAY(AI$3), ISNUMBER(SEARCH($H48,ANCHORARRAY( AI$3))), "--")</f>
        <v>#NAME?</v>
      </c>
      <c r="AJ48" s="36" t="e">
        <f t="array" aca="1" ref="AJ48" ca="1">_xlws.FILTER(ANCHORARRAY(AJ$3), ISNUMBER(SEARCH($H48,ANCHORARRAY( AJ$3))), "--")</f>
        <v>#NAME?</v>
      </c>
      <c r="AK48" s="36" t="e">
        <f t="array" aca="1" ref="AK48" ca="1">_xlws.FILTER(ANCHORARRAY(AK$3), ISNUMBER(SEARCH($H48,ANCHORARRAY( AK$3))), "--")</f>
        <v>#NAME?</v>
      </c>
      <c r="AL48" s="36" t="e">
        <f t="array" aca="1" ref="AL48" ca="1">_xlws.FILTER(ANCHORARRAY(AL$3), ISNUMBER(SEARCH($H48,ANCHORARRAY( AL$3))), "--")</f>
        <v>#NAME?</v>
      </c>
      <c r="AM48" s="36" t="e">
        <f t="array" aca="1" ref="AM48" ca="1">_xlws.FILTER(ANCHORARRAY(AM$3), ISNUMBER(SEARCH($H48,ANCHORARRAY( AM$3))), "--")</f>
        <v>#NAME?</v>
      </c>
      <c r="AN48" s="36" t="e">
        <f t="array" aca="1" ref="AN48" ca="1">_xlws.FILTER(ANCHORARRAY(AN$3), ISNUMBER(SEARCH($H48,ANCHORARRAY( AN$3))), "--")</f>
        <v>#NAME?</v>
      </c>
      <c r="AO48" s="36" t="e">
        <f t="array" aca="1" ref="AO48" ca="1">_xlws.FILTER(ANCHORARRAY(AO$3), ISNUMBER(SEARCH($H48,ANCHORARRAY( AO$3))), "--")</f>
        <v>#NAME?</v>
      </c>
      <c r="AP48" s="36" t="e">
        <f t="array" aca="1" ref="AP48" ca="1">_xlws.FILTER(ANCHORARRAY(AP$3), ISNUMBER(SEARCH($H48,ANCHORARRAY( AP$3))), "--")</f>
        <v>#NAME?</v>
      </c>
      <c r="AQ48" s="36" t="e">
        <f t="array" aca="1" ref="AQ48" ca="1">_xlws.FILTER(ANCHORARRAY(AQ$3), ISNUMBER(SEARCH($H48,ANCHORARRAY( AQ$3))), "--")</f>
        <v>#NAME?</v>
      </c>
      <c r="AR48" s="36" t="e">
        <f t="array" aca="1" ref="AR48" ca="1">_xlws.FILTER(ANCHORARRAY(AR$3), ISNUMBER(SEARCH($H48,ANCHORARRAY( AR$3))), "--")</f>
        <v>#NAME?</v>
      </c>
      <c r="AS48" s="36" t="e">
        <f t="array" aca="1" ref="AS48" ca="1">_xlws.FILTER(ANCHORARRAY(AS$3), ISNUMBER(SEARCH($H48,ANCHORARRAY( AS$3))), "--")</f>
        <v>#NAME?</v>
      </c>
      <c r="AT48" s="36" t="e">
        <f t="array" aca="1" ref="AT48" ca="1">_xlws.FILTER(ANCHORARRAY(AT$3), ISNUMBER(SEARCH($H48,ANCHORARRAY( AT$3))), "--")</f>
        <v>#NAME?</v>
      </c>
      <c r="AU48" s="36" t="e">
        <f t="array" aca="1" ref="AU48" ca="1">_xlws.FILTER(ANCHORARRAY(AU$3), ISNUMBER(SEARCH($H48,ANCHORARRAY( AU$3))), "--")</f>
        <v>#NAME?</v>
      </c>
      <c r="AV48" s="36" t="e">
        <f t="array" aca="1" ref="AV48" ca="1">_xlws.FILTER(ANCHORARRAY(AV$3), ISNUMBER(SEARCH($H48,ANCHORARRAY( AV$3))), "--")</f>
        <v>#NAME?</v>
      </c>
      <c r="AW48" s="36" t="e">
        <f t="array" aca="1" ref="AW48" ca="1">_xlws.FILTER(ANCHORARRAY(AW$3), ISNUMBER(SEARCH($H48,ANCHORARRAY( AW$3))), "--")</f>
        <v>#NAME?</v>
      </c>
      <c r="AX48" s="36" t="e">
        <f t="array" aca="1" ref="AX48" ca="1">_xlws.FILTER(ANCHORARRAY(AX$3), ISNUMBER(SEARCH($H48,ANCHORARRAY( AX$3))), "--")</f>
        <v>#NAME?</v>
      </c>
      <c r="AY48" s="36" t="e">
        <f t="array" aca="1" ref="AY48" ca="1">_xlws.FILTER(ANCHORARRAY(AY$3), ISNUMBER(SEARCH($H48,ANCHORARRAY( AY$3))), "--")</f>
        <v>#NAME?</v>
      </c>
      <c r="AZ48" s="36" t="e">
        <f t="array" aca="1" ref="AZ48" ca="1">_xlws.FILTER(ANCHORARRAY(AZ$3), ISNUMBER(SEARCH($H48,ANCHORARRAY( AZ$3))), "--")</f>
        <v>#NAME?</v>
      </c>
      <c r="BA48" s="36" t="e">
        <f t="array" aca="1" ref="BA48" ca="1">_xlws.FILTER(ANCHORARRAY(BA$3), ISNUMBER(SEARCH($H48,ANCHORARRAY( BA$3))), "--")</f>
        <v>#NAME?</v>
      </c>
      <c r="BB48" s="36" t="e">
        <f t="array" aca="1" ref="BB48" ca="1">_xlws.FILTER(ANCHORARRAY(BB$3), ISNUMBER(SEARCH($H48,ANCHORARRAY( BB$3))), "--")</f>
        <v>#NAME?</v>
      </c>
      <c r="BC48" s="36" t="e">
        <f t="array" aca="1" ref="BC48" ca="1">_xlws.FILTER(ANCHORARRAY(BC$3), ISNUMBER(SEARCH($H48,ANCHORARRAY( BC$3))), "--")</f>
        <v>#NAME?</v>
      </c>
      <c r="BD48" s="36" t="e">
        <f t="array" aca="1" ref="BD48" ca="1">_xlws.FILTER(ANCHORARRAY(BD$3), ISNUMBER(SEARCH($H48,ANCHORARRAY( BD$3))), "--")</f>
        <v>#NAME?</v>
      </c>
      <c r="BE48" s="36" t="e">
        <f t="array" aca="1" ref="BE48" ca="1">_xlws.FILTER(ANCHORARRAY(BE$3), ISNUMBER(SEARCH($H48,ANCHORARRAY( BE$3))), "--")</f>
        <v>#NAME?</v>
      </c>
      <c r="BF48" s="36" t="e">
        <f t="array" aca="1" ref="BF48" ca="1">_xlws.FILTER(ANCHORARRAY(BF$3), ISNUMBER(SEARCH($H48,ANCHORARRAY( BF$3))), "--")</f>
        <v>#NAME?</v>
      </c>
      <c r="BG48" s="36" t="e">
        <f t="array" aca="1" ref="BG48" ca="1">_xlws.FILTER(ANCHORARRAY(BG$3), ISNUMBER(SEARCH($H48,ANCHORARRAY( BG$3))), "--")</f>
        <v>#NAME?</v>
      </c>
      <c r="BH48" s="36" t="e">
        <f t="array" aca="1" ref="BH48" ca="1">_xlws.FILTER(ANCHORARRAY(BH$3), ISNUMBER(SEARCH($H48,ANCHORARRAY( BH$3))), "--")</f>
        <v>#NAME?</v>
      </c>
      <c r="BI48" s="36" t="s">
        <v>514</v>
      </c>
    </row>
    <row r="49" spans="2:61" ht="15.75" customHeight="1" x14ac:dyDescent="0.25">
      <c r="B49" s="254" t="s">
        <v>62</v>
      </c>
      <c r="C49" s="254" t="s">
        <v>527</v>
      </c>
      <c r="D49" s="255">
        <v>44645</v>
      </c>
      <c r="E49" s="258" t="s">
        <v>550</v>
      </c>
      <c r="BI49" s="36" t="s">
        <v>514</v>
      </c>
    </row>
    <row r="50" spans="2:61" ht="15.75" customHeight="1" x14ac:dyDescent="0.25">
      <c r="B50" s="254" t="s">
        <v>62</v>
      </c>
      <c r="C50" s="254" t="s">
        <v>528</v>
      </c>
      <c r="D50" s="255">
        <v>44645</v>
      </c>
      <c r="E50" s="258" t="s">
        <v>551</v>
      </c>
      <c r="H50" s="257" t="s">
        <v>257</v>
      </c>
      <c r="I50" s="36" t="e">
        <f t="array" aca="1" ref="I50" ca="1">_xlws.FILTER(ANCHORARRAY(I$3), ISNUMBER(SEARCH($H50,ANCHORARRAY( I$3))), "--")</f>
        <v>#NAME?</v>
      </c>
      <c r="J50" s="36" t="e">
        <f t="array" aca="1" ref="J50" ca="1">_xlws.FILTER(ANCHORARRAY(J$3), ISNUMBER(SEARCH($H50,ANCHORARRAY( J$3))), "--")</f>
        <v>#NAME?</v>
      </c>
      <c r="K50" s="36" t="e">
        <f t="array" aca="1" ref="K50" ca="1">_xlws.FILTER(ANCHORARRAY(K$3), ISNUMBER(SEARCH($H50,ANCHORARRAY( K$3))), "--")</f>
        <v>#NAME?</v>
      </c>
      <c r="L50" s="36" t="e">
        <f t="array" aca="1" ref="L50" ca="1">_xlws.FILTER(ANCHORARRAY(L$3), ISNUMBER(SEARCH($H50,ANCHORARRAY( L$3))), "--")</f>
        <v>#NAME?</v>
      </c>
      <c r="M50" s="36" t="e">
        <f t="array" aca="1" ref="M50" ca="1">_xlws.FILTER(ANCHORARRAY(M$3), ISNUMBER(SEARCH($H50,ANCHORARRAY( M$3))), "--")</f>
        <v>#NAME?</v>
      </c>
      <c r="N50" s="36" t="e">
        <f t="array" aca="1" ref="N50" ca="1">_xlws.FILTER(ANCHORARRAY(N$3), ISNUMBER(SEARCH($H50,ANCHORARRAY( N$3))), "--")</f>
        <v>#NAME?</v>
      </c>
      <c r="O50" s="36" t="e">
        <f t="array" aca="1" ref="O50" ca="1">_xlws.FILTER(ANCHORARRAY(O$3), ISNUMBER(SEARCH($H50,ANCHORARRAY( O$3))), "--")</f>
        <v>#NAME?</v>
      </c>
      <c r="P50" s="36" t="e">
        <f t="array" aca="1" ref="P50" ca="1">_xlws.FILTER(ANCHORARRAY(P$3), ISNUMBER(SEARCH($H50,ANCHORARRAY( P$3))), "--")</f>
        <v>#NAME?</v>
      </c>
      <c r="Q50" s="36" t="e">
        <f t="array" aca="1" ref="Q50" ca="1">_xlws.FILTER(ANCHORARRAY(Q$3), ISNUMBER(SEARCH($H50,ANCHORARRAY( Q$3))), "--")</f>
        <v>#NAME?</v>
      </c>
      <c r="R50" s="36" t="e">
        <f t="array" aca="1" ref="R50" ca="1">_xlws.FILTER(ANCHORARRAY(R$3), ISNUMBER(SEARCH($H50,ANCHORARRAY( R$3))), "--")</f>
        <v>#NAME?</v>
      </c>
      <c r="S50" s="36" t="e">
        <f t="array" aca="1" ref="S50" ca="1">_xlws.FILTER(ANCHORARRAY(S$3), ISNUMBER(SEARCH($H50,ANCHORARRAY( S$3))), "--")</f>
        <v>#NAME?</v>
      </c>
      <c r="T50" s="36" t="e">
        <f t="array" aca="1" ref="T50" ca="1">_xlws.FILTER(ANCHORARRAY(T$3), ISNUMBER(SEARCH($H50,ANCHORARRAY( T$3))), "--")</f>
        <v>#NAME?</v>
      </c>
      <c r="U50" s="36" t="e">
        <f t="array" aca="1" ref="U50" ca="1">_xlws.FILTER(ANCHORARRAY(U$3), ISNUMBER(SEARCH($H50,ANCHORARRAY( U$3))), "--")</f>
        <v>#NAME?</v>
      </c>
      <c r="V50" s="36" t="e">
        <f t="array" aca="1" ref="V50" ca="1">_xlws.FILTER(ANCHORARRAY(V$3), ISNUMBER(SEARCH($H50,ANCHORARRAY( V$3))), "--")</f>
        <v>#NAME?</v>
      </c>
      <c r="W50" s="36" t="e">
        <f t="array" aca="1" ref="W50" ca="1">_xlws.FILTER(ANCHORARRAY(W$3), ISNUMBER(SEARCH($H50,ANCHORARRAY( W$3))), "--")</f>
        <v>#NAME?</v>
      </c>
      <c r="X50" s="36" t="e">
        <f t="array" aca="1" ref="X50" ca="1">_xlws.FILTER(ANCHORARRAY(X$3), ISNUMBER(SEARCH($H50,ANCHORARRAY( X$3))), "--")</f>
        <v>#NAME?</v>
      </c>
      <c r="Y50" s="36" t="e">
        <f t="array" aca="1" ref="Y50" ca="1">_xlws.FILTER(ANCHORARRAY(Y$3), ISNUMBER(SEARCH($H50,ANCHORARRAY( Y$3))), "--")</f>
        <v>#NAME?</v>
      </c>
      <c r="Z50" s="36" t="e">
        <f t="array" aca="1" ref="Z50" ca="1">_xlws.FILTER(ANCHORARRAY(Z$3), ISNUMBER(SEARCH($H50,ANCHORARRAY( Z$3))), "--")</f>
        <v>#NAME?</v>
      </c>
      <c r="AA50" s="36" t="e">
        <f t="array" aca="1" ref="AA50" ca="1">_xlws.FILTER(ANCHORARRAY(AA$3), ISNUMBER(SEARCH($H50,ANCHORARRAY( AA$3))), "--")</f>
        <v>#NAME?</v>
      </c>
      <c r="AB50" s="36" t="e">
        <f t="array" aca="1" ref="AB50" ca="1">_xlws.FILTER(ANCHORARRAY(AB$3), ISNUMBER(SEARCH($H50,ANCHORARRAY( AB$3))), "--")</f>
        <v>#NAME?</v>
      </c>
      <c r="AC50" s="36" t="e">
        <f t="array" aca="1" ref="AC50" ca="1">_xlws.FILTER(ANCHORARRAY(AC$3), ISNUMBER(SEARCH($H50,ANCHORARRAY( AC$3))), "--")</f>
        <v>#NAME?</v>
      </c>
      <c r="AD50" s="36" t="e">
        <f t="array" aca="1" ref="AD50" ca="1">_xlws.FILTER(ANCHORARRAY(AD$3), ISNUMBER(SEARCH($H50,ANCHORARRAY( AD$3))), "--")</f>
        <v>#NAME?</v>
      </c>
      <c r="AE50" s="36" t="e">
        <f t="array" aca="1" ref="AE50" ca="1">_xlws.FILTER(ANCHORARRAY(AE$3), ISNUMBER(SEARCH($H50,ANCHORARRAY( AE$3))), "--")</f>
        <v>#NAME?</v>
      </c>
      <c r="AF50" s="36" t="e">
        <f t="array" aca="1" ref="AF50" ca="1">_xlws.FILTER(ANCHORARRAY(AF$3), ISNUMBER(SEARCH($H50,ANCHORARRAY( AF$3))), "--")</f>
        <v>#NAME?</v>
      </c>
      <c r="AG50" s="36" t="e">
        <f t="array" aca="1" ref="AG50" ca="1">_xlws.FILTER(ANCHORARRAY(AG$3), ISNUMBER(SEARCH($H50,ANCHORARRAY( AG$3))), "--")</f>
        <v>#NAME?</v>
      </c>
      <c r="AH50" s="36" t="e">
        <f t="array" aca="1" ref="AH50" ca="1">_xlws.FILTER(ANCHORARRAY(AH$3), ISNUMBER(SEARCH($H50,ANCHORARRAY( AH$3))), "--")</f>
        <v>#NAME?</v>
      </c>
      <c r="AI50" s="36" t="e">
        <f t="array" aca="1" ref="AI50" ca="1">_xlws.FILTER(ANCHORARRAY(AI$3), ISNUMBER(SEARCH($H50,ANCHORARRAY( AI$3))), "--")</f>
        <v>#NAME?</v>
      </c>
      <c r="AJ50" s="36" t="e">
        <f t="array" aca="1" ref="AJ50" ca="1">_xlws.FILTER(ANCHORARRAY(AJ$3), ISNUMBER(SEARCH($H50,ANCHORARRAY( AJ$3))), "--")</f>
        <v>#NAME?</v>
      </c>
      <c r="AK50" s="36" t="e">
        <f t="array" aca="1" ref="AK50" ca="1">_xlws.FILTER(ANCHORARRAY(AK$3), ISNUMBER(SEARCH($H50,ANCHORARRAY( AK$3))), "--")</f>
        <v>#NAME?</v>
      </c>
      <c r="AL50" s="36" t="e">
        <f t="array" aca="1" ref="AL50" ca="1">_xlws.FILTER(ANCHORARRAY(AL$3), ISNUMBER(SEARCH($H50,ANCHORARRAY( AL$3))), "--")</f>
        <v>#NAME?</v>
      </c>
      <c r="AM50" s="36" t="e">
        <f t="array" aca="1" ref="AM50" ca="1">_xlws.FILTER(ANCHORARRAY(AM$3), ISNUMBER(SEARCH($H50,ANCHORARRAY( AM$3))), "--")</f>
        <v>#NAME?</v>
      </c>
      <c r="AN50" s="36" t="e">
        <f t="array" aca="1" ref="AN50" ca="1">_xlws.FILTER(ANCHORARRAY(AN$3), ISNUMBER(SEARCH($H50,ANCHORARRAY( AN$3))), "--")</f>
        <v>#NAME?</v>
      </c>
      <c r="AO50" s="36" t="e">
        <f t="array" aca="1" ref="AO50" ca="1">_xlws.FILTER(ANCHORARRAY(AO$3), ISNUMBER(SEARCH($H50,ANCHORARRAY( AO$3))), "--")</f>
        <v>#NAME?</v>
      </c>
      <c r="AP50" s="36" t="e">
        <f t="array" aca="1" ref="AP50" ca="1">_xlws.FILTER(ANCHORARRAY(AP$3), ISNUMBER(SEARCH($H50,ANCHORARRAY( AP$3))), "--")</f>
        <v>#NAME?</v>
      </c>
      <c r="AQ50" s="36" t="e">
        <f t="array" aca="1" ref="AQ50" ca="1">_xlws.FILTER(ANCHORARRAY(AQ$3), ISNUMBER(SEARCH($H50,ANCHORARRAY( AQ$3))), "--")</f>
        <v>#NAME?</v>
      </c>
      <c r="AR50" s="36" t="e">
        <f t="array" aca="1" ref="AR50" ca="1">_xlws.FILTER(ANCHORARRAY(AR$3), ISNUMBER(SEARCH($H50,ANCHORARRAY( AR$3))), "--")</f>
        <v>#NAME?</v>
      </c>
      <c r="AS50" s="36" t="e">
        <f t="array" aca="1" ref="AS50" ca="1">_xlws.FILTER(ANCHORARRAY(AS$3), ISNUMBER(SEARCH($H50,ANCHORARRAY( AS$3))), "--")</f>
        <v>#NAME?</v>
      </c>
      <c r="AT50" s="36" t="e">
        <f t="array" aca="1" ref="AT50" ca="1">_xlws.FILTER(ANCHORARRAY(AT$3), ISNUMBER(SEARCH($H50,ANCHORARRAY( AT$3))), "--")</f>
        <v>#NAME?</v>
      </c>
      <c r="AU50" s="36" t="e">
        <f t="array" aca="1" ref="AU50" ca="1">_xlws.FILTER(ANCHORARRAY(AU$3), ISNUMBER(SEARCH($H50,ANCHORARRAY( AU$3))), "--")</f>
        <v>#NAME?</v>
      </c>
      <c r="AV50" s="36" t="e">
        <f t="array" aca="1" ref="AV50" ca="1">_xlws.FILTER(ANCHORARRAY(AV$3), ISNUMBER(SEARCH($H50,ANCHORARRAY( AV$3))), "--")</f>
        <v>#NAME?</v>
      </c>
      <c r="AW50" s="36" t="e">
        <f t="array" aca="1" ref="AW50" ca="1">_xlws.FILTER(ANCHORARRAY(AW$3), ISNUMBER(SEARCH($H50,ANCHORARRAY( AW$3))), "--")</f>
        <v>#NAME?</v>
      </c>
      <c r="AX50" s="36" t="e">
        <f t="array" aca="1" ref="AX50" ca="1">_xlws.FILTER(ANCHORARRAY(AX$3), ISNUMBER(SEARCH($H50,ANCHORARRAY( AX$3))), "--")</f>
        <v>#NAME?</v>
      </c>
      <c r="AY50" s="36" t="e">
        <f t="array" aca="1" ref="AY50" ca="1">_xlws.FILTER(ANCHORARRAY(AY$3), ISNUMBER(SEARCH($H50,ANCHORARRAY( AY$3))), "--")</f>
        <v>#NAME?</v>
      </c>
      <c r="AZ50" s="36" t="e">
        <f t="array" aca="1" ref="AZ50" ca="1">_xlws.FILTER(ANCHORARRAY(AZ$3), ISNUMBER(SEARCH($H50,ANCHORARRAY( AZ$3))), "--")</f>
        <v>#NAME?</v>
      </c>
      <c r="BA50" s="36" t="e">
        <f t="array" aca="1" ref="BA50" ca="1">_xlws.FILTER(ANCHORARRAY(BA$3), ISNUMBER(SEARCH($H50,ANCHORARRAY( BA$3))), "--")</f>
        <v>#NAME?</v>
      </c>
      <c r="BB50" s="36" t="e">
        <f t="array" aca="1" ref="BB50" ca="1">_xlws.FILTER(ANCHORARRAY(BB$3), ISNUMBER(SEARCH($H50,ANCHORARRAY( BB$3))), "--")</f>
        <v>#NAME?</v>
      </c>
      <c r="BC50" s="36" t="e">
        <f t="array" aca="1" ref="BC50" ca="1">_xlws.FILTER(ANCHORARRAY(BC$3), ISNUMBER(SEARCH($H50,ANCHORARRAY( BC$3))), "--")</f>
        <v>#NAME?</v>
      </c>
      <c r="BD50" s="36" t="e">
        <f t="array" aca="1" ref="BD50" ca="1">_xlws.FILTER(ANCHORARRAY(BD$3), ISNUMBER(SEARCH($H50,ANCHORARRAY( BD$3))), "--")</f>
        <v>#NAME?</v>
      </c>
      <c r="BE50" s="36" t="e">
        <f t="array" aca="1" ref="BE50" ca="1">_xlws.FILTER(ANCHORARRAY(BE$3), ISNUMBER(SEARCH($H50,ANCHORARRAY( BE$3))), "--")</f>
        <v>#NAME?</v>
      </c>
      <c r="BF50" s="36" t="e">
        <f t="array" aca="1" ref="BF50" ca="1">_xlws.FILTER(ANCHORARRAY(BF$3), ISNUMBER(SEARCH($H50,ANCHORARRAY( BF$3))), "--")</f>
        <v>#NAME?</v>
      </c>
      <c r="BG50" s="36" t="e">
        <f t="array" aca="1" ref="BG50" ca="1">_xlws.FILTER(ANCHORARRAY(BG$3), ISNUMBER(SEARCH($H50,ANCHORARRAY( BG$3))), "--")</f>
        <v>#NAME?</v>
      </c>
      <c r="BH50" s="36" t="e">
        <f t="array" aca="1" ref="BH50" ca="1">_xlws.FILTER(ANCHORARRAY(BH$3), ISNUMBER(SEARCH($H50,ANCHORARRAY( BH$3))), "--")</f>
        <v>#NAME?</v>
      </c>
      <c r="BI50" s="36" t="s">
        <v>514</v>
      </c>
    </row>
    <row r="51" spans="2:61" ht="15.75" customHeight="1" x14ac:dyDescent="0.25">
      <c r="B51" s="254" t="s">
        <v>62</v>
      </c>
      <c r="C51" s="254" t="s">
        <v>529</v>
      </c>
      <c r="D51" s="255">
        <v>44645</v>
      </c>
      <c r="E51" s="258" t="s">
        <v>552</v>
      </c>
      <c r="BI51" s="36" t="s">
        <v>514</v>
      </c>
    </row>
    <row r="52" spans="2:61" ht="15.75" customHeight="1" x14ac:dyDescent="0.25">
      <c r="B52" s="254" t="s">
        <v>70</v>
      </c>
      <c r="C52" s="254" t="s">
        <v>524</v>
      </c>
      <c r="D52" s="255">
        <v>44631</v>
      </c>
      <c r="E52" s="259" t="s">
        <v>553</v>
      </c>
      <c r="BI52" s="36" t="s">
        <v>514</v>
      </c>
    </row>
    <row r="53" spans="2:61" ht="15.75" customHeight="1" x14ac:dyDescent="0.25">
      <c r="B53" s="254" t="s">
        <v>70</v>
      </c>
      <c r="C53" s="254" t="s">
        <v>526</v>
      </c>
      <c r="D53" s="255">
        <v>44631</v>
      </c>
      <c r="E53" s="259" t="s">
        <v>553</v>
      </c>
    </row>
    <row r="54" spans="2:61" ht="15.75" customHeight="1" x14ac:dyDescent="0.25">
      <c r="B54" s="254" t="s">
        <v>70</v>
      </c>
      <c r="C54" s="254" t="s">
        <v>527</v>
      </c>
      <c r="D54" s="255">
        <v>44631</v>
      </c>
      <c r="E54" s="259" t="s">
        <v>553</v>
      </c>
      <c r="H54" s="257" t="s">
        <v>515</v>
      </c>
      <c r="I54" s="36" t="e">
        <f t="array" aca="1" ref="I54" ca="1">_xlws.FILTER(ANCHORARRAY(I$3), ISNUMBER(SEARCH($H54,ANCHORARRAY( I$3))), "--")</f>
        <v>#NAME?</v>
      </c>
      <c r="J54" s="36" t="e">
        <f t="array" aca="1" ref="J54" ca="1">_xlws.FILTER(ANCHORARRAY(J$3), ISNUMBER(SEARCH($H54,ANCHORARRAY( J$3))), "--")</f>
        <v>#NAME?</v>
      </c>
      <c r="K54" s="36" t="e">
        <f t="array" aca="1" ref="K54" ca="1">_xlws.FILTER(ANCHORARRAY(K$3), ISNUMBER(SEARCH($H54,ANCHORARRAY( K$3))), "--")</f>
        <v>#NAME?</v>
      </c>
      <c r="L54" s="36" t="e">
        <f t="array" aca="1" ref="L54" ca="1">_xlws.FILTER(ANCHORARRAY(L$3), ISNUMBER(SEARCH($H54,ANCHORARRAY( L$3))), "--")</f>
        <v>#NAME?</v>
      </c>
      <c r="M54" s="36" t="e">
        <f t="array" aca="1" ref="M54" ca="1">_xlws.FILTER(ANCHORARRAY(M$3), ISNUMBER(SEARCH($H54,ANCHORARRAY( M$3))), "--")</f>
        <v>#NAME?</v>
      </c>
      <c r="N54" s="36" t="e">
        <f t="array" aca="1" ref="N54" ca="1">_xlws.FILTER(ANCHORARRAY(N$3), ISNUMBER(SEARCH($H54,ANCHORARRAY( N$3))), "--")</f>
        <v>#NAME?</v>
      </c>
      <c r="O54" s="36" t="e">
        <f t="array" aca="1" ref="O54" ca="1">_xlws.FILTER(ANCHORARRAY(O$3), ISNUMBER(SEARCH($H54,ANCHORARRAY( O$3))), "--")</f>
        <v>#NAME?</v>
      </c>
      <c r="P54" s="36" t="e">
        <f t="array" aca="1" ref="P54" ca="1">_xlws.FILTER(ANCHORARRAY(P$3), ISNUMBER(SEARCH($H54,ANCHORARRAY( P$3))), "--")</f>
        <v>#NAME?</v>
      </c>
      <c r="Q54" s="36" t="e">
        <f t="array" aca="1" ref="Q54" ca="1">_xlws.FILTER(ANCHORARRAY(Q$3), ISNUMBER(SEARCH($H54,ANCHORARRAY( Q$3))), "--")</f>
        <v>#NAME?</v>
      </c>
      <c r="R54" s="36" t="e">
        <f t="array" aca="1" ref="R54" ca="1">_xlws.FILTER(ANCHORARRAY(R$3), ISNUMBER(SEARCH($H54,ANCHORARRAY( R$3))), "--")</f>
        <v>#NAME?</v>
      </c>
      <c r="S54" s="36" t="e">
        <f t="array" aca="1" ref="S54" ca="1">_xlws.FILTER(ANCHORARRAY(S$3), ISNUMBER(SEARCH($H54,ANCHORARRAY( S$3))), "--")</f>
        <v>#NAME?</v>
      </c>
      <c r="T54" s="36" t="e">
        <f t="array" aca="1" ref="T54" ca="1">_xlws.FILTER(ANCHORARRAY(T$3), ISNUMBER(SEARCH($H54,ANCHORARRAY( T$3))), "--")</f>
        <v>#NAME?</v>
      </c>
      <c r="U54" s="36" t="e">
        <f t="array" aca="1" ref="U54" ca="1">_xlws.FILTER(ANCHORARRAY(U$3), ISNUMBER(SEARCH($H54,ANCHORARRAY( U$3))), "--")</f>
        <v>#NAME?</v>
      </c>
      <c r="V54" s="36" t="e">
        <f t="array" aca="1" ref="V54" ca="1">_xlws.FILTER(ANCHORARRAY(V$3), ISNUMBER(SEARCH($H54,ANCHORARRAY( V$3))), "--")</f>
        <v>#NAME?</v>
      </c>
      <c r="W54" s="36" t="e">
        <f t="array" aca="1" ref="W54" ca="1">_xlws.FILTER(ANCHORARRAY(W$3), ISNUMBER(SEARCH($H54,ANCHORARRAY( W$3))), "--")</f>
        <v>#NAME?</v>
      </c>
      <c r="X54" s="36" t="e">
        <f t="array" aca="1" ref="X54" ca="1">_xlws.FILTER(ANCHORARRAY(X$3), ISNUMBER(SEARCH($H54,ANCHORARRAY( X$3))), "--")</f>
        <v>#NAME?</v>
      </c>
      <c r="Y54" s="36" t="e">
        <f t="array" aca="1" ref="Y54" ca="1">_xlws.FILTER(ANCHORARRAY(Y$3), ISNUMBER(SEARCH($H54,ANCHORARRAY( Y$3))), "--")</f>
        <v>#NAME?</v>
      </c>
      <c r="Z54" s="36" t="e">
        <f t="array" aca="1" ref="Z54" ca="1">_xlws.FILTER(ANCHORARRAY(Z$3), ISNUMBER(SEARCH($H54,ANCHORARRAY( Z$3))), "--")</f>
        <v>#NAME?</v>
      </c>
      <c r="AA54" s="36" t="e">
        <f t="array" aca="1" ref="AA54" ca="1">_xlws.FILTER(ANCHORARRAY(AA$3), ISNUMBER(SEARCH($H54,ANCHORARRAY( AA$3))), "--")</f>
        <v>#NAME?</v>
      </c>
      <c r="AB54" s="36" t="e">
        <f t="array" aca="1" ref="AB54" ca="1">_xlws.FILTER(ANCHORARRAY(AB$3), ISNUMBER(SEARCH($H54,ANCHORARRAY( AB$3))), "--")</f>
        <v>#NAME?</v>
      </c>
      <c r="AC54" s="36" t="e">
        <f t="array" aca="1" ref="AC54" ca="1">_xlws.FILTER(ANCHORARRAY(AC$3), ISNUMBER(SEARCH($H54,ANCHORARRAY( AC$3))), "--")</f>
        <v>#NAME?</v>
      </c>
      <c r="AD54" s="36" t="e">
        <f t="array" aca="1" ref="AD54" ca="1">_xlws.FILTER(ANCHORARRAY(AD$3), ISNUMBER(SEARCH($H54,ANCHORARRAY( AD$3))), "--")</f>
        <v>#NAME?</v>
      </c>
      <c r="AE54" s="36" t="e">
        <f t="array" aca="1" ref="AE54" ca="1">_xlws.FILTER(ANCHORARRAY(AE$3), ISNUMBER(SEARCH($H54,ANCHORARRAY( AE$3))), "--")</f>
        <v>#NAME?</v>
      </c>
      <c r="AF54" s="36" t="e">
        <f t="array" aca="1" ref="AF54" ca="1">_xlws.FILTER(ANCHORARRAY(AF$3), ISNUMBER(SEARCH($H54,ANCHORARRAY( AF$3))), "--")</f>
        <v>#NAME?</v>
      </c>
      <c r="AG54" s="36" t="e">
        <f t="array" aca="1" ref="AG54" ca="1">_xlws.FILTER(ANCHORARRAY(AG$3), ISNUMBER(SEARCH($H54,ANCHORARRAY( AG$3))), "--")</f>
        <v>#NAME?</v>
      </c>
      <c r="AH54" s="36" t="e">
        <f t="array" aca="1" ref="AH54" ca="1">_xlws.FILTER(ANCHORARRAY(AH$3), ISNUMBER(SEARCH($H54,ANCHORARRAY( AH$3))), "--")</f>
        <v>#NAME?</v>
      </c>
      <c r="AI54" s="36" t="e">
        <f t="array" aca="1" ref="AI54" ca="1">_xlws.FILTER(ANCHORARRAY(AI$3), ISNUMBER(SEARCH($H54,ANCHORARRAY( AI$3))), "--")</f>
        <v>#NAME?</v>
      </c>
      <c r="AJ54" s="36" t="e">
        <f t="array" aca="1" ref="AJ54" ca="1">_xlws.FILTER(ANCHORARRAY(AJ$3), ISNUMBER(SEARCH($H54,ANCHORARRAY( AJ$3))), "--")</f>
        <v>#NAME?</v>
      </c>
      <c r="AK54" s="36" t="e">
        <f t="array" aca="1" ref="AK54" ca="1">_xlws.FILTER(ANCHORARRAY(AK$3), ISNUMBER(SEARCH($H54,ANCHORARRAY( AK$3))), "--")</f>
        <v>#NAME?</v>
      </c>
      <c r="AL54" s="36" t="e">
        <f t="array" aca="1" ref="AL54" ca="1">_xlws.FILTER(ANCHORARRAY(AL$3), ISNUMBER(SEARCH($H54,ANCHORARRAY( AL$3))), "--")</f>
        <v>#NAME?</v>
      </c>
      <c r="AM54" s="36" t="e">
        <f t="array" aca="1" ref="AM54" ca="1">_xlws.FILTER(ANCHORARRAY(AM$3), ISNUMBER(SEARCH($H54,ANCHORARRAY( AM$3))), "--")</f>
        <v>#NAME?</v>
      </c>
      <c r="AN54" s="36" t="e">
        <f t="array" aca="1" ref="AN54" ca="1">_xlws.FILTER(ANCHORARRAY(AN$3), ISNUMBER(SEARCH($H54,ANCHORARRAY( AN$3))), "--")</f>
        <v>#NAME?</v>
      </c>
      <c r="AO54" s="36" t="e">
        <f t="array" aca="1" ref="AO54" ca="1">_xlws.FILTER(ANCHORARRAY(AO$3), ISNUMBER(SEARCH($H54,ANCHORARRAY( AO$3))), "--")</f>
        <v>#NAME?</v>
      </c>
      <c r="AP54" s="36" t="e">
        <f t="array" aca="1" ref="AP54" ca="1">_xlws.FILTER(ANCHORARRAY(AP$3), ISNUMBER(SEARCH($H54,ANCHORARRAY( AP$3))), "--")</f>
        <v>#NAME?</v>
      </c>
      <c r="AQ54" s="36" t="e">
        <f t="array" aca="1" ref="AQ54" ca="1">_xlws.FILTER(ANCHORARRAY(AQ$3), ISNUMBER(SEARCH($H54,ANCHORARRAY( AQ$3))), "--")</f>
        <v>#NAME?</v>
      </c>
      <c r="AR54" s="36" t="e">
        <f t="array" aca="1" ref="AR54" ca="1">_xlws.FILTER(ANCHORARRAY(AR$3), ISNUMBER(SEARCH($H54,ANCHORARRAY( AR$3))), "--")</f>
        <v>#NAME?</v>
      </c>
      <c r="AS54" s="36" t="e">
        <f t="array" aca="1" ref="AS54" ca="1">_xlws.FILTER(ANCHORARRAY(AS$3), ISNUMBER(SEARCH($H54,ANCHORARRAY( AS$3))), "--")</f>
        <v>#NAME?</v>
      </c>
      <c r="AT54" s="36" t="e">
        <f t="array" aca="1" ref="AT54" ca="1">_xlws.FILTER(ANCHORARRAY(AT$3), ISNUMBER(SEARCH($H54,ANCHORARRAY( AT$3))), "--")</f>
        <v>#NAME?</v>
      </c>
      <c r="AU54" s="36" t="e">
        <f t="array" aca="1" ref="AU54" ca="1">_xlws.FILTER(ANCHORARRAY(AU$3), ISNUMBER(SEARCH($H54,ANCHORARRAY( AU$3))), "--")</f>
        <v>#NAME?</v>
      </c>
      <c r="AV54" s="36" t="e">
        <f t="array" aca="1" ref="AV54" ca="1">_xlws.FILTER(ANCHORARRAY(AV$3), ISNUMBER(SEARCH($H54,ANCHORARRAY( AV$3))), "--")</f>
        <v>#NAME?</v>
      </c>
      <c r="AW54" s="36" t="e">
        <f t="array" aca="1" ref="AW54" ca="1">_xlws.FILTER(ANCHORARRAY(AW$3), ISNUMBER(SEARCH($H54,ANCHORARRAY( AW$3))), "--")</f>
        <v>#NAME?</v>
      </c>
      <c r="AX54" s="36" t="e">
        <f t="array" aca="1" ref="AX54" ca="1">_xlws.FILTER(ANCHORARRAY(AX$3), ISNUMBER(SEARCH($H54,ANCHORARRAY( AX$3))), "--")</f>
        <v>#NAME?</v>
      </c>
      <c r="AY54" s="36" t="e">
        <f t="array" aca="1" ref="AY54" ca="1">_xlws.FILTER(ANCHORARRAY(AY$3), ISNUMBER(SEARCH($H54,ANCHORARRAY( AY$3))), "--")</f>
        <v>#NAME?</v>
      </c>
      <c r="AZ54" s="36" t="e">
        <f t="array" aca="1" ref="AZ54" ca="1">_xlws.FILTER(ANCHORARRAY(AZ$3), ISNUMBER(SEARCH($H54,ANCHORARRAY( AZ$3))), "--")</f>
        <v>#NAME?</v>
      </c>
      <c r="BA54" s="36" t="e">
        <f t="array" aca="1" ref="BA54" ca="1">_xlws.FILTER(ANCHORARRAY(BA$3), ISNUMBER(SEARCH($H54,ANCHORARRAY( BA$3))), "--")</f>
        <v>#NAME?</v>
      </c>
      <c r="BB54" s="36" t="e">
        <f t="array" aca="1" ref="BB54" ca="1">_xlws.FILTER(ANCHORARRAY(BB$3), ISNUMBER(SEARCH($H54,ANCHORARRAY( BB$3))), "--")</f>
        <v>#NAME?</v>
      </c>
      <c r="BC54" s="36" t="e">
        <f t="array" aca="1" ref="BC54" ca="1">_xlws.FILTER(ANCHORARRAY(BC$3), ISNUMBER(SEARCH($H54,ANCHORARRAY( BC$3))), "--")</f>
        <v>#NAME?</v>
      </c>
      <c r="BD54" s="36" t="e">
        <f t="array" aca="1" ref="BD54" ca="1">_xlws.FILTER(ANCHORARRAY(BD$3), ISNUMBER(SEARCH($H54,ANCHORARRAY( BD$3))), "--")</f>
        <v>#NAME?</v>
      </c>
      <c r="BE54" s="36" t="e">
        <f t="array" aca="1" ref="BE54" ca="1">_xlws.FILTER(ANCHORARRAY(BE$3), ISNUMBER(SEARCH($H54,ANCHORARRAY( BE$3))), "--")</f>
        <v>#NAME?</v>
      </c>
      <c r="BF54" s="36" t="e">
        <f t="array" aca="1" ref="BF54" ca="1">_xlws.FILTER(ANCHORARRAY(BF$3), ISNUMBER(SEARCH($H54,ANCHORARRAY( BF$3))), "--")</f>
        <v>#NAME?</v>
      </c>
      <c r="BG54" s="36" t="e">
        <f t="array" aca="1" ref="BG54" ca="1">_xlws.FILTER(ANCHORARRAY(BG$3), ISNUMBER(SEARCH($H54,ANCHORARRAY( BG$3))), "--")</f>
        <v>#NAME?</v>
      </c>
      <c r="BH54" s="36" t="e">
        <f t="array" aca="1" ref="BH54" ca="1">_xlws.FILTER(ANCHORARRAY(BH$3), ISNUMBER(SEARCH($H54,ANCHORARRAY( BH$3))), "--")</f>
        <v>#NAME?</v>
      </c>
      <c r="BI54" s="36" t="s">
        <v>514</v>
      </c>
    </row>
    <row r="55" spans="2:61" ht="15.75" customHeight="1" x14ac:dyDescent="0.25">
      <c r="B55" s="254" t="s">
        <v>70</v>
      </c>
      <c r="C55" s="254" t="s">
        <v>528</v>
      </c>
      <c r="D55" s="255">
        <v>44631</v>
      </c>
      <c r="E55" s="259" t="s">
        <v>553</v>
      </c>
      <c r="BI55" s="36" t="s">
        <v>514</v>
      </c>
    </row>
    <row r="56" spans="2:61" ht="15.75" customHeight="1" x14ac:dyDescent="0.25">
      <c r="B56" s="254" t="s">
        <v>70</v>
      </c>
      <c r="C56" s="254" t="s">
        <v>529</v>
      </c>
      <c r="D56" s="255">
        <v>44631</v>
      </c>
      <c r="E56" s="259" t="s">
        <v>553</v>
      </c>
      <c r="BI56" s="36" t="s">
        <v>514</v>
      </c>
    </row>
    <row r="57" spans="2:61" ht="15.75" customHeight="1" x14ac:dyDescent="0.25">
      <c r="B57" s="260" t="s">
        <v>200</v>
      </c>
      <c r="C57" s="254" t="s">
        <v>554</v>
      </c>
      <c r="D57" s="255">
        <v>44488</v>
      </c>
      <c r="E57" s="254" t="s">
        <v>531</v>
      </c>
      <c r="BI57" s="36" t="s">
        <v>514</v>
      </c>
    </row>
    <row r="58" spans="2:61" ht="15.75" customHeight="1" x14ac:dyDescent="0.25">
      <c r="B58" s="260" t="s">
        <v>555</v>
      </c>
      <c r="C58" s="254" t="s">
        <v>556</v>
      </c>
      <c r="D58" s="255">
        <v>44470</v>
      </c>
      <c r="E58" s="258" t="s">
        <v>557</v>
      </c>
      <c r="BI58" s="36" t="s">
        <v>514</v>
      </c>
    </row>
    <row r="59" spans="2:61" ht="15.75" customHeight="1" x14ac:dyDescent="0.25">
      <c r="B59" s="254" t="s">
        <v>48</v>
      </c>
      <c r="C59" s="254" t="s">
        <v>524</v>
      </c>
      <c r="D59" s="255">
        <v>44449</v>
      </c>
      <c r="E59" s="258" t="s">
        <v>558</v>
      </c>
      <c r="BI59" s="36" t="s">
        <v>514</v>
      </c>
    </row>
    <row r="60" spans="2:61" ht="15.75" customHeight="1" x14ac:dyDescent="0.25">
      <c r="B60" s="254" t="s">
        <v>48</v>
      </c>
      <c r="C60" s="254" t="s">
        <v>36</v>
      </c>
      <c r="D60" s="255">
        <v>44449</v>
      </c>
      <c r="E60" s="258" t="s">
        <v>559</v>
      </c>
      <c r="H60" s="257" t="s">
        <v>542</v>
      </c>
      <c r="I60" s="36" t="e">
        <f t="array" aca="1" ref="I60" ca="1">_xlws.FILTER(ANCHORARRAY(I$3), ISNUMBER(SEARCH($H60,ANCHORARRAY( I$3))), "--")</f>
        <v>#NAME?</v>
      </c>
      <c r="J60" s="36" t="e">
        <f t="array" aca="1" ref="J60" ca="1">_xlws.FILTER(ANCHORARRAY(J$3), ISNUMBER(SEARCH($H60,ANCHORARRAY( J$3))), "--")</f>
        <v>#NAME?</v>
      </c>
      <c r="K60" s="36" t="e">
        <f t="array" aca="1" ref="K60" ca="1">_xlws.FILTER(ANCHORARRAY(K$3), ISNUMBER(SEARCH($H60,ANCHORARRAY( K$3))), "--")</f>
        <v>#NAME?</v>
      </c>
      <c r="L60" s="36" t="e">
        <f t="array" aca="1" ref="L60" ca="1">_xlws.FILTER(ANCHORARRAY(L$3), ISNUMBER(SEARCH($H60,ANCHORARRAY( L$3))), "--")</f>
        <v>#NAME?</v>
      </c>
      <c r="M60" s="36" t="e">
        <f t="array" aca="1" ref="M60" ca="1">_xlws.FILTER(ANCHORARRAY(M$3), ISNUMBER(SEARCH($H60,ANCHORARRAY( M$3))), "--")</f>
        <v>#NAME?</v>
      </c>
      <c r="N60" s="36" t="e">
        <f t="array" aca="1" ref="N60" ca="1">_xlws.FILTER(ANCHORARRAY(N$3), ISNUMBER(SEARCH($H60,ANCHORARRAY( N$3))), "--")</f>
        <v>#NAME?</v>
      </c>
      <c r="O60" s="36" t="e">
        <f t="array" aca="1" ref="O60" ca="1">_xlws.FILTER(ANCHORARRAY(O$3), ISNUMBER(SEARCH($H60,ANCHORARRAY( O$3))), "--")</f>
        <v>#NAME?</v>
      </c>
      <c r="P60" s="36" t="e">
        <f t="array" aca="1" ref="P60" ca="1">_xlws.FILTER(ANCHORARRAY(P$3), ISNUMBER(SEARCH($H60,ANCHORARRAY( P$3))), "--")</f>
        <v>#NAME?</v>
      </c>
      <c r="Q60" s="36" t="e">
        <f t="array" aca="1" ref="Q60" ca="1">_xlws.FILTER(ANCHORARRAY(Q$3), ISNUMBER(SEARCH($H60,ANCHORARRAY( Q$3))), "--")</f>
        <v>#NAME?</v>
      </c>
      <c r="R60" s="36" t="e">
        <f t="array" aca="1" ref="R60" ca="1">_xlws.FILTER(ANCHORARRAY(R$3), ISNUMBER(SEARCH($H60,ANCHORARRAY( R$3))), "--")</f>
        <v>#NAME?</v>
      </c>
      <c r="S60" s="36" t="e">
        <f t="array" aca="1" ref="S60" ca="1">_xlws.FILTER(ANCHORARRAY(S$3), ISNUMBER(SEARCH($H60,ANCHORARRAY( S$3))), "--")</f>
        <v>#NAME?</v>
      </c>
      <c r="T60" s="36" t="e">
        <f t="array" aca="1" ref="T60" ca="1">_xlws.FILTER(ANCHORARRAY(T$3), ISNUMBER(SEARCH($H60,ANCHORARRAY( T$3))), "--")</f>
        <v>#NAME?</v>
      </c>
      <c r="U60" s="36" t="e">
        <f t="array" aca="1" ref="U60" ca="1">_xlws.FILTER(ANCHORARRAY(U$3), ISNUMBER(SEARCH($H60,ANCHORARRAY( U$3))), "--")</f>
        <v>#NAME?</v>
      </c>
      <c r="V60" s="36" t="e">
        <f t="array" aca="1" ref="V60" ca="1">_xlws.FILTER(ANCHORARRAY(V$3), ISNUMBER(SEARCH($H60,ANCHORARRAY( V$3))), "--")</f>
        <v>#NAME?</v>
      </c>
      <c r="W60" s="36" t="e">
        <f t="array" aca="1" ref="W60" ca="1">_xlws.FILTER(ANCHORARRAY(W$3), ISNUMBER(SEARCH($H60,ANCHORARRAY( W$3))), "--")</f>
        <v>#NAME?</v>
      </c>
      <c r="X60" s="36" t="e">
        <f t="array" aca="1" ref="X60" ca="1">_xlws.FILTER(ANCHORARRAY(X$3), ISNUMBER(SEARCH($H60,ANCHORARRAY( X$3))), "--")</f>
        <v>#NAME?</v>
      </c>
      <c r="Y60" s="36" t="e">
        <f t="array" aca="1" ref="Y60" ca="1">_xlws.FILTER(ANCHORARRAY(Y$3), ISNUMBER(SEARCH($H60,ANCHORARRAY( Y$3))), "--")</f>
        <v>#NAME?</v>
      </c>
      <c r="Z60" s="36" t="e">
        <f t="array" aca="1" ref="Z60" ca="1">_xlws.FILTER(ANCHORARRAY(Z$3), ISNUMBER(SEARCH($H60,ANCHORARRAY( Z$3))), "--")</f>
        <v>#NAME?</v>
      </c>
      <c r="AA60" s="36" t="e">
        <f t="array" aca="1" ref="AA60" ca="1">_xlws.FILTER(ANCHORARRAY(AA$3), ISNUMBER(SEARCH($H60,ANCHORARRAY( AA$3))), "--")</f>
        <v>#NAME?</v>
      </c>
      <c r="AB60" s="36" t="e">
        <f t="array" aca="1" ref="AB60" ca="1">_xlws.FILTER(ANCHORARRAY(AB$3), ISNUMBER(SEARCH($H60,ANCHORARRAY( AB$3))), "--")</f>
        <v>#NAME?</v>
      </c>
      <c r="AC60" s="36" t="e">
        <f t="array" aca="1" ref="AC60" ca="1">_xlws.FILTER(ANCHORARRAY(AC$3), ISNUMBER(SEARCH($H60,ANCHORARRAY( AC$3))), "--")</f>
        <v>#NAME?</v>
      </c>
      <c r="AD60" s="36" t="e">
        <f t="array" aca="1" ref="AD60" ca="1">_xlws.FILTER(ANCHORARRAY(AD$3), ISNUMBER(SEARCH($H60,ANCHORARRAY( AD$3))), "--")</f>
        <v>#NAME?</v>
      </c>
      <c r="AE60" s="36" t="e">
        <f t="array" aca="1" ref="AE60" ca="1">_xlws.FILTER(ANCHORARRAY(AE$3), ISNUMBER(SEARCH($H60,ANCHORARRAY( AE$3))), "--")</f>
        <v>#NAME?</v>
      </c>
      <c r="AF60" s="36" t="e">
        <f t="array" aca="1" ref="AF60" ca="1">_xlws.FILTER(ANCHORARRAY(AF$3), ISNUMBER(SEARCH($H60,ANCHORARRAY( AF$3))), "--")</f>
        <v>#NAME?</v>
      </c>
      <c r="AG60" s="36" t="e">
        <f t="array" aca="1" ref="AG60" ca="1">_xlws.FILTER(ANCHORARRAY(AG$3), ISNUMBER(SEARCH($H60,ANCHORARRAY( AG$3))), "--")</f>
        <v>#NAME?</v>
      </c>
      <c r="AH60" s="36" t="e">
        <f t="array" aca="1" ref="AH60" ca="1">_xlws.FILTER(ANCHORARRAY(AH$3), ISNUMBER(SEARCH($H60,ANCHORARRAY( AH$3))), "--")</f>
        <v>#NAME?</v>
      </c>
      <c r="AI60" s="36" t="e">
        <f t="array" aca="1" ref="AI60" ca="1">_xlws.FILTER(ANCHORARRAY(AI$3), ISNUMBER(SEARCH($H60,ANCHORARRAY( AI$3))), "--")</f>
        <v>#NAME?</v>
      </c>
      <c r="AJ60" s="36" t="e">
        <f t="array" aca="1" ref="AJ60" ca="1">_xlws.FILTER(ANCHORARRAY(AJ$3), ISNUMBER(SEARCH($H60,ANCHORARRAY( AJ$3))), "--")</f>
        <v>#NAME?</v>
      </c>
      <c r="AK60" s="36" t="e">
        <f t="array" aca="1" ref="AK60" ca="1">_xlws.FILTER(ANCHORARRAY(AK$3), ISNUMBER(SEARCH($H60,ANCHORARRAY( AK$3))), "--")</f>
        <v>#NAME?</v>
      </c>
      <c r="AL60" s="36" t="e">
        <f t="array" aca="1" ref="AL60" ca="1">_xlws.FILTER(ANCHORARRAY(AL$3), ISNUMBER(SEARCH($H60,ANCHORARRAY( AL$3))), "--")</f>
        <v>#NAME?</v>
      </c>
      <c r="AM60" s="36" t="e">
        <f t="array" aca="1" ref="AM60" ca="1">_xlws.FILTER(ANCHORARRAY(AM$3), ISNUMBER(SEARCH($H60,ANCHORARRAY( AM$3))), "--")</f>
        <v>#NAME?</v>
      </c>
      <c r="AN60" s="36" t="e">
        <f t="array" aca="1" ref="AN60" ca="1">_xlws.FILTER(ANCHORARRAY(AN$3), ISNUMBER(SEARCH($H60,ANCHORARRAY( AN$3))), "--")</f>
        <v>#NAME?</v>
      </c>
      <c r="AO60" s="36" t="e">
        <f t="array" aca="1" ref="AO60" ca="1">_xlws.FILTER(ANCHORARRAY(AO$3), ISNUMBER(SEARCH($H60,ANCHORARRAY( AO$3))), "--")</f>
        <v>#NAME?</v>
      </c>
      <c r="AP60" s="36" t="e">
        <f t="array" aca="1" ref="AP60" ca="1">_xlws.FILTER(ANCHORARRAY(AP$3), ISNUMBER(SEARCH($H60,ANCHORARRAY( AP$3))), "--")</f>
        <v>#NAME?</v>
      </c>
      <c r="AQ60" s="36" t="e">
        <f t="array" aca="1" ref="AQ60" ca="1">_xlws.FILTER(ANCHORARRAY(AQ$3), ISNUMBER(SEARCH($H60,ANCHORARRAY( AQ$3))), "--")</f>
        <v>#NAME?</v>
      </c>
      <c r="AR60" s="36" t="e">
        <f t="array" aca="1" ref="AR60" ca="1">_xlws.FILTER(ANCHORARRAY(AR$3), ISNUMBER(SEARCH($H60,ANCHORARRAY( AR$3))), "--")</f>
        <v>#NAME?</v>
      </c>
      <c r="AS60" s="36" t="e">
        <f t="array" aca="1" ref="AS60" ca="1">_xlws.FILTER(ANCHORARRAY(AS$3), ISNUMBER(SEARCH($H60,ANCHORARRAY( AS$3))), "--")</f>
        <v>#NAME?</v>
      </c>
      <c r="AT60" s="36" t="e">
        <f t="array" aca="1" ref="AT60" ca="1">_xlws.FILTER(ANCHORARRAY(AT$3), ISNUMBER(SEARCH($H60,ANCHORARRAY( AT$3))), "--")</f>
        <v>#NAME?</v>
      </c>
      <c r="AU60" s="36" t="e">
        <f t="array" aca="1" ref="AU60" ca="1">_xlws.FILTER(ANCHORARRAY(AU$3), ISNUMBER(SEARCH($H60,ANCHORARRAY( AU$3))), "--")</f>
        <v>#NAME?</v>
      </c>
      <c r="AV60" s="36" t="e">
        <f t="array" aca="1" ref="AV60" ca="1">_xlws.FILTER(ANCHORARRAY(AV$3), ISNUMBER(SEARCH($H60,ANCHORARRAY( AV$3))), "--")</f>
        <v>#NAME?</v>
      </c>
      <c r="AW60" s="36" t="e">
        <f t="array" aca="1" ref="AW60" ca="1">_xlws.FILTER(ANCHORARRAY(AW$3), ISNUMBER(SEARCH($H60,ANCHORARRAY( AW$3))), "--")</f>
        <v>#NAME?</v>
      </c>
      <c r="AX60" s="36" t="e">
        <f t="array" aca="1" ref="AX60" ca="1">_xlws.FILTER(ANCHORARRAY(AX$3), ISNUMBER(SEARCH($H60,ANCHORARRAY( AX$3))), "--")</f>
        <v>#NAME?</v>
      </c>
      <c r="AY60" s="36" t="e">
        <f t="array" aca="1" ref="AY60" ca="1">_xlws.FILTER(ANCHORARRAY(AY$3), ISNUMBER(SEARCH($H60,ANCHORARRAY( AY$3))), "--")</f>
        <v>#NAME?</v>
      </c>
      <c r="AZ60" s="36" t="e">
        <f t="array" aca="1" ref="AZ60" ca="1">_xlws.FILTER(ANCHORARRAY(AZ$3), ISNUMBER(SEARCH($H60,ANCHORARRAY( AZ$3))), "--")</f>
        <v>#NAME?</v>
      </c>
      <c r="BA60" s="36" t="e">
        <f t="array" aca="1" ref="BA60" ca="1">_xlws.FILTER(ANCHORARRAY(BA$3), ISNUMBER(SEARCH($H60,ANCHORARRAY( BA$3))), "--")</f>
        <v>#NAME?</v>
      </c>
      <c r="BB60" s="36" t="e">
        <f t="array" aca="1" ref="BB60" ca="1">_xlws.FILTER(ANCHORARRAY(BB$3), ISNUMBER(SEARCH($H60,ANCHORARRAY( BB$3))), "--")</f>
        <v>#NAME?</v>
      </c>
      <c r="BC60" s="36" t="e">
        <f t="array" aca="1" ref="BC60" ca="1">_xlws.FILTER(ANCHORARRAY(BC$3), ISNUMBER(SEARCH($H60,ANCHORARRAY( BC$3))), "--")</f>
        <v>#NAME?</v>
      </c>
      <c r="BD60" s="36" t="e">
        <f t="array" aca="1" ref="BD60" ca="1">_xlws.FILTER(ANCHORARRAY(BD$3), ISNUMBER(SEARCH($H60,ANCHORARRAY( BD$3))), "--")</f>
        <v>#NAME?</v>
      </c>
      <c r="BE60" s="36" t="e">
        <f t="array" aca="1" ref="BE60" ca="1">_xlws.FILTER(ANCHORARRAY(BE$3), ISNUMBER(SEARCH($H60,ANCHORARRAY( BE$3))), "--")</f>
        <v>#NAME?</v>
      </c>
      <c r="BF60" s="36" t="e">
        <f t="array" aca="1" ref="BF60" ca="1">_xlws.FILTER(ANCHORARRAY(BF$3), ISNUMBER(SEARCH($H60,ANCHORARRAY( BF$3))), "--")</f>
        <v>#NAME?</v>
      </c>
      <c r="BG60" s="36" t="e">
        <f t="array" aca="1" ref="BG60" ca="1">_xlws.FILTER(ANCHORARRAY(BG$3), ISNUMBER(SEARCH($H60,ANCHORARRAY( BG$3))), "--")</f>
        <v>#NAME?</v>
      </c>
      <c r="BH60" s="36" t="e">
        <f t="array" aca="1" ref="BH60" ca="1">_xlws.FILTER(ANCHORARRAY(BH$3), ISNUMBER(SEARCH($H60,ANCHORARRAY( BH$3))), "--")</f>
        <v>#NAME?</v>
      </c>
      <c r="BI60" s="36" t="e">
        <f t="array" aca="1" ref="BI60" ca="1">_xlws.FILTER(ANCHORARRAY(BI$3), ISNUMBER(SEARCH($H60,ANCHORARRAY( BI$3))), "--")</f>
        <v>#NAME?</v>
      </c>
    </row>
    <row r="61" spans="2:61" ht="15.75" customHeight="1" x14ac:dyDescent="0.25">
      <c r="B61" s="254" t="s">
        <v>48</v>
      </c>
      <c r="C61" s="254" t="s">
        <v>526</v>
      </c>
      <c r="D61" s="255">
        <v>44449</v>
      </c>
      <c r="E61" s="258" t="s">
        <v>560</v>
      </c>
      <c r="BI61" s="36" t="s">
        <v>514</v>
      </c>
    </row>
    <row r="62" spans="2:61" ht="15.75" customHeight="1" x14ac:dyDescent="0.25">
      <c r="B62" s="254" t="s">
        <v>48</v>
      </c>
      <c r="C62" s="254" t="s">
        <v>527</v>
      </c>
      <c r="D62" s="255">
        <v>44449</v>
      </c>
      <c r="E62" s="258" t="s">
        <v>561</v>
      </c>
      <c r="BI62" s="36" t="s">
        <v>514</v>
      </c>
    </row>
    <row r="63" spans="2:61" ht="15.75" customHeight="1" x14ac:dyDescent="0.25">
      <c r="B63" s="254" t="s">
        <v>48</v>
      </c>
      <c r="C63" s="254" t="s">
        <v>528</v>
      </c>
      <c r="D63" s="255">
        <v>44449</v>
      </c>
      <c r="E63" s="258" t="s">
        <v>562</v>
      </c>
      <c r="BI63" s="36" t="s">
        <v>514</v>
      </c>
    </row>
    <row r="64" spans="2:61" ht="15.75" customHeight="1" x14ac:dyDescent="0.25">
      <c r="B64" s="254" t="s">
        <v>48</v>
      </c>
      <c r="C64" s="254" t="s">
        <v>529</v>
      </c>
      <c r="D64" s="255">
        <v>44449</v>
      </c>
      <c r="E64" s="258" t="s">
        <v>563</v>
      </c>
      <c r="BI64" s="36" t="s">
        <v>514</v>
      </c>
    </row>
    <row r="65" spans="2:61" ht="15.75" customHeight="1" x14ac:dyDescent="0.25">
      <c r="B65" s="260" t="s">
        <v>199</v>
      </c>
      <c r="C65" s="254" t="s">
        <v>554</v>
      </c>
      <c r="D65" s="255">
        <v>44288</v>
      </c>
      <c r="E65" s="254" t="s">
        <v>531</v>
      </c>
      <c r="BI65" s="36" t="s">
        <v>514</v>
      </c>
    </row>
    <row r="66" spans="2:61" ht="15.75" customHeight="1" x14ac:dyDescent="0.25">
      <c r="B66" s="260" t="s">
        <v>564</v>
      </c>
      <c r="C66" s="254" t="s">
        <v>565</v>
      </c>
      <c r="D66" s="255">
        <v>44175</v>
      </c>
      <c r="E66" s="254" t="s">
        <v>566</v>
      </c>
      <c r="H66" s="257" t="s">
        <v>543</v>
      </c>
      <c r="I66" s="36" t="e">
        <f t="array" aca="1" ref="I66" ca="1">_xlws.FILTER(ANCHORARRAY(I$3), ISNUMBER(SEARCH($H66,ANCHORARRAY( I$3))), "--")</f>
        <v>#NAME?</v>
      </c>
      <c r="J66" s="36" t="e">
        <f t="array" aca="1" ref="J66" ca="1">_xlws.FILTER(ANCHORARRAY(J$3), ISNUMBER(SEARCH($H66,ANCHORARRAY( J$3))), "--")</f>
        <v>#NAME?</v>
      </c>
      <c r="K66" s="36" t="e">
        <f t="array" aca="1" ref="K66" ca="1">_xlws.FILTER(ANCHORARRAY(K$3), ISNUMBER(SEARCH($H66,ANCHORARRAY( K$3))), "--")</f>
        <v>#NAME?</v>
      </c>
      <c r="L66" s="36" t="e">
        <f t="array" aca="1" ref="L66" ca="1">_xlws.FILTER(ANCHORARRAY(L$3), ISNUMBER(SEARCH($H66,ANCHORARRAY( L$3))), "--")</f>
        <v>#NAME?</v>
      </c>
      <c r="M66" s="36" t="e">
        <f t="array" aca="1" ref="M66" ca="1">_xlws.FILTER(ANCHORARRAY(M$3), ISNUMBER(SEARCH($H66,ANCHORARRAY( M$3))), "--")</f>
        <v>#NAME?</v>
      </c>
      <c r="N66" s="36" t="e">
        <f t="array" aca="1" ref="N66" ca="1">_xlws.FILTER(ANCHORARRAY(N$3), ISNUMBER(SEARCH($H66,ANCHORARRAY( N$3))), "--")</f>
        <v>#NAME?</v>
      </c>
      <c r="O66" s="36" t="e">
        <f t="array" aca="1" ref="O66" ca="1">_xlws.FILTER(ANCHORARRAY(O$3), ISNUMBER(SEARCH($H66,ANCHORARRAY( O$3))), "--")</f>
        <v>#NAME?</v>
      </c>
      <c r="P66" s="36" t="e">
        <f t="array" aca="1" ref="P66" ca="1">_xlws.FILTER(ANCHORARRAY(P$3), ISNUMBER(SEARCH($H66,ANCHORARRAY( P$3))), "--")</f>
        <v>#NAME?</v>
      </c>
      <c r="Q66" s="36" t="e">
        <f t="array" aca="1" ref="Q66" ca="1">_xlws.FILTER(ANCHORARRAY(Q$3), ISNUMBER(SEARCH($H66,ANCHORARRAY( Q$3))), "--")</f>
        <v>#NAME?</v>
      </c>
      <c r="R66" s="36" t="e">
        <f t="array" aca="1" ref="R66" ca="1">_xlws.FILTER(ANCHORARRAY(R$3), ISNUMBER(SEARCH($H66,ANCHORARRAY( R$3))), "--")</f>
        <v>#NAME?</v>
      </c>
      <c r="S66" s="36" t="e">
        <f t="array" aca="1" ref="S66" ca="1">_xlws.FILTER(ANCHORARRAY(S$3), ISNUMBER(SEARCH($H66,ANCHORARRAY( S$3))), "--")</f>
        <v>#NAME?</v>
      </c>
      <c r="T66" s="36" t="e">
        <f t="array" aca="1" ref="T66" ca="1">_xlws.FILTER(ANCHORARRAY(T$3), ISNUMBER(SEARCH($H66,ANCHORARRAY( T$3))), "--")</f>
        <v>#NAME?</v>
      </c>
      <c r="U66" s="36" t="e">
        <f t="array" aca="1" ref="U66" ca="1">_xlws.FILTER(ANCHORARRAY(U$3), ISNUMBER(SEARCH($H66,ANCHORARRAY( U$3))), "--")</f>
        <v>#NAME?</v>
      </c>
      <c r="V66" s="36" t="e">
        <f t="array" aca="1" ref="V66" ca="1">_xlws.FILTER(ANCHORARRAY(V$3), ISNUMBER(SEARCH($H66,ANCHORARRAY( V$3))), "--")</f>
        <v>#NAME?</v>
      </c>
      <c r="W66" s="36" t="e">
        <f t="array" aca="1" ref="W66" ca="1">_xlws.FILTER(ANCHORARRAY(W$3), ISNUMBER(SEARCH($H66,ANCHORARRAY( W$3))), "--")</f>
        <v>#NAME?</v>
      </c>
      <c r="X66" s="36" t="e">
        <f t="array" aca="1" ref="X66" ca="1">_xlws.FILTER(ANCHORARRAY(X$3), ISNUMBER(SEARCH($H66,ANCHORARRAY( X$3))), "--")</f>
        <v>#NAME?</v>
      </c>
      <c r="Y66" s="36" t="e">
        <f t="array" aca="1" ref="Y66" ca="1">_xlws.FILTER(ANCHORARRAY(Y$3), ISNUMBER(SEARCH($H66,ANCHORARRAY( Y$3))), "--")</f>
        <v>#NAME?</v>
      </c>
      <c r="Z66" s="36" t="e">
        <f t="array" aca="1" ref="Z66" ca="1">_xlws.FILTER(ANCHORARRAY(Z$3), ISNUMBER(SEARCH($H66,ANCHORARRAY( Z$3))), "--")</f>
        <v>#NAME?</v>
      </c>
      <c r="AA66" s="36" t="e">
        <f t="array" aca="1" ref="AA66" ca="1">_xlws.FILTER(ANCHORARRAY(AA$3), ISNUMBER(SEARCH($H66,ANCHORARRAY( AA$3))), "--")</f>
        <v>#NAME?</v>
      </c>
      <c r="AB66" s="36" t="e">
        <f t="array" aca="1" ref="AB66" ca="1">_xlws.FILTER(ANCHORARRAY(AB$3), ISNUMBER(SEARCH($H66,ANCHORARRAY( AB$3))), "--")</f>
        <v>#NAME?</v>
      </c>
      <c r="AC66" s="36" t="e">
        <f t="array" aca="1" ref="AC66" ca="1">_xlws.FILTER(ANCHORARRAY(AC$3), ISNUMBER(SEARCH($H66,ANCHORARRAY( AC$3))), "--")</f>
        <v>#NAME?</v>
      </c>
      <c r="AD66" s="36" t="e">
        <f t="array" aca="1" ref="AD66" ca="1">_xlws.FILTER(ANCHORARRAY(AD$3), ISNUMBER(SEARCH($H66,ANCHORARRAY( AD$3))), "--")</f>
        <v>#NAME?</v>
      </c>
      <c r="AE66" s="36" t="e">
        <f t="array" aca="1" ref="AE66" ca="1">_xlws.FILTER(ANCHORARRAY(AE$3), ISNUMBER(SEARCH($H66,ANCHORARRAY( AE$3))), "--")</f>
        <v>#NAME?</v>
      </c>
      <c r="AF66" s="36" t="e">
        <f t="array" aca="1" ref="AF66" ca="1">_xlws.FILTER(ANCHORARRAY(AF$3), ISNUMBER(SEARCH($H66,ANCHORARRAY( AF$3))), "--")</f>
        <v>#NAME?</v>
      </c>
      <c r="AG66" s="36" t="e">
        <f t="array" aca="1" ref="AG66" ca="1">_xlws.FILTER(ANCHORARRAY(AG$3), ISNUMBER(SEARCH($H66,ANCHORARRAY( AG$3))), "--")</f>
        <v>#NAME?</v>
      </c>
      <c r="AH66" s="36" t="e">
        <f t="array" aca="1" ref="AH66" ca="1">_xlws.FILTER(ANCHORARRAY(AH$3), ISNUMBER(SEARCH($H66,ANCHORARRAY( AH$3))), "--")</f>
        <v>#NAME?</v>
      </c>
      <c r="AI66" s="36" t="e">
        <f t="array" aca="1" ref="AI66" ca="1">_xlws.FILTER(ANCHORARRAY(AI$3), ISNUMBER(SEARCH($H66,ANCHORARRAY( AI$3))), "--")</f>
        <v>#NAME?</v>
      </c>
      <c r="AJ66" s="36" t="e">
        <f t="array" aca="1" ref="AJ66" ca="1">_xlws.FILTER(ANCHORARRAY(AJ$3), ISNUMBER(SEARCH($H66,ANCHORARRAY( AJ$3))), "--")</f>
        <v>#NAME?</v>
      </c>
      <c r="AK66" s="36" t="e">
        <f t="array" aca="1" ref="AK66" ca="1">_xlws.FILTER(ANCHORARRAY(AK$3), ISNUMBER(SEARCH($H66,ANCHORARRAY( AK$3))), "--")</f>
        <v>#NAME?</v>
      </c>
      <c r="AL66" s="36" t="e">
        <f t="array" aca="1" ref="AL66" ca="1">_xlws.FILTER(ANCHORARRAY(AL$3), ISNUMBER(SEARCH($H66,ANCHORARRAY( AL$3))), "--")</f>
        <v>#NAME?</v>
      </c>
      <c r="AM66" s="36" t="e">
        <f t="array" aca="1" ref="AM66" ca="1">_xlws.FILTER(ANCHORARRAY(AM$3), ISNUMBER(SEARCH($H66,ANCHORARRAY( AM$3))), "--")</f>
        <v>#NAME?</v>
      </c>
      <c r="AN66" s="36" t="e">
        <f t="array" aca="1" ref="AN66" ca="1">_xlws.FILTER(ANCHORARRAY(AN$3), ISNUMBER(SEARCH($H66,ANCHORARRAY( AN$3))), "--")</f>
        <v>#NAME?</v>
      </c>
      <c r="AO66" s="36" t="e">
        <f t="array" aca="1" ref="AO66" ca="1">_xlws.FILTER(ANCHORARRAY(AO$3), ISNUMBER(SEARCH($H66,ANCHORARRAY( AO$3))), "--")</f>
        <v>#NAME?</v>
      </c>
      <c r="AP66" s="36" t="e">
        <f t="array" aca="1" ref="AP66" ca="1">_xlws.FILTER(ANCHORARRAY(AP$3), ISNUMBER(SEARCH($H66,ANCHORARRAY( AP$3))), "--")</f>
        <v>#NAME?</v>
      </c>
      <c r="AQ66" s="36" t="e">
        <f t="array" aca="1" ref="AQ66" ca="1">_xlws.FILTER(ANCHORARRAY(AQ$3), ISNUMBER(SEARCH($H66,ANCHORARRAY( AQ$3))), "--")</f>
        <v>#NAME?</v>
      </c>
      <c r="AR66" s="36" t="e">
        <f t="array" aca="1" ref="AR66" ca="1">_xlws.FILTER(ANCHORARRAY(AR$3), ISNUMBER(SEARCH($H66,ANCHORARRAY( AR$3))), "--")</f>
        <v>#NAME?</v>
      </c>
      <c r="AS66" s="36" t="e">
        <f t="array" aca="1" ref="AS66" ca="1">_xlws.FILTER(ANCHORARRAY(AS$3), ISNUMBER(SEARCH($H66,ANCHORARRAY( AS$3))), "--")</f>
        <v>#NAME?</v>
      </c>
      <c r="AT66" s="36" t="e">
        <f t="array" aca="1" ref="AT66" ca="1">_xlws.FILTER(ANCHORARRAY(AT$3), ISNUMBER(SEARCH($H66,ANCHORARRAY( AT$3))), "--")</f>
        <v>#NAME?</v>
      </c>
      <c r="AU66" s="36" t="e">
        <f t="array" aca="1" ref="AU66" ca="1">_xlws.FILTER(ANCHORARRAY(AU$3), ISNUMBER(SEARCH($H66,ANCHORARRAY( AU$3))), "--")</f>
        <v>#NAME?</v>
      </c>
      <c r="AV66" s="36" t="e">
        <f t="array" aca="1" ref="AV66" ca="1">_xlws.FILTER(ANCHORARRAY(AV$3), ISNUMBER(SEARCH($H66,ANCHORARRAY( AV$3))), "--")</f>
        <v>#NAME?</v>
      </c>
      <c r="AW66" s="36" t="e">
        <f t="array" aca="1" ref="AW66" ca="1">_xlws.FILTER(ANCHORARRAY(AW$3), ISNUMBER(SEARCH($H66,ANCHORARRAY( AW$3))), "--")</f>
        <v>#NAME?</v>
      </c>
      <c r="AX66" s="36" t="e">
        <f t="array" aca="1" ref="AX66" ca="1">_xlws.FILTER(ANCHORARRAY(AX$3), ISNUMBER(SEARCH($H66,ANCHORARRAY( AX$3))), "--")</f>
        <v>#NAME?</v>
      </c>
      <c r="AY66" s="36" t="e">
        <f t="array" aca="1" ref="AY66" ca="1">_xlws.FILTER(ANCHORARRAY(AY$3), ISNUMBER(SEARCH($H66,ANCHORARRAY( AY$3))), "--")</f>
        <v>#NAME?</v>
      </c>
      <c r="AZ66" s="36" t="e">
        <f t="array" aca="1" ref="AZ66" ca="1">_xlws.FILTER(ANCHORARRAY(AZ$3), ISNUMBER(SEARCH($H66,ANCHORARRAY( AZ$3))), "--")</f>
        <v>#NAME?</v>
      </c>
      <c r="BA66" s="36" t="e">
        <f t="array" aca="1" ref="BA66" ca="1">_xlws.FILTER(ANCHORARRAY(BA$3), ISNUMBER(SEARCH($H66,ANCHORARRAY( BA$3))), "--")</f>
        <v>#NAME?</v>
      </c>
      <c r="BB66" s="36" t="e">
        <f t="array" aca="1" ref="BB66" ca="1">_xlws.FILTER(ANCHORARRAY(BB$3), ISNUMBER(SEARCH($H66,ANCHORARRAY( BB$3))), "--")</f>
        <v>#NAME?</v>
      </c>
      <c r="BC66" s="36" t="e">
        <f t="array" aca="1" ref="BC66" ca="1">_xlws.FILTER(ANCHORARRAY(BC$3), ISNUMBER(SEARCH($H66,ANCHORARRAY( BC$3))), "--")</f>
        <v>#NAME?</v>
      </c>
      <c r="BD66" s="36" t="e">
        <f t="array" aca="1" ref="BD66" ca="1">_xlws.FILTER(ANCHORARRAY(BD$3), ISNUMBER(SEARCH($H66,ANCHORARRAY( BD$3))), "--")</f>
        <v>#NAME?</v>
      </c>
      <c r="BE66" s="36" t="e">
        <f t="array" aca="1" ref="BE66" ca="1">_xlws.FILTER(ANCHORARRAY(BE$3), ISNUMBER(SEARCH($H66,ANCHORARRAY( BE$3))), "--")</f>
        <v>#NAME?</v>
      </c>
      <c r="BF66" s="36" t="e">
        <f t="array" aca="1" ref="BF66" ca="1">_xlws.FILTER(ANCHORARRAY(BF$3), ISNUMBER(SEARCH($H66,ANCHORARRAY( BF$3))), "--")</f>
        <v>#NAME?</v>
      </c>
      <c r="BG66" s="36" t="e">
        <f t="array" aca="1" ref="BG66" ca="1">_xlws.FILTER(ANCHORARRAY(BG$3), ISNUMBER(SEARCH($H66,ANCHORARRAY( BG$3))), "--")</f>
        <v>#NAME?</v>
      </c>
      <c r="BH66" s="36" t="e">
        <f t="array" aca="1" ref="BH66" ca="1">_xlws.FILTER(ANCHORARRAY(BH$3), ISNUMBER(SEARCH($H66,ANCHORARRAY( BH$3))), "--")</f>
        <v>#NAME?</v>
      </c>
      <c r="BI66" s="36" t="e">
        <f t="array" aca="1" ref="BI66" ca="1">_xlws.FILTER(ANCHORARRAY(BI$3), ISNUMBER(SEARCH($H66,ANCHORARRAY( BI$3))), "--")</f>
        <v>#NAME?</v>
      </c>
    </row>
    <row r="67" spans="2:61" ht="15.75" customHeight="1" x14ac:dyDescent="0.25">
      <c r="B67" s="260" t="s">
        <v>564</v>
      </c>
      <c r="C67" s="254" t="s">
        <v>567</v>
      </c>
      <c r="D67" s="255">
        <v>44175</v>
      </c>
      <c r="E67" s="254" t="s">
        <v>566</v>
      </c>
      <c r="BI67" s="36" t="s">
        <v>514</v>
      </c>
    </row>
    <row r="68" spans="2:61" ht="15.75" customHeight="1" x14ac:dyDescent="0.25">
      <c r="B68" s="260" t="s">
        <v>198</v>
      </c>
      <c r="C68" s="254" t="s">
        <v>565</v>
      </c>
      <c r="D68" s="255">
        <v>44166</v>
      </c>
      <c r="E68" s="254" t="s">
        <v>568</v>
      </c>
      <c r="BI68" s="36" t="s">
        <v>514</v>
      </c>
    </row>
    <row r="69" spans="2:61" ht="15.75" customHeight="1" x14ac:dyDescent="0.25">
      <c r="B69" s="260" t="s">
        <v>198</v>
      </c>
      <c r="C69" s="254" t="s">
        <v>567</v>
      </c>
      <c r="D69" s="255">
        <v>44166</v>
      </c>
      <c r="E69" s="254" t="s">
        <v>568</v>
      </c>
      <c r="BI69" s="36" t="s">
        <v>514</v>
      </c>
    </row>
    <row r="70" spans="2:61" ht="15.75" customHeight="1" x14ac:dyDescent="0.25">
      <c r="B70" s="254" t="s">
        <v>569</v>
      </c>
      <c r="C70" s="254" t="s">
        <v>524</v>
      </c>
      <c r="D70" s="255">
        <v>44154</v>
      </c>
      <c r="E70" s="254" t="s">
        <v>570</v>
      </c>
      <c r="BI70" s="36" t="s">
        <v>514</v>
      </c>
    </row>
    <row r="71" spans="2:61" ht="15.75" customHeight="1" x14ac:dyDescent="0.25">
      <c r="B71" s="260" t="s">
        <v>571</v>
      </c>
      <c r="C71" s="254" t="s">
        <v>572</v>
      </c>
      <c r="D71" s="255">
        <v>44153</v>
      </c>
      <c r="E71" s="254" t="s">
        <v>568</v>
      </c>
      <c r="BI71" s="36" t="s">
        <v>514</v>
      </c>
    </row>
    <row r="72" spans="2:61" ht="15.75" customHeight="1" x14ac:dyDescent="0.25">
      <c r="B72" s="260" t="s">
        <v>571</v>
      </c>
      <c r="C72" s="254" t="s">
        <v>565</v>
      </c>
      <c r="D72" s="255">
        <v>44153</v>
      </c>
      <c r="E72" s="254" t="s">
        <v>568</v>
      </c>
    </row>
    <row r="73" spans="2:61" ht="15.75" customHeight="1" x14ac:dyDescent="0.25">
      <c r="B73" s="260" t="s">
        <v>571</v>
      </c>
      <c r="C73" s="258" t="s">
        <v>573</v>
      </c>
      <c r="D73" s="255">
        <v>44153</v>
      </c>
      <c r="E73" s="254" t="s">
        <v>568</v>
      </c>
    </row>
    <row r="74" spans="2:61" ht="15.75" customHeight="1" x14ac:dyDescent="0.25">
      <c r="B74" s="260" t="s">
        <v>571</v>
      </c>
      <c r="C74" s="254" t="s">
        <v>567</v>
      </c>
      <c r="D74" s="255">
        <v>44153</v>
      </c>
      <c r="E74" s="254" t="s">
        <v>568</v>
      </c>
    </row>
    <row r="75" spans="2:61" ht="15.75" customHeight="1" x14ac:dyDescent="0.25">
      <c r="B75" s="254" t="s">
        <v>510</v>
      </c>
      <c r="C75" s="254" t="s">
        <v>527</v>
      </c>
      <c r="D75" s="255">
        <v>44147</v>
      </c>
      <c r="E75" s="258" t="s">
        <v>574</v>
      </c>
    </row>
    <row r="76" spans="2:61" ht="15.75" customHeight="1" x14ac:dyDescent="0.25">
      <c r="B76" s="254" t="s">
        <v>47</v>
      </c>
      <c r="C76" s="254" t="s">
        <v>527</v>
      </c>
      <c r="D76" s="255">
        <v>44147</v>
      </c>
      <c r="E76" s="258" t="s">
        <v>575</v>
      </c>
    </row>
    <row r="77" spans="2:61" ht="15.75" customHeight="1" x14ac:dyDescent="0.25">
      <c r="B77" s="254" t="s">
        <v>510</v>
      </c>
      <c r="C77" s="254" t="s">
        <v>529</v>
      </c>
      <c r="D77" s="255">
        <v>44145</v>
      </c>
      <c r="E77" s="258" t="s">
        <v>576</v>
      </c>
    </row>
    <row r="78" spans="2:61" ht="15.75" customHeight="1" x14ac:dyDescent="0.25">
      <c r="B78" s="254" t="s">
        <v>47</v>
      </c>
      <c r="C78" s="254" t="s">
        <v>529</v>
      </c>
      <c r="D78" s="255">
        <v>44145</v>
      </c>
      <c r="E78" s="258" t="s">
        <v>577</v>
      </c>
    </row>
    <row r="79" spans="2:61" ht="15.75" customHeight="1" x14ac:dyDescent="0.25">
      <c r="B79" s="254" t="s">
        <v>578</v>
      </c>
      <c r="C79" s="254" t="s">
        <v>524</v>
      </c>
      <c r="D79" s="255">
        <v>44099</v>
      </c>
      <c r="E79" s="258" t="s">
        <v>579</v>
      </c>
    </row>
    <row r="80" spans="2:61" ht="15.75" customHeight="1" x14ac:dyDescent="0.25">
      <c r="B80" s="254" t="s">
        <v>578</v>
      </c>
      <c r="C80" s="254" t="s">
        <v>526</v>
      </c>
      <c r="D80" s="255">
        <v>44099</v>
      </c>
      <c r="E80" s="258" t="s">
        <v>580</v>
      </c>
    </row>
    <row r="81" spans="2:5" ht="15.75" customHeight="1" x14ac:dyDescent="0.25">
      <c r="B81" s="254" t="s">
        <v>578</v>
      </c>
      <c r="C81" s="254" t="s">
        <v>528</v>
      </c>
      <c r="D81" s="255">
        <v>44099</v>
      </c>
      <c r="E81" s="258" t="s">
        <v>581</v>
      </c>
    </row>
    <row r="82" spans="2:5" ht="15.75" customHeight="1" x14ac:dyDescent="0.25">
      <c r="B82" s="254" t="s">
        <v>582</v>
      </c>
      <c r="C82" s="254" t="s">
        <v>524</v>
      </c>
      <c r="D82" s="255">
        <v>44092</v>
      </c>
      <c r="E82" s="254" t="s">
        <v>583</v>
      </c>
    </row>
    <row r="83" spans="2:5" ht="15.75" customHeight="1" x14ac:dyDescent="0.25">
      <c r="B83" s="254" t="s">
        <v>582</v>
      </c>
      <c r="C83" s="254" t="s">
        <v>36</v>
      </c>
      <c r="D83" s="255">
        <v>44092</v>
      </c>
      <c r="E83" s="254" t="s">
        <v>583</v>
      </c>
    </row>
    <row r="84" spans="2:5" ht="15.75" customHeight="1" x14ac:dyDescent="0.25">
      <c r="B84" s="254" t="s">
        <v>582</v>
      </c>
      <c r="C84" s="254" t="s">
        <v>526</v>
      </c>
      <c r="D84" s="255">
        <v>44092</v>
      </c>
      <c r="E84" s="254" t="s">
        <v>583</v>
      </c>
    </row>
    <row r="85" spans="2:5" ht="15.75" customHeight="1" x14ac:dyDescent="0.25">
      <c r="B85" s="254" t="s">
        <v>582</v>
      </c>
      <c r="C85" s="254" t="s">
        <v>556</v>
      </c>
      <c r="D85" s="255">
        <v>44092</v>
      </c>
      <c r="E85" s="254" t="s">
        <v>583</v>
      </c>
    </row>
    <row r="86" spans="2:5" ht="15.75" customHeight="1" x14ac:dyDescent="0.25">
      <c r="B86" s="254" t="s">
        <v>582</v>
      </c>
      <c r="C86" s="254" t="s">
        <v>528</v>
      </c>
      <c r="D86" s="255">
        <v>44092</v>
      </c>
      <c r="E86" s="254" t="s">
        <v>583</v>
      </c>
    </row>
    <row r="87" spans="2:5" ht="15.75" customHeight="1" x14ac:dyDescent="0.25">
      <c r="B87" s="254" t="s">
        <v>47</v>
      </c>
      <c r="C87" s="254" t="s">
        <v>524</v>
      </c>
      <c r="D87" s="255">
        <v>44078</v>
      </c>
      <c r="E87" s="258" t="s">
        <v>584</v>
      </c>
    </row>
    <row r="88" spans="2:5" ht="15.75" customHeight="1" x14ac:dyDescent="0.25">
      <c r="B88" s="254" t="s">
        <v>47</v>
      </c>
      <c r="C88" s="254" t="s">
        <v>36</v>
      </c>
      <c r="D88" s="255">
        <v>44078</v>
      </c>
      <c r="E88" s="258" t="s">
        <v>585</v>
      </c>
    </row>
    <row r="89" spans="2:5" ht="15.75" customHeight="1" x14ac:dyDescent="0.25">
      <c r="B89" s="254" t="s">
        <v>47</v>
      </c>
      <c r="C89" s="254" t="s">
        <v>526</v>
      </c>
      <c r="D89" s="255">
        <v>44078</v>
      </c>
      <c r="E89" s="258" t="s">
        <v>586</v>
      </c>
    </row>
    <row r="90" spans="2:5" ht="15.75" customHeight="1" x14ac:dyDescent="0.25">
      <c r="B90" s="254" t="s">
        <v>47</v>
      </c>
      <c r="C90" s="254" t="s">
        <v>556</v>
      </c>
      <c r="D90" s="255">
        <v>44078</v>
      </c>
      <c r="E90" s="258" t="s">
        <v>587</v>
      </c>
    </row>
    <row r="91" spans="2:5" ht="15.75" customHeight="1" x14ac:dyDescent="0.25">
      <c r="B91" s="254" t="s">
        <v>47</v>
      </c>
      <c r="C91" s="254" t="s">
        <v>528</v>
      </c>
      <c r="D91" s="255">
        <v>44078</v>
      </c>
      <c r="E91" s="258" t="s">
        <v>588</v>
      </c>
    </row>
    <row r="92" spans="2:5" ht="15.75" customHeight="1" x14ac:dyDescent="0.25">
      <c r="B92" s="260" t="s">
        <v>197</v>
      </c>
      <c r="C92" s="254" t="s">
        <v>565</v>
      </c>
      <c r="D92" s="255">
        <v>44067</v>
      </c>
      <c r="E92" s="254" t="s">
        <v>566</v>
      </c>
    </row>
    <row r="93" spans="2:5" ht="15.75" customHeight="1" x14ac:dyDescent="0.25">
      <c r="B93" s="260" t="s">
        <v>197</v>
      </c>
      <c r="C93" s="254" t="s">
        <v>567</v>
      </c>
      <c r="D93" s="255">
        <v>44067</v>
      </c>
      <c r="E93" s="254" t="s">
        <v>566</v>
      </c>
    </row>
    <row r="94" spans="2:5" ht="15.75" customHeight="1" x14ac:dyDescent="0.25">
      <c r="B94" s="254" t="s">
        <v>99</v>
      </c>
      <c r="C94" s="254" t="s">
        <v>524</v>
      </c>
      <c r="D94" s="255">
        <v>44064</v>
      </c>
      <c r="E94" s="254" t="s">
        <v>545</v>
      </c>
    </row>
    <row r="95" spans="2:5" ht="15.75" customHeight="1" x14ac:dyDescent="0.25">
      <c r="B95" s="254" t="s">
        <v>99</v>
      </c>
      <c r="C95" s="254" t="s">
        <v>36</v>
      </c>
      <c r="D95" s="255">
        <v>44064</v>
      </c>
      <c r="E95" s="258" t="s">
        <v>589</v>
      </c>
    </row>
    <row r="96" spans="2:5" ht="15.75" customHeight="1" x14ac:dyDescent="0.25">
      <c r="B96" s="254" t="s">
        <v>99</v>
      </c>
      <c r="C96" s="254" t="s">
        <v>526</v>
      </c>
      <c r="D96" s="255">
        <v>44064</v>
      </c>
      <c r="E96" s="254" t="s">
        <v>545</v>
      </c>
    </row>
    <row r="97" spans="2:5" ht="15.75" customHeight="1" x14ac:dyDescent="0.25">
      <c r="B97" s="254" t="s">
        <v>99</v>
      </c>
      <c r="C97" s="254" t="s">
        <v>556</v>
      </c>
      <c r="D97" s="255">
        <v>44064</v>
      </c>
      <c r="E97" s="254" t="s">
        <v>545</v>
      </c>
    </row>
    <row r="98" spans="2:5" ht="15.75" customHeight="1" x14ac:dyDescent="0.25">
      <c r="B98" s="254" t="s">
        <v>99</v>
      </c>
      <c r="C98" s="254" t="s">
        <v>528</v>
      </c>
      <c r="D98" s="255">
        <v>44064</v>
      </c>
      <c r="E98" s="254" t="s">
        <v>545</v>
      </c>
    </row>
    <row r="99" spans="2:5" ht="15.75" customHeight="1" x14ac:dyDescent="0.25">
      <c r="B99" s="254" t="s">
        <v>590</v>
      </c>
      <c r="C99" s="254" t="s">
        <v>36</v>
      </c>
      <c r="D99" s="255">
        <v>43980</v>
      </c>
      <c r="E99" s="254" t="s">
        <v>591</v>
      </c>
    </row>
    <row r="100" spans="2:5" ht="15.75" customHeight="1" x14ac:dyDescent="0.25">
      <c r="B100" s="260" t="s">
        <v>592</v>
      </c>
      <c r="C100" s="254" t="s">
        <v>36</v>
      </c>
      <c r="D100" s="255">
        <v>43980</v>
      </c>
      <c r="E100" s="258" t="s">
        <v>593</v>
      </c>
    </row>
    <row r="101" spans="2:5" ht="15.75" customHeight="1" x14ac:dyDescent="0.25">
      <c r="B101" s="260" t="s">
        <v>594</v>
      </c>
      <c r="C101" s="254" t="s">
        <v>36</v>
      </c>
      <c r="D101" s="255">
        <v>43980</v>
      </c>
      <c r="E101" s="258" t="s">
        <v>595</v>
      </c>
    </row>
    <row r="102" spans="2:5" ht="15.75" customHeight="1" x14ac:dyDescent="0.25">
      <c r="B102" s="260" t="s">
        <v>596</v>
      </c>
      <c r="C102" s="254" t="s">
        <v>524</v>
      </c>
      <c r="D102" s="255">
        <v>43970</v>
      </c>
      <c r="E102" s="254" t="s">
        <v>597</v>
      </c>
    </row>
    <row r="103" spans="2:5" ht="15.75" customHeight="1" x14ac:dyDescent="0.25">
      <c r="B103" s="260" t="s">
        <v>596</v>
      </c>
      <c r="C103" s="254" t="s">
        <v>526</v>
      </c>
      <c r="D103" s="255">
        <v>43970</v>
      </c>
      <c r="E103" s="254" t="s">
        <v>597</v>
      </c>
    </row>
    <row r="104" spans="2:5" ht="15.75" customHeight="1" x14ac:dyDescent="0.25">
      <c r="B104" s="260" t="s">
        <v>596</v>
      </c>
      <c r="C104" s="254" t="s">
        <v>528</v>
      </c>
      <c r="D104" s="255">
        <v>43970</v>
      </c>
      <c r="E104" s="254" t="s">
        <v>597</v>
      </c>
    </row>
    <row r="105" spans="2:5" ht="15.75" customHeight="1" x14ac:dyDescent="0.25">
      <c r="B105" s="254" t="s">
        <v>598</v>
      </c>
      <c r="C105" s="254" t="s">
        <v>524</v>
      </c>
      <c r="D105" s="255">
        <v>43945</v>
      </c>
      <c r="E105" s="254" t="s">
        <v>536</v>
      </c>
    </row>
    <row r="106" spans="2:5" ht="15.75" customHeight="1" x14ac:dyDescent="0.25">
      <c r="B106" s="254" t="s">
        <v>510</v>
      </c>
      <c r="C106" s="254" t="s">
        <v>556</v>
      </c>
      <c r="D106" s="255">
        <v>43816</v>
      </c>
      <c r="E106" s="258" t="s">
        <v>599</v>
      </c>
    </row>
    <row r="107" spans="2:5" ht="15.75" customHeight="1" x14ac:dyDescent="0.25">
      <c r="B107" s="254" t="s">
        <v>600</v>
      </c>
      <c r="C107" s="254" t="s">
        <v>526</v>
      </c>
      <c r="D107" s="255">
        <v>43791</v>
      </c>
      <c r="E107" s="254" t="s">
        <v>601</v>
      </c>
    </row>
    <row r="108" spans="2:5" ht="15.75" customHeight="1" x14ac:dyDescent="0.25">
      <c r="B108" s="254" t="s">
        <v>600</v>
      </c>
      <c r="C108" s="254" t="s">
        <v>528</v>
      </c>
      <c r="D108" s="255">
        <v>43791</v>
      </c>
      <c r="E108" s="254" t="s">
        <v>601</v>
      </c>
    </row>
    <row r="109" spans="2:5" ht="15.75" customHeight="1" x14ac:dyDescent="0.25">
      <c r="B109" s="254" t="s">
        <v>46</v>
      </c>
      <c r="C109" s="254" t="s">
        <v>556</v>
      </c>
      <c r="D109" s="255">
        <v>43788</v>
      </c>
      <c r="E109" s="258" t="s">
        <v>602</v>
      </c>
    </row>
    <row r="110" spans="2:5" ht="15.75" customHeight="1" x14ac:dyDescent="0.25">
      <c r="B110" s="254" t="s">
        <v>603</v>
      </c>
      <c r="C110" s="254" t="s">
        <v>565</v>
      </c>
      <c r="D110" s="255">
        <v>43783</v>
      </c>
      <c r="E110" s="254" t="s">
        <v>568</v>
      </c>
    </row>
    <row r="111" spans="2:5" ht="15.75" customHeight="1" x14ac:dyDescent="0.25">
      <c r="B111" s="254" t="s">
        <v>603</v>
      </c>
      <c r="C111" s="254" t="s">
        <v>567</v>
      </c>
      <c r="D111" s="255">
        <v>43783</v>
      </c>
      <c r="E111" s="254" t="s">
        <v>568</v>
      </c>
    </row>
    <row r="112" spans="2:5" ht="15.75" customHeight="1" x14ac:dyDescent="0.25">
      <c r="B112" s="254" t="s">
        <v>604</v>
      </c>
      <c r="C112" s="254" t="s">
        <v>605</v>
      </c>
      <c r="D112" s="255">
        <v>43760</v>
      </c>
      <c r="E112" s="254" t="s">
        <v>606</v>
      </c>
    </row>
    <row r="113" spans="2:5" ht="15.75" customHeight="1" x14ac:dyDescent="0.25">
      <c r="B113" s="254" t="s">
        <v>604</v>
      </c>
      <c r="C113" s="254" t="s">
        <v>607</v>
      </c>
      <c r="D113" s="255">
        <v>43760</v>
      </c>
      <c r="E113" s="254" t="s">
        <v>606</v>
      </c>
    </row>
    <row r="114" spans="2:5" ht="15.75" customHeight="1" x14ac:dyDescent="0.25">
      <c r="B114" s="254" t="s">
        <v>86</v>
      </c>
      <c r="C114" s="254" t="s">
        <v>524</v>
      </c>
      <c r="D114" s="255">
        <v>43760</v>
      </c>
      <c r="E114" s="258" t="s">
        <v>608</v>
      </c>
    </row>
    <row r="115" spans="2:5" ht="15.75" customHeight="1" x14ac:dyDescent="0.25">
      <c r="B115" s="254" t="s">
        <v>86</v>
      </c>
      <c r="C115" s="254" t="s">
        <v>526</v>
      </c>
      <c r="D115" s="255">
        <v>43760</v>
      </c>
      <c r="E115" s="258" t="s">
        <v>608</v>
      </c>
    </row>
    <row r="116" spans="2:5" ht="15.75" customHeight="1" x14ac:dyDescent="0.25">
      <c r="B116" s="254" t="s">
        <v>86</v>
      </c>
      <c r="C116" s="254" t="s">
        <v>528</v>
      </c>
      <c r="D116" s="255">
        <v>43760</v>
      </c>
      <c r="E116" s="258" t="s">
        <v>608</v>
      </c>
    </row>
    <row r="117" spans="2:5" ht="15.75" customHeight="1" x14ac:dyDescent="0.25">
      <c r="B117" s="254" t="s">
        <v>510</v>
      </c>
      <c r="C117" s="254" t="s">
        <v>524</v>
      </c>
      <c r="D117" s="255">
        <v>43721</v>
      </c>
      <c r="E117" s="258" t="s">
        <v>609</v>
      </c>
    </row>
    <row r="118" spans="2:5" ht="15.75" customHeight="1" x14ac:dyDescent="0.25">
      <c r="B118" s="254" t="s">
        <v>510</v>
      </c>
      <c r="C118" s="254" t="s">
        <v>526</v>
      </c>
      <c r="D118" s="255">
        <v>43721</v>
      </c>
      <c r="E118" s="258" t="s">
        <v>610</v>
      </c>
    </row>
    <row r="119" spans="2:5" ht="15.75" customHeight="1" x14ac:dyDescent="0.25">
      <c r="B119" s="254" t="s">
        <v>510</v>
      </c>
      <c r="C119" s="254" t="s">
        <v>528</v>
      </c>
      <c r="D119" s="255">
        <v>43721</v>
      </c>
      <c r="E119" s="258" t="s">
        <v>611</v>
      </c>
    </row>
    <row r="120" spans="2:5" ht="15.75" customHeight="1" x14ac:dyDescent="0.25">
      <c r="B120" s="254" t="s">
        <v>46</v>
      </c>
      <c r="C120" s="254" t="s">
        <v>524</v>
      </c>
      <c r="D120" s="255">
        <v>43714</v>
      </c>
      <c r="E120" s="258" t="s">
        <v>612</v>
      </c>
    </row>
    <row r="121" spans="2:5" ht="15.75" customHeight="1" x14ac:dyDescent="0.25">
      <c r="B121" s="254" t="s">
        <v>46</v>
      </c>
      <c r="C121" s="254" t="s">
        <v>36</v>
      </c>
      <c r="D121" s="255">
        <v>43714</v>
      </c>
      <c r="E121" s="258" t="s">
        <v>613</v>
      </c>
    </row>
    <row r="122" spans="2:5" ht="15.75" customHeight="1" x14ac:dyDescent="0.25">
      <c r="B122" s="254" t="s">
        <v>46</v>
      </c>
      <c r="C122" s="254" t="s">
        <v>526</v>
      </c>
      <c r="D122" s="255">
        <v>43714</v>
      </c>
      <c r="E122" s="258" t="s">
        <v>614</v>
      </c>
    </row>
    <row r="123" spans="2:5" ht="15.75" customHeight="1" x14ac:dyDescent="0.25">
      <c r="B123" s="254" t="s">
        <v>46</v>
      </c>
      <c r="C123" s="254" t="s">
        <v>528</v>
      </c>
      <c r="D123" s="255">
        <v>43714</v>
      </c>
      <c r="E123" s="258" t="s">
        <v>615</v>
      </c>
    </row>
    <row r="124" spans="2:5" ht="15.75" customHeight="1" x14ac:dyDescent="0.25">
      <c r="B124" s="260" t="s">
        <v>205</v>
      </c>
      <c r="C124" s="254" t="s">
        <v>565</v>
      </c>
      <c r="D124" s="255">
        <v>43713</v>
      </c>
      <c r="E124" s="254" t="s">
        <v>568</v>
      </c>
    </row>
    <row r="125" spans="2:5" ht="15.75" customHeight="1" x14ac:dyDescent="0.25">
      <c r="B125" s="260" t="s">
        <v>205</v>
      </c>
      <c r="C125" s="254" t="s">
        <v>567</v>
      </c>
      <c r="D125" s="255">
        <v>43713</v>
      </c>
      <c r="E125" s="254" t="s">
        <v>568</v>
      </c>
    </row>
    <row r="126" spans="2:5" ht="15.75" customHeight="1" x14ac:dyDescent="0.25">
      <c r="B126" s="254" t="s">
        <v>46</v>
      </c>
      <c r="C126" s="254" t="s">
        <v>565</v>
      </c>
      <c r="D126" s="255">
        <v>43712</v>
      </c>
      <c r="E126" s="258" t="s">
        <v>616</v>
      </c>
    </row>
    <row r="127" spans="2:5" ht="15.75" customHeight="1" x14ac:dyDescent="0.25">
      <c r="B127" s="254" t="s">
        <v>46</v>
      </c>
      <c r="C127" s="254" t="s">
        <v>567</v>
      </c>
      <c r="D127" s="255">
        <v>43712</v>
      </c>
      <c r="E127" s="258" t="s">
        <v>616</v>
      </c>
    </row>
    <row r="128" spans="2:5" ht="15.75" customHeight="1" x14ac:dyDescent="0.25">
      <c r="B128" s="260" t="s">
        <v>617</v>
      </c>
      <c r="C128" s="254" t="s">
        <v>36</v>
      </c>
      <c r="D128" s="255">
        <v>43698</v>
      </c>
      <c r="E128" s="254" t="s">
        <v>531</v>
      </c>
    </row>
    <row r="129" spans="2:5" ht="15.75" customHeight="1" x14ac:dyDescent="0.25">
      <c r="B129" s="260" t="s">
        <v>617</v>
      </c>
      <c r="C129" s="254" t="s">
        <v>526</v>
      </c>
      <c r="D129" s="255">
        <v>43698</v>
      </c>
      <c r="E129" s="254" t="s">
        <v>531</v>
      </c>
    </row>
    <row r="130" spans="2:5" ht="15.75" customHeight="1" x14ac:dyDescent="0.25">
      <c r="B130" s="260" t="s">
        <v>617</v>
      </c>
      <c r="C130" s="254" t="s">
        <v>528</v>
      </c>
      <c r="D130" s="255">
        <v>43698</v>
      </c>
      <c r="E130" s="254" t="s">
        <v>531</v>
      </c>
    </row>
    <row r="131" spans="2:5" ht="15.75" customHeight="1" x14ac:dyDescent="0.25">
      <c r="B131" s="260" t="s">
        <v>196</v>
      </c>
      <c r="C131" s="254" t="s">
        <v>565</v>
      </c>
      <c r="D131" s="255">
        <v>43697</v>
      </c>
      <c r="E131" s="254" t="s">
        <v>566</v>
      </c>
    </row>
    <row r="132" spans="2:5" ht="15.75" customHeight="1" x14ac:dyDescent="0.25">
      <c r="B132" s="260" t="s">
        <v>196</v>
      </c>
      <c r="C132" s="254" t="s">
        <v>567</v>
      </c>
      <c r="D132" s="255">
        <v>43697</v>
      </c>
      <c r="E132" s="254" t="s">
        <v>566</v>
      </c>
    </row>
    <row r="133" spans="2:5" ht="15.75" customHeight="1" x14ac:dyDescent="0.25">
      <c r="B133" s="260" t="s">
        <v>195</v>
      </c>
      <c r="C133" s="254" t="s">
        <v>565</v>
      </c>
      <c r="D133" s="255">
        <v>43572</v>
      </c>
      <c r="E133" s="254" t="s">
        <v>568</v>
      </c>
    </row>
    <row r="134" spans="2:5" ht="15.75" customHeight="1" x14ac:dyDescent="0.25">
      <c r="B134" s="260" t="s">
        <v>618</v>
      </c>
      <c r="C134" s="254" t="s">
        <v>524</v>
      </c>
      <c r="D134" s="255">
        <v>43558</v>
      </c>
      <c r="E134" s="254" t="s">
        <v>525</v>
      </c>
    </row>
    <row r="135" spans="2:5" ht="15.75" customHeight="1" x14ac:dyDescent="0.25">
      <c r="B135" s="254" t="s">
        <v>619</v>
      </c>
      <c r="C135" s="254" t="s">
        <v>526</v>
      </c>
      <c r="D135" s="255">
        <v>43558</v>
      </c>
      <c r="E135" s="254" t="s">
        <v>620</v>
      </c>
    </row>
    <row r="136" spans="2:5" ht="15.75" customHeight="1" x14ac:dyDescent="0.25">
      <c r="B136" s="254" t="s">
        <v>619</v>
      </c>
      <c r="C136" s="254" t="s">
        <v>528</v>
      </c>
      <c r="D136" s="255">
        <v>43558</v>
      </c>
      <c r="E136" s="254" t="s">
        <v>620</v>
      </c>
    </row>
    <row r="137" spans="2:5" ht="15.75" customHeight="1" x14ac:dyDescent="0.25">
      <c r="B137" s="254" t="s">
        <v>621</v>
      </c>
      <c r="C137" s="254" t="s">
        <v>524</v>
      </c>
      <c r="D137" s="255">
        <v>43558</v>
      </c>
      <c r="E137" s="254" t="s">
        <v>620</v>
      </c>
    </row>
    <row r="138" spans="2:5" ht="15.75" customHeight="1" x14ac:dyDescent="0.25">
      <c r="B138" s="260" t="s">
        <v>622</v>
      </c>
      <c r="C138" s="254" t="s">
        <v>526</v>
      </c>
      <c r="D138" s="255">
        <v>43558</v>
      </c>
      <c r="E138" s="254" t="s">
        <v>525</v>
      </c>
    </row>
    <row r="139" spans="2:5" ht="15.75" customHeight="1" x14ac:dyDescent="0.25">
      <c r="B139" s="260" t="s">
        <v>622</v>
      </c>
      <c r="C139" s="254" t="s">
        <v>528</v>
      </c>
      <c r="D139" s="255">
        <v>43558</v>
      </c>
      <c r="E139" s="254" t="s">
        <v>525</v>
      </c>
    </row>
    <row r="140" spans="2:5" ht="15.75" customHeight="1" x14ac:dyDescent="0.25">
      <c r="B140" s="260" t="s">
        <v>623</v>
      </c>
      <c r="C140" s="254" t="s">
        <v>524</v>
      </c>
      <c r="D140" s="255">
        <v>43558</v>
      </c>
      <c r="E140" s="254" t="s">
        <v>525</v>
      </c>
    </row>
    <row r="141" spans="2:5" ht="15.75" customHeight="1" x14ac:dyDescent="0.25">
      <c r="B141" s="254" t="s">
        <v>604</v>
      </c>
      <c r="C141" s="254" t="s">
        <v>624</v>
      </c>
      <c r="D141" s="255">
        <v>43448</v>
      </c>
      <c r="E141" s="254" t="s">
        <v>606</v>
      </c>
    </row>
    <row r="142" spans="2:5" ht="15.75" customHeight="1" x14ac:dyDescent="0.25">
      <c r="B142" s="254" t="s">
        <v>195</v>
      </c>
      <c r="C142" s="254" t="s">
        <v>567</v>
      </c>
      <c r="D142" s="255">
        <v>43423</v>
      </c>
      <c r="E142" s="254" t="s">
        <v>568</v>
      </c>
    </row>
    <row r="143" spans="2:5" ht="15.75" customHeight="1" x14ac:dyDescent="0.25">
      <c r="B143" s="254" t="s">
        <v>600</v>
      </c>
      <c r="C143" s="254" t="s">
        <v>36</v>
      </c>
      <c r="D143" s="255">
        <v>43420</v>
      </c>
      <c r="E143" s="254" t="s">
        <v>601</v>
      </c>
    </row>
    <row r="144" spans="2:5" ht="15.75" customHeight="1" x14ac:dyDescent="0.25">
      <c r="B144" s="254" t="s">
        <v>625</v>
      </c>
      <c r="C144" s="254" t="s">
        <v>565</v>
      </c>
      <c r="D144" s="255">
        <v>43418</v>
      </c>
      <c r="E144" s="254" t="s">
        <v>568</v>
      </c>
    </row>
    <row r="145" spans="2:5" ht="15.75" customHeight="1" x14ac:dyDescent="0.25">
      <c r="B145" s="254" t="s">
        <v>625</v>
      </c>
      <c r="C145" s="254" t="s">
        <v>626</v>
      </c>
      <c r="D145" s="255">
        <v>43418</v>
      </c>
      <c r="E145" s="254" t="s">
        <v>568</v>
      </c>
    </row>
    <row r="146" spans="2:5" ht="15.75" customHeight="1" x14ac:dyDescent="0.25">
      <c r="B146" s="254" t="s">
        <v>625</v>
      </c>
      <c r="C146" s="254" t="s">
        <v>567</v>
      </c>
      <c r="D146" s="255">
        <v>43418</v>
      </c>
      <c r="E146" s="254" t="s">
        <v>568</v>
      </c>
    </row>
    <row r="147" spans="2:5" ht="15.75" customHeight="1" x14ac:dyDescent="0.25">
      <c r="B147" s="254" t="s">
        <v>569</v>
      </c>
      <c r="C147" s="254" t="s">
        <v>36</v>
      </c>
      <c r="D147" s="255">
        <v>43410</v>
      </c>
      <c r="E147" s="254" t="s">
        <v>570</v>
      </c>
    </row>
    <row r="148" spans="2:5" ht="15.75" customHeight="1" x14ac:dyDescent="0.25">
      <c r="B148" s="254" t="s">
        <v>569</v>
      </c>
      <c r="C148" s="254" t="s">
        <v>526</v>
      </c>
      <c r="D148" s="255">
        <v>43410</v>
      </c>
      <c r="E148" s="254" t="s">
        <v>570</v>
      </c>
    </row>
    <row r="149" spans="2:5" ht="15.75" customHeight="1" x14ac:dyDescent="0.25">
      <c r="B149" s="254" t="s">
        <v>569</v>
      </c>
      <c r="C149" s="254" t="s">
        <v>528</v>
      </c>
      <c r="D149" s="255">
        <v>43410</v>
      </c>
      <c r="E149" s="254" t="s">
        <v>570</v>
      </c>
    </row>
    <row r="150" spans="2:5" ht="15.75" customHeight="1" x14ac:dyDescent="0.25">
      <c r="B150" s="254" t="s">
        <v>44</v>
      </c>
      <c r="C150" s="254" t="s">
        <v>565</v>
      </c>
      <c r="D150" s="255">
        <v>43390</v>
      </c>
      <c r="E150" s="258" t="s">
        <v>616</v>
      </c>
    </row>
    <row r="151" spans="2:5" ht="15.75" customHeight="1" x14ac:dyDescent="0.25">
      <c r="B151" s="254" t="s">
        <v>204</v>
      </c>
      <c r="C151" s="254" t="s">
        <v>524</v>
      </c>
      <c r="D151" s="255">
        <v>43389</v>
      </c>
      <c r="E151" s="254" t="s">
        <v>627</v>
      </c>
    </row>
    <row r="152" spans="2:5" ht="15.75" customHeight="1" x14ac:dyDescent="0.25">
      <c r="B152" s="254" t="s">
        <v>204</v>
      </c>
      <c r="C152" s="254" t="s">
        <v>36</v>
      </c>
      <c r="D152" s="255">
        <v>43389</v>
      </c>
      <c r="E152" s="254" t="s">
        <v>627</v>
      </c>
    </row>
    <row r="153" spans="2:5" ht="15.75" customHeight="1" x14ac:dyDescent="0.25">
      <c r="B153" s="254" t="s">
        <v>204</v>
      </c>
      <c r="C153" s="254" t="s">
        <v>526</v>
      </c>
      <c r="D153" s="255">
        <v>43389</v>
      </c>
      <c r="E153" s="254" t="s">
        <v>627</v>
      </c>
    </row>
    <row r="154" spans="2:5" ht="15.75" customHeight="1" x14ac:dyDescent="0.25">
      <c r="B154" s="254" t="s">
        <v>204</v>
      </c>
      <c r="C154" s="254" t="s">
        <v>528</v>
      </c>
      <c r="D154" s="255">
        <v>43389</v>
      </c>
      <c r="E154" s="254" t="s">
        <v>627</v>
      </c>
    </row>
    <row r="155" spans="2:5" ht="15.75" customHeight="1" x14ac:dyDescent="0.25">
      <c r="B155" s="254" t="s">
        <v>69</v>
      </c>
      <c r="C155" s="254" t="s">
        <v>524</v>
      </c>
      <c r="D155" s="255">
        <v>43382</v>
      </c>
      <c r="E155" s="258" t="s">
        <v>628</v>
      </c>
    </row>
    <row r="156" spans="2:5" ht="15.75" customHeight="1" x14ac:dyDescent="0.25">
      <c r="B156" s="254" t="s">
        <v>69</v>
      </c>
      <c r="C156" s="254" t="s">
        <v>526</v>
      </c>
      <c r="D156" s="255">
        <v>43382</v>
      </c>
      <c r="E156" s="258" t="s">
        <v>628</v>
      </c>
    </row>
    <row r="157" spans="2:5" ht="15.75" customHeight="1" x14ac:dyDescent="0.25">
      <c r="B157" s="254" t="s">
        <v>69</v>
      </c>
      <c r="C157" s="254" t="s">
        <v>528</v>
      </c>
      <c r="D157" s="255">
        <v>43382</v>
      </c>
      <c r="E157" s="258" t="s">
        <v>628</v>
      </c>
    </row>
    <row r="158" spans="2:5" ht="15.75" customHeight="1" x14ac:dyDescent="0.25">
      <c r="B158" s="254" t="s">
        <v>44</v>
      </c>
      <c r="C158" s="254" t="s">
        <v>567</v>
      </c>
      <c r="D158" s="255">
        <v>43369</v>
      </c>
      <c r="E158" s="258" t="s">
        <v>616</v>
      </c>
    </row>
    <row r="159" spans="2:5" ht="15.75" customHeight="1" x14ac:dyDescent="0.25">
      <c r="B159" s="254" t="s">
        <v>44</v>
      </c>
      <c r="C159" s="254" t="s">
        <v>524</v>
      </c>
      <c r="D159" s="255">
        <v>43354</v>
      </c>
      <c r="E159" s="258" t="s">
        <v>629</v>
      </c>
    </row>
    <row r="160" spans="2:5" ht="15.75" customHeight="1" x14ac:dyDescent="0.25">
      <c r="B160" s="254" t="s">
        <v>44</v>
      </c>
      <c r="C160" s="254" t="s">
        <v>36</v>
      </c>
      <c r="D160" s="255">
        <v>43354</v>
      </c>
      <c r="E160" s="258" t="s">
        <v>630</v>
      </c>
    </row>
    <row r="161" spans="2:5" ht="15.75" customHeight="1" x14ac:dyDescent="0.25">
      <c r="B161" s="254" t="s">
        <v>44</v>
      </c>
      <c r="C161" s="254" t="s">
        <v>526</v>
      </c>
      <c r="D161" s="255">
        <v>43354</v>
      </c>
      <c r="E161" s="258" t="s">
        <v>631</v>
      </c>
    </row>
    <row r="162" spans="2:5" ht="15.75" customHeight="1" x14ac:dyDescent="0.25">
      <c r="B162" s="254" t="s">
        <v>44</v>
      </c>
      <c r="C162" s="254" t="s">
        <v>528</v>
      </c>
      <c r="D162" s="255">
        <v>43354</v>
      </c>
      <c r="E162" s="258" t="s">
        <v>632</v>
      </c>
    </row>
    <row r="163" spans="2:5" ht="15.75" customHeight="1" x14ac:dyDescent="0.25">
      <c r="B163" s="254" t="s">
        <v>633</v>
      </c>
      <c r="C163" s="254" t="s">
        <v>526</v>
      </c>
      <c r="D163" s="255">
        <v>43343</v>
      </c>
      <c r="E163" s="254" t="s">
        <v>531</v>
      </c>
    </row>
    <row r="164" spans="2:5" ht="15.75" customHeight="1" x14ac:dyDescent="0.25">
      <c r="B164" s="254" t="s">
        <v>633</v>
      </c>
      <c r="C164" s="254" t="s">
        <v>528</v>
      </c>
      <c r="D164" s="255">
        <v>43343</v>
      </c>
      <c r="E164" s="254" t="s">
        <v>531</v>
      </c>
    </row>
    <row r="165" spans="2:5" ht="15.75" customHeight="1" x14ac:dyDescent="0.25">
      <c r="B165" s="260" t="s">
        <v>194</v>
      </c>
      <c r="C165" s="254" t="s">
        <v>565</v>
      </c>
      <c r="D165" s="255">
        <v>43342</v>
      </c>
      <c r="E165" s="254" t="s">
        <v>566</v>
      </c>
    </row>
    <row r="166" spans="2:5" ht="15.75" customHeight="1" x14ac:dyDescent="0.25">
      <c r="B166" s="260" t="s">
        <v>194</v>
      </c>
      <c r="C166" s="254" t="s">
        <v>567</v>
      </c>
      <c r="D166" s="255">
        <v>43342</v>
      </c>
      <c r="E166" s="254" t="s">
        <v>566</v>
      </c>
    </row>
    <row r="167" spans="2:5" ht="15.75" customHeight="1" x14ac:dyDescent="0.25">
      <c r="B167" s="254" t="s">
        <v>634</v>
      </c>
      <c r="C167" s="254" t="s">
        <v>524</v>
      </c>
      <c r="D167" s="255">
        <v>43340</v>
      </c>
      <c r="E167" s="254" t="s">
        <v>545</v>
      </c>
    </row>
    <row r="168" spans="2:5" ht="15.75" customHeight="1" x14ac:dyDescent="0.25">
      <c r="B168" s="254" t="s">
        <v>634</v>
      </c>
      <c r="C168" s="254" t="s">
        <v>526</v>
      </c>
      <c r="D168" s="255">
        <v>43340</v>
      </c>
      <c r="E168" s="254" t="s">
        <v>545</v>
      </c>
    </row>
    <row r="169" spans="2:5" ht="15.75" customHeight="1" x14ac:dyDescent="0.25">
      <c r="B169" s="254" t="s">
        <v>634</v>
      </c>
      <c r="C169" s="254" t="s">
        <v>528</v>
      </c>
      <c r="D169" s="255">
        <v>43340</v>
      </c>
      <c r="E169" s="254" t="s">
        <v>545</v>
      </c>
    </row>
    <row r="170" spans="2:5" ht="15.75" customHeight="1" x14ac:dyDescent="0.25">
      <c r="B170" s="260" t="s">
        <v>85</v>
      </c>
      <c r="C170" s="254" t="s">
        <v>635</v>
      </c>
      <c r="D170" s="255">
        <v>43314</v>
      </c>
      <c r="E170" s="254" t="s">
        <v>636</v>
      </c>
    </row>
    <row r="171" spans="2:5" ht="15.75" customHeight="1" x14ac:dyDescent="0.25">
      <c r="B171" s="254" t="s">
        <v>42</v>
      </c>
      <c r="C171" s="254" t="s">
        <v>565</v>
      </c>
      <c r="D171" s="255">
        <v>43084</v>
      </c>
      <c r="E171" s="258" t="s">
        <v>616</v>
      </c>
    </row>
    <row r="172" spans="2:5" ht="15.75" customHeight="1" x14ac:dyDescent="0.25">
      <c r="B172" s="254" t="s">
        <v>58</v>
      </c>
      <c r="C172" s="254" t="s">
        <v>36</v>
      </c>
      <c r="D172" s="255">
        <v>43075</v>
      </c>
      <c r="E172" s="254" t="s">
        <v>620</v>
      </c>
    </row>
    <row r="173" spans="2:5" ht="15.75" customHeight="1" x14ac:dyDescent="0.25">
      <c r="B173" s="254" t="s">
        <v>637</v>
      </c>
      <c r="C173" s="254" t="s">
        <v>565</v>
      </c>
      <c r="D173" s="255">
        <v>43055</v>
      </c>
      <c r="E173" s="254" t="s">
        <v>568</v>
      </c>
    </row>
    <row r="174" spans="2:5" ht="15.75" customHeight="1" x14ac:dyDescent="0.25">
      <c r="B174" s="254" t="s">
        <v>637</v>
      </c>
      <c r="C174" s="254" t="s">
        <v>626</v>
      </c>
      <c r="D174" s="255">
        <v>43055</v>
      </c>
      <c r="E174" s="254" t="s">
        <v>568</v>
      </c>
    </row>
    <row r="175" spans="2:5" ht="15.75" customHeight="1" x14ac:dyDescent="0.25">
      <c r="B175" s="254" t="s">
        <v>637</v>
      </c>
      <c r="C175" s="254" t="s">
        <v>567</v>
      </c>
      <c r="D175" s="255">
        <v>43055</v>
      </c>
      <c r="E175" s="254" t="s">
        <v>568</v>
      </c>
    </row>
    <row r="176" spans="2:5" ht="15.75" customHeight="1" x14ac:dyDescent="0.25">
      <c r="B176" s="254" t="s">
        <v>58</v>
      </c>
      <c r="C176" s="254" t="s">
        <v>524</v>
      </c>
      <c r="D176" s="255">
        <v>43025</v>
      </c>
      <c r="E176" s="258" t="s">
        <v>628</v>
      </c>
    </row>
    <row r="177" spans="2:5" ht="15.75" customHeight="1" x14ac:dyDescent="0.25">
      <c r="B177" s="254" t="s">
        <v>58</v>
      </c>
      <c r="C177" s="254" t="s">
        <v>526</v>
      </c>
      <c r="D177" s="255">
        <v>43025</v>
      </c>
      <c r="E177" s="258" t="s">
        <v>628</v>
      </c>
    </row>
    <row r="178" spans="2:5" ht="15.75" customHeight="1" x14ac:dyDescent="0.25">
      <c r="B178" s="254" t="s">
        <v>58</v>
      </c>
      <c r="C178" s="254" t="s">
        <v>528</v>
      </c>
      <c r="D178" s="255">
        <v>43025</v>
      </c>
      <c r="E178" s="258" t="s">
        <v>628</v>
      </c>
    </row>
    <row r="179" spans="2:5" ht="15.75" customHeight="1" x14ac:dyDescent="0.25">
      <c r="B179" s="260" t="s">
        <v>638</v>
      </c>
      <c r="C179" s="254" t="s">
        <v>565</v>
      </c>
      <c r="D179" s="255">
        <v>43012</v>
      </c>
      <c r="E179" s="254" t="s">
        <v>566</v>
      </c>
    </row>
    <row r="180" spans="2:5" ht="15.75" customHeight="1" x14ac:dyDescent="0.25">
      <c r="B180" s="260" t="s">
        <v>638</v>
      </c>
      <c r="C180" s="254" t="s">
        <v>567</v>
      </c>
      <c r="D180" s="255">
        <v>43012</v>
      </c>
      <c r="E180" s="254" t="s">
        <v>566</v>
      </c>
    </row>
    <row r="181" spans="2:5" ht="15.75" customHeight="1" x14ac:dyDescent="0.25">
      <c r="B181" s="254" t="s">
        <v>42</v>
      </c>
      <c r="C181" s="254" t="s">
        <v>567</v>
      </c>
      <c r="D181" s="255">
        <v>42999</v>
      </c>
      <c r="E181" s="254" t="s">
        <v>639</v>
      </c>
    </row>
    <row r="182" spans="2:5" ht="15.75" customHeight="1" x14ac:dyDescent="0.25">
      <c r="B182" s="254" t="s">
        <v>42</v>
      </c>
      <c r="C182" s="254" t="s">
        <v>524</v>
      </c>
      <c r="D182" s="255">
        <v>42997</v>
      </c>
      <c r="E182" s="258" t="s">
        <v>640</v>
      </c>
    </row>
    <row r="183" spans="2:5" ht="15.75" customHeight="1" x14ac:dyDescent="0.25">
      <c r="B183" s="254" t="s">
        <v>42</v>
      </c>
      <c r="C183" s="254" t="s">
        <v>36</v>
      </c>
      <c r="D183" s="255">
        <v>42997</v>
      </c>
      <c r="E183" s="258" t="s">
        <v>640</v>
      </c>
    </row>
    <row r="184" spans="2:5" ht="15.75" customHeight="1" x14ac:dyDescent="0.25">
      <c r="B184" s="254" t="s">
        <v>42</v>
      </c>
      <c r="C184" s="254" t="s">
        <v>641</v>
      </c>
      <c r="D184" s="255">
        <v>42997</v>
      </c>
      <c r="E184" s="258" t="s">
        <v>642</v>
      </c>
    </row>
    <row r="185" spans="2:5" ht="15.75" customHeight="1" x14ac:dyDescent="0.25">
      <c r="B185" s="254" t="s">
        <v>42</v>
      </c>
      <c r="C185" s="254" t="s">
        <v>526</v>
      </c>
      <c r="D185" s="255">
        <v>42997</v>
      </c>
      <c r="E185" s="258" t="s">
        <v>643</v>
      </c>
    </row>
    <row r="186" spans="2:5" ht="15.75" customHeight="1" x14ac:dyDescent="0.25">
      <c r="B186" s="254" t="s">
        <v>42</v>
      </c>
      <c r="C186" s="254" t="s">
        <v>644</v>
      </c>
      <c r="D186" s="255">
        <v>42997</v>
      </c>
      <c r="E186" s="258" t="s">
        <v>642</v>
      </c>
    </row>
    <row r="187" spans="2:5" ht="15.75" customHeight="1" x14ac:dyDescent="0.25">
      <c r="B187" s="254" t="s">
        <v>42</v>
      </c>
      <c r="C187" s="254" t="s">
        <v>528</v>
      </c>
      <c r="D187" s="255">
        <v>42997</v>
      </c>
      <c r="E187" s="258" t="s">
        <v>643</v>
      </c>
    </row>
    <row r="188" spans="2:5" ht="15.75" customHeight="1" x14ac:dyDescent="0.25">
      <c r="B188" s="254" t="s">
        <v>209</v>
      </c>
      <c r="C188" s="254" t="s">
        <v>526</v>
      </c>
      <c r="D188" s="255">
        <v>42986</v>
      </c>
      <c r="E188" s="254" t="s">
        <v>531</v>
      </c>
    </row>
    <row r="189" spans="2:5" ht="15.75" customHeight="1" x14ac:dyDescent="0.25">
      <c r="B189" s="254" t="s">
        <v>209</v>
      </c>
      <c r="C189" s="254" t="s">
        <v>528</v>
      </c>
      <c r="D189" s="255">
        <v>42986</v>
      </c>
      <c r="E189" s="254" t="s">
        <v>531</v>
      </c>
    </row>
    <row r="190" spans="2:5" ht="15.75" customHeight="1" x14ac:dyDescent="0.25">
      <c r="B190" s="260" t="s">
        <v>193</v>
      </c>
      <c r="C190" s="254" t="s">
        <v>565</v>
      </c>
      <c r="D190" s="255">
        <v>42985</v>
      </c>
      <c r="E190" s="254" t="s">
        <v>568</v>
      </c>
    </row>
    <row r="191" spans="2:5" ht="15.75" customHeight="1" x14ac:dyDescent="0.25">
      <c r="B191" s="260" t="s">
        <v>193</v>
      </c>
      <c r="C191" s="254" t="s">
        <v>567</v>
      </c>
      <c r="D191" s="255">
        <v>42985</v>
      </c>
      <c r="E191" s="254" t="s">
        <v>568</v>
      </c>
    </row>
    <row r="192" spans="2:5" ht="15.75" customHeight="1" x14ac:dyDescent="0.25">
      <c r="B192" s="260" t="s">
        <v>645</v>
      </c>
      <c r="C192" s="254" t="s">
        <v>524</v>
      </c>
      <c r="D192" s="255">
        <v>42892</v>
      </c>
      <c r="E192" s="254" t="s">
        <v>606</v>
      </c>
    </row>
    <row r="193" spans="2:5" ht="15.75" customHeight="1" x14ac:dyDescent="0.25">
      <c r="B193" s="260" t="s">
        <v>645</v>
      </c>
      <c r="C193" s="254" t="s">
        <v>526</v>
      </c>
      <c r="D193" s="255">
        <v>42892</v>
      </c>
      <c r="E193" s="254" t="s">
        <v>606</v>
      </c>
    </row>
    <row r="194" spans="2:5" ht="15.75" customHeight="1" x14ac:dyDescent="0.25">
      <c r="B194" s="260" t="s">
        <v>645</v>
      </c>
      <c r="C194" s="254" t="s">
        <v>528</v>
      </c>
      <c r="D194" s="255">
        <v>42892</v>
      </c>
      <c r="E194" s="254" t="s">
        <v>606</v>
      </c>
    </row>
    <row r="195" spans="2:5" ht="15.75" customHeight="1" x14ac:dyDescent="0.25">
      <c r="B195" s="254" t="s">
        <v>646</v>
      </c>
      <c r="C195" s="254" t="s">
        <v>524</v>
      </c>
      <c r="D195" s="255">
        <v>42773</v>
      </c>
      <c r="E195" s="258" t="s">
        <v>628</v>
      </c>
    </row>
    <row r="196" spans="2:5" ht="15.75" customHeight="1" x14ac:dyDescent="0.25">
      <c r="B196" s="260" t="s">
        <v>647</v>
      </c>
      <c r="C196" s="254" t="s">
        <v>607</v>
      </c>
      <c r="D196" s="255">
        <v>42710</v>
      </c>
      <c r="E196" s="258" t="s">
        <v>648</v>
      </c>
    </row>
    <row r="197" spans="2:5" ht="15.75" customHeight="1" x14ac:dyDescent="0.25">
      <c r="B197" s="254" t="s">
        <v>192</v>
      </c>
      <c r="C197" s="254" t="s">
        <v>605</v>
      </c>
      <c r="D197" s="255">
        <v>42696</v>
      </c>
      <c r="E197" s="258" t="s">
        <v>649</v>
      </c>
    </row>
    <row r="198" spans="2:5" ht="15.75" customHeight="1" x14ac:dyDescent="0.25">
      <c r="B198" s="254" t="s">
        <v>192</v>
      </c>
      <c r="C198" s="254" t="s">
        <v>607</v>
      </c>
      <c r="D198" s="255">
        <v>42696</v>
      </c>
      <c r="E198" s="258" t="s">
        <v>649</v>
      </c>
    </row>
    <row r="199" spans="2:5" ht="15.75" customHeight="1" x14ac:dyDescent="0.25">
      <c r="B199" s="254" t="s">
        <v>192</v>
      </c>
      <c r="C199" s="254" t="s">
        <v>624</v>
      </c>
      <c r="D199" s="255">
        <v>42696</v>
      </c>
      <c r="E199" s="258" t="s">
        <v>649</v>
      </c>
    </row>
    <row r="200" spans="2:5" ht="15.75" customHeight="1" x14ac:dyDescent="0.25">
      <c r="B200" s="254" t="s">
        <v>192</v>
      </c>
      <c r="C200" s="254" t="s">
        <v>650</v>
      </c>
      <c r="D200" s="255">
        <v>42696</v>
      </c>
      <c r="E200" s="258" t="s">
        <v>649</v>
      </c>
    </row>
    <row r="201" spans="2:5" ht="15.75" customHeight="1" x14ac:dyDescent="0.25">
      <c r="B201" s="254" t="s">
        <v>651</v>
      </c>
      <c r="C201" s="254" t="s">
        <v>565</v>
      </c>
      <c r="D201" s="255">
        <v>42690</v>
      </c>
      <c r="E201" s="254" t="s">
        <v>568</v>
      </c>
    </row>
    <row r="202" spans="2:5" ht="15.75" customHeight="1" x14ac:dyDescent="0.25">
      <c r="B202" s="254" t="s">
        <v>651</v>
      </c>
      <c r="C202" s="254" t="s">
        <v>626</v>
      </c>
      <c r="D202" s="255">
        <v>42690</v>
      </c>
      <c r="E202" s="254" t="s">
        <v>568</v>
      </c>
    </row>
    <row r="203" spans="2:5" ht="15.75" customHeight="1" x14ac:dyDescent="0.25">
      <c r="B203" s="254" t="s">
        <v>651</v>
      </c>
      <c r="C203" s="254" t="s">
        <v>567</v>
      </c>
      <c r="D203" s="255">
        <v>42690</v>
      </c>
      <c r="E203" s="254" t="s">
        <v>568</v>
      </c>
    </row>
    <row r="204" spans="2:5" ht="15.75" customHeight="1" x14ac:dyDescent="0.25">
      <c r="B204" s="260" t="s">
        <v>647</v>
      </c>
      <c r="C204" s="254" t="s">
        <v>605</v>
      </c>
      <c r="D204" s="255">
        <v>42671</v>
      </c>
      <c r="E204" s="258" t="s">
        <v>648</v>
      </c>
    </row>
    <row r="205" spans="2:5" ht="15.75" customHeight="1" x14ac:dyDescent="0.25">
      <c r="B205" s="260" t="s">
        <v>647</v>
      </c>
      <c r="C205" s="254" t="s">
        <v>624</v>
      </c>
      <c r="D205" s="255">
        <v>42671</v>
      </c>
      <c r="E205" s="258" t="s">
        <v>648</v>
      </c>
    </row>
    <row r="206" spans="2:5" ht="15.75" customHeight="1" x14ac:dyDescent="0.25">
      <c r="B206" s="254" t="s">
        <v>600</v>
      </c>
      <c r="C206" s="254" t="s">
        <v>524</v>
      </c>
      <c r="D206" s="255">
        <v>42664</v>
      </c>
      <c r="E206" s="254" t="s">
        <v>536</v>
      </c>
    </row>
    <row r="207" spans="2:5" ht="15.75" customHeight="1" x14ac:dyDescent="0.25">
      <c r="B207" s="260" t="s">
        <v>652</v>
      </c>
      <c r="C207" s="254" t="s">
        <v>565</v>
      </c>
      <c r="D207" s="255">
        <v>42656</v>
      </c>
      <c r="E207" s="254" t="s">
        <v>566</v>
      </c>
    </row>
    <row r="208" spans="2:5" ht="15.75" customHeight="1" x14ac:dyDescent="0.25">
      <c r="B208" s="260" t="s">
        <v>652</v>
      </c>
      <c r="C208" s="254" t="s">
        <v>626</v>
      </c>
      <c r="D208" s="255">
        <v>42656</v>
      </c>
      <c r="E208" s="254" t="s">
        <v>566</v>
      </c>
    </row>
    <row r="209" spans="2:5" ht="15.75" customHeight="1" x14ac:dyDescent="0.25">
      <c r="B209" s="260" t="s">
        <v>652</v>
      </c>
      <c r="C209" s="254" t="s">
        <v>567</v>
      </c>
      <c r="D209" s="255">
        <v>42656</v>
      </c>
      <c r="E209" s="254" t="s">
        <v>566</v>
      </c>
    </row>
    <row r="210" spans="2:5" ht="15.75" customHeight="1" x14ac:dyDescent="0.25">
      <c r="B210" s="254" t="s">
        <v>646</v>
      </c>
      <c r="C210" s="254" t="s">
        <v>641</v>
      </c>
      <c r="D210" s="255">
        <v>42654</v>
      </c>
      <c r="E210" s="258" t="s">
        <v>628</v>
      </c>
    </row>
    <row r="211" spans="2:5" ht="15.75" customHeight="1" x14ac:dyDescent="0.25">
      <c r="B211" s="254" t="s">
        <v>646</v>
      </c>
      <c r="C211" s="254" t="s">
        <v>526</v>
      </c>
      <c r="D211" s="255">
        <v>42654</v>
      </c>
      <c r="E211" s="258" t="s">
        <v>628</v>
      </c>
    </row>
    <row r="212" spans="2:5" ht="15.75" customHeight="1" x14ac:dyDescent="0.25">
      <c r="B212" s="254" t="s">
        <v>646</v>
      </c>
      <c r="C212" s="254" t="s">
        <v>644</v>
      </c>
      <c r="D212" s="255">
        <v>42654</v>
      </c>
      <c r="E212" s="258" t="s">
        <v>628</v>
      </c>
    </row>
    <row r="213" spans="2:5" ht="15.75" customHeight="1" x14ac:dyDescent="0.25">
      <c r="B213" s="254" t="s">
        <v>646</v>
      </c>
      <c r="C213" s="254" t="s">
        <v>528</v>
      </c>
      <c r="D213" s="255">
        <v>42654</v>
      </c>
      <c r="E213" s="258" t="s">
        <v>628</v>
      </c>
    </row>
    <row r="214" spans="2:5" ht="15.75" customHeight="1" x14ac:dyDescent="0.25">
      <c r="B214" s="254" t="s">
        <v>507</v>
      </c>
      <c r="C214" s="254" t="s">
        <v>524</v>
      </c>
      <c r="D214" s="255">
        <v>42650</v>
      </c>
      <c r="E214" s="258" t="s">
        <v>653</v>
      </c>
    </row>
    <row r="215" spans="2:5" ht="15.75" customHeight="1" x14ac:dyDescent="0.25">
      <c r="B215" s="254" t="s">
        <v>507</v>
      </c>
      <c r="C215" s="254" t="s">
        <v>526</v>
      </c>
      <c r="D215" s="255">
        <v>42650</v>
      </c>
      <c r="E215" s="258" t="s">
        <v>653</v>
      </c>
    </row>
    <row r="216" spans="2:5" ht="15.75" customHeight="1" x14ac:dyDescent="0.25">
      <c r="B216" s="254" t="s">
        <v>507</v>
      </c>
      <c r="C216" s="254" t="s">
        <v>528</v>
      </c>
      <c r="D216" s="255">
        <v>42650</v>
      </c>
      <c r="E216" s="258" t="s">
        <v>653</v>
      </c>
    </row>
    <row r="217" spans="2:5" ht="15.75" customHeight="1" x14ac:dyDescent="0.25">
      <c r="B217" s="260" t="s">
        <v>654</v>
      </c>
      <c r="C217" s="254" t="s">
        <v>565</v>
      </c>
      <c r="D217" s="255">
        <v>42650</v>
      </c>
      <c r="E217" s="254" t="s">
        <v>568</v>
      </c>
    </row>
    <row r="218" spans="2:5" ht="15.75" customHeight="1" x14ac:dyDescent="0.25">
      <c r="B218" s="260" t="s">
        <v>654</v>
      </c>
      <c r="C218" s="254" t="s">
        <v>567</v>
      </c>
      <c r="D218" s="255">
        <v>42650</v>
      </c>
      <c r="E218" s="254" t="s">
        <v>568</v>
      </c>
    </row>
    <row r="219" spans="2:5" ht="15.75" customHeight="1" x14ac:dyDescent="0.25">
      <c r="B219" s="254" t="s">
        <v>79</v>
      </c>
      <c r="C219" s="254" t="s">
        <v>526</v>
      </c>
      <c r="D219" s="255">
        <v>42640</v>
      </c>
      <c r="E219" s="258" t="s">
        <v>655</v>
      </c>
    </row>
    <row r="220" spans="2:5" ht="15.75" customHeight="1" x14ac:dyDescent="0.25">
      <c r="B220" s="254" t="s">
        <v>79</v>
      </c>
      <c r="C220" s="254" t="s">
        <v>528</v>
      </c>
      <c r="D220" s="255">
        <v>42640</v>
      </c>
      <c r="E220" s="258" t="s">
        <v>655</v>
      </c>
    </row>
    <row r="221" spans="2:5" ht="15.75" customHeight="1" x14ac:dyDescent="0.25">
      <c r="B221" s="254" t="s">
        <v>52</v>
      </c>
      <c r="C221" s="254" t="s">
        <v>565</v>
      </c>
      <c r="D221" s="255">
        <v>42635</v>
      </c>
      <c r="E221" s="254" t="s">
        <v>639</v>
      </c>
    </row>
    <row r="222" spans="2:5" ht="15.75" customHeight="1" x14ac:dyDescent="0.25">
      <c r="B222" s="254" t="s">
        <v>52</v>
      </c>
      <c r="C222" s="254" t="s">
        <v>567</v>
      </c>
      <c r="D222" s="255">
        <v>42635</v>
      </c>
      <c r="E222" s="254" t="s">
        <v>639</v>
      </c>
    </row>
    <row r="223" spans="2:5" ht="15.75" customHeight="1" x14ac:dyDescent="0.25">
      <c r="B223" s="254" t="s">
        <v>52</v>
      </c>
      <c r="C223" s="254" t="s">
        <v>524</v>
      </c>
      <c r="D223" s="255">
        <v>42633</v>
      </c>
      <c r="E223" s="254" t="s">
        <v>531</v>
      </c>
    </row>
    <row r="224" spans="2:5" ht="15.75" customHeight="1" x14ac:dyDescent="0.25">
      <c r="B224" s="254" t="s">
        <v>52</v>
      </c>
      <c r="C224" s="254" t="s">
        <v>641</v>
      </c>
      <c r="D224" s="255">
        <v>42633</v>
      </c>
      <c r="E224" s="258" t="s">
        <v>642</v>
      </c>
    </row>
    <row r="225" spans="2:5" ht="15.75" customHeight="1" x14ac:dyDescent="0.25">
      <c r="B225" s="254" t="s">
        <v>52</v>
      </c>
      <c r="C225" s="254" t="s">
        <v>526</v>
      </c>
      <c r="D225" s="255">
        <v>42633</v>
      </c>
      <c r="E225" s="254" t="s">
        <v>531</v>
      </c>
    </row>
    <row r="226" spans="2:5" ht="15.75" customHeight="1" x14ac:dyDescent="0.25">
      <c r="B226" s="254" t="s">
        <v>52</v>
      </c>
      <c r="C226" s="254" t="s">
        <v>644</v>
      </c>
      <c r="D226" s="255">
        <v>42633</v>
      </c>
      <c r="E226" s="258" t="s">
        <v>642</v>
      </c>
    </row>
    <row r="227" spans="2:5" ht="15.75" customHeight="1" x14ac:dyDescent="0.25">
      <c r="B227" s="254" t="s">
        <v>52</v>
      </c>
      <c r="C227" s="254" t="s">
        <v>528</v>
      </c>
      <c r="D227" s="255">
        <v>42633</v>
      </c>
      <c r="E227" s="254" t="s">
        <v>531</v>
      </c>
    </row>
    <row r="228" spans="2:5" ht="15.75" customHeight="1" x14ac:dyDescent="0.25">
      <c r="B228" s="260" t="s">
        <v>656</v>
      </c>
      <c r="C228" s="254" t="s">
        <v>524</v>
      </c>
      <c r="D228" s="255">
        <v>42628</v>
      </c>
      <c r="E228" s="254" t="s">
        <v>620</v>
      </c>
    </row>
    <row r="229" spans="2:5" ht="15.75" customHeight="1" x14ac:dyDescent="0.25">
      <c r="B229" s="260" t="s">
        <v>657</v>
      </c>
      <c r="C229" s="254" t="s">
        <v>524</v>
      </c>
      <c r="D229" s="255">
        <v>42628</v>
      </c>
      <c r="E229" s="254" t="s">
        <v>620</v>
      </c>
    </row>
    <row r="230" spans="2:5" ht="15.75" customHeight="1" x14ac:dyDescent="0.25">
      <c r="B230" s="254" t="s">
        <v>590</v>
      </c>
      <c r="C230" s="254" t="s">
        <v>526</v>
      </c>
      <c r="D230" s="255">
        <v>42626</v>
      </c>
      <c r="E230" s="254" t="s">
        <v>620</v>
      </c>
    </row>
    <row r="231" spans="2:5" ht="15.75" customHeight="1" x14ac:dyDescent="0.25">
      <c r="B231" s="254" t="s">
        <v>590</v>
      </c>
      <c r="C231" s="254" t="s">
        <v>528</v>
      </c>
      <c r="D231" s="255">
        <v>42626</v>
      </c>
      <c r="E231" s="254" t="s">
        <v>620</v>
      </c>
    </row>
    <row r="232" spans="2:5" ht="15.75" customHeight="1" x14ac:dyDescent="0.25">
      <c r="B232" s="254" t="s">
        <v>208</v>
      </c>
      <c r="C232" s="254" t="s">
        <v>526</v>
      </c>
      <c r="D232" s="255">
        <v>42622</v>
      </c>
      <c r="E232" s="254" t="s">
        <v>531</v>
      </c>
    </row>
    <row r="233" spans="2:5" ht="15.75" customHeight="1" x14ac:dyDescent="0.25">
      <c r="B233" s="254" t="s">
        <v>208</v>
      </c>
      <c r="C233" s="254" t="s">
        <v>528</v>
      </c>
      <c r="D233" s="255">
        <v>42622</v>
      </c>
      <c r="E233" s="254" t="s">
        <v>531</v>
      </c>
    </row>
    <row r="234" spans="2:5" ht="15.75" customHeight="1" x14ac:dyDescent="0.25">
      <c r="B234" s="260" t="s">
        <v>191</v>
      </c>
      <c r="C234" s="254" t="s">
        <v>565</v>
      </c>
      <c r="D234" s="255">
        <v>42621</v>
      </c>
      <c r="E234" s="254" t="s">
        <v>568</v>
      </c>
    </row>
    <row r="235" spans="2:5" ht="15.75" customHeight="1" x14ac:dyDescent="0.25">
      <c r="B235" s="260" t="s">
        <v>191</v>
      </c>
      <c r="C235" s="254" t="s">
        <v>626</v>
      </c>
      <c r="D235" s="255">
        <v>42621</v>
      </c>
      <c r="E235" s="254" t="s">
        <v>568</v>
      </c>
    </row>
    <row r="236" spans="2:5" ht="15.75" customHeight="1" x14ac:dyDescent="0.25">
      <c r="B236" s="260" t="s">
        <v>191</v>
      </c>
      <c r="C236" s="254" t="s">
        <v>567</v>
      </c>
      <c r="D236" s="255">
        <v>42621</v>
      </c>
      <c r="E236" s="254" t="s">
        <v>568</v>
      </c>
    </row>
    <row r="237" spans="2:5" ht="15.75" customHeight="1" x14ac:dyDescent="0.25">
      <c r="B237" s="254" t="s">
        <v>509</v>
      </c>
      <c r="C237" s="254" t="s">
        <v>565</v>
      </c>
      <c r="D237" s="255">
        <v>42572</v>
      </c>
      <c r="E237" s="254" t="s">
        <v>606</v>
      </c>
    </row>
    <row r="238" spans="2:5" ht="15.75" customHeight="1" x14ac:dyDescent="0.25">
      <c r="B238" s="260" t="s">
        <v>658</v>
      </c>
      <c r="C238" s="254" t="s">
        <v>524</v>
      </c>
      <c r="D238" s="255">
        <v>42558</v>
      </c>
      <c r="E238" s="254" t="s">
        <v>659</v>
      </c>
    </row>
    <row r="239" spans="2:5" ht="15.75" customHeight="1" x14ac:dyDescent="0.25">
      <c r="B239" s="254" t="s">
        <v>660</v>
      </c>
      <c r="C239" s="254" t="s">
        <v>524</v>
      </c>
      <c r="D239" s="255">
        <v>42493</v>
      </c>
      <c r="E239" s="254" t="s">
        <v>606</v>
      </c>
    </row>
    <row r="240" spans="2:5" ht="15.75" customHeight="1" x14ac:dyDescent="0.25">
      <c r="B240" s="254" t="s">
        <v>660</v>
      </c>
      <c r="C240" s="254" t="s">
        <v>526</v>
      </c>
      <c r="D240" s="255">
        <v>42493</v>
      </c>
      <c r="E240" s="254" t="s">
        <v>606</v>
      </c>
    </row>
    <row r="241" spans="2:5" ht="15.75" customHeight="1" x14ac:dyDescent="0.25">
      <c r="B241" s="254" t="s">
        <v>660</v>
      </c>
      <c r="C241" s="254" t="s">
        <v>528</v>
      </c>
      <c r="D241" s="255">
        <v>42493</v>
      </c>
      <c r="E241" s="254" t="s">
        <v>606</v>
      </c>
    </row>
    <row r="242" spans="2:5" ht="15.75" customHeight="1" x14ac:dyDescent="0.25">
      <c r="B242" s="260" t="s">
        <v>661</v>
      </c>
      <c r="C242" s="254" t="s">
        <v>565</v>
      </c>
      <c r="D242" s="255">
        <v>42487</v>
      </c>
      <c r="E242" s="258" t="s">
        <v>662</v>
      </c>
    </row>
    <row r="243" spans="2:5" ht="15.75" customHeight="1" x14ac:dyDescent="0.25">
      <c r="B243" s="260" t="s">
        <v>661</v>
      </c>
      <c r="C243" s="254" t="s">
        <v>567</v>
      </c>
      <c r="D243" s="255">
        <v>42487</v>
      </c>
      <c r="E243" s="258" t="s">
        <v>662</v>
      </c>
    </row>
    <row r="244" spans="2:5" ht="15.75" customHeight="1" x14ac:dyDescent="0.25">
      <c r="B244" s="254" t="s">
        <v>663</v>
      </c>
      <c r="C244" s="254" t="s">
        <v>565</v>
      </c>
      <c r="D244" s="255">
        <v>42460</v>
      </c>
      <c r="E244" s="254" t="s">
        <v>606</v>
      </c>
    </row>
    <row r="245" spans="2:5" ht="15.75" customHeight="1" x14ac:dyDescent="0.25">
      <c r="B245" s="260" t="s">
        <v>664</v>
      </c>
      <c r="C245" s="254" t="s">
        <v>665</v>
      </c>
      <c r="D245" s="255">
        <v>42458</v>
      </c>
      <c r="E245" s="254" t="s">
        <v>536</v>
      </c>
    </row>
    <row r="246" spans="2:5" ht="15.75" customHeight="1" x14ac:dyDescent="0.25">
      <c r="B246" s="260" t="s">
        <v>666</v>
      </c>
      <c r="C246" s="254" t="s">
        <v>665</v>
      </c>
      <c r="D246" s="255">
        <v>42451</v>
      </c>
      <c r="E246" s="254" t="s">
        <v>536</v>
      </c>
    </row>
    <row r="247" spans="2:5" ht="15.75" customHeight="1" x14ac:dyDescent="0.25">
      <c r="B247" s="254" t="s">
        <v>667</v>
      </c>
      <c r="C247" s="254" t="s">
        <v>668</v>
      </c>
      <c r="D247" s="255">
        <v>42440</v>
      </c>
      <c r="E247" s="258" t="s">
        <v>669</v>
      </c>
    </row>
    <row r="248" spans="2:5" ht="15.75" customHeight="1" x14ac:dyDescent="0.25">
      <c r="B248" s="254" t="s">
        <v>79</v>
      </c>
      <c r="C248" s="254" t="s">
        <v>524</v>
      </c>
      <c r="D248" s="255">
        <v>42405</v>
      </c>
      <c r="E248" s="254" t="s">
        <v>670</v>
      </c>
    </row>
    <row r="249" spans="2:5" ht="15.75" customHeight="1" x14ac:dyDescent="0.25">
      <c r="B249" s="260" t="s">
        <v>671</v>
      </c>
      <c r="C249" s="254" t="s">
        <v>524</v>
      </c>
      <c r="D249" s="255">
        <v>42340</v>
      </c>
      <c r="E249" s="258" t="s">
        <v>672</v>
      </c>
    </row>
    <row r="250" spans="2:5" ht="15.75" customHeight="1" x14ac:dyDescent="0.25">
      <c r="B250" s="254" t="s">
        <v>667</v>
      </c>
      <c r="C250" s="254" t="s">
        <v>641</v>
      </c>
      <c r="D250" s="255">
        <v>42304</v>
      </c>
      <c r="E250" s="258" t="s">
        <v>628</v>
      </c>
    </row>
    <row r="251" spans="2:5" ht="15.75" customHeight="1" x14ac:dyDescent="0.25">
      <c r="B251" s="254" t="s">
        <v>667</v>
      </c>
      <c r="C251" s="254" t="s">
        <v>526</v>
      </c>
      <c r="D251" s="255">
        <v>42304</v>
      </c>
      <c r="E251" s="258" t="s">
        <v>628</v>
      </c>
    </row>
    <row r="252" spans="2:5" ht="15.75" customHeight="1" x14ac:dyDescent="0.25">
      <c r="B252" s="254" t="s">
        <v>667</v>
      </c>
      <c r="C252" s="254" t="s">
        <v>644</v>
      </c>
      <c r="D252" s="255">
        <v>42304</v>
      </c>
      <c r="E252" s="258" t="s">
        <v>628</v>
      </c>
    </row>
    <row r="253" spans="2:5" ht="15.75" customHeight="1" x14ac:dyDescent="0.25">
      <c r="B253" s="254" t="s">
        <v>667</v>
      </c>
      <c r="C253" s="254" t="s">
        <v>528</v>
      </c>
      <c r="D253" s="255">
        <v>42304</v>
      </c>
      <c r="E253" s="258" t="s">
        <v>628</v>
      </c>
    </row>
    <row r="254" spans="2:5" ht="15.75" customHeight="1" x14ac:dyDescent="0.25">
      <c r="B254" s="254" t="s">
        <v>189</v>
      </c>
      <c r="C254" s="254" t="s">
        <v>565</v>
      </c>
      <c r="D254" s="255">
        <v>42291</v>
      </c>
      <c r="E254" s="254" t="s">
        <v>639</v>
      </c>
    </row>
    <row r="255" spans="2:5" ht="15.75" customHeight="1" x14ac:dyDescent="0.25">
      <c r="B255" s="254" t="s">
        <v>189</v>
      </c>
      <c r="C255" s="254" t="s">
        <v>567</v>
      </c>
      <c r="D255" s="255">
        <v>42291</v>
      </c>
      <c r="E255" s="254" t="s">
        <v>639</v>
      </c>
    </row>
    <row r="256" spans="2:5" ht="15.75" customHeight="1" x14ac:dyDescent="0.25">
      <c r="B256" s="260" t="s">
        <v>673</v>
      </c>
      <c r="C256" s="254" t="s">
        <v>565</v>
      </c>
      <c r="D256" s="255">
        <v>42285</v>
      </c>
      <c r="E256" s="258" t="s">
        <v>648</v>
      </c>
    </row>
    <row r="257" spans="2:5" ht="15.75" customHeight="1" x14ac:dyDescent="0.25">
      <c r="B257" s="260" t="s">
        <v>673</v>
      </c>
      <c r="C257" s="254" t="s">
        <v>626</v>
      </c>
      <c r="D257" s="255">
        <v>42285</v>
      </c>
      <c r="E257" s="258" t="s">
        <v>648</v>
      </c>
    </row>
    <row r="258" spans="2:5" ht="15.75" customHeight="1" x14ac:dyDescent="0.25">
      <c r="B258" s="260" t="s">
        <v>673</v>
      </c>
      <c r="C258" s="254" t="s">
        <v>567</v>
      </c>
      <c r="D258" s="255">
        <v>42285</v>
      </c>
      <c r="E258" s="258" t="s">
        <v>648</v>
      </c>
    </row>
    <row r="259" spans="2:5" ht="15.75" customHeight="1" x14ac:dyDescent="0.25">
      <c r="B259" s="260" t="s">
        <v>190</v>
      </c>
      <c r="C259" s="254" t="s">
        <v>565</v>
      </c>
      <c r="D259" s="255">
        <v>42278</v>
      </c>
      <c r="E259" s="254" t="s">
        <v>568</v>
      </c>
    </row>
    <row r="260" spans="2:5" ht="15.75" customHeight="1" x14ac:dyDescent="0.25">
      <c r="B260" s="260" t="s">
        <v>190</v>
      </c>
      <c r="C260" s="254" t="s">
        <v>567</v>
      </c>
      <c r="D260" s="255">
        <v>42278</v>
      </c>
      <c r="E260" s="254" t="s">
        <v>568</v>
      </c>
    </row>
    <row r="261" spans="2:5" ht="15.75" customHeight="1" x14ac:dyDescent="0.25">
      <c r="B261" s="254" t="s">
        <v>189</v>
      </c>
      <c r="C261" s="254" t="s">
        <v>524</v>
      </c>
      <c r="D261" s="255">
        <v>42276</v>
      </c>
      <c r="E261" s="254" t="s">
        <v>531</v>
      </c>
    </row>
    <row r="262" spans="2:5" ht="15.75" customHeight="1" x14ac:dyDescent="0.25">
      <c r="B262" s="254" t="s">
        <v>189</v>
      </c>
      <c r="C262" s="254" t="s">
        <v>641</v>
      </c>
      <c r="D262" s="255">
        <v>42276</v>
      </c>
      <c r="E262" s="258" t="s">
        <v>674</v>
      </c>
    </row>
    <row r="263" spans="2:5" ht="15.75" customHeight="1" x14ac:dyDescent="0.25">
      <c r="B263" s="254" t="s">
        <v>189</v>
      </c>
      <c r="C263" s="254" t="s">
        <v>526</v>
      </c>
      <c r="D263" s="255">
        <v>42276</v>
      </c>
      <c r="E263" s="254" t="s">
        <v>531</v>
      </c>
    </row>
    <row r="264" spans="2:5" ht="15.75" customHeight="1" x14ac:dyDescent="0.25">
      <c r="B264" s="254" t="s">
        <v>189</v>
      </c>
      <c r="C264" s="254" t="s">
        <v>644</v>
      </c>
      <c r="D264" s="255">
        <v>42276</v>
      </c>
      <c r="E264" s="258" t="s">
        <v>674</v>
      </c>
    </row>
    <row r="265" spans="2:5" ht="15.75" customHeight="1" x14ac:dyDescent="0.25">
      <c r="B265" s="254" t="s">
        <v>189</v>
      </c>
      <c r="C265" s="254" t="s">
        <v>528</v>
      </c>
      <c r="D265" s="255">
        <v>42276</v>
      </c>
      <c r="E265" s="254" t="s">
        <v>531</v>
      </c>
    </row>
    <row r="266" spans="2:5" ht="15.75" customHeight="1" x14ac:dyDescent="0.25">
      <c r="B266" s="254" t="s">
        <v>675</v>
      </c>
      <c r="C266" s="254" t="s">
        <v>565</v>
      </c>
      <c r="D266" s="255">
        <v>42236</v>
      </c>
      <c r="E266" s="254" t="s">
        <v>568</v>
      </c>
    </row>
    <row r="267" spans="2:5" ht="15.75" customHeight="1" x14ac:dyDescent="0.25">
      <c r="B267" s="254" t="s">
        <v>675</v>
      </c>
      <c r="C267" s="254" t="s">
        <v>626</v>
      </c>
      <c r="D267" s="255">
        <v>42236</v>
      </c>
      <c r="E267" s="254" t="s">
        <v>568</v>
      </c>
    </row>
    <row r="268" spans="2:5" ht="15.75" customHeight="1" x14ac:dyDescent="0.25">
      <c r="B268" s="254" t="s">
        <v>675</v>
      </c>
      <c r="C268" s="254" t="s">
        <v>567</v>
      </c>
      <c r="D268" s="255">
        <v>42236</v>
      </c>
      <c r="E268" s="254" t="s">
        <v>568</v>
      </c>
    </row>
    <row r="269" spans="2:5" ht="15.75" customHeight="1" x14ac:dyDescent="0.25">
      <c r="B269" s="254" t="s">
        <v>676</v>
      </c>
      <c r="C269" s="254" t="s">
        <v>668</v>
      </c>
      <c r="D269" s="255">
        <v>42122</v>
      </c>
      <c r="E269" s="258" t="s">
        <v>669</v>
      </c>
    </row>
    <row r="270" spans="2:5" ht="15.75" customHeight="1" x14ac:dyDescent="0.25">
      <c r="B270" s="254" t="s">
        <v>534</v>
      </c>
      <c r="C270" s="254" t="s">
        <v>565</v>
      </c>
      <c r="D270" s="255">
        <v>42110</v>
      </c>
      <c r="E270" s="254" t="s">
        <v>677</v>
      </c>
    </row>
    <row r="271" spans="2:5" ht="15.75" customHeight="1" x14ac:dyDescent="0.25">
      <c r="B271" s="254" t="s">
        <v>534</v>
      </c>
      <c r="C271" s="254" t="s">
        <v>626</v>
      </c>
      <c r="D271" s="255">
        <v>42110</v>
      </c>
      <c r="E271" s="254" t="s">
        <v>677</v>
      </c>
    </row>
    <row r="272" spans="2:5" ht="15.75" customHeight="1" x14ac:dyDescent="0.25">
      <c r="B272" s="254" t="s">
        <v>534</v>
      </c>
      <c r="C272" s="254" t="s">
        <v>567</v>
      </c>
      <c r="D272" s="255">
        <v>42110</v>
      </c>
      <c r="E272" s="254" t="s">
        <v>677</v>
      </c>
    </row>
    <row r="273" spans="2:5" ht="15.75" customHeight="1" x14ac:dyDescent="0.25">
      <c r="B273" s="254" t="s">
        <v>678</v>
      </c>
      <c r="C273" s="254" t="s">
        <v>526</v>
      </c>
      <c r="D273" s="255">
        <v>42087</v>
      </c>
      <c r="E273" s="258" t="s">
        <v>679</v>
      </c>
    </row>
    <row r="274" spans="2:5" ht="15.75" customHeight="1" x14ac:dyDescent="0.25">
      <c r="B274" s="254" t="s">
        <v>678</v>
      </c>
      <c r="C274" s="254" t="s">
        <v>528</v>
      </c>
      <c r="D274" s="255">
        <v>42087</v>
      </c>
      <c r="E274" s="258" t="s">
        <v>679</v>
      </c>
    </row>
    <row r="275" spans="2:5" ht="15.75" customHeight="1" x14ac:dyDescent="0.25">
      <c r="B275" s="254" t="s">
        <v>680</v>
      </c>
      <c r="C275" s="254" t="s">
        <v>567</v>
      </c>
      <c r="D275" s="255">
        <v>42075</v>
      </c>
      <c r="E275" s="254" t="s">
        <v>536</v>
      </c>
    </row>
    <row r="276" spans="2:5" ht="15.75" customHeight="1" x14ac:dyDescent="0.25">
      <c r="B276" s="254" t="s">
        <v>680</v>
      </c>
      <c r="C276" s="254" t="s">
        <v>681</v>
      </c>
      <c r="D276" s="255">
        <v>42075</v>
      </c>
      <c r="E276" s="254" t="s">
        <v>536</v>
      </c>
    </row>
    <row r="277" spans="2:5" ht="15.75" customHeight="1" x14ac:dyDescent="0.25">
      <c r="B277" s="254" t="s">
        <v>680</v>
      </c>
      <c r="C277" s="254" t="s">
        <v>524</v>
      </c>
      <c r="D277" s="255">
        <v>42075</v>
      </c>
      <c r="E277" s="254" t="s">
        <v>536</v>
      </c>
    </row>
    <row r="278" spans="2:5" ht="15.75" customHeight="1" x14ac:dyDescent="0.25">
      <c r="B278" s="254" t="s">
        <v>682</v>
      </c>
      <c r="C278" s="254" t="s">
        <v>524</v>
      </c>
      <c r="D278" s="255">
        <v>42045</v>
      </c>
      <c r="E278" s="258" t="s">
        <v>683</v>
      </c>
    </row>
    <row r="279" spans="2:5" ht="15.75" customHeight="1" x14ac:dyDescent="0.25">
      <c r="B279" s="254" t="s">
        <v>682</v>
      </c>
      <c r="C279" s="254" t="s">
        <v>526</v>
      </c>
      <c r="D279" s="255">
        <v>42045</v>
      </c>
      <c r="E279" s="254" t="s">
        <v>570</v>
      </c>
    </row>
    <row r="280" spans="2:5" ht="15.75" customHeight="1" x14ac:dyDescent="0.25">
      <c r="B280" s="254" t="s">
        <v>682</v>
      </c>
      <c r="C280" s="254" t="s">
        <v>528</v>
      </c>
      <c r="D280" s="255">
        <v>42045</v>
      </c>
      <c r="E280" s="258" t="s">
        <v>683</v>
      </c>
    </row>
    <row r="281" spans="2:5" ht="15.75" customHeight="1" x14ac:dyDescent="0.25">
      <c r="B281" s="260" t="s">
        <v>684</v>
      </c>
      <c r="C281" s="254" t="s">
        <v>565</v>
      </c>
      <c r="D281" s="255">
        <v>42033</v>
      </c>
      <c r="E281" s="254" t="s">
        <v>568</v>
      </c>
    </row>
    <row r="282" spans="2:5" ht="15.75" customHeight="1" x14ac:dyDescent="0.25">
      <c r="B282" s="260" t="s">
        <v>684</v>
      </c>
      <c r="C282" s="254" t="s">
        <v>567</v>
      </c>
      <c r="D282" s="255">
        <v>42033</v>
      </c>
      <c r="E282" s="254" t="s">
        <v>568</v>
      </c>
    </row>
    <row r="283" spans="2:5" ht="15.75" customHeight="1" x14ac:dyDescent="0.25">
      <c r="B283" s="260" t="s">
        <v>684</v>
      </c>
      <c r="C283" s="254" t="s">
        <v>685</v>
      </c>
      <c r="D283" s="255">
        <v>42033</v>
      </c>
      <c r="E283" s="254" t="s">
        <v>568</v>
      </c>
    </row>
    <row r="284" spans="2:5" ht="15.75" customHeight="1" x14ac:dyDescent="0.25">
      <c r="B284" s="254" t="s">
        <v>676</v>
      </c>
      <c r="C284" s="254" t="s">
        <v>526</v>
      </c>
      <c r="D284" s="255">
        <v>41961</v>
      </c>
      <c r="E284" s="258" t="s">
        <v>628</v>
      </c>
    </row>
    <row r="285" spans="2:5" ht="15.75" customHeight="1" x14ac:dyDescent="0.25">
      <c r="B285" s="254" t="s">
        <v>676</v>
      </c>
      <c r="C285" s="254" t="s">
        <v>528</v>
      </c>
      <c r="D285" s="255">
        <v>41961</v>
      </c>
      <c r="E285" s="258" t="s">
        <v>628</v>
      </c>
    </row>
    <row r="286" spans="2:5" ht="15.75" customHeight="1" x14ac:dyDescent="0.25">
      <c r="B286" s="254" t="s">
        <v>686</v>
      </c>
      <c r="C286" s="254" t="s">
        <v>565</v>
      </c>
      <c r="D286" s="255">
        <v>41950</v>
      </c>
      <c r="E286" s="258" t="s">
        <v>687</v>
      </c>
    </row>
    <row r="287" spans="2:5" ht="15.75" customHeight="1" x14ac:dyDescent="0.25">
      <c r="B287" s="254" t="s">
        <v>676</v>
      </c>
      <c r="C287" s="254" t="s">
        <v>641</v>
      </c>
      <c r="D287" s="255">
        <v>41940</v>
      </c>
      <c r="E287" s="258" t="s">
        <v>688</v>
      </c>
    </row>
    <row r="288" spans="2:5" ht="15.75" customHeight="1" x14ac:dyDescent="0.25">
      <c r="B288" s="254" t="s">
        <v>676</v>
      </c>
      <c r="C288" s="254" t="s">
        <v>644</v>
      </c>
      <c r="D288" s="255">
        <v>41940</v>
      </c>
      <c r="E288" s="258" t="s">
        <v>688</v>
      </c>
    </row>
    <row r="289" spans="2:5" ht="15.75" customHeight="1" x14ac:dyDescent="0.25">
      <c r="B289" s="254" t="s">
        <v>689</v>
      </c>
      <c r="C289" s="254" t="s">
        <v>524</v>
      </c>
      <c r="D289" s="255">
        <v>41936</v>
      </c>
      <c r="E289" s="254" t="s">
        <v>536</v>
      </c>
    </row>
    <row r="290" spans="2:5" ht="15.75" customHeight="1" x14ac:dyDescent="0.25">
      <c r="B290" s="254" t="s">
        <v>538</v>
      </c>
      <c r="C290" s="254" t="s">
        <v>565</v>
      </c>
      <c r="D290" s="255">
        <v>41935</v>
      </c>
      <c r="E290" s="258" t="s">
        <v>690</v>
      </c>
    </row>
    <row r="291" spans="2:5" ht="15.75" customHeight="1" x14ac:dyDescent="0.25">
      <c r="B291" s="254" t="s">
        <v>538</v>
      </c>
      <c r="C291" s="254" t="s">
        <v>567</v>
      </c>
      <c r="D291" s="255">
        <v>41935</v>
      </c>
      <c r="E291" s="258" t="s">
        <v>690</v>
      </c>
    </row>
    <row r="292" spans="2:5" ht="15.75" customHeight="1" x14ac:dyDescent="0.25">
      <c r="B292" s="254" t="s">
        <v>203</v>
      </c>
      <c r="C292" s="254" t="s">
        <v>565</v>
      </c>
      <c r="D292" s="255">
        <v>41927</v>
      </c>
      <c r="E292" s="254" t="s">
        <v>639</v>
      </c>
    </row>
    <row r="293" spans="2:5" ht="15.75" customHeight="1" x14ac:dyDescent="0.25">
      <c r="B293" s="254" t="s">
        <v>203</v>
      </c>
      <c r="C293" s="254" t="s">
        <v>626</v>
      </c>
      <c r="D293" s="255">
        <v>41927</v>
      </c>
      <c r="E293" s="254" t="s">
        <v>639</v>
      </c>
    </row>
    <row r="294" spans="2:5" ht="15.75" customHeight="1" x14ac:dyDescent="0.25">
      <c r="B294" s="254" t="s">
        <v>203</v>
      </c>
      <c r="C294" s="254" t="s">
        <v>567</v>
      </c>
      <c r="D294" s="255">
        <v>41927</v>
      </c>
      <c r="E294" s="254" t="s">
        <v>639</v>
      </c>
    </row>
    <row r="295" spans="2:5" ht="15.75" customHeight="1" x14ac:dyDescent="0.25">
      <c r="B295" s="254" t="s">
        <v>663</v>
      </c>
      <c r="C295" s="254" t="s">
        <v>524</v>
      </c>
      <c r="D295" s="255">
        <v>41926</v>
      </c>
      <c r="E295" s="258" t="s">
        <v>691</v>
      </c>
    </row>
    <row r="296" spans="2:5" ht="15.75" customHeight="1" x14ac:dyDescent="0.25">
      <c r="B296" s="254" t="s">
        <v>663</v>
      </c>
      <c r="C296" s="254" t="s">
        <v>641</v>
      </c>
      <c r="D296" s="255">
        <v>41926</v>
      </c>
      <c r="E296" s="258" t="s">
        <v>691</v>
      </c>
    </row>
    <row r="297" spans="2:5" ht="15.75" customHeight="1" x14ac:dyDescent="0.25">
      <c r="B297" s="254" t="s">
        <v>663</v>
      </c>
      <c r="C297" s="254" t="s">
        <v>644</v>
      </c>
      <c r="D297" s="255">
        <v>41926</v>
      </c>
      <c r="E297" s="258" t="s">
        <v>691</v>
      </c>
    </row>
    <row r="298" spans="2:5" ht="15.75" customHeight="1" x14ac:dyDescent="0.25">
      <c r="B298" s="260" t="s">
        <v>188</v>
      </c>
      <c r="C298" s="254" t="s">
        <v>565</v>
      </c>
      <c r="D298" s="255">
        <v>41925</v>
      </c>
      <c r="E298" s="254" t="s">
        <v>568</v>
      </c>
    </row>
    <row r="299" spans="2:5" ht="15.75" customHeight="1" x14ac:dyDescent="0.25">
      <c r="B299" s="260" t="s">
        <v>188</v>
      </c>
      <c r="C299" s="254" t="s">
        <v>567</v>
      </c>
      <c r="D299" s="255">
        <v>41925</v>
      </c>
      <c r="E299" s="254" t="s">
        <v>568</v>
      </c>
    </row>
    <row r="300" spans="2:5" ht="15.75" customHeight="1" x14ac:dyDescent="0.25">
      <c r="B300" s="254" t="s">
        <v>203</v>
      </c>
      <c r="C300" s="254" t="s">
        <v>524</v>
      </c>
      <c r="D300" s="255">
        <v>41919</v>
      </c>
      <c r="E300" s="254" t="s">
        <v>531</v>
      </c>
    </row>
    <row r="301" spans="2:5" ht="15.75" customHeight="1" x14ac:dyDescent="0.25">
      <c r="B301" s="254" t="s">
        <v>203</v>
      </c>
      <c r="C301" s="254" t="s">
        <v>641</v>
      </c>
      <c r="D301" s="255">
        <v>41919</v>
      </c>
      <c r="E301" s="254" t="s">
        <v>531</v>
      </c>
    </row>
    <row r="302" spans="2:5" ht="15.75" customHeight="1" x14ac:dyDescent="0.25">
      <c r="B302" s="254" t="s">
        <v>203</v>
      </c>
      <c r="C302" s="254" t="s">
        <v>526</v>
      </c>
      <c r="D302" s="255">
        <v>41919</v>
      </c>
      <c r="E302" s="254" t="s">
        <v>531</v>
      </c>
    </row>
    <row r="303" spans="2:5" ht="15.75" customHeight="1" x14ac:dyDescent="0.25">
      <c r="B303" s="254" t="s">
        <v>203</v>
      </c>
      <c r="C303" s="254" t="s">
        <v>644</v>
      </c>
      <c r="D303" s="255">
        <v>41919</v>
      </c>
      <c r="E303" s="254" t="s">
        <v>531</v>
      </c>
    </row>
    <row r="304" spans="2:5" ht="15.75" customHeight="1" x14ac:dyDescent="0.25">
      <c r="B304" s="254" t="s">
        <v>203</v>
      </c>
      <c r="C304" s="254" t="s">
        <v>528</v>
      </c>
      <c r="D304" s="255">
        <v>41919</v>
      </c>
      <c r="E304" s="254" t="s">
        <v>531</v>
      </c>
    </row>
    <row r="305" spans="2:5" ht="15.75" customHeight="1" x14ac:dyDescent="0.25">
      <c r="B305" s="254" t="s">
        <v>257</v>
      </c>
      <c r="C305" s="254" t="s">
        <v>567</v>
      </c>
      <c r="D305" s="255">
        <v>41879</v>
      </c>
      <c r="E305" s="254" t="s">
        <v>692</v>
      </c>
    </row>
    <row r="306" spans="2:5" ht="15.75" customHeight="1" x14ac:dyDescent="0.25">
      <c r="B306" s="254" t="s">
        <v>73</v>
      </c>
      <c r="C306" s="254" t="s">
        <v>565</v>
      </c>
      <c r="D306" s="255">
        <v>41865</v>
      </c>
      <c r="E306" s="254" t="s">
        <v>568</v>
      </c>
    </row>
    <row r="307" spans="2:5" ht="15.75" customHeight="1" x14ac:dyDescent="0.25">
      <c r="B307" s="254" t="s">
        <v>73</v>
      </c>
      <c r="C307" s="254" t="s">
        <v>626</v>
      </c>
      <c r="D307" s="255">
        <v>41865</v>
      </c>
      <c r="E307" s="254" t="s">
        <v>568</v>
      </c>
    </row>
    <row r="308" spans="2:5" ht="15.75" customHeight="1" x14ac:dyDescent="0.25">
      <c r="B308" s="254" t="s">
        <v>73</v>
      </c>
      <c r="C308" s="254" t="s">
        <v>567</v>
      </c>
      <c r="D308" s="255">
        <v>41865</v>
      </c>
      <c r="E308" s="254" t="s">
        <v>568</v>
      </c>
    </row>
    <row r="309" spans="2:5" ht="15.75" customHeight="1" x14ac:dyDescent="0.25">
      <c r="B309" s="254" t="s">
        <v>686</v>
      </c>
      <c r="C309" s="254" t="s">
        <v>567</v>
      </c>
      <c r="D309" s="255">
        <v>41822</v>
      </c>
      <c r="E309" s="258" t="s">
        <v>687</v>
      </c>
    </row>
    <row r="310" spans="2:5" ht="15.75" customHeight="1" x14ac:dyDescent="0.25">
      <c r="B310" s="254" t="s">
        <v>509</v>
      </c>
      <c r="C310" s="254" t="s">
        <v>665</v>
      </c>
      <c r="D310" s="255">
        <v>41772</v>
      </c>
      <c r="E310" s="254" t="s">
        <v>693</v>
      </c>
    </row>
    <row r="311" spans="2:5" ht="15.75" customHeight="1" x14ac:dyDescent="0.25">
      <c r="B311" s="254" t="s">
        <v>694</v>
      </c>
      <c r="C311" s="254" t="s">
        <v>565</v>
      </c>
      <c r="D311" s="255">
        <v>41754</v>
      </c>
      <c r="E311" s="258" t="s">
        <v>695</v>
      </c>
    </row>
    <row r="312" spans="2:5" ht="15.75" customHeight="1" x14ac:dyDescent="0.25">
      <c r="B312" s="254" t="s">
        <v>187</v>
      </c>
      <c r="C312" s="254" t="s">
        <v>565</v>
      </c>
      <c r="D312" s="255">
        <v>41725</v>
      </c>
      <c r="E312" s="254" t="s">
        <v>639</v>
      </c>
    </row>
    <row r="313" spans="2:5" ht="15.75" customHeight="1" x14ac:dyDescent="0.25">
      <c r="B313" s="260" t="s">
        <v>696</v>
      </c>
      <c r="C313" s="254" t="s">
        <v>565</v>
      </c>
      <c r="D313" s="255">
        <v>41619</v>
      </c>
      <c r="E313" s="254" t="s">
        <v>568</v>
      </c>
    </row>
    <row r="314" spans="2:5" ht="15.75" customHeight="1" x14ac:dyDescent="0.25">
      <c r="B314" s="260" t="s">
        <v>696</v>
      </c>
      <c r="C314" s="254" t="s">
        <v>567</v>
      </c>
      <c r="D314" s="255">
        <v>41619</v>
      </c>
      <c r="E314" s="254" t="s">
        <v>568</v>
      </c>
    </row>
    <row r="315" spans="2:5" ht="15.75" customHeight="1" x14ac:dyDescent="0.25">
      <c r="B315" s="254" t="s">
        <v>187</v>
      </c>
      <c r="C315" s="254" t="s">
        <v>528</v>
      </c>
      <c r="D315" s="255">
        <v>41597</v>
      </c>
      <c r="E315" s="258" t="s">
        <v>697</v>
      </c>
    </row>
    <row r="316" spans="2:5" ht="15.75" customHeight="1" x14ac:dyDescent="0.25">
      <c r="B316" s="254" t="s">
        <v>187</v>
      </c>
      <c r="C316" s="254" t="s">
        <v>526</v>
      </c>
      <c r="D316" s="255">
        <v>41593</v>
      </c>
      <c r="E316" s="258" t="s">
        <v>697</v>
      </c>
    </row>
    <row r="317" spans="2:5" ht="15.75" customHeight="1" x14ac:dyDescent="0.25">
      <c r="B317" s="260" t="s">
        <v>186</v>
      </c>
      <c r="C317" s="254" t="s">
        <v>565</v>
      </c>
      <c r="D317" s="255">
        <v>41586</v>
      </c>
      <c r="E317" s="254" t="s">
        <v>568</v>
      </c>
    </row>
    <row r="318" spans="2:5" ht="15.75" customHeight="1" x14ac:dyDescent="0.25">
      <c r="B318" s="260" t="s">
        <v>186</v>
      </c>
      <c r="C318" s="254" t="s">
        <v>626</v>
      </c>
      <c r="D318" s="255">
        <v>41586</v>
      </c>
      <c r="E318" s="254" t="s">
        <v>568</v>
      </c>
    </row>
    <row r="319" spans="2:5" ht="15.75" customHeight="1" x14ac:dyDescent="0.25">
      <c r="B319" s="260" t="s">
        <v>186</v>
      </c>
      <c r="C319" s="254" t="s">
        <v>567</v>
      </c>
      <c r="D319" s="255">
        <v>41586</v>
      </c>
      <c r="E319" s="254" t="s">
        <v>568</v>
      </c>
    </row>
    <row r="320" spans="2:5" ht="15.75" customHeight="1" x14ac:dyDescent="0.25">
      <c r="B320" s="254" t="s">
        <v>698</v>
      </c>
      <c r="C320" s="254" t="s">
        <v>641</v>
      </c>
      <c r="D320" s="255">
        <v>41576</v>
      </c>
      <c r="E320" s="258" t="s">
        <v>628</v>
      </c>
    </row>
    <row r="321" spans="2:5" ht="15.75" customHeight="1" x14ac:dyDescent="0.25">
      <c r="B321" s="254" t="s">
        <v>698</v>
      </c>
      <c r="C321" s="254" t="s">
        <v>644</v>
      </c>
      <c r="D321" s="255">
        <v>41576</v>
      </c>
      <c r="E321" s="258" t="s">
        <v>628</v>
      </c>
    </row>
    <row r="322" spans="2:5" ht="15.75" customHeight="1" x14ac:dyDescent="0.25">
      <c r="B322" s="254" t="s">
        <v>187</v>
      </c>
      <c r="C322" s="254" t="s">
        <v>626</v>
      </c>
      <c r="D322" s="255">
        <v>41548</v>
      </c>
      <c r="E322" s="254" t="s">
        <v>639</v>
      </c>
    </row>
    <row r="323" spans="2:5" ht="15.75" customHeight="1" x14ac:dyDescent="0.25">
      <c r="B323" s="254" t="s">
        <v>187</v>
      </c>
      <c r="C323" s="254" t="s">
        <v>567</v>
      </c>
      <c r="D323" s="255">
        <v>41548</v>
      </c>
      <c r="E323" s="254" t="s">
        <v>639</v>
      </c>
    </row>
    <row r="324" spans="2:5" ht="15.75" customHeight="1" x14ac:dyDescent="0.25">
      <c r="B324" s="254" t="s">
        <v>187</v>
      </c>
      <c r="C324" s="254" t="s">
        <v>524</v>
      </c>
      <c r="D324" s="255">
        <v>41548</v>
      </c>
      <c r="E324" s="258" t="s">
        <v>697</v>
      </c>
    </row>
    <row r="325" spans="2:5" ht="15.75" customHeight="1" x14ac:dyDescent="0.25">
      <c r="B325" s="254" t="s">
        <v>187</v>
      </c>
      <c r="C325" s="254" t="s">
        <v>641</v>
      </c>
      <c r="D325" s="255">
        <v>41548</v>
      </c>
      <c r="E325" s="258" t="s">
        <v>697</v>
      </c>
    </row>
    <row r="326" spans="2:5" ht="15.75" customHeight="1" x14ac:dyDescent="0.25">
      <c r="B326" s="254" t="s">
        <v>187</v>
      </c>
      <c r="C326" s="254" t="s">
        <v>644</v>
      </c>
      <c r="D326" s="255">
        <v>41548</v>
      </c>
      <c r="E326" s="258" t="s">
        <v>697</v>
      </c>
    </row>
    <row r="327" spans="2:5" ht="15.75" customHeight="1" x14ac:dyDescent="0.25">
      <c r="B327" s="254" t="s">
        <v>699</v>
      </c>
      <c r="C327" s="254" t="s">
        <v>567</v>
      </c>
      <c r="D327" s="255">
        <v>41522</v>
      </c>
      <c r="E327" s="254" t="s">
        <v>700</v>
      </c>
    </row>
    <row r="328" spans="2:5" ht="15.75" customHeight="1" x14ac:dyDescent="0.25">
      <c r="B328" s="254" t="s">
        <v>701</v>
      </c>
      <c r="C328" s="254" t="s">
        <v>524</v>
      </c>
      <c r="D328" s="255">
        <v>41513</v>
      </c>
      <c r="E328" s="254" t="s">
        <v>536</v>
      </c>
    </row>
    <row r="329" spans="2:5" ht="15.75" customHeight="1" x14ac:dyDescent="0.25">
      <c r="B329" s="254" t="s">
        <v>702</v>
      </c>
      <c r="C329" s="254" t="s">
        <v>524</v>
      </c>
      <c r="D329" s="255">
        <v>41506</v>
      </c>
      <c r="E329" s="258" t="s">
        <v>703</v>
      </c>
    </row>
    <row r="330" spans="2:5" ht="15.75" customHeight="1" x14ac:dyDescent="0.25">
      <c r="B330" s="254" t="s">
        <v>702</v>
      </c>
      <c r="C330" s="254" t="s">
        <v>641</v>
      </c>
      <c r="D330" s="255">
        <v>41506</v>
      </c>
      <c r="E330" s="258" t="s">
        <v>703</v>
      </c>
    </row>
    <row r="331" spans="2:5" ht="15.75" customHeight="1" x14ac:dyDescent="0.25">
      <c r="B331" s="254" t="s">
        <v>702</v>
      </c>
      <c r="C331" s="254" t="s">
        <v>644</v>
      </c>
      <c r="D331" s="255">
        <v>41506</v>
      </c>
      <c r="E331" s="258" t="s">
        <v>703</v>
      </c>
    </row>
    <row r="332" spans="2:5" ht="15.75" customHeight="1" x14ac:dyDescent="0.25">
      <c r="B332" s="260" t="s">
        <v>704</v>
      </c>
      <c r="C332" s="254" t="s">
        <v>565</v>
      </c>
      <c r="D332" s="255">
        <v>41466</v>
      </c>
      <c r="E332" s="254" t="s">
        <v>568</v>
      </c>
    </row>
    <row r="333" spans="2:5" ht="15.75" customHeight="1" x14ac:dyDescent="0.25">
      <c r="B333" s="260" t="s">
        <v>704</v>
      </c>
      <c r="C333" s="254" t="s">
        <v>567</v>
      </c>
      <c r="D333" s="255">
        <v>41466</v>
      </c>
      <c r="E333" s="254" t="s">
        <v>568</v>
      </c>
    </row>
    <row r="334" spans="2:5" ht="15.75" customHeight="1" x14ac:dyDescent="0.25">
      <c r="B334" s="254" t="s">
        <v>694</v>
      </c>
      <c r="C334" s="254" t="s">
        <v>567</v>
      </c>
      <c r="D334" s="255">
        <v>41445</v>
      </c>
      <c r="E334" s="258" t="s">
        <v>695</v>
      </c>
    </row>
    <row r="335" spans="2:5" ht="15.75" customHeight="1" x14ac:dyDescent="0.25">
      <c r="B335" s="260" t="s">
        <v>705</v>
      </c>
      <c r="C335" s="254" t="s">
        <v>565</v>
      </c>
      <c r="D335" s="255">
        <v>41438</v>
      </c>
      <c r="E335" s="254" t="s">
        <v>568</v>
      </c>
    </row>
    <row r="336" spans="2:5" ht="15.75" customHeight="1" x14ac:dyDescent="0.25">
      <c r="B336" s="260" t="s">
        <v>705</v>
      </c>
      <c r="C336" s="254" t="s">
        <v>567</v>
      </c>
      <c r="D336" s="255">
        <v>41438</v>
      </c>
      <c r="E336" s="254" t="s">
        <v>568</v>
      </c>
    </row>
    <row r="337" spans="2:5" ht="15.75" customHeight="1" x14ac:dyDescent="0.25">
      <c r="B337" s="254" t="s">
        <v>701</v>
      </c>
      <c r="C337" s="254" t="s">
        <v>567</v>
      </c>
      <c r="D337" s="255">
        <v>41403</v>
      </c>
      <c r="E337" s="254" t="s">
        <v>536</v>
      </c>
    </row>
    <row r="338" spans="2:5" ht="15.75" customHeight="1" x14ac:dyDescent="0.25">
      <c r="B338" s="254" t="s">
        <v>706</v>
      </c>
      <c r="C338" s="254" t="s">
        <v>567</v>
      </c>
      <c r="D338" s="255">
        <v>41396</v>
      </c>
      <c r="E338" s="254" t="s">
        <v>536</v>
      </c>
    </row>
    <row r="339" spans="2:5" ht="15.75" customHeight="1" x14ac:dyDescent="0.25">
      <c r="B339" s="260" t="s">
        <v>707</v>
      </c>
      <c r="C339" s="254" t="s">
        <v>524</v>
      </c>
      <c r="D339" s="255">
        <v>41396</v>
      </c>
      <c r="E339" s="254" t="s">
        <v>708</v>
      </c>
    </row>
    <row r="340" spans="2:5" ht="15.75" customHeight="1" x14ac:dyDescent="0.25">
      <c r="B340" s="254" t="s">
        <v>508</v>
      </c>
      <c r="C340" s="254" t="s">
        <v>524</v>
      </c>
      <c r="D340" s="255">
        <v>41359</v>
      </c>
      <c r="E340" s="258" t="s">
        <v>709</v>
      </c>
    </row>
    <row r="341" spans="2:5" ht="15.75" customHeight="1" x14ac:dyDescent="0.25">
      <c r="B341" s="254" t="s">
        <v>508</v>
      </c>
      <c r="C341" s="254" t="s">
        <v>641</v>
      </c>
      <c r="D341" s="255">
        <v>41359</v>
      </c>
      <c r="E341" s="258" t="s">
        <v>709</v>
      </c>
    </row>
    <row r="342" spans="2:5" ht="15.75" customHeight="1" x14ac:dyDescent="0.25">
      <c r="B342" s="254" t="s">
        <v>508</v>
      </c>
      <c r="C342" s="254" t="s">
        <v>644</v>
      </c>
      <c r="D342" s="255">
        <v>41359</v>
      </c>
      <c r="E342" s="258" t="s">
        <v>709</v>
      </c>
    </row>
    <row r="343" spans="2:5" ht="15.75" customHeight="1" x14ac:dyDescent="0.25">
      <c r="B343" s="254" t="s">
        <v>710</v>
      </c>
      <c r="C343" s="254" t="s">
        <v>641</v>
      </c>
      <c r="D343" s="255">
        <v>41338</v>
      </c>
      <c r="E343" s="254" t="s">
        <v>531</v>
      </c>
    </row>
    <row r="344" spans="2:5" ht="15.75" customHeight="1" x14ac:dyDescent="0.25">
      <c r="B344" s="254" t="s">
        <v>710</v>
      </c>
      <c r="C344" s="254" t="s">
        <v>644</v>
      </c>
      <c r="D344" s="255">
        <v>41338</v>
      </c>
      <c r="E344" s="254" t="s">
        <v>531</v>
      </c>
    </row>
    <row r="345" spans="2:5" ht="15.75" customHeight="1" x14ac:dyDescent="0.25">
      <c r="B345" s="260" t="s">
        <v>711</v>
      </c>
      <c r="C345" s="254" t="s">
        <v>712</v>
      </c>
      <c r="D345" s="255">
        <v>41298</v>
      </c>
      <c r="E345" s="254" t="s">
        <v>713</v>
      </c>
    </row>
    <row r="346" spans="2:5" ht="15.75" customHeight="1" x14ac:dyDescent="0.25">
      <c r="B346" s="260" t="s">
        <v>714</v>
      </c>
      <c r="C346" s="254" t="s">
        <v>565</v>
      </c>
      <c r="D346" s="255">
        <v>41283</v>
      </c>
      <c r="E346" s="254" t="s">
        <v>568</v>
      </c>
    </row>
    <row r="347" spans="2:5" ht="15.75" customHeight="1" x14ac:dyDescent="0.25">
      <c r="B347" s="260" t="s">
        <v>714</v>
      </c>
      <c r="C347" s="254" t="s">
        <v>626</v>
      </c>
      <c r="D347" s="255">
        <v>41283</v>
      </c>
      <c r="E347" s="254" t="s">
        <v>568</v>
      </c>
    </row>
    <row r="348" spans="2:5" ht="15.75" customHeight="1" x14ac:dyDescent="0.25">
      <c r="B348" s="260" t="s">
        <v>714</v>
      </c>
      <c r="C348" s="254" t="s">
        <v>567</v>
      </c>
      <c r="D348" s="255">
        <v>41249</v>
      </c>
      <c r="E348" s="254" t="s">
        <v>568</v>
      </c>
    </row>
    <row r="349" spans="2:5" ht="15.75" customHeight="1" x14ac:dyDescent="0.25">
      <c r="B349" s="254" t="s">
        <v>207</v>
      </c>
      <c r="C349" s="254" t="s">
        <v>715</v>
      </c>
      <c r="D349" s="255">
        <v>41231</v>
      </c>
      <c r="E349" s="258" t="s">
        <v>716</v>
      </c>
    </row>
    <row r="350" spans="2:5" ht="15.75" customHeight="1" x14ac:dyDescent="0.25">
      <c r="B350" s="260" t="s">
        <v>717</v>
      </c>
      <c r="C350" s="254" t="s">
        <v>718</v>
      </c>
      <c r="D350" s="255">
        <v>41219</v>
      </c>
      <c r="E350" s="258" t="s">
        <v>719</v>
      </c>
    </row>
    <row r="351" spans="2:5" ht="15.75" customHeight="1" x14ac:dyDescent="0.25">
      <c r="B351" s="260" t="s">
        <v>720</v>
      </c>
      <c r="C351" s="254" t="s">
        <v>721</v>
      </c>
      <c r="D351" s="255">
        <v>41219</v>
      </c>
      <c r="E351" s="254" t="s">
        <v>722</v>
      </c>
    </row>
    <row r="352" spans="2:5" ht="15.75" customHeight="1" x14ac:dyDescent="0.25">
      <c r="B352" s="260" t="s">
        <v>720</v>
      </c>
      <c r="C352" s="254" t="s">
        <v>723</v>
      </c>
      <c r="D352" s="255">
        <v>41219</v>
      </c>
      <c r="E352" s="254" t="s">
        <v>722</v>
      </c>
    </row>
    <row r="353" spans="2:5" ht="15.75" customHeight="1" x14ac:dyDescent="0.25">
      <c r="B353" s="260" t="s">
        <v>724</v>
      </c>
      <c r="C353" s="254" t="s">
        <v>718</v>
      </c>
      <c r="D353" s="255">
        <v>41219</v>
      </c>
      <c r="E353" s="258" t="s">
        <v>719</v>
      </c>
    </row>
    <row r="354" spans="2:5" ht="15.75" customHeight="1" x14ac:dyDescent="0.25">
      <c r="B354" s="254" t="s">
        <v>725</v>
      </c>
      <c r="C354" s="254" t="s">
        <v>567</v>
      </c>
      <c r="D354" s="255">
        <v>41213</v>
      </c>
      <c r="E354" s="254" t="s">
        <v>606</v>
      </c>
    </row>
    <row r="355" spans="2:5" ht="15.75" customHeight="1" x14ac:dyDescent="0.25">
      <c r="B355" s="254" t="s">
        <v>694</v>
      </c>
      <c r="C355" s="254" t="s">
        <v>524</v>
      </c>
      <c r="D355" s="255">
        <v>41191</v>
      </c>
      <c r="E355" s="258" t="s">
        <v>726</v>
      </c>
    </row>
    <row r="356" spans="2:5" ht="15.75" customHeight="1" x14ac:dyDescent="0.25">
      <c r="B356" s="254" t="s">
        <v>694</v>
      </c>
      <c r="C356" s="254" t="s">
        <v>641</v>
      </c>
      <c r="D356" s="255">
        <v>41191</v>
      </c>
      <c r="E356" s="258" t="s">
        <v>726</v>
      </c>
    </row>
    <row r="357" spans="2:5" ht="15.75" customHeight="1" x14ac:dyDescent="0.25">
      <c r="B357" s="254" t="s">
        <v>694</v>
      </c>
      <c r="C357" s="254" t="s">
        <v>644</v>
      </c>
      <c r="D357" s="255">
        <v>41191</v>
      </c>
      <c r="E357" s="258" t="s">
        <v>726</v>
      </c>
    </row>
    <row r="358" spans="2:5" ht="15.75" customHeight="1" x14ac:dyDescent="0.25">
      <c r="B358" s="260" t="s">
        <v>185</v>
      </c>
      <c r="C358" s="254" t="s">
        <v>565</v>
      </c>
      <c r="D358" s="255">
        <v>41187</v>
      </c>
      <c r="E358" s="254" t="s">
        <v>531</v>
      </c>
    </row>
    <row r="359" spans="2:5" ht="15.75" customHeight="1" x14ac:dyDescent="0.25">
      <c r="B359" s="260" t="s">
        <v>185</v>
      </c>
      <c r="C359" s="254" t="s">
        <v>567</v>
      </c>
      <c r="D359" s="255">
        <v>41187</v>
      </c>
      <c r="E359" s="254" t="s">
        <v>531</v>
      </c>
    </row>
    <row r="360" spans="2:5" ht="15.75" customHeight="1" x14ac:dyDescent="0.25">
      <c r="B360" s="254" t="s">
        <v>207</v>
      </c>
      <c r="C360" s="254" t="s">
        <v>565</v>
      </c>
      <c r="D360" s="255">
        <v>41184</v>
      </c>
      <c r="E360" s="254" t="s">
        <v>692</v>
      </c>
    </row>
    <row r="361" spans="2:5" ht="15.75" customHeight="1" x14ac:dyDescent="0.25">
      <c r="B361" s="254" t="s">
        <v>207</v>
      </c>
      <c r="C361" s="254" t="s">
        <v>567</v>
      </c>
      <c r="D361" s="255">
        <v>41184</v>
      </c>
      <c r="E361" s="254" t="s">
        <v>692</v>
      </c>
    </row>
    <row r="362" spans="2:5" ht="15.75" customHeight="1" x14ac:dyDescent="0.25">
      <c r="B362" s="254" t="s">
        <v>207</v>
      </c>
      <c r="C362" s="254" t="s">
        <v>524</v>
      </c>
      <c r="D362" s="255">
        <v>41184</v>
      </c>
      <c r="E362" s="258" t="s">
        <v>716</v>
      </c>
    </row>
    <row r="363" spans="2:5" ht="15.75" customHeight="1" x14ac:dyDescent="0.25">
      <c r="B363" s="254" t="s">
        <v>207</v>
      </c>
      <c r="C363" s="254" t="s">
        <v>641</v>
      </c>
      <c r="D363" s="255">
        <v>41184</v>
      </c>
      <c r="E363" s="258" t="s">
        <v>716</v>
      </c>
    </row>
    <row r="364" spans="2:5" ht="15.75" customHeight="1" x14ac:dyDescent="0.25">
      <c r="B364" s="254" t="s">
        <v>207</v>
      </c>
      <c r="C364" s="254" t="s">
        <v>727</v>
      </c>
      <c r="D364" s="255">
        <v>41184</v>
      </c>
      <c r="E364" s="254" t="s">
        <v>591</v>
      </c>
    </row>
    <row r="365" spans="2:5" ht="15.75" customHeight="1" x14ac:dyDescent="0.25">
      <c r="B365" s="254" t="s">
        <v>207</v>
      </c>
      <c r="C365" s="254" t="s">
        <v>723</v>
      </c>
      <c r="D365" s="255">
        <v>41184</v>
      </c>
      <c r="E365" s="254" t="s">
        <v>591</v>
      </c>
    </row>
    <row r="366" spans="2:5" ht="15.75" customHeight="1" x14ac:dyDescent="0.25">
      <c r="B366" s="254" t="s">
        <v>207</v>
      </c>
      <c r="C366" s="254" t="s">
        <v>644</v>
      </c>
      <c r="D366" s="255">
        <v>41184</v>
      </c>
      <c r="E366" s="258" t="s">
        <v>716</v>
      </c>
    </row>
    <row r="367" spans="2:5" ht="15.75" customHeight="1" x14ac:dyDescent="0.25">
      <c r="B367" s="260" t="s">
        <v>202</v>
      </c>
      <c r="C367" s="254" t="s">
        <v>728</v>
      </c>
      <c r="D367" s="255">
        <v>41184</v>
      </c>
      <c r="E367" s="254" t="s">
        <v>531</v>
      </c>
    </row>
    <row r="368" spans="2:5" ht="15.75" customHeight="1" x14ac:dyDescent="0.25">
      <c r="B368" s="260" t="s">
        <v>729</v>
      </c>
      <c r="C368" s="254" t="s">
        <v>565</v>
      </c>
      <c r="D368" s="255">
        <v>41172</v>
      </c>
      <c r="E368" s="254" t="s">
        <v>568</v>
      </c>
    </row>
    <row r="369" spans="2:5" ht="15.75" customHeight="1" x14ac:dyDescent="0.25">
      <c r="B369" s="260" t="s">
        <v>729</v>
      </c>
      <c r="C369" s="254" t="s">
        <v>567</v>
      </c>
      <c r="D369" s="255">
        <v>41172</v>
      </c>
      <c r="E369" s="254" t="s">
        <v>568</v>
      </c>
    </row>
    <row r="370" spans="2:5" ht="15.75" customHeight="1" x14ac:dyDescent="0.25">
      <c r="B370" s="254" t="s">
        <v>509</v>
      </c>
      <c r="C370" s="254" t="s">
        <v>524</v>
      </c>
      <c r="D370" s="255">
        <v>41170</v>
      </c>
      <c r="E370" s="254" t="s">
        <v>606</v>
      </c>
    </row>
    <row r="371" spans="2:5" ht="15.75" customHeight="1" x14ac:dyDescent="0.25">
      <c r="B371" s="254" t="s">
        <v>509</v>
      </c>
      <c r="C371" s="254" t="s">
        <v>641</v>
      </c>
      <c r="D371" s="255">
        <v>41170</v>
      </c>
      <c r="E371" s="254" t="s">
        <v>606</v>
      </c>
    </row>
    <row r="372" spans="2:5" ht="15.75" customHeight="1" x14ac:dyDescent="0.25">
      <c r="B372" s="254" t="s">
        <v>509</v>
      </c>
      <c r="C372" s="254" t="s">
        <v>644</v>
      </c>
      <c r="D372" s="255">
        <v>41170</v>
      </c>
      <c r="E372" s="254" t="s">
        <v>606</v>
      </c>
    </row>
    <row r="373" spans="2:5" ht="15.75" customHeight="1" x14ac:dyDescent="0.25">
      <c r="B373" s="260" t="s">
        <v>730</v>
      </c>
      <c r="C373" s="254" t="s">
        <v>565</v>
      </c>
      <c r="D373" s="255">
        <v>41162</v>
      </c>
      <c r="E373" s="254" t="s">
        <v>568</v>
      </c>
    </row>
    <row r="374" spans="2:5" ht="15.75" customHeight="1" x14ac:dyDescent="0.25">
      <c r="B374" s="260" t="s">
        <v>730</v>
      </c>
      <c r="C374" s="254" t="s">
        <v>626</v>
      </c>
      <c r="D374" s="255">
        <v>41162</v>
      </c>
      <c r="E374" s="254" t="s">
        <v>568</v>
      </c>
    </row>
    <row r="375" spans="2:5" ht="15.75" customHeight="1" x14ac:dyDescent="0.25">
      <c r="B375" s="260" t="s">
        <v>730</v>
      </c>
      <c r="C375" s="254" t="s">
        <v>567</v>
      </c>
      <c r="D375" s="255">
        <v>41162</v>
      </c>
      <c r="E375" s="254" t="s">
        <v>568</v>
      </c>
    </row>
    <row r="376" spans="2:5" ht="15.75" customHeight="1" x14ac:dyDescent="0.25">
      <c r="B376" s="260" t="s">
        <v>184</v>
      </c>
      <c r="C376" s="254" t="s">
        <v>731</v>
      </c>
      <c r="D376" s="255">
        <v>41109</v>
      </c>
      <c r="E376" s="258" t="s">
        <v>732</v>
      </c>
    </row>
    <row r="377" spans="2:5" ht="15.75" customHeight="1" x14ac:dyDescent="0.25">
      <c r="B377" s="260" t="s">
        <v>733</v>
      </c>
      <c r="C377" s="254" t="s">
        <v>565</v>
      </c>
      <c r="D377" s="255">
        <v>41100</v>
      </c>
      <c r="E377" s="254" t="s">
        <v>734</v>
      </c>
    </row>
    <row r="378" spans="2:5" ht="15.75" customHeight="1" x14ac:dyDescent="0.25">
      <c r="B378" s="260" t="s">
        <v>733</v>
      </c>
      <c r="C378" s="254" t="s">
        <v>567</v>
      </c>
      <c r="D378" s="255">
        <v>41100</v>
      </c>
      <c r="E378" s="254" t="s">
        <v>734</v>
      </c>
    </row>
    <row r="379" spans="2:5" ht="15.75" customHeight="1" x14ac:dyDescent="0.25">
      <c r="B379" s="254" t="s">
        <v>735</v>
      </c>
      <c r="C379" s="254" t="s">
        <v>524</v>
      </c>
      <c r="D379" s="255">
        <v>41086</v>
      </c>
      <c r="E379" s="258" t="s">
        <v>736</v>
      </c>
    </row>
    <row r="380" spans="2:5" ht="15.75" customHeight="1" x14ac:dyDescent="0.25">
      <c r="B380" s="254" t="s">
        <v>735</v>
      </c>
      <c r="C380" s="254" t="s">
        <v>641</v>
      </c>
      <c r="D380" s="255">
        <v>41086</v>
      </c>
      <c r="E380" s="258" t="s">
        <v>736</v>
      </c>
    </row>
    <row r="381" spans="2:5" ht="15.75" customHeight="1" x14ac:dyDescent="0.25">
      <c r="B381" s="254" t="s">
        <v>735</v>
      </c>
      <c r="C381" s="254" t="s">
        <v>644</v>
      </c>
      <c r="D381" s="255">
        <v>41086</v>
      </c>
      <c r="E381" s="258" t="s">
        <v>736</v>
      </c>
    </row>
    <row r="382" spans="2:5" ht="15.75" customHeight="1" x14ac:dyDescent="0.25">
      <c r="B382" s="254" t="s">
        <v>533</v>
      </c>
      <c r="C382" s="254" t="s">
        <v>685</v>
      </c>
      <c r="D382" s="255">
        <v>41008</v>
      </c>
      <c r="E382" s="254" t="s">
        <v>692</v>
      </c>
    </row>
    <row r="383" spans="2:5" ht="15.75" customHeight="1" x14ac:dyDescent="0.25">
      <c r="B383" s="254" t="s">
        <v>737</v>
      </c>
      <c r="C383" s="254" t="s">
        <v>685</v>
      </c>
      <c r="D383" s="255">
        <v>40994</v>
      </c>
      <c r="E383" s="258" t="s">
        <v>687</v>
      </c>
    </row>
    <row r="384" spans="2:5" ht="15.75" customHeight="1" x14ac:dyDescent="0.25">
      <c r="B384" s="260" t="s">
        <v>738</v>
      </c>
      <c r="C384" s="254" t="s">
        <v>721</v>
      </c>
      <c r="D384" s="255">
        <v>40974</v>
      </c>
      <c r="E384" s="254" t="s">
        <v>568</v>
      </c>
    </row>
    <row r="385" spans="2:5" ht="15.75" customHeight="1" x14ac:dyDescent="0.25">
      <c r="B385" s="254" t="s">
        <v>739</v>
      </c>
      <c r="C385" s="254" t="s">
        <v>524</v>
      </c>
      <c r="D385" s="255">
        <v>40974</v>
      </c>
      <c r="E385" s="254" t="s">
        <v>531</v>
      </c>
    </row>
    <row r="386" spans="2:5" ht="15.75" customHeight="1" x14ac:dyDescent="0.25">
      <c r="B386" s="254" t="s">
        <v>739</v>
      </c>
      <c r="C386" s="254" t="s">
        <v>718</v>
      </c>
      <c r="D386" s="255">
        <v>40974</v>
      </c>
      <c r="E386" s="254" t="s">
        <v>591</v>
      </c>
    </row>
    <row r="387" spans="2:5" ht="15.75" customHeight="1" x14ac:dyDescent="0.25">
      <c r="B387" s="254" t="s">
        <v>739</v>
      </c>
      <c r="C387" s="254" t="s">
        <v>740</v>
      </c>
      <c r="D387" s="255">
        <v>40974</v>
      </c>
      <c r="E387" s="258" t="s">
        <v>741</v>
      </c>
    </row>
    <row r="388" spans="2:5" ht="15.75" customHeight="1" x14ac:dyDescent="0.25">
      <c r="B388" s="254" t="s">
        <v>739</v>
      </c>
      <c r="C388" s="254" t="s">
        <v>641</v>
      </c>
      <c r="D388" s="255">
        <v>40974</v>
      </c>
      <c r="E388" s="254" t="s">
        <v>531</v>
      </c>
    </row>
    <row r="389" spans="2:5" ht="15.75" customHeight="1" x14ac:dyDescent="0.25">
      <c r="B389" s="254" t="s">
        <v>739</v>
      </c>
      <c r="C389" s="254" t="s">
        <v>727</v>
      </c>
      <c r="D389" s="255">
        <v>40974</v>
      </c>
      <c r="E389" s="258" t="s">
        <v>741</v>
      </c>
    </row>
    <row r="390" spans="2:5" ht="15.75" customHeight="1" x14ac:dyDescent="0.25">
      <c r="B390" s="254" t="s">
        <v>739</v>
      </c>
      <c r="C390" s="254" t="s">
        <v>723</v>
      </c>
      <c r="D390" s="255">
        <v>40974</v>
      </c>
      <c r="E390" s="254" t="s">
        <v>591</v>
      </c>
    </row>
    <row r="391" spans="2:5" ht="15.75" customHeight="1" x14ac:dyDescent="0.25">
      <c r="B391" s="254" t="s">
        <v>739</v>
      </c>
      <c r="C391" s="254" t="s">
        <v>644</v>
      </c>
      <c r="D391" s="255">
        <v>40974</v>
      </c>
      <c r="E391" s="254" t="s">
        <v>531</v>
      </c>
    </row>
    <row r="392" spans="2:5" ht="15.75" customHeight="1" x14ac:dyDescent="0.25">
      <c r="B392" s="254" t="s">
        <v>742</v>
      </c>
      <c r="C392" s="254" t="s">
        <v>743</v>
      </c>
      <c r="D392" s="255">
        <v>40974</v>
      </c>
      <c r="E392" s="258" t="s">
        <v>719</v>
      </c>
    </row>
    <row r="393" spans="2:5" ht="15.75" customHeight="1" x14ac:dyDescent="0.25">
      <c r="B393" s="254" t="s">
        <v>744</v>
      </c>
      <c r="C393" s="254" t="s">
        <v>524</v>
      </c>
      <c r="D393" s="255">
        <v>40946</v>
      </c>
      <c r="E393" s="258" t="s">
        <v>745</v>
      </c>
    </row>
    <row r="394" spans="2:5" ht="15.75" customHeight="1" x14ac:dyDescent="0.25">
      <c r="B394" s="254" t="s">
        <v>744</v>
      </c>
      <c r="C394" s="254" t="s">
        <v>641</v>
      </c>
      <c r="D394" s="255">
        <v>40946</v>
      </c>
      <c r="E394" s="258" t="s">
        <v>745</v>
      </c>
    </row>
    <row r="395" spans="2:5" ht="15.75" customHeight="1" x14ac:dyDescent="0.25">
      <c r="B395" s="254" t="s">
        <v>744</v>
      </c>
      <c r="C395" s="254" t="s">
        <v>644</v>
      </c>
      <c r="D395" s="255">
        <v>40946</v>
      </c>
      <c r="E395" s="258" t="s">
        <v>745</v>
      </c>
    </row>
    <row r="396" spans="2:5" ht="15.75" customHeight="1" x14ac:dyDescent="0.25">
      <c r="B396" s="254" t="s">
        <v>746</v>
      </c>
      <c r="C396" s="254" t="s">
        <v>743</v>
      </c>
      <c r="D396" s="255">
        <v>40868</v>
      </c>
      <c r="E396" s="254" t="s">
        <v>568</v>
      </c>
    </row>
    <row r="397" spans="2:5" ht="15.75" customHeight="1" x14ac:dyDescent="0.25">
      <c r="B397" s="260" t="s">
        <v>747</v>
      </c>
      <c r="C397" s="254" t="s">
        <v>721</v>
      </c>
      <c r="D397" s="255">
        <v>40862</v>
      </c>
      <c r="E397" s="254" t="s">
        <v>568</v>
      </c>
    </row>
    <row r="398" spans="2:5" ht="15.75" customHeight="1" x14ac:dyDescent="0.25">
      <c r="B398" s="260" t="s">
        <v>748</v>
      </c>
      <c r="C398" s="254" t="s">
        <v>721</v>
      </c>
      <c r="D398" s="255">
        <v>40855</v>
      </c>
      <c r="E398" s="254" t="s">
        <v>722</v>
      </c>
    </row>
    <row r="399" spans="2:5" ht="15.75" customHeight="1" x14ac:dyDescent="0.25">
      <c r="B399" s="260" t="s">
        <v>748</v>
      </c>
      <c r="C399" s="254" t="s">
        <v>723</v>
      </c>
      <c r="D399" s="255">
        <v>40855</v>
      </c>
      <c r="E399" s="254" t="s">
        <v>722</v>
      </c>
    </row>
    <row r="400" spans="2:5" ht="15.75" customHeight="1" x14ac:dyDescent="0.25">
      <c r="B400" s="260" t="s">
        <v>749</v>
      </c>
      <c r="C400" s="254" t="s">
        <v>718</v>
      </c>
      <c r="D400" s="255">
        <v>40848</v>
      </c>
      <c r="E400" s="258" t="s">
        <v>719</v>
      </c>
    </row>
    <row r="401" spans="2:5" ht="15.75" customHeight="1" x14ac:dyDescent="0.25">
      <c r="B401" s="260" t="s">
        <v>750</v>
      </c>
      <c r="C401" s="254" t="s">
        <v>718</v>
      </c>
      <c r="D401" s="255">
        <v>40848</v>
      </c>
      <c r="E401" s="258" t="s">
        <v>719</v>
      </c>
    </row>
    <row r="402" spans="2:5" ht="15.75" customHeight="1" x14ac:dyDescent="0.25">
      <c r="B402" s="254" t="s">
        <v>183</v>
      </c>
      <c r="C402" s="254" t="s">
        <v>567</v>
      </c>
      <c r="D402" s="255">
        <v>40820</v>
      </c>
      <c r="E402" s="254" t="s">
        <v>692</v>
      </c>
    </row>
    <row r="403" spans="2:5" ht="15.75" customHeight="1" x14ac:dyDescent="0.25">
      <c r="B403" s="254" t="s">
        <v>183</v>
      </c>
      <c r="C403" s="254" t="s">
        <v>524</v>
      </c>
      <c r="D403" s="255">
        <v>40820</v>
      </c>
      <c r="E403" s="254" t="s">
        <v>531</v>
      </c>
    </row>
    <row r="404" spans="2:5" ht="15.75" customHeight="1" x14ac:dyDescent="0.25">
      <c r="B404" s="254" t="s">
        <v>183</v>
      </c>
      <c r="C404" s="254" t="s">
        <v>740</v>
      </c>
      <c r="D404" s="255">
        <v>40820</v>
      </c>
      <c r="E404" s="258" t="s">
        <v>741</v>
      </c>
    </row>
    <row r="405" spans="2:5" ht="15.75" customHeight="1" x14ac:dyDescent="0.25">
      <c r="B405" s="254" t="s">
        <v>183</v>
      </c>
      <c r="C405" s="254" t="s">
        <v>641</v>
      </c>
      <c r="D405" s="255">
        <v>40820</v>
      </c>
      <c r="E405" s="254" t="s">
        <v>531</v>
      </c>
    </row>
    <row r="406" spans="2:5" ht="15.75" customHeight="1" x14ac:dyDescent="0.25">
      <c r="B406" s="254" t="s">
        <v>183</v>
      </c>
      <c r="C406" s="254" t="s">
        <v>727</v>
      </c>
      <c r="D406" s="255">
        <v>40820</v>
      </c>
      <c r="E406" s="254" t="s">
        <v>591</v>
      </c>
    </row>
    <row r="407" spans="2:5" ht="15.75" customHeight="1" x14ac:dyDescent="0.25">
      <c r="B407" s="254" t="s">
        <v>183</v>
      </c>
      <c r="C407" s="254" t="s">
        <v>723</v>
      </c>
      <c r="D407" s="255">
        <v>40820</v>
      </c>
      <c r="E407" s="258" t="s">
        <v>741</v>
      </c>
    </row>
    <row r="408" spans="2:5" ht="15.75" customHeight="1" x14ac:dyDescent="0.25">
      <c r="B408" s="254" t="s">
        <v>183</v>
      </c>
      <c r="C408" s="254" t="s">
        <v>644</v>
      </c>
      <c r="D408" s="255">
        <v>40820</v>
      </c>
      <c r="E408" s="254" t="s">
        <v>531</v>
      </c>
    </row>
    <row r="409" spans="2:5" ht="15.75" customHeight="1" x14ac:dyDescent="0.25">
      <c r="B409" s="254" t="s">
        <v>751</v>
      </c>
      <c r="C409" s="254" t="s">
        <v>718</v>
      </c>
      <c r="D409" s="255">
        <v>40799</v>
      </c>
      <c r="E409" s="258" t="s">
        <v>719</v>
      </c>
    </row>
    <row r="410" spans="2:5" ht="15.75" customHeight="1" x14ac:dyDescent="0.25">
      <c r="B410" s="254" t="s">
        <v>751</v>
      </c>
      <c r="C410" s="254" t="s">
        <v>723</v>
      </c>
      <c r="D410" s="255">
        <v>40799</v>
      </c>
      <c r="E410" s="254" t="s">
        <v>722</v>
      </c>
    </row>
    <row r="411" spans="2:5" ht="15.75" customHeight="1" x14ac:dyDescent="0.25">
      <c r="B411" s="254" t="s">
        <v>751</v>
      </c>
      <c r="C411" s="254" t="s">
        <v>644</v>
      </c>
      <c r="D411" s="255">
        <v>40799</v>
      </c>
      <c r="E411" s="254" t="s">
        <v>722</v>
      </c>
    </row>
    <row r="412" spans="2:5" ht="15.75" customHeight="1" x14ac:dyDescent="0.25">
      <c r="B412" s="254" t="s">
        <v>533</v>
      </c>
      <c r="C412" s="254" t="s">
        <v>567</v>
      </c>
      <c r="D412" s="255">
        <v>40745</v>
      </c>
      <c r="E412" s="254" t="s">
        <v>752</v>
      </c>
    </row>
    <row r="413" spans="2:5" ht="15.75" customHeight="1" x14ac:dyDescent="0.25">
      <c r="B413" s="254" t="s">
        <v>532</v>
      </c>
      <c r="C413" s="254" t="s">
        <v>728</v>
      </c>
      <c r="D413" s="255">
        <v>40730</v>
      </c>
      <c r="E413" s="254" t="s">
        <v>536</v>
      </c>
    </row>
    <row r="414" spans="2:5" ht="15.75" customHeight="1" x14ac:dyDescent="0.25">
      <c r="B414" s="254" t="s">
        <v>753</v>
      </c>
      <c r="C414" s="254" t="s">
        <v>524</v>
      </c>
      <c r="D414" s="255">
        <v>40708</v>
      </c>
      <c r="E414" s="258" t="s">
        <v>754</v>
      </c>
    </row>
    <row r="415" spans="2:5" ht="15.75" customHeight="1" x14ac:dyDescent="0.25">
      <c r="B415" s="254" t="s">
        <v>753</v>
      </c>
      <c r="C415" s="254" t="s">
        <v>641</v>
      </c>
      <c r="D415" s="255">
        <v>40708</v>
      </c>
      <c r="E415" s="258" t="s">
        <v>754</v>
      </c>
    </row>
    <row r="416" spans="2:5" ht="15.75" customHeight="1" x14ac:dyDescent="0.25">
      <c r="B416" s="254" t="s">
        <v>753</v>
      </c>
      <c r="C416" s="254" t="s">
        <v>644</v>
      </c>
      <c r="D416" s="255">
        <v>40708</v>
      </c>
      <c r="E416" s="258" t="s">
        <v>754</v>
      </c>
    </row>
    <row r="417" spans="2:5" ht="15.75" customHeight="1" x14ac:dyDescent="0.25">
      <c r="B417" s="260" t="s">
        <v>755</v>
      </c>
      <c r="C417" s="254" t="s">
        <v>712</v>
      </c>
      <c r="D417" s="255">
        <v>40679</v>
      </c>
      <c r="E417" s="258" t="s">
        <v>756</v>
      </c>
    </row>
    <row r="418" spans="2:5" ht="15.75" customHeight="1" x14ac:dyDescent="0.25">
      <c r="B418" s="254" t="s">
        <v>757</v>
      </c>
      <c r="C418" s="254" t="s">
        <v>641</v>
      </c>
      <c r="D418" s="255">
        <v>40617</v>
      </c>
      <c r="E418" s="258" t="s">
        <v>758</v>
      </c>
    </row>
    <row r="419" spans="2:5" ht="15.75" customHeight="1" x14ac:dyDescent="0.25">
      <c r="B419" s="254" t="s">
        <v>757</v>
      </c>
      <c r="C419" s="254" t="s">
        <v>723</v>
      </c>
      <c r="D419" s="255">
        <v>40617</v>
      </c>
      <c r="E419" s="254" t="s">
        <v>692</v>
      </c>
    </row>
    <row r="420" spans="2:5" ht="15.75" customHeight="1" x14ac:dyDescent="0.25">
      <c r="B420" s="254" t="s">
        <v>757</v>
      </c>
      <c r="C420" s="254" t="s">
        <v>644</v>
      </c>
      <c r="D420" s="255">
        <v>40617</v>
      </c>
      <c r="E420" s="258" t="s">
        <v>758</v>
      </c>
    </row>
    <row r="421" spans="2:5" ht="15.75" customHeight="1" x14ac:dyDescent="0.25">
      <c r="B421" s="254" t="s">
        <v>759</v>
      </c>
      <c r="C421" s="254" t="s">
        <v>524</v>
      </c>
      <c r="D421" s="255">
        <v>40610</v>
      </c>
      <c r="E421" s="254" t="s">
        <v>531</v>
      </c>
    </row>
    <row r="422" spans="2:5" ht="15.75" customHeight="1" x14ac:dyDescent="0.25">
      <c r="B422" s="254" t="s">
        <v>759</v>
      </c>
      <c r="C422" s="254" t="s">
        <v>718</v>
      </c>
      <c r="D422" s="255">
        <v>40610</v>
      </c>
      <c r="E422" s="254" t="s">
        <v>591</v>
      </c>
    </row>
    <row r="423" spans="2:5" ht="15.75" customHeight="1" x14ac:dyDescent="0.25">
      <c r="B423" s="254" t="s">
        <v>759</v>
      </c>
      <c r="C423" s="254" t="s">
        <v>740</v>
      </c>
      <c r="D423" s="255">
        <v>40610</v>
      </c>
      <c r="E423" s="258" t="s">
        <v>741</v>
      </c>
    </row>
    <row r="424" spans="2:5" ht="15.75" customHeight="1" x14ac:dyDescent="0.25">
      <c r="B424" s="254" t="s">
        <v>759</v>
      </c>
      <c r="C424" s="254" t="s">
        <v>641</v>
      </c>
      <c r="D424" s="255">
        <v>40610</v>
      </c>
      <c r="E424" s="254" t="s">
        <v>531</v>
      </c>
    </row>
    <row r="425" spans="2:5" ht="15.75" customHeight="1" x14ac:dyDescent="0.25">
      <c r="B425" s="254" t="s">
        <v>759</v>
      </c>
      <c r="C425" s="254" t="s">
        <v>727</v>
      </c>
      <c r="D425" s="255">
        <v>40610</v>
      </c>
      <c r="E425" s="258" t="s">
        <v>741</v>
      </c>
    </row>
    <row r="426" spans="2:5" ht="15.75" customHeight="1" x14ac:dyDescent="0.25">
      <c r="B426" s="254" t="s">
        <v>759</v>
      </c>
      <c r="C426" s="254" t="s">
        <v>723</v>
      </c>
      <c r="D426" s="255">
        <v>40610</v>
      </c>
      <c r="E426" s="254" t="s">
        <v>692</v>
      </c>
    </row>
    <row r="427" spans="2:5" ht="15.75" customHeight="1" x14ac:dyDescent="0.25">
      <c r="B427" s="254" t="s">
        <v>759</v>
      </c>
      <c r="C427" s="254" t="s">
        <v>644</v>
      </c>
      <c r="D427" s="255">
        <v>40610</v>
      </c>
      <c r="E427" s="254" t="s">
        <v>531</v>
      </c>
    </row>
    <row r="428" spans="2:5" ht="15.75" customHeight="1" x14ac:dyDescent="0.25">
      <c r="B428" s="260" t="s">
        <v>760</v>
      </c>
      <c r="C428" s="254" t="s">
        <v>567</v>
      </c>
      <c r="D428" s="255">
        <v>40583</v>
      </c>
      <c r="E428" s="254" t="s">
        <v>692</v>
      </c>
    </row>
    <row r="429" spans="2:5" ht="15.75" customHeight="1" x14ac:dyDescent="0.25">
      <c r="B429" s="260" t="s">
        <v>761</v>
      </c>
      <c r="C429" s="254" t="s">
        <v>723</v>
      </c>
      <c r="D429" s="255">
        <v>40492</v>
      </c>
      <c r="E429" s="254" t="s">
        <v>722</v>
      </c>
    </row>
    <row r="430" spans="2:5" ht="15.75" customHeight="1" x14ac:dyDescent="0.25">
      <c r="B430" s="260" t="s">
        <v>762</v>
      </c>
      <c r="C430" s="254" t="s">
        <v>740</v>
      </c>
      <c r="D430" s="255">
        <v>40477</v>
      </c>
      <c r="E430" s="254" t="s">
        <v>722</v>
      </c>
    </row>
    <row r="431" spans="2:5" ht="15.75" customHeight="1" x14ac:dyDescent="0.25">
      <c r="B431" s="260" t="s">
        <v>762</v>
      </c>
      <c r="C431" s="254" t="s">
        <v>723</v>
      </c>
      <c r="D431" s="255">
        <v>40477</v>
      </c>
      <c r="E431" s="254" t="s">
        <v>722</v>
      </c>
    </row>
    <row r="432" spans="2:5" ht="15.75" customHeight="1" x14ac:dyDescent="0.25">
      <c r="B432" s="254" t="s">
        <v>763</v>
      </c>
      <c r="C432" s="254" t="s">
        <v>718</v>
      </c>
      <c r="D432" s="255">
        <v>40477</v>
      </c>
      <c r="E432" s="258" t="s">
        <v>719</v>
      </c>
    </row>
    <row r="433" spans="2:5" ht="15.75" customHeight="1" x14ac:dyDescent="0.25">
      <c r="B433" s="260" t="s">
        <v>764</v>
      </c>
      <c r="C433" s="254" t="s">
        <v>718</v>
      </c>
      <c r="D433" s="255">
        <v>40477</v>
      </c>
      <c r="E433" s="258" t="s">
        <v>719</v>
      </c>
    </row>
    <row r="434" spans="2:5" ht="15.75" customHeight="1" x14ac:dyDescent="0.25">
      <c r="B434" s="254" t="s">
        <v>765</v>
      </c>
      <c r="C434" s="254" t="s">
        <v>524</v>
      </c>
      <c r="D434" s="255">
        <v>40457</v>
      </c>
      <c r="E434" s="254" t="s">
        <v>766</v>
      </c>
    </row>
    <row r="435" spans="2:5" ht="15.75" customHeight="1" x14ac:dyDescent="0.25">
      <c r="B435" s="254" t="s">
        <v>767</v>
      </c>
      <c r="C435" s="254" t="s">
        <v>524</v>
      </c>
      <c r="D435" s="255">
        <v>40456</v>
      </c>
      <c r="E435" s="254" t="s">
        <v>531</v>
      </c>
    </row>
    <row r="436" spans="2:5" ht="15.75" customHeight="1" x14ac:dyDescent="0.25">
      <c r="B436" s="254" t="s">
        <v>767</v>
      </c>
      <c r="C436" s="254" t="s">
        <v>740</v>
      </c>
      <c r="D436" s="255">
        <v>40456</v>
      </c>
      <c r="E436" s="254" t="s">
        <v>531</v>
      </c>
    </row>
    <row r="437" spans="2:5" ht="15.75" customHeight="1" x14ac:dyDescent="0.25">
      <c r="B437" s="254" t="s">
        <v>767</v>
      </c>
      <c r="C437" s="254" t="s">
        <v>641</v>
      </c>
      <c r="D437" s="255">
        <v>40456</v>
      </c>
      <c r="E437" s="254" t="s">
        <v>531</v>
      </c>
    </row>
    <row r="438" spans="2:5" ht="15.75" customHeight="1" x14ac:dyDescent="0.25">
      <c r="B438" s="254" t="s">
        <v>767</v>
      </c>
      <c r="C438" s="254" t="s">
        <v>727</v>
      </c>
      <c r="D438" s="255">
        <v>40456</v>
      </c>
      <c r="E438" s="254" t="s">
        <v>692</v>
      </c>
    </row>
    <row r="439" spans="2:5" ht="15.75" customHeight="1" x14ac:dyDescent="0.25">
      <c r="B439" s="254" t="s">
        <v>767</v>
      </c>
      <c r="C439" s="254" t="s">
        <v>723</v>
      </c>
      <c r="D439" s="255">
        <v>40456</v>
      </c>
      <c r="E439" s="254" t="s">
        <v>531</v>
      </c>
    </row>
    <row r="440" spans="2:5" ht="15.75" customHeight="1" x14ac:dyDescent="0.25">
      <c r="B440" s="254" t="s">
        <v>767</v>
      </c>
      <c r="C440" s="254" t="s">
        <v>644</v>
      </c>
      <c r="D440" s="255">
        <v>40456</v>
      </c>
      <c r="E440" s="254" t="s">
        <v>531</v>
      </c>
    </row>
    <row r="441" spans="2:5" ht="15.75" customHeight="1" x14ac:dyDescent="0.25">
      <c r="B441" s="254" t="s">
        <v>533</v>
      </c>
      <c r="C441" s="254" t="s">
        <v>723</v>
      </c>
      <c r="D441" s="255">
        <v>40456</v>
      </c>
      <c r="E441" s="258" t="s">
        <v>695</v>
      </c>
    </row>
    <row r="442" spans="2:5" ht="15.75" customHeight="1" x14ac:dyDescent="0.25">
      <c r="B442" s="254" t="s">
        <v>768</v>
      </c>
      <c r="C442" s="254" t="s">
        <v>718</v>
      </c>
      <c r="D442" s="255">
        <v>40442</v>
      </c>
      <c r="E442" s="254" t="s">
        <v>568</v>
      </c>
    </row>
    <row r="443" spans="2:5" ht="15.75" customHeight="1" x14ac:dyDescent="0.25">
      <c r="B443" s="254" t="s">
        <v>768</v>
      </c>
      <c r="C443" s="254" t="s">
        <v>723</v>
      </c>
      <c r="D443" s="255">
        <v>40442</v>
      </c>
      <c r="E443" s="254" t="s">
        <v>568</v>
      </c>
    </row>
    <row r="444" spans="2:5" ht="15.75" customHeight="1" x14ac:dyDescent="0.25">
      <c r="B444" s="254" t="s">
        <v>769</v>
      </c>
      <c r="C444" s="254" t="s">
        <v>524</v>
      </c>
      <c r="D444" s="255">
        <v>40442</v>
      </c>
      <c r="E444" s="258" t="s">
        <v>770</v>
      </c>
    </row>
    <row r="445" spans="2:5" ht="15.75" customHeight="1" x14ac:dyDescent="0.25">
      <c r="B445" s="254" t="s">
        <v>569</v>
      </c>
      <c r="C445" s="254" t="s">
        <v>567</v>
      </c>
      <c r="D445" s="255">
        <v>40431</v>
      </c>
      <c r="E445" s="254" t="s">
        <v>692</v>
      </c>
    </row>
    <row r="446" spans="2:5" ht="15.75" customHeight="1" x14ac:dyDescent="0.25">
      <c r="B446" s="254" t="s">
        <v>771</v>
      </c>
      <c r="C446" s="254" t="s">
        <v>524</v>
      </c>
      <c r="D446" s="255">
        <v>40414</v>
      </c>
      <c r="E446" s="254" t="s">
        <v>772</v>
      </c>
    </row>
    <row r="447" spans="2:5" ht="15.75" customHeight="1" x14ac:dyDescent="0.25">
      <c r="B447" s="254" t="s">
        <v>771</v>
      </c>
      <c r="C447" s="254" t="s">
        <v>641</v>
      </c>
      <c r="D447" s="255">
        <v>40414</v>
      </c>
      <c r="E447" s="254" t="s">
        <v>772</v>
      </c>
    </row>
    <row r="448" spans="2:5" ht="15.75" customHeight="1" x14ac:dyDescent="0.25">
      <c r="B448" s="254" t="s">
        <v>771</v>
      </c>
      <c r="C448" s="254" t="s">
        <v>644</v>
      </c>
      <c r="D448" s="255">
        <v>40414</v>
      </c>
      <c r="E448" s="254" t="s">
        <v>772</v>
      </c>
    </row>
    <row r="449" spans="2:5" ht="15.75" customHeight="1" x14ac:dyDescent="0.25">
      <c r="B449" s="254" t="s">
        <v>773</v>
      </c>
      <c r="C449" s="254" t="s">
        <v>567</v>
      </c>
      <c r="D449" s="255">
        <v>40414</v>
      </c>
      <c r="E449" s="254" t="s">
        <v>692</v>
      </c>
    </row>
    <row r="450" spans="2:5" ht="15.75" customHeight="1" x14ac:dyDescent="0.25">
      <c r="B450" s="254" t="s">
        <v>773</v>
      </c>
      <c r="C450" s="254" t="s">
        <v>723</v>
      </c>
      <c r="D450" s="255">
        <v>40414</v>
      </c>
      <c r="E450" s="254" t="s">
        <v>531</v>
      </c>
    </row>
    <row r="451" spans="2:5" ht="15.75" customHeight="1" x14ac:dyDescent="0.25">
      <c r="B451" s="260" t="s">
        <v>762</v>
      </c>
      <c r="C451" s="254" t="s">
        <v>718</v>
      </c>
      <c r="D451" s="255">
        <v>40393</v>
      </c>
      <c r="E451" s="258" t="s">
        <v>719</v>
      </c>
    </row>
    <row r="452" spans="2:5" ht="15.75" customHeight="1" x14ac:dyDescent="0.25">
      <c r="B452" s="254" t="s">
        <v>774</v>
      </c>
      <c r="C452" s="254" t="s">
        <v>524</v>
      </c>
      <c r="D452" s="255">
        <v>40288</v>
      </c>
      <c r="E452" s="254" t="s">
        <v>752</v>
      </c>
    </row>
    <row r="453" spans="2:5" ht="15.75" customHeight="1" x14ac:dyDescent="0.25">
      <c r="B453" s="254" t="s">
        <v>775</v>
      </c>
      <c r="C453" s="254" t="s">
        <v>524</v>
      </c>
      <c r="D453" s="255">
        <v>40239</v>
      </c>
      <c r="E453" s="254" t="s">
        <v>531</v>
      </c>
    </row>
    <row r="454" spans="2:5" ht="15.75" customHeight="1" x14ac:dyDescent="0.25">
      <c r="B454" s="254" t="s">
        <v>775</v>
      </c>
      <c r="C454" s="254" t="s">
        <v>718</v>
      </c>
      <c r="D454" s="255">
        <v>40239</v>
      </c>
      <c r="E454" s="258" t="s">
        <v>776</v>
      </c>
    </row>
    <row r="455" spans="2:5" ht="15.75" customHeight="1" x14ac:dyDescent="0.25">
      <c r="B455" s="254" t="s">
        <v>775</v>
      </c>
      <c r="C455" s="254" t="s">
        <v>740</v>
      </c>
      <c r="D455" s="255">
        <v>40239</v>
      </c>
      <c r="E455" s="254" t="s">
        <v>692</v>
      </c>
    </row>
    <row r="456" spans="2:5" ht="15.75" customHeight="1" x14ac:dyDescent="0.25">
      <c r="B456" s="254" t="s">
        <v>775</v>
      </c>
      <c r="C456" s="254" t="s">
        <v>641</v>
      </c>
      <c r="D456" s="255">
        <v>40239</v>
      </c>
      <c r="E456" s="254" t="s">
        <v>531</v>
      </c>
    </row>
    <row r="457" spans="2:5" ht="15.75" customHeight="1" x14ac:dyDescent="0.25">
      <c r="B457" s="254" t="s">
        <v>775</v>
      </c>
      <c r="C457" s="254" t="s">
        <v>727</v>
      </c>
      <c r="D457" s="255">
        <v>40239</v>
      </c>
      <c r="E457" s="254" t="s">
        <v>692</v>
      </c>
    </row>
    <row r="458" spans="2:5" ht="15.75" customHeight="1" x14ac:dyDescent="0.25">
      <c r="B458" s="254" t="s">
        <v>775</v>
      </c>
      <c r="C458" s="254" t="s">
        <v>723</v>
      </c>
      <c r="D458" s="255">
        <v>40239</v>
      </c>
      <c r="E458" s="254" t="s">
        <v>692</v>
      </c>
    </row>
    <row r="459" spans="2:5" ht="15.75" customHeight="1" x14ac:dyDescent="0.25">
      <c r="B459" s="254" t="s">
        <v>775</v>
      </c>
      <c r="C459" s="254" t="s">
        <v>644</v>
      </c>
      <c r="D459" s="255">
        <v>40239</v>
      </c>
      <c r="E459" s="254" t="s">
        <v>531</v>
      </c>
    </row>
    <row r="460" spans="2:5" ht="15.75" customHeight="1" x14ac:dyDescent="0.25">
      <c r="B460" s="254" t="s">
        <v>774</v>
      </c>
      <c r="C460" s="254" t="s">
        <v>777</v>
      </c>
      <c r="D460" s="255">
        <v>40226</v>
      </c>
      <c r="E460" s="254" t="s">
        <v>778</v>
      </c>
    </row>
    <row r="461" spans="2:5" ht="15.75" customHeight="1" x14ac:dyDescent="0.25">
      <c r="B461" s="254" t="s">
        <v>779</v>
      </c>
      <c r="C461" s="254" t="s">
        <v>524</v>
      </c>
      <c r="D461" s="255">
        <v>40218</v>
      </c>
      <c r="E461" s="258" t="s">
        <v>780</v>
      </c>
    </row>
    <row r="462" spans="2:5" ht="15.75" customHeight="1" x14ac:dyDescent="0.25">
      <c r="B462" s="254" t="s">
        <v>779</v>
      </c>
      <c r="C462" s="254" t="s">
        <v>641</v>
      </c>
      <c r="D462" s="255">
        <v>40218</v>
      </c>
      <c r="E462" s="258" t="s">
        <v>780</v>
      </c>
    </row>
    <row r="463" spans="2:5" ht="15.75" customHeight="1" x14ac:dyDescent="0.25">
      <c r="B463" s="254" t="s">
        <v>779</v>
      </c>
      <c r="C463" s="254" t="s">
        <v>644</v>
      </c>
      <c r="D463" s="255">
        <v>40218</v>
      </c>
      <c r="E463" s="258" t="s">
        <v>780</v>
      </c>
    </row>
    <row r="464" spans="2:5" ht="15.75" customHeight="1" x14ac:dyDescent="0.25">
      <c r="B464" s="260" t="s">
        <v>781</v>
      </c>
      <c r="C464" s="254" t="s">
        <v>718</v>
      </c>
      <c r="D464" s="255">
        <v>40127</v>
      </c>
      <c r="E464" s="254" t="s">
        <v>568</v>
      </c>
    </row>
    <row r="465" spans="2:5" ht="15.75" customHeight="1" x14ac:dyDescent="0.25">
      <c r="B465" s="260" t="s">
        <v>782</v>
      </c>
      <c r="C465" s="254" t="s">
        <v>723</v>
      </c>
      <c r="D465" s="255">
        <v>40127</v>
      </c>
      <c r="E465" s="254" t="s">
        <v>568</v>
      </c>
    </row>
    <row r="466" spans="2:5" ht="15.75" customHeight="1" x14ac:dyDescent="0.25">
      <c r="B466" s="254" t="s">
        <v>783</v>
      </c>
      <c r="C466" s="254" t="s">
        <v>718</v>
      </c>
      <c r="D466" s="255">
        <v>40122</v>
      </c>
      <c r="E466" s="258" t="s">
        <v>719</v>
      </c>
    </row>
    <row r="467" spans="2:5" ht="15.75" customHeight="1" x14ac:dyDescent="0.25">
      <c r="B467" s="254" t="s">
        <v>784</v>
      </c>
      <c r="C467" s="254" t="s">
        <v>740</v>
      </c>
      <c r="D467" s="255">
        <v>40122</v>
      </c>
      <c r="E467" s="254" t="s">
        <v>722</v>
      </c>
    </row>
    <row r="468" spans="2:5" ht="15.75" customHeight="1" x14ac:dyDescent="0.25">
      <c r="B468" s="254" t="s">
        <v>784</v>
      </c>
      <c r="C468" s="254" t="s">
        <v>723</v>
      </c>
      <c r="D468" s="255">
        <v>40122</v>
      </c>
      <c r="E468" s="254" t="s">
        <v>722</v>
      </c>
    </row>
    <row r="469" spans="2:5" ht="15.75" customHeight="1" x14ac:dyDescent="0.25">
      <c r="B469" s="260" t="s">
        <v>785</v>
      </c>
      <c r="C469" s="254" t="s">
        <v>718</v>
      </c>
      <c r="D469" s="255">
        <v>40122</v>
      </c>
      <c r="E469" s="258" t="s">
        <v>719</v>
      </c>
    </row>
    <row r="470" spans="2:5" ht="15.75" customHeight="1" x14ac:dyDescent="0.25">
      <c r="B470" s="260" t="s">
        <v>786</v>
      </c>
      <c r="C470" s="254" t="s">
        <v>740</v>
      </c>
      <c r="D470" s="255">
        <v>40122</v>
      </c>
      <c r="E470" s="254" t="s">
        <v>722</v>
      </c>
    </row>
    <row r="471" spans="2:5" ht="15.75" customHeight="1" x14ac:dyDescent="0.25">
      <c r="B471" s="260" t="s">
        <v>786</v>
      </c>
      <c r="C471" s="254" t="s">
        <v>723</v>
      </c>
      <c r="D471" s="255">
        <v>40122</v>
      </c>
      <c r="E471" s="254" t="s">
        <v>722</v>
      </c>
    </row>
    <row r="472" spans="2:5" ht="15.75" customHeight="1" x14ac:dyDescent="0.25">
      <c r="B472" s="260" t="s">
        <v>787</v>
      </c>
      <c r="C472" s="254" t="s">
        <v>718</v>
      </c>
      <c r="D472" s="255">
        <v>40122</v>
      </c>
      <c r="E472" s="258" t="s">
        <v>719</v>
      </c>
    </row>
    <row r="473" spans="2:5" ht="15.75" customHeight="1" x14ac:dyDescent="0.25">
      <c r="B473" s="254" t="s">
        <v>515</v>
      </c>
      <c r="C473" s="254" t="s">
        <v>524</v>
      </c>
      <c r="D473" s="255">
        <v>40112</v>
      </c>
      <c r="E473" s="258" t="s">
        <v>788</v>
      </c>
    </row>
    <row r="474" spans="2:5" ht="15.75" customHeight="1" x14ac:dyDescent="0.25">
      <c r="B474" s="254" t="s">
        <v>515</v>
      </c>
      <c r="C474" s="254" t="s">
        <v>641</v>
      </c>
      <c r="D474" s="255">
        <v>40106</v>
      </c>
      <c r="E474" s="258" t="s">
        <v>788</v>
      </c>
    </row>
    <row r="475" spans="2:5" ht="15.75" customHeight="1" x14ac:dyDescent="0.25">
      <c r="B475" s="254" t="s">
        <v>515</v>
      </c>
      <c r="C475" s="254" t="s">
        <v>644</v>
      </c>
      <c r="D475" s="255">
        <v>40106</v>
      </c>
      <c r="E475" s="258" t="s">
        <v>788</v>
      </c>
    </row>
    <row r="476" spans="2:5" ht="15.75" customHeight="1" x14ac:dyDescent="0.25">
      <c r="B476" s="254" t="s">
        <v>765</v>
      </c>
      <c r="C476" s="254" t="s">
        <v>777</v>
      </c>
      <c r="D476" s="255">
        <v>40100</v>
      </c>
      <c r="E476" s="254" t="s">
        <v>766</v>
      </c>
    </row>
    <row r="477" spans="2:5" ht="15.75" customHeight="1" x14ac:dyDescent="0.25">
      <c r="B477" s="254" t="s">
        <v>789</v>
      </c>
      <c r="C477" s="254" t="s">
        <v>524</v>
      </c>
      <c r="D477" s="255">
        <v>40092</v>
      </c>
      <c r="E477" s="254" t="s">
        <v>531</v>
      </c>
    </row>
    <row r="478" spans="2:5" ht="15.75" customHeight="1" x14ac:dyDescent="0.25">
      <c r="B478" s="254" t="s">
        <v>789</v>
      </c>
      <c r="C478" s="254" t="s">
        <v>740</v>
      </c>
      <c r="D478" s="255">
        <v>40092</v>
      </c>
      <c r="E478" s="254" t="s">
        <v>531</v>
      </c>
    </row>
    <row r="479" spans="2:5" ht="15.75" customHeight="1" x14ac:dyDescent="0.25">
      <c r="B479" s="254" t="s">
        <v>789</v>
      </c>
      <c r="C479" s="254" t="s">
        <v>641</v>
      </c>
      <c r="D479" s="255">
        <v>40092</v>
      </c>
      <c r="E479" s="254" t="s">
        <v>531</v>
      </c>
    </row>
    <row r="480" spans="2:5" ht="15.75" customHeight="1" x14ac:dyDescent="0.25">
      <c r="B480" s="254" t="s">
        <v>789</v>
      </c>
      <c r="C480" s="254" t="s">
        <v>727</v>
      </c>
      <c r="D480" s="255">
        <v>40092</v>
      </c>
      <c r="E480" s="254" t="s">
        <v>692</v>
      </c>
    </row>
    <row r="481" spans="2:5" ht="15.75" customHeight="1" x14ac:dyDescent="0.25">
      <c r="B481" s="254" t="s">
        <v>789</v>
      </c>
      <c r="C481" s="254" t="s">
        <v>723</v>
      </c>
      <c r="D481" s="255">
        <v>40092</v>
      </c>
      <c r="E481" s="254" t="s">
        <v>531</v>
      </c>
    </row>
    <row r="482" spans="2:5" ht="15.75" customHeight="1" x14ac:dyDescent="0.25">
      <c r="B482" s="254" t="s">
        <v>789</v>
      </c>
      <c r="C482" s="254" t="s">
        <v>644</v>
      </c>
      <c r="D482" s="255">
        <v>40092</v>
      </c>
      <c r="E482" s="254" t="s">
        <v>531</v>
      </c>
    </row>
    <row r="483" spans="2:5" ht="15.75" customHeight="1" x14ac:dyDescent="0.25">
      <c r="B483" s="260" t="s">
        <v>790</v>
      </c>
      <c r="C483" s="254" t="s">
        <v>723</v>
      </c>
      <c r="D483" s="255">
        <v>40085</v>
      </c>
      <c r="E483" s="254" t="s">
        <v>791</v>
      </c>
    </row>
    <row r="484" spans="2:5" ht="15.75" customHeight="1" x14ac:dyDescent="0.25">
      <c r="B484" s="254" t="s">
        <v>792</v>
      </c>
      <c r="C484" s="254" t="s">
        <v>740</v>
      </c>
      <c r="D484" s="255">
        <v>40071</v>
      </c>
      <c r="E484" s="254" t="s">
        <v>531</v>
      </c>
    </row>
    <row r="485" spans="2:5" ht="15.75" customHeight="1" x14ac:dyDescent="0.25">
      <c r="B485" s="254" t="s">
        <v>792</v>
      </c>
      <c r="C485" s="254" t="s">
        <v>641</v>
      </c>
      <c r="D485" s="255">
        <v>40071</v>
      </c>
      <c r="E485" s="254" t="s">
        <v>531</v>
      </c>
    </row>
    <row r="486" spans="2:5" ht="15.75" customHeight="1" x14ac:dyDescent="0.25">
      <c r="B486" s="254" t="s">
        <v>792</v>
      </c>
      <c r="C486" s="254" t="s">
        <v>723</v>
      </c>
      <c r="D486" s="255">
        <v>40071</v>
      </c>
      <c r="E486" s="254" t="s">
        <v>531</v>
      </c>
    </row>
    <row r="487" spans="2:5" ht="15.75" customHeight="1" x14ac:dyDescent="0.25">
      <c r="B487" s="254" t="s">
        <v>792</v>
      </c>
      <c r="C487" s="254" t="s">
        <v>644</v>
      </c>
      <c r="D487" s="255">
        <v>40071</v>
      </c>
      <c r="E487" s="254" t="s">
        <v>531</v>
      </c>
    </row>
    <row r="488" spans="2:5" ht="15.75" customHeight="1" x14ac:dyDescent="0.25">
      <c r="B488" s="254" t="s">
        <v>793</v>
      </c>
      <c r="C488" s="254" t="s">
        <v>641</v>
      </c>
      <c r="D488" s="255">
        <v>40059</v>
      </c>
      <c r="E488" s="254" t="s">
        <v>531</v>
      </c>
    </row>
    <row r="489" spans="2:5" ht="15.75" customHeight="1" x14ac:dyDescent="0.25">
      <c r="B489" s="254" t="s">
        <v>793</v>
      </c>
      <c r="C489" s="254" t="s">
        <v>777</v>
      </c>
      <c r="D489" s="255">
        <v>40051</v>
      </c>
      <c r="E489" s="254" t="s">
        <v>531</v>
      </c>
    </row>
    <row r="490" spans="2:5" ht="15.75" customHeight="1" x14ac:dyDescent="0.25">
      <c r="B490" s="254" t="s">
        <v>794</v>
      </c>
      <c r="C490" s="254" t="s">
        <v>718</v>
      </c>
      <c r="D490" s="255">
        <v>40050</v>
      </c>
      <c r="E490" s="254" t="s">
        <v>795</v>
      </c>
    </row>
    <row r="491" spans="2:5" ht="15.75" customHeight="1" x14ac:dyDescent="0.25">
      <c r="B491" s="254" t="s">
        <v>737</v>
      </c>
      <c r="C491" s="254" t="s">
        <v>567</v>
      </c>
      <c r="D491" s="255">
        <v>40035</v>
      </c>
      <c r="E491" s="258" t="s">
        <v>687</v>
      </c>
    </row>
    <row r="492" spans="2:5" ht="15.75" customHeight="1" x14ac:dyDescent="0.25">
      <c r="B492" s="254" t="s">
        <v>796</v>
      </c>
      <c r="C492" s="254" t="s">
        <v>723</v>
      </c>
      <c r="D492" s="255">
        <v>40008</v>
      </c>
      <c r="E492" s="254" t="s">
        <v>568</v>
      </c>
    </row>
    <row r="493" spans="2:5" ht="15.75" customHeight="1" x14ac:dyDescent="0.25">
      <c r="B493" s="254" t="s">
        <v>794</v>
      </c>
      <c r="C493" s="254" t="s">
        <v>740</v>
      </c>
      <c r="D493" s="255">
        <v>40001</v>
      </c>
      <c r="E493" s="254" t="s">
        <v>797</v>
      </c>
    </row>
    <row r="494" spans="2:5" ht="15.75" customHeight="1" x14ac:dyDescent="0.25">
      <c r="B494" s="254" t="s">
        <v>794</v>
      </c>
      <c r="C494" s="254" t="s">
        <v>641</v>
      </c>
      <c r="D494" s="255">
        <v>40001</v>
      </c>
      <c r="E494" s="254" t="s">
        <v>797</v>
      </c>
    </row>
    <row r="495" spans="2:5" ht="15.75" customHeight="1" x14ac:dyDescent="0.25">
      <c r="B495" s="254" t="s">
        <v>794</v>
      </c>
      <c r="C495" s="254" t="s">
        <v>727</v>
      </c>
      <c r="D495" s="255">
        <v>40001</v>
      </c>
      <c r="E495" s="254" t="s">
        <v>797</v>
      </c>
    </row>
    <row r="496" spans="2:5" ht="15.75" customHeight="1" x14ac:dyDescent="0.25">
      <c r="B496" s="254" t="s">
        <v>794</v>
      </c>
      <c r="C496" s="254" t="s">
        <v>723</v>
      </c>
      <c r="D496" s="255">
        <v>40001</v>
      </c>
      <c r="E496" s="254" t="s">
        <v>797</v>
      </c>
    </row>
    <row r="497" spans="2:5" ht="15.75" customHeight="1" x14ac:dyDescent="0.25">
      <c r="B497" s="254" t="s">
        <v>794</v>
      </c>
      <c r="C497" s="254" t="s">
        <v>644</v>
      </c>
      <c r="D497" s="255">
        <v>40001</v>
      </c>
      <c r="E497" s="254" t="s">
        <v>797</v>
      </c>
    </row>
    <row r="498" spans="2:5" ht="15.75" customHeight="1" x14ac:dyDescent="0.25">
      <c r="B498" s="254" t="s">
        <v>798</v>
      </c>
      <c r="C498" s="254" t="s">
        <v>718</v>
      </c>
      <c r="D498" s="255">
        <v>39903</v>
      </c>
      <c r="E498" s="254" t="s">
        <v>799</v>
      </c>
    </row>
    <row r="499" spans="2:5" ht="15.75" customHeight="1" x14ac:dyDescent="0.25">
      <c r="B499" s="254" t="s">
        <v>798</v>
      </c>
      <c r="C499" s="254" t="s">
        <v>723</v>
      </c>
      <c r="D499" s="255">
        <v>39903</v>
      </c>
      <c r="E499" s="254" t="s">
        <v>692</v>
      </c>
    </row>
    <row r="500" spans="2:5" ht="15.75" customHeight="1" x14ac:dyDescent="0.25">
      <c r="B500" s="254" t="s">
        <v>800</v>
      </c>
      <c r="C500" s="254" t="s">
        <v>727</v>
      </c>
      <c r="D500" s="255">
        <v>39896</v>
      </c>
      <c r="E500" s="254" t="s">
        <v>692</v>
      </c>
    </row>
    <row r="501" spans="2:5" ht="15.75" customHeight="1" x14ac:dyDescent="0.25">
      <c r="B501" s="254" t="s">
        <v>801</v>
      </c>
      <c r="C501" s="254" t="s">
        <v>712</v>
      </c>
      <c r="D501" s="255">
        <v>39876</v>
      </c>
      <c r="E501" s="254" t="s">
        <v>802</v>
      </c>
    </row>
    <row r="502" spans="2:5" ht="15.75" customHeight="1" x14ac:dyDescent="0.25">
      <c r="B502" s="254" t="s">
        <v>800</v>
      </c>
      <c r="C502" s="254" t="s">
        <v>524</v>
      </c>
      <c r="D502" s="255">
        <v>39875</v>
      </c>
      <c r="E502" s="254" t="s">
        <v>531</v>
      </c>
    </row>
    <row r="503" spans="2:5" ht="15.75" customHeight="1" x14ac:dyDescent="0.25">
      <c r="B503" s="254" t="s">
        <v>800</v>
      </c>
      <c r="C503" s="254" t="s">
        <v>740</v>
      </c>
      <c r="D503" s="255">
        <v>39875</v>
      </c>
      <c r="E503" s="254" t="s">
        <v>531</v>
      </c>
    </row>
    <row r="504" spans="2:5" ht="15.75" customHeight="1" x14ac:dyDescent="0.25">
      <c r="B504" s="254" t="s">
        <v>800</v>
      </c>
      <c r="C504" s="254" t="s">
        <v>641</v>
      </c>
      <c r="D504" s="255">
        <v>39875</v>
      </c>
      <c r="E504" s="254" t="s">
        <v>531</v>
      </c>
    </row>
    <row r="505" spans="2:5" ht="15.75" customHeight="1" x14ac:dyDescent="0.25">
      <c r="B505" s="254" t="s">
        <v>800</v>
      </c>
      <c r="C505" s="254" t="s">
        <v>723</v>
      </c>
      <c r="D505" s="255">
        <v>39875</v>
      </c>
      <c r="E505" s="254" t="s">
        <v>692</v>
      </c>
    </row>
    <row r="506" spans="2:5" ht="15.75" customHeight="1" x14ac:dyDescent="0.25">
      <c r="B506" s="254" t="s">
        <v>800</v>
      </c>
      <c r="C506" s="254" t="s">
        <v>644</v>
      </c>
      <c r="D506" s="255">
        <v>39875</v>
      </c>
      <c r="E506" s="254" t="s">
        <v>531</v>
      </c>
    </row>
    <row r="507" spans="2:5" ht="15.75" customHeight="1" x14ac:dyDescent="0.25">
      <c r="B507" s="254" t="s">
        <v>803</v>
      </c>
      <c r="C507" s="254" t="s">
        <v>718</v>
      </c>
      <c r="D507" s="255">
        <v>39875</v>
      </c>
      <c r="E507" s="258" t="s">
        <v>804</v>
      </c>
    </row>
    <row r="508" spans="2:5" ht="15.75" customHeight="1" x14ac:dyDescent="0.25">
      <c r="B508" s="254" t="s">
        <v>805</v>
      </c>
      <c r="C508" s="254" t="s">
        <v>524</v>
      </c>
      <c r="D508" s="255">
        <v>39839</v>
      </c>
      <c r="E508" s="254" t="s">
        <v>797</v>
      </c>
    </row>
    <row r="509" spans="2:5" ht="15.75" customHeight="1" x14ac:dyDescent="0.25">
      <c r="B509" s="254" t="s">
        <v>805</v>
      </c>
      <c r="C509" s="254" t="s">
        <v>641</v>
      </c>
      <c r="D509" s="255">
        <v>39839</v>
      </c>
      <c r="E509" s="254" t="s">
        <v>797</v>
      </c>
    </row>
    <row r="510" spans="2:5" ht="15.75" customHeight="1" x14ac:dyDescent="0.25">
      <c r="B510" s="254" t="s">
        <v>805</v>
      </c>
      <c r="C510" s="254" t="s">
        <v>644</v>
      </c>
      <c r="D510" s="255">
        <v>39839</v>
      </c>
      <c r="E510" s="254" t="s">
        <v>797</v>
      </c>
    </row>
    <row r="511" spans="2:5" ht="15.75" customHeight="1" x14ac:dyDescent="0.25">
      <c r="B511" s="254" t="s">
        <v>806</v>
      </c>
      <c r="C511" s="254" t="s">
        <v>723</v>
      </c>
      <c r="D511" s="255">
        <v>39762</v>
      </c>
      <c r="E511" s="258" t="s">
        <v>804</v>
      </c>
    </row>
    <row r="512" spans="2:5" ht="15.75" customHeight="1" x14ac:dyDescent="0.25">
      <c r="B512" s="254" t="s">
        <v>807</v>
      </c>
      <c r="C512" s="254" t="s">
        <v>718</v>
      </c>
      <c r="D512" s="255">
        <v>39749</v>
      </c>
      <c r="E512" s="258" t="s">
        <v>719</v>
      </c>
    </row>
    <row r="513" spans="2:5" ht="15.75" customHeight="1" x14ac:dyDescent="0.25">
      <c r="B513" s="254" t="s">
        <v>807</v>
      </c>
      <c r="C513" s="254" t="s">
        <v>740</v>
      </c>
      <c r="D513" s="255">
        <v>39749</v>
      </c>
      <c r="E513" s="254" t="s">
        <v>722</v>
      </c>
    </row>
    <row r="514" spans="2:5" ht="15.75" customHeight="1" x14ac:dyDescent="0.25">
      <c r="B514" s="254" t="s">
        <v>807</v>
      </c>
      <c r="C514" s="254" t="s">
        <v>723</v>
      </c>
      <c r="D514" s="255">
        <v>39749</v>
      </c>
      <c r="E514" s="254" t="s">
        <v>722</v>
      </c>
    </row>
    <row r="515" spans="2:5" ht="15.75" customHeight="1" x14ac:dyDescent="0.25">
      <c r="B515" s="254" t="s">
        <v>808</v>
      </c>
      <c r="C515" s="254" t="s">
        <v>718</v>
      </c>
      <c r="D515" s="255">
        <v>39749</v>
      </c>
      <c r="E515" s="258" t="s">
        <v>719</v>
      </c>
    </row>
    <row r="516" spans="2:5" ht="15.75" customHeight="1" x14ac:dyDescent="0.25">
      <c r="B516" s="254" t="s">
        <v>808</v>
      </c>
      <c r="C516" s="254" t="s">
        <v>740</v>
      </c>
      <c r="D516" s="255">
        <v>39749</v>
      </c>
      <c r="E516" s="254" t="s">
        <v>722</v>
      </c>
    </row>
    <row r="517" spans="2:5" ht="15.75" customHeight="1" x14ac:dyDescent="0.25">
      <c r="B517" s="254" t="s">
        <v>808</v>
      </c>
      <c r="C517" s="254" t="s">
        <v>723</v>
      </c>
      <c r="D517" s="255">
        <v>39749</v>
      </c>
      <c r="E517" s="254" t="s">
        <v>722</v>
      </c>
    </row>
    <row r="518" spans="2:5" ht="15.75" customHeight="1" x14ac:dyDescent="0.25">
      <c r="B518" s="254" t="s">
        <v>809</v>
      </c>
      <c r="C518" s="254" t="s">
        <v>718</v>
      </c>
      <c r="D518" s="255">
        <v>39749</v>
      </c>
      <c r="E518" s="258" t="s">
        <v>719</v>
      </c>
    </row>
    <row r="519" spans="2:5" ht="15.75" customHeight="1" x14ac:dyDescent="0.25">
      <c r="B519" s="254" t="s">
        <v>257</v>
      </c>
      <c r="C519" s="254" t="s">
        <v>641</v>
      </c>
      <c r="D519" s="255">
        <v>39742</v>
      </c>
      <c r="E519" s="258" t="s">
        <v>810</v>
      </c>
    </row>
    <row r="520" spans="2:5" ht="15.75" customHeight="1" x14ac:dyDescent="0.25">
      <c r="B520" s="254" t="s">
        <v>811</v>
      </c>
      <c r="C520" s="254" t="s">
        <v>524</v>
      </c>
      <c r="D520" s="255">
        <v>39742</v>
      </c>
      <c r="E520" s="254" t="s">
        <v>531</v>
      </c>
    </row>
    <row r="521" spans="2:5" ht="15.75" customHeight="1" x14ac:dyDescent="0.25">
      <c r="B521" s="254" t="s">
        <v>812</v>
      </c>
      <c r="C521" s="254" t="s">
        <v>723</v>
      </c>
      <c r="D521" s="255">
        <v>39741</v>
      </c>
      <c r="E521" s="254" t="s">
        <v>568</v>
      </c>
    </row>
    <row r="522" spans="2:5" ht="15.75" customHeight="1" x14ac:dyDescent="0.25">
      <c r="B522" s="254" t="s">
        <v>813</v>
      </c>
      <c r="C522" s="254" t="s">
        <v>644</v>
      </c>
      <c r="D522" s="255">
        <v>39729</v>
      </c>
      <c r="E522" s="258" t="s">
        <v>814</v>
      </c>
    </row>
    <row r="523" spans="2:5" ht="15.75" customHeight="1" x14ac:dyDescent="0.25">
      <c r="B523" s="254" t="s">
        <v>811</v>
      </c>
      <c r="C523" s="254" t="s">
        <v>740</v>
      </c>
      <c r="D523" s="255">
        <v>39728</v>
      </c>
      <c r="E523" s="254" t="s">
        <v>531</v>
      </c>
    </row>
    <row r="524" spans="2:5" ht="15.75" customHeight="1" x14ac:dyDescent="0.25">
      <c r="B524" s="254" t="s">
        <v>811</v>
      </c>
      <c r="C524" s="254" t="s">
        <v>641</v>
      </c>
      <c r="D524" s="255">
        <v>39728</v>
      </c>
      <c r="E524" s="254" t="s">
        <v>531</v>
      </c>
    </row>
    <row r="525" spans="2:5" ht="15.75" customHeight="1" x14ac:dyDescent="0.25">
      <c r="B525" s="254" t="s">
        <v>811</v>
      </c>
      <c r="C525" s="254" t="s">
        <v>644</v>
      </c>
      <c r="D525" s="255">
        <v>39728</v>
      </c>
      <c r="E525" s="254" t="s">
        <v>531</v>
      </c>
    </row>
    <row r="526" spans="2:5" ht="15.75" customHeight="1" x14ac:dyDescent="0.25">
      <c r="B526" s="254" t="s">
        <v>815</v>
      </c>
      <c r="C526" s="254" t="s">
        <v>740</v>
      </c>
      <c r="D526" s="255">
        <v>39699</v>
      </c>
      <c r="E526" s="254" t="s">
        <v>531</v>
      </c>
    </row>
    <row r="527" spans="2:5" ht="15.75" customHeight="1" x14ac:dyDescent="0.25">
      <c r="B527" s="254" t="s">
        <v>815</v>
      </c>
      <c r="C527" s="254" t="s">
        <v>641</v>
      </c>
      <c r="D527" s="255">
        <v>39699</v>
      </c>
      <c r="E527" s="254" t="s">
        <v>531</v>
      </c>
    </row>
    <row r="528" spans="2:5" ht="15.75" customHeight="1" x14ac:dyDescent="0.25">
      <c r="B528" s="254" t="s">
        <v>815</v>
      </c>
      <c r="C528" s="254" t="s">
        <v>723</v>
      </c>
      <c r="D528" s="255">
        <v>39699</v>
      </c>
      <c r="E528" s="254" t="s">
        <v>531</v>
      </c>
    </row>
    <row r="529" spans="2:5" ht="15.75" customHeight="1" x14ac:dyDescent="0.25">
      <c r="B529" s="254" t="s">
        <v>815</v>
      </c>
      <c r="C529" s="254" t="s">
        <v>644</v>
      </c>
      <c r="D529" s="255">
        <v>39699</v>
      </c>
      <c r="E529" s="254" t="s">
        <v>531</v>
      </c>
    </row>
    <row r="530" spans="2:5" ht="15.75" customHeight="1" x14ac:dyDescent="0.25">
      <c r="B530" s="254" t="s">
        <v>816</v>
      </c>
      <c r="C530" s="254" t="s">
        <v>718</v>
      </c>
      <c r="D530" s="255">
        <v>39685</v>
      </c>
      <c r="E530" s="254" t="s">
        <v>817</v>
      </c>
    </row>
    <row r="531" spans="2:5" ht="15.75" customHeight="1" x14ac:dyDescent="0.25">
      <c r="B531" s="254" t="s">
        <v>816</v>
      </c>
      <c r="C531" s="254" t="s">
        <v>740</v>
      </c>
      <c r="D531" s="255">
        <v>39658</v>
      </c>
      <c r="E531" s="254" t="s">
        <v>817</v>
      </c>
    </row>
    <row r="532" spans="2:5" ht="15.75" customHeight="1" x14ac:dyDescent="0.25">
      <c r="B532" s="254" t="s">
        <v>816</v>
      </c>
      <c r="C532" s="254" t="s">
        <v>723</v>
      </c>
      <c r="D532" s="255">
        <v>39658</v>
      </c>
      <c r="E532" s="254" t="s">
        <v>817</v>
      </c>
    </row>
    <row r="533" spans="2:5" ht="15.75" customHeight="1" x14ac:dyDescent="0.25">
      <c r="B533" s="254" t="s">
        <v>737</v>
      </c>
      <c r="C533" s="254" t="s">
        <v>718</v>
      </c>
      <c r="D533" s="255">
        <v>39638</v>
      </c>
      <c r="E533" s="258" t="s">
        <v>818</v>
      </c>
    </row>
    <row r="534" spans="2:5" ht="15.75" customHeight="1" x14ac:dyDescent="0.25">
      <c r="B534" s="254" t="s">
        <v>737</v>
      </c>
      <c r="C534" s="254" t="s">
        <v>641</v>
      </c>
      <c r="D534" s="255">
        <v>39638</v>
      </c>
      <c r="E534" s="254" t="s">
        <v>536</v>
      </c>
    </row>
    <row r="535" spans="2:5" ht="15.75" customHeight="1" x14ac:dyDescent="0.25">
      <c r="B535" s="254" t="s">
        <v>737</v>
      </c>
      <c r="C535" s="254" t="s">
        <v>644</v>
      </c>
      <c r="D535" s="255">
        <v>39638</v>
      </c>
      <c r="E535" s="254" t="s">
        <v>536</v>
      </c>
    </row>
    <row r="536" spans="2:5" ht="15.75" customHeight="1" x14ac:dyDescent="0.25">
      <c r="B536" s="254" t="s">
        <v>569</v>
      </c>
      <c r="C536" s="254" t="s">
        <v>718</v>
      </c>
      <c r="D536" s="255">
        <v>39637</v>
      </c>
      <c r="E536" s="254" t="s">
        <v>568</v>
      </c>
    </row>
    <row r="537" spans="2:5" ht="15.75" customHeight="1" x14ac:dyDescent="0.25">
      <c r="B537" s="254" t="s">
        <v>819</v>
      </c>
      <c r="C537" s="254" t="s">
        <v>718</v>
      </c>
      <c r="D537" s="255">
        <v>39622</v>
      </c>
      <c r="E537" s="254" t="s">
        <v>692</v>
      </c>
    </row>
    <row r="538" spans="2:5" ht="15.75" customHeight="1" x14ac:dyDescent="0.25">
      <c r="B538" s="254" t="s">
        <v>819</v>
      </c>
      <c r="C538" s="254" t="s">
        <v>641</v>
      </c>
      <c r="D538" s="255">
        <v>39622</v>
      </c>
      <c r="E538" s="254" t="s">
        <v>820</v>
      </c>
    </row>
    <row r="539" spans="2:5" ht="15.75" customHeight="1" x14ac:dyDescent="0.25">
      <c r="B539" s="254" t="s">
        <v>819</v>
      </c>
      <c r="C539" s="254" t="s">
        <v>723</v>
      </c>
      <c r="D539" s="255">
        <v>39622</v>
      </c>
      <c r="E539" s="254" t="s">
        <v>692</v>
      </c>
    </row>
    <row r="540" spans="2:5" ht="15.75" customHeight="1" x14ac:dyDescent="0.25">
      <c r="B540" s="254" t="s">
        <v>819</v>
      </c>
      <c r="C540" s="254" t="s">
        <v>644</v>
      </c>
      <c r="D540" s="255">
        <v>39622</v>
      </c>
      <c r="E540" s="254" t="s">
        <v>820</v>
      </c>
    </row>
    <row r="541" spans="2:5" ht="15.75" customHeight="1" x14ac:dyDescent="0.25">
      <c r="B541" s="254" t="s">
        <v>821</v>
      </c>
      <c r="C541" s="254" t="s">
        <v>644</v>
      </c>
      <c r="D541" s="255">
        <v>39609</v>
      </c>
      <c r="E541" s="258" t="s">
        <v>822</v>
      </c>
    </row>
    <row r="542" spans="2:5" ht="15.75" customHeight="1" x14ac:dyDescent="0.25">
      <c r="B542" s="254" t="s">
        <v>823</v>
      </c>
      <c r="C542" s="254" t="s">
        <v>718</v>
      </c>
      <c r="D542" s="255">
        <v>39552</v>
      </c>
      <c r="E542" s="254" t="s">
        <v>824</v>
      </c>
    </row>
    <row r="543" spans="2:5" ht="15.75" customHeight="1" x14ac:dyDescent="0.25">
      <c r="B543" s="254" t="s">
        <v>825</v>
      </c>
      <c r="C543" s="254" t="s">
        <v>740</v>
      </c>
      <c r="D543" s="255">
        <v>39510</v>
      </c>
      <c r="E543" s="258" t="s">
        <v>826</v>
      </c>
    </row>
    <row r="544" spans="2:5" ht="15.75" customHeight="1" x14ac:dyDescent="0.25">
      <c r="B544" s="254" t="s">
        <v>825</v>
      </c>
      <c r="C544" s="254" t="s">
        <v>641</v>
      </c>
      <c r="D544" s="255">
        <v>39510</v>
      </c>
      <c r="E544" s="258" t="s">
        <v>826</v>
      </c>
    </row>
    <row r="545" spans="2:5" ht="15.75" customHeight="1" x14ac:dyDescent="0.25">
      <c r="B545" s="254" t="s">
        <v>825</v>
      </c>
      <c r="C545" s="254" t="s">
        <v>727</v>
      </c>
      <c r="D545" s="255">
        <v>39510</v>
      </c>
      <c r="E545" s="254" t="s">
        <v>531</v>
      </c>
    </row>
    <row r="546" spans="2:5" ht="15.75" customHeight="1" x14ac:dyDescent="0.25">
      <c r="B546" s="254" t="s">
        <v>825</v>
      </c>
      <c r="C546" s="254" t="s">
        <v>723</v>
      </c>
      <c r="D546" s="255">
        <v>39510</v>
      </c>
      <c r="E546" s="254" t="s">
        <v>692</v>
      </c>
    </row>
    <row r="547" spans="2:5" ht="15.75" customHeight="1" x14ac:dyDescent="0.25">
      <c r="B547" s="254" t="s">
        <v>825</v>
      </c>
      <c r="C547" s="254" t="s">
        <v>644</v>
      </c>
      <c r="D547" s="255">
        <v>39510</v>
      </c>
      <c r="E547" s="258" t="s">
        <v>826</v>
      </c>
    </row>
    <row r="548" spans="2:5" ht="15.75" customHeight="1" x14ac:dyDescent="0.25">
      <c r="B548" s="254" t="s">
        <v>827</v>
      </c>
      <c r="C548" s="254" t="s">
        <v>740</v>
      </c>
      <c r="D548" s="255">
        <v>39491</v>
      </c>
      <c r="E548" s="254" t="s">
        <v>722</v>
      </c>
    </row>
    <row r="549" spans="2:5" ht="15.75" customHeight="1" x14ac:dyDescent="0.25">
      <c r="B549" s="254" t="s">
        <v>827</v>
      </c>
      <c r="C549" s="254" t="s">
        <v>723</v>
      </c>
      <c r="D549" s="255">
        <v>39491</v>
      </c>
      <c r="E549" s="254" t="s">
        <v>722</v>
      </c>
    </row>
    <row r="550" spans="2:5" ht="15.75" customHeight="1" x14ac:dyDescent="0.25">
      <c r="B550" s="254" t="s">
        <v>828</v>
      </c>
      <c r="C550" s="254" t="s">
        <v>740</v>
      </c>
      <c r="D550" s="255">
        <v>39491</v>
      </c>
      <c r="E550" s="254" t="s">
        <v>829</v>
      </c>
    </row>
    <row r="551" spans="2:5" ht="15.75" customHeight="1" x14ac:dyDescent="0.25">
      <c r="B551" s="260" t="s">
        <v>830</v>
      </c>
      <c r="C551" s="254" t="s">
        <v>524</v>
      </c>
      <c r="D551" s="255">
        <v>39415</v>
      </c>
      <c r="E551" s="254" t="s">
        <v>568</v>
      </c>
    </row>
    <row r="552" spans="2:5" ht="15.75" customHeight="1" x14ac:dyDescent="0.25">
      <c r="B552" s="254" t="s">
        <v>831</v>
      </c>
      <c r="C552" s="254" t="s">
        <v>740</v>
      </c>
      <c r="D552" s="255">
        <v>39405</v>
      </c>
      <c r="E552" s="254" t="s">
        <v>531</v>
      </c>
    </row>
    <row r="553" spans="2:5" ht="15.75" customHeight="1" x14ac:dyDescent="0.25">
      <c r="B553" s="254" t="s">
        <v>831</v>
      </c>
      <c r="C553" s="254" t="s">
        <v>641</v>
      </c>
      <c r="D553" s="255">
        <v>39405</v>
      </c>
      <c r="E553" s="254" t="s">
        <v>531</v>
      </c>
    </row>
    <row r="554" spans="2:5" ht="15.75" customHeight="1" x14ac:dyDescent="0.25">
      <c r="B554" s="254" t="s">
        <v>831</v>
      </c>
      <c r="C554" s="254" t="s">
        <v>644</v>
      </c>
      <c r="D554" s="255">
        <v>39405</v>
      </c>
      <c r="E554" s="254" t="s">
        <v>531</v>
      </c>
    </row>
    <row r="555" spans="2:5" ht="15.75" customHeight="1" x14ac:dyDescent="0.25">
      <c r="B555" s="254" t="s">
        <v>828</v>
      </c>
      <c r="C555" s="254" t="s">
        <v>718</v>
      </c>
      <c r="D555" s="255">
        <v>39391</v>
      </c>
      <c r="E555" s="258" t="s">
        <v>719</v>
      </c>
    </row>
    <row r="556" spans="2:5" ht="15.75" customHeight="1" x14ac:dyDescent="0.25">
      <c r="B556" s="254" t="s">
        <v>827</v>
      </c>
      <c r="C556" s="254" t="s">
        <v>718</v>
      </c>
      <c r="D556" s="255">
        <v>39391</v>
      </c>
      <c r="E556" s="258" t="s">
        <v>719</v>
      </c>
    </row>
    <row r="557" spans="2:5" ht="15.75" customHeight="1" x14ac:dyDescent="0.25">
      <c r="B557" s="254" t="s">
        <v>832</v>
      </c>
      <c r="C557" s="254" t="s">
        <v>740</v>
      </c>
      <c r="D557" s="255">
        <v>39358</v>
      </c>
      <c r="E557" s="254" t="s">
        <v>817</v>
      </c>
    </row>
    <row r="558" spans="2:5" ht="15.75" customHeight="1" x14ac:dyDescent="0.25">
      <c r="B558" s="254" t="s">
        <v>832</v>
      </c>
      <c r="C558" s="254" t="s">
        <v>723</v>
      </c>
      <c r="D558" s="255">
        <v>39358</v>
      </c>
      <c r="E558" s="254" t="s">
        <v>817</v>
      </c>
    </row>
    <row r="559" spans="2:5" ht="15.75" customHeight="1" x14ac:dyDescent="0.25">
      <c r="B559" s="254" t="s">
        <v>833</v>
      </c>
      <c r="C559" s="254" t="s">
        <v>740</v>
      </c>
      <c r="D559" s="255">
        <v>39357</v>
      </c>
      <c r="E559" s="254" t="s">
        <v>531</v>
      </c>
    </row>
    <row r="560" spans="2:5" ht="15.75" customHeight="1" x14ac:dyDescent="0.25">
      <c r="B560" s="254" t="s">
        <v>833</v>
      </c>
      <c r="C560" s="254" t="s">
        <v>641</v>
      </c>
      <c r="D560" s="255">
        <v>39357</v>
      </c>
      <c r="E560" s="254" t="s">
        <v>531</v>
      </c>
    </row>
    <row r="561" spans="2:5" ht="15.75" customHeight="1" x14ac:dyDescent="0.25">
      <c r="B561" s="254" t="s">
        <v>833</v>
      </c>
      <c r="C561" s="254" t="s">
        <v>644</v>
      </c>
      <c r="D561" s="255">
        <v>39357</v>
      </c>
      <c r="E561" s="254" t="s">
        <v>531</v>
      </c>
    </row>
    <row r="562" spans="2:5" ht="15.75" customHeight="1" x14ac:dyDescent="0.25">
      <c r="B562" s="254" t="s">
        <v>834</v>
      </c>
      <c r="C562" s="254" t="s">
        <v>740</v>
      </c>
      <c r="D562" s="255">
        <v>39336</v>
      </c>
      <c r="E562" s="258" t="s">
        <v>826</v>
      </c>
    </row>
    <row r="563" spans="2:5" ht="15.75" customHeight="1" x14ac:dyDescent="0.25">
      <c r="B563" s="254" t="s">
        <v>834</v>
      </c>
      <c r="C563" s="254" t="s">
        <v>641</v>
      </c>
      <c r="D563" s="255">
        <v>39336</v>
      </c>
      <c r="E563" s="258" t="s">
        <v>826</v>
      </c>
    </row>
    <row r="564" spans="2:5" ht="15.75" customHeight="1" x14ac:dyDescent="0.25">
      <c r="B564" s="254" t="s">
        <v>834</v>
      </c>
      <c r="C564" s="254" t="s">
        <v>644</v>
      </c>
      <c r="D564" s="255">
        <v>39336</v>
      </c>
      <c r="E564" s="258" t="s">
        <v>826</v>
      </c>
    </row>
    <row r="565" spans="2:5" ht="15.75" customHeight="1" x14ac:dyDescent="0.25">
      <c r="B565" s="254" t="s">
        <v>257</v>
      </c>
      <c r="C565" s="254" t="s">
        <v>524</v>
      </c>
      <c r="D565" s="255">
        <v>39315</v>
      </c>
      <c r="E565" s="258" t="s">
        <v>835</v>
      </c>
    </row>
    <row r="566" spans="2:5" ht="15.75" customHeight="1" x14ac:dyDescent="0.25">
      <c r="B566" s="254" t="s">
        <v>257</v>
      </c>
      <c r="C566" s="254" t="s">
        <v>644</v>
      </c>
      <c r="D566" s="255">
        <v>39315</v>
      </c>
      <c r="E566" s="258" t="s">
        <v>835</v>
      </c>
    </row>
    <row r="567" spans="2:5" ht="15.75" customHeight="1" x14ac:dyDescent="0.25">
      <c r="B567" s="254" t="s">
        <v>836</v>
      </c>
      <c r="C567" s="254" t="s">
        <v>641</v>
      </c>
      <c r="D567" s="255">
        <v>39279</v>
      </c>
      <c r="E567" s="254" t="s">
        <v>531</v>
      </c>
    </row>
    <row r="568" spans="2:5" ht="15.75" customHeight="1" x14ac:dyDescent="0.25">
      <c r="B568" s="254" t="s">
        <v>836</v>
      </c>
      <c r="C568" s="254" t="s">
        <v>644</v>
      </c>
      <c r="D568" s="255">
        <v>39279</v>
      </c>
      <c r="E568" s="254" t="s">
        <v>531</v>
      </c>
    </row>
    <row r="569" spans="2:5" ht="15.75" customHeight="1" x14ac:dyDescent="0.25">
      <c r="B569" s="254" t="s">
        <v>837</v>
      </c>
      <c r="C569" s="254" t="s">
        <v>740</v>
      </c>
      <c r="D569" s="255">
        <v>39258</v>
      </c>
      <c r="E569" s="258" t="s">
        <v>838</v>
      </c>
    </row>
    <row r="570" spans="2:5" ht="15.75" customHeight="1" x14ac:dyDescent="0.25">
      <c r="B570" s="254" t="s">
        <v>837</v>
      </c>
      <c r="C570" s="254" t="s">
        <v>641</v>
      </c>
      <c r="D570" s="255">
        <v>39258</v>
      </c>
      <c r="E570" s="258" t="s">
        <v>838</v>
      </c>
    </row>
    <row r="571" spans="2:5" ht="15.75" customHeight="1" x14ac:dyDescent="0.25">
      <c r="B571" s="254" t="s">
        <v>837</v>
      </c>
      <c r="C571" s="254" t="s">
        <v>727</v>
      </c>
      <c r="D571" s="255">
        <v>39258</v>
      </c>
      <c r="E571" s="258" t="s">
        <v>838</v>
      </c>
    </row>
    <row r="572" spans="2:5" ht="15.75" customHeight="1" x14ac:dyDescent="0.25">
      <c r="B572" s="254" t="s">
        <v>837</v>
      </c>
      <c r="C572" s="254" t="s">
        <v>723</v>
      </c>
      <c r="D572" s="255">
        <v>39258</v>
      </c>
      <c r="E572" s="258" t="s">
        <v>838</v>
      </c>
    </row>
    <row r="573" spans="2:5" ht="15.75" customHeight="1" x14ac:dyDescent="0.25">
      <c r="B573" s="254" t="s">
        <v>837</v>
      </c>
      <c r="C573" s="254" t="s">
        <v>644</v>
      </c>
      <c r="D573" s="255">
        <v>39258</v>
      </c>
      <c r="E573" s="258" t="s">
        <v>838</v>
      </c>
    </row>
    <row r="574" spans="2:5" ht="15.75" customHeight="1" x14ac:dyDescent="0.25">
      <c r="B574" s="254" t="s">
        <v>839</v>
      </c>
      <c r="C574" s="254" t="s">
        <v>641</v>
      </c>
      <c r="D574" s="255">
        <v>39258</v>
      </c>
      <c r="E574" s="254" t="s">
        <v>840</v>
      </c>
    </row>
    <row r="575" spans="2:5" ht="15.75" customHeight="1" x14ac:dyDescent="0.25">
      <c r="B575" s="254" t="s">
        <v>839</v>
      </c>
      <c r="C575" s="254" t="s">
        <v>644</v>
      </c>
      <c r="D575" s="255">
        <v>39258</v>
      </c>
      <c r="E575" s="254" t="s">
        <v>840</v>
      </c>
    </row>
    <row r="576" spans="2:5" ht="15.75" customHeight="1" x14ac:dyDescent="0.25">
      <c r="B576" s="254" t="s">
        <v>841</v>
      </c>
      <c r="C576" s="254" t="s">
        <v>718</v>
      </c>
      <c r="D576" s="255">
        <v>39250</v>
      </c>
      <c r="E576" s="258" t="s">
        <v>842</v>
      </c>
    </row>
    <row r="577" spans="2:5" ht="15.75" customHeight="1" x14ac:dyDescent="0.25">
      <c r="B577" s="254" t="s">
        <v>841</v>
      </c>
      <c r="C577" s="254" t="s">
        <v>740</v>
      </c>
      <c r="D577" s="255">
        <v>39248</v>
      </c>
      <c r="E577" s="258" t="s">
        <v>842</v>
      </c>
    </row>
    <row r="578" spans="2:5" ht="15.75" customHeight="1" x14ac:dyDescent="0.25">
      <c r="B578" s="254" t="s">
        <v>841</v>
      </c>
      <c r="C578" s="254" t="s">
        <v>641</v>
      </c>
      <c r="D578" s="255">
        <v>39248</v>
      </c>
      <c r="E578" s="254" t="s">
        <v>843</v>
      </c>
    </row>
    <row r="579" spans="2:5" ht="15.75" customHeight="1" x14ac:dyDescent="0.25">
      <c r="B579" s="254" t="s">
        <v>841</v>
      </c>
      <c r="C579" s="254" t="s">
        <v>723</v>
      </c>
      <c r="D579" s="255">
        <v>39248</v>
      </c>
      <c r="E579" s="258" t="s">
        <v>842</v>
      </c>
    </row>
    <row r="580" spans="2:5" ht="15.75" customHeight="1" x14ac:dyDescent="0.25">
      <c r="B580" s="254" t="s">
        <v>841</v>
      </c>
      <c r="C580" s="254" t="s">
        <v>644</v>
      </c>
      <c r="D580" s="255">
        <v>39248</v>
      </c>
      <c r="E580" s="254" t="s">
        <v>531</v>
      </c>
    </row>
    <row r="581" spans="2:5" ht="15.75" customHeight="1" x14ac:dyDescent="0.25">
      <c r="B581" s="254" t="s">
        <v>844</v>
      </c>
      <c r="C581" s="254" t="s">
        <v>718</v>
      </c>
      <c r="D581" s="255">
        <v>39160</v>
      </c>
      <c r="E581" s="258" t="s">
        <v>845</v>
      </c>
    </row>
    <row r="582" spans="2:5" ht="15.75" customHeight="1" x14ac:dyDescent="0.25">
      <c r="B582" s="254" t="s">
        <v>844</v>
      </c>
      <c r="C582" s="254" t="s">
        <v>846</v>
      </c>
      <c r="D582" s="255">
        <v>39160</v>
      </c>
      <c r="E582" s="258" t="s">
        <v>845</v>
      </c>
    </row>
    <row r="583" spans="2:5" ht="15.75" customHeight="1" x14ac:dyDescent="0.25">
      <c r="B583" s="254" t="s">
        <v>847</v>
      </c>
      <c r="C583" s="254" t="s">
        <v>641</v>
      </c>
      <c r="D583" s="255">
        <v>39154</v>
      </c>
      <c r="E583" s="254" t="s">
        <v>531</v>
      </c>
    </row>
    <row r="584" spans="2:5" ht="15.75" customHeight="1" x14ac:dyDescent="0.25">
      <c r="B584" s="254" t="s">
        <v>848</v>
      </c>
      <c r="C584" s="254" t="s">
        <v>524</v>
      </c>
      <c r="D584" s="255">
        <v>39140</v>
      </c>
      <c r="E584" s="258" t="s">
        <v>849</v>
      </c>
    </row>
    <row r="585" spans="2:5" ht="15.75" customHeight="1" x14ac:dyDescent="0.25">
      <c r="B585" s="254" t="s">
        <v>844</v>
      </c>
      <c r="C585" s="254" t="s">
        <v>740</v>
      </c>
      <c r="D585" s="255">
        <v>39140</v>
      </c>
      <c r="E585" s="258" t="s">
        <v>850</v>
      </c>
    </row>
    <row r="586" spans="2:5" ht="15.75" customHeight="1" x14ac:dyDescent="0.25">
      <c r="B586" s="254" t="s">
        <v>844</v>
      </c>
      <c r="C586" s="254" t="s">
        <v>641</v>
      </c>
      <c r="D586" s="255">
        <v>39140</v>
      </c>
      <c r="E586" s="258" t="s">
        <v>850</v>
      </c>
    </row>
    <row r="587" spans="2:5" ht="15.75" customHeight="1" x14ac:dyDescent="0.25">
      <c r="B587" s="254" t="s">
        <v>844</v>
      </c>
      <c r="C587" s="254" t="s">
        <v>727</v>
      </c>
      <c r="D587" s="255">
        <v>39140</v>
      </c>
      <c r="E587" s="254" t="s">
        <v>531</v>
      </c>
    </row>
    <row r="588" spans="2:5" ht="15.75" customHeight="1" x14ac:dyDescent="0.25">
      <c r="B588" s="254" t="s">
        <v>844</v>
      </c>
      <c r="C588" s="254" t="s">
        <v>851</v>
      </c>
      <c r="D588" s="255">
        <v>39140</v>
      </c>
      <c r="E588" s="258" t="s">
        <v>850</v>
      </c>
    </row>
    <row r="589" spans="2:5" ht="15.75" customHeight="1" x14ac:dyDescent="0.25">
      <c r="B589" s="254" t="s">
        <v>844</v>
      </c>
      <c r="C589" s="254" t="s">
        <v>644</v>
      </c>
      <c r="D589" s="255">
        <v>39140</v>
      </c>
      <c r="E589" s="258" t="s">
        <v>850</v>
      </c>
    </row>
    <row r="590" spans="2:5" ht="15.75" customHeight="1" x14ac:dyDescent="0.25">
      <c r="B590" s="254" t="s">
        <v>852</v>
      </c>
      <c r="C590" s="254" t="s">
        <v>846</v>
      </c>
      <c r="D590" s="255">
        <v>39126</v>
      </c>
      <c r="E590" s="258" t="s">
        <v>853</v>
      </c>
    </row>
    <row r="591" spans="2:5" ht="15.75" customHeight="1" x14ac:dyDescent="0.25">
      <c r="B591" s="254" t="s">
        <v>852</v>
      </c>
      <c r="C591" s="254" t="s">
        <v>740</v>
      </c>
      <c r="D591" s="255">
        <v>39126</v>
      </c>
      <c r="E591" s="254" t="s">
        <v>854</v>
      </c>
    </row>
    <row r="592" spans="2:5" ht="15.75" customHeight="1" x14ac:dyDescent="0.25">
      <c r="B592" s="254" t="s">
        <v>852</v>
      </c>
      <c r="C592" s="254" t="s">
        <v>727</v>
      </c>
      <c r="D592" s="255">
        <v>39126</v>
      </c>
      <c r="E592" s="254" t="s">
        <v>854</v>
      </c>
    </row>
    <row r="593" spans="2:5" ht="15.75" customHeight="1" x14ac:dyDescent="0.25">
      <c r="B593" s="254" t="s">
        <v>533</v>
      </c>
      <c r="C593" s="254" t="s">
        <v>727</v>
      </c>
      <c r="D593" s="255">
        <v>39104</v>
      </c>
      <c r="E593" s="258" t="s">
        <v>855</v>
      </c>
    </row>
    <row r="594" spans="2:5" ht="15.75" customHeight="1" x14ac:dyDescent="0.25">
      <c r="B594" s="254" t="s">
        <v>847</v>
      </c>
      <c r="C594" s="254" t="s">
        <v>740</v>
      </c>
      <c r="D594" s="255">
        <v>39062</v>
      </c>
      <c r="E594" s="254" t="s">
        <v>531</v>
      </c>
    </row>
    <row r="595" spans="2:5" ht="15.75" customHeight="1" x14ac:dyDescent="0.25">
      <c r="B595" s="254" t="s">
        <v>847</v>
      </c>
      <c r="C595" s="254" t="s">
        <v>851</v>
      </c>
      <c r="D595" s="255">
        <v>39041</v>
      </c>
      <c r="E595" s="254" t="s">
        <v>531</v>
      </c>
    </row>
    <row r="596" spans="2:5" ht="15.75" customHeight="1" x14ac:dyDescent="0.25">
      <c r="B596" s="254" t="s">
        <v>847</v>
      </c>
      <c r="C596" s="254" t="s">
        <v>644</v>
      </c>
      <c r="D596" s="255">
        <v>39041</v>
      </c>
      <c r="E596" s="254" t="s">
        <v>531</v>
      </c>
    </row>
    <row r="597" spans="2:5" ht="15.75" customHeight="1" x14ac:dyDescent="0.25">
      <c r="B597" s="254" t="s">
        <v>856</v>
      </c>
      <c r="C597" s="254" t="s">
        <v>641</v>
      </c>
      <c r="D597" s="255">
        <v>39034</v>
      </c>
      <c r="E597" s="254" t="s">
        <v>531</v>
      </c>
    </row>
    <row r="598" spans="2:5" ht="15.75" customHeight="1" x14ac:dyDescent="0.25">
      <c r="B598" s="254" t="s">
        <v>857</v>
      </c>
      <c r="C598" s="254" t="s">
        <v>641</v>
      </c>
      <c r="D598" s="255">
        <v>39034</v>
      </c>
      <c r="E598" s="258" t="s">
        <v>850</v>
      </c>
    </row>
    <row r="599" spans="2:5" ht="15.75" customHeight="1" x14ac:dyDescent="0.25">
      <c r="B599" s="254" t="s">
        <v>858</v>
      </c>
      <c r="C599" s="254" t="s">
        <v>727</v>
      </c>
      <c r="D599" s="255">
        <v>39019</v>
      </c>
      <c r="E599" s="254" t="s">
        <v>859</v>
      </c>
    </row>
    <row r="600" spans="2:5" ht="15.75" customHeight="1" x14ac:dyDescent="0.25">
      <c r="B600" s="254" t="s">
        <v>860</v>
      </c>
      <c r="C600" s="254" t="s">
        <v>524</v>
      </c>
      <c r="D600" s="255">
        <v>39013</v>
      </c>
      <c r="E600" s="254" t="s">
        <v>861</v>
      </c>
    </row>
    <row r="601" spans="2:5" ht="15.75" customHeight="1" x14ac:dyDescent="0.25">
      <c r="B601" s="254" t="s">
        <v>862</v>
      </c>
      <c r="C601" s="254" t="s">
        <v>740</v>
      </c>
      <c r="D601" s="255">
        <v>39007</v>
      </c>
      <c r="E601" s="254" t="s">
        <v>722</v>
      </c>
    </row>
    <row r="602" spans="2:5" ht="15.75" customHeight="1" x14ac:dyDescent="0.25">
      <c r="B602" s="254" t="s">
        <v>862</v>
      </c>
      <c r="C602" s="254" t="s">
        <v>727</v>
      </c>
      <c r="D602" s="255">
        <v>39007</v>
      </c>
      <c r="E602" s="254" t="s">
        <v>722</v>
      </c>
    </row>
    <row r="603" spans="2:5" ht="15.75" customHeight="1" x14ac:dyDescent="0.25">
      <c r="B603" s="254" t="s">
        <v>862</v>
      </c>
      <c r="C603" s="254" t="s">
        <v>851</v>
      </c>
      <c r="D603" s="255">
        <v>39007</v>
      </c>
      <c r="E603" s="254" t="s">
        <v>722</v>
      </c>
    </row>
    <row r="604" spans="2:5" ht="15.75" customHeight="1" x14ac:dyDescent="0.25">
      <c r="B604" s="254" t="s">
        <v>863</v>
      </c>
      <c r="C604" s="254" t="s">
        <v>524</v>
      </c>
      <c r="D604" s="255">
        <v>39007</v>
      </c>
      <c r="E604" s="258" t="s">
        <v>818</v>
      </c>
    </row>
    <row r="605" spans="2:5" ht="15.75" customHeight="1" x14ac:dyDescent="0.25">
      <c r="B605" s="254" t="s">
        <v>857</v>
      </c>
      <c r="C605" s="254" t="s">
        <v>740</v>
      </c>
      <c r="D605" s="255">
        <v>38992</v>
      </c>
      <c r="E605" s="258" t="s">
        <v>850</v>
      </c>
    </row>
    <row r="606" spans="2:5" ht="15.75" customHeight="1" x14ac:dyDescent="0.25">
      <c r="B606" s="254" t="s">
        <v>856</v>
      </c>
      <c r="C606" s="254" t="s">
        <v>740</v>
      </c>
      <c r="D606" s="255">
        <v>38985</v>
      </c>
      <c r="E606" s="254" t="s">
        <v>531</v>
      </c>
    </row>
    <row r="607" spans="2:5" ht="15.75" customHeight="1" x14ac:dyDescent="0.25">
      <c r="B607" s="254" t="s">
        <v>856</v>
      </c>
      <c r="C607" s="254" t="s">
        <v>851</v>
      </c>
      <c r="D607" s="255">
        <v>38985</v>
      </c>
      <c r="E607" s="254" t="s">
        <v>531</v>
      </c>
    </row>
    <row r="608" spans="2:5" ht="15.75" customHeight="1" x14ac:dyDescent="0.25">
      <c r="B608" s="254" t="s">
        <v>856</v>
      </c>
      <c r="C608" s="254" t="s">
        <v>644</v>
      </c>
      <c r="D608" s="255">
        <v>38985</v>
      </c>
      <c r="E608" s="254" t="s">
        <v>531</v>
      </c>
    </row>
    <row r="609" spans="2:5" ht="15.75" customHeight="1" x14ac:dyDescent="0.25">
      <c r="B609" s="254" t="s">
        <v>857</v>
      </c>
      <c r="C609" s="254" t="s">
        <v>851</v>
      </c>
      <c r="D609" s="255">
        <v>38972</v>
      </c>
      <c r="E609" s="258" t="s">
        <v>850</v>
      </c>
    </row>
    <row r="610" spans="2:5" ht="15.75" customHeight="1" x14ac:dyDescent="0.25">
      <c r="B610" s="254" t="s">
        <v>857</v>
      </c>
      <c r="C610" s="254" t="s">
        <v>644</v>
      </c>
      <c r="D610" s="255">
        <v>38972</v>
      </c>
      <c r="E610" s="258" t="s">
        <v>850</v>
      </c>
    </row>
    <row r="611" spans="2:5" ht="15.75" customHeight="1" x14ac:dyDescent="0.25">
      <c r="B611" s="254" t="s">
        <v>864</v>
      </c>
      <c r="C611" s="254" t="s">
        <v>524</v>
      </c>
      <c r="D611" s="255">
        <v>38933</v>
      </c>
      <c r="E611" s="254" t="s">
        <v>865</v>
      </c>
    </row>
    <row r="612" spans="2:5" ht="15.75" customHeight="1" x14ac:dyDescent="0.25">
      <c r="B612" s="254" t="s">
        <v>866</v>
      </c>
      <c r="C612" s="254" t="s">
        <v>524</v>
      </c>
      <c r="D612" s="255">
        <v>38922</v>
      </c>
      <c r="E612" s="258" t="s">
        <v>867</v>
      </c>
    </row>
    <row r="613" spans="2:5" ht="15.75" customHeight="1" x14ac:dyDescent="0.25">
      <c r="B613" s="254" t="s">
        <v>868</v>
      </c>
      <c r="C613" s="254" t="s">
        <v>524</v>
      </c>
      <c r="D613" s="255">
        <v>38909</v>
      </c>
      <c r="E613" s="258" t="s">
        <v>869</v>
      </c>
    </row>
    <row r="614" spans="2:5" ht="15.75" customHeight="1" x14ac:dyDescent="0.25">
      <c r="B614" s="254" t="s">
        <v>868</v>
      </c>
      <c r="C614" s="254" t="s">
        <v>644</v>
      </c>
      <c r="D614" s="255">
        <v>38909</v>
      </c>
      <c r="E614" s="254" t="s">
        <v>870</v>
      </c>
    </row>
    <row r="615" spans="2:5" ht="15.75" customHeight="1" x14ac:dyDescent="0.25">
      <c r="B615" s="254" t="s">
        <v>871</v>
      </c>
      <c r="C615" s="254" t="s">
        <v>872</v>
      </c>
      <c r="D615" s="255">
        <v>38880</v>
      </c>
      <c r="E615" s="258" t="s">
        <v>850</v>
      </c>
    </row>
    <row r="616" spans="2:5" ht="15.75" customHeight="1" x14ac:dyDescent="0.25">
      <c r="B616" s="254" t="s">
        <v>873</v>
      </c>
      <c r="C616" s="254" t="s">
        <v>524</v>
      </c>
      <c r="D616" s="255">
        <v>38856</v>
      </c>
      <c r="E616" s="254" t="s">
        <v>874</v>
      </c>
    </row>
    <row r="617" spans="2:5" ht="15.75" customHeight="1" x14ac:dyDescent="0.25">
      <c r="B617" s="254" t="s">
        <v>873</v>
      </c>
      <c r="C617" s="254" t="s">
        <v>740</v>
      </c>
      <c r="D617" s="255">
        <v>38852</v>
      </c>
      <c r="E617" s="254" t="s">
        <v>874</v>
      </c>
    </row>
    <row r="618" spans="2:5" ht="15.75" customHeight="1" x14ac:dyDescent="0.25">
      <c r="B618" s="254" t="s">
        <v>873</v>
      </c>
      <c r="C618" s="254" t="s">
        <v>851</v>
      </c>
      <c r="D618" s="255">
        <v>38852</v>
      </c>
      <c r="E618" s="254" t="s">
        <v>874</v>
      </c>
    </row>
    <row r="619" spans="2:5" ht="15.75" customHeight="1" x14ac:dyDescent="0.25">
      <c r="B619" s="254" t="s">
        <v>875</v>
      </c>
      <c r="C619" s="254" t="s">
        <v>727</v>
      </c>
      <c r="D619" s="255">
        <v>38824</v>
      </c>
      <c r="E619" s="254" t="s">
        <v>876</v>
      </c>
    </row>
    <row r="620" spans="2:5" ht="15.75" customHeight="1" x14ac:dyDescent="0.25">
      <c r="B620" s="254" t="s">
        <v>871</v>
      </c>
      <c r="C620" s="254" t="s">
        <v>727</v>
      </c>
      <c r="D620" s="255">
        <v>38820</v>
      </c>
      <c r="E620" s="258" t="s">
        <v>850</v>
      </c>
    </row>
    <row r="621" spans="2:5" ht="15.75" customHeight="1" x14ac:dyDescent="0.25">
      <c r="B621" s="254" t="s">
        <v>871</v>
      </c>
      <c r="C621" s="254" t="s">
        <v>644</v>
      </c>
      <c r="D621" s="255">
        <v>38817</v>
      </c>
      <c r="E621" s="258" t="s">
        <v>850</v>
      </c>
    </row>
    <row r="622" spans="2:5" ht="15.75" customHeight="1" x14ac:dyDescent="0.25">
      <c r="B622" s="254" t="s">
        <v>871</v>
      </c>
      <c r="C622" s="254" t="s">
        <v>740</v>
      </c>
      <c r="D622" s="255">
        <v>38810</v>
      </c>
      <c r="E622" s="258" t="s">
        <v>850</v>
      </c>
    </row>
    <row r="623" spans="2:5" ht="15.75" customHeight="1" x14ac:dyDescent="0.25">
      <c r="B623" s="254" t="s">
        <v>871</v>
      </c>
      <c r="C623" s="254" t="s">
        <v>851</v>
      </c>
      <c r="D623" s="255">
        <v>38810</v>
      </c>
      <c r="E623" s="258" t="s">
        <v>850</v>
      </c>
    </row>
    <row r="624" spans="2:5" ht="15.75" customHeight="1" x14ac:dyDescent="0.25">
      <c r="B624" s="254" t="s">
        <v>877</v>
      </c>
      <c r="C624" s="254" t="s">
        <v>846</v>
      </c>
      <c r="D624" s="255">
        <v>38805</v>
      </c>
      <c r="E624" s="254" t="s">
        <v>878</v>
      </c>
    </row>
    <row r="625" spans="2:5" ht="15.75" customHeight="1" x14ac:dyDescent="0.25">
      <c r="B625" s="254" t="s">
        <v>877</v>
      </c>
      <c r="C625" s="254" t="s">
        <v>718</v>
      </c>
      <c r="D625" s="255">
        <v>38805</v>
      </c>
      <c r="E625" s="258" t="s">
        <v>879</v>
      </c>
    </row>
    <row r="626" spans="2:5" ht="15.75" customHeight="1" x14ac:dyDescent="0.25">
      <c r="B626" s="254" t="s">
        <v>877</v>
      </c>
      <c r="C626" s="254" t="s">
        <v>644</v>
      </c>
      <c r="D626" s="255">
        <v>38805</v>
      </c>
      <c r="E626" s="258" t="s">
        <v>879</v>
      </c>
    </row>
    <row r="627" spans="2:5" ht="15.75" customHeight="1" x14ac:dyDescent="0.25">
      <c r="B627" s="254" t="s">
        <v>880</v>
      </c>
      <c r="C627" s="254" t="s">
        <v>524</v>
      </c>
      <c r="D627" s="255">
        <v>38796</v>
      </c>
      <c r="E627" s="254" t="s">
        <v>881</v>
      </c>
    </row>
    <row r="628" spans="2:5" ht="15.75" customHeight="1" x14ac:dyDescent="0.25">
      <c r="B628" s="254" t="s">
        <v>880</v>
      </c>
      <c r="C628" s="254" t="s">
        <v>644</v>
      </c>
      <c r="D628" s="255">
        <v>38796</v>
      </c>
      <c r="E628" s="254" t="s">
        <v>881</v>
      </c>
    </row>
    <row r="629" spans="2:5" ht="15.75" customHeight="1" x14ac:dyDescent="0.25">
      <c r="B629" s="254" t="s">
        <v>882</v>
      </c>
      <c r="C629" s="254" t="s">
        <v>644</v>
      </c>
      <c r="D629" s="255">
        <v>38783</v>
      </c>
      <c r="E629" s="254" t="s">
        <v>531</v>
      </c>
    </row>
    <row r="630" spans="2:5" ht="15.75" customHeight="1" x14ac:dyDescent="0.25">
      <c r="B630" s="254" t="s">
        <v>883</v>
      </c>
      <c r="C630" s="254" t="s">
        <v>740</v>
      </c>
      <c r="D630" s="255">
        <v>38776</v>
      </c>
      <c r="E630" s="254" t="s">
        <v>884</v>
      </c>
    </row>
    <row r="631" spans="2:5" ht="15.75" customHeight="1" x14ac:dyDescent="0.25">
      <c r="B631" s="254" t="s">
        <v>885</v>
      </c>
      <c r="C631" s="254" t="s">
        <v>524</v>
      </c>
      <c r="D631" s="255">
        <v>38741</v>
      </c>
      <c r="E631" s="258" t="s">
        <v>886</v>
      </c>
    </row>
    <row r="632" spans="2:5" ht="15.75" customHeight="1" x14ac:dyDescent="0.25">
      <c r="B632" s="254" t="s">
        <v>885</v>
      </c>
      <c r="C632" s="254" t="s">
        <v>740</v>
      </c>
      <c r="D632" s="255">
        <v>38741</v>
      </c>
      <c r="E632" s="258" t="s">
        <v>886</v>
      </c>
    </row>
    <row r="633" spans="2:5" ht="15.75" customHeight="1" x14ac:dyDescent="0.25">
      <c r="B633" s="254" t="s">
        <v>885</v>
      </c>
      <c r="C633" s="254" t="s">
        <v>851</v>
      </c>
      <c r="D633" s="255">
        <v>38741</v>
      </c>
      <c r="E633" s="258" t="s">
        <v>886</v>
      </c>
    </row>
    <row r="634" spans="2:5" ht="15.75" customHeight="1" x14ac:dyDescent="0.25">
      <c r="B634" s="254" t="s">
        <v>882</v>
      </c>
      <c r="C634" s="254" t="s">
        <v>740</v>
      </c>
      <c r="D634" s="255">
        <v>38686</v>
      </c>
      <c r="E634" s="254" t="s">
        <v>531</v>
      </c>
    </row>
    <row r="635" spans="2:5" ht="15.75" customHeight="1" x14ac:dyDescent="0.25">
      <c r="B635" s="254" t="s">
        <v>882</v>
      </c>
      <c r="C635" s="254" t="s">
        <v>851</v>
      </c>
      <c r="D635" s="255">
        <v>38677</v>
      </c>
      <c r="E635" s="254" t="s">
        <v>531</v>
      </c>
    </row>
    <row r="636" spans="2:5" ht="15.75" customHeight="1" x14ac:dyDescent="0.25">
      <c r="B636" s="254" t="s">
        <v>887</v>
      </c>
      <c r="C636" s="254" t="s">
        <v>644</v>
      </c>
      <c r="D636" s="255">
        <v>38672</v>
      </c>
      <c r="E636" s="254" t="s">
        <v>531</v>
      </c>
    </row>
    <row r="637" spans="2:5" ht="15.75" customHeight="1" x14ac:dyDescent="0.25">
      <c r="B637" s="254" t="s">
        <v>888</v>
      </c>
      <c r="C637" s="254" t="s">
        <v>644</v>
      </c>
      <c r="D637" s="255">
        <v>38672</v>
      </c>
      <c r="E637" s="258" t="s">
        <v>850</v>
      </c>
    </row>
    <row r="638" spans="2:5" ht="15.75" customHeight="1" x14ac:dyDescent="0.25">
      <c r="B638" s="254" t="s">
        <v>889</v>
      </c>
      <c r="C638" s="254" t="s">
        <v>644</v>
      </c>
      <c r="D638" s="255">
        <v>38671</v>
      </c>
      <c r="E638" s="254" t="s">
        <v>890</v>
      </c>
    </row>
    <row r="639" spans="2:5" ht="15.75" customHeight="1" x14ac:dyDescent="0.25">
      <c r="B639" s="254" t="s">
        <v>891</v>
      </c>
      <c r="C639" s="254" t="s">
        <v>740</v>
      </c>
      <c r="D639" s="255">
        <v>38666</v>
      </c>
      <c r="E639" s="254" t="s">
        <v>892</v>
      </c>
    </row>
    <row r="640" spans="2:5" ht="15.75" customHeight="1" x14ac:dyDescent="0.25">
      <c r="B640" s="254" t="s">
        <v>891</v>
      </c>
      <c r="C640" s="254" t="s">
        <v>851</v>
      </c>
      <c r="D640" s="255">
        <v>38666</v>
      </c>
      <c r="E640" s="254" t="s">
        <v>892</v>
      </c>
    </row>
    <row r="641" spans="2:5" ht="15.75" customHeight="1" x14ac:dyDescent="0.25">
      <c r="B641" s="254" t="s">
        <v>893</v>
      </c>
      <c r="C641" s="254" t="s">
        <v>740</v>
      </c>
      <c r="D641" s="255">
        <v>38659</v>
      </c>
      <c r="E641" s="254" t="s">
        <v>722</v>
      </c>
    </row>
    <row r="642" spans="2:5" ht="15.75" customHeight="1" x14ac:dyDescent="0.25">
      <c r="B642" s="254" t="s">
        <v>893</v>
      </c>
      <c r="C642" s="254" t="s">
        <v>851</v>
      </c>
      <c r="D642" s="255">
        <v>38659</v>
      </c>
      <c r="E642" s="254" t="s">
        <v>722</v>
      </c>
    </row>
    <row r="643" spans="2:5" ht="15.75" customHeight="1" x14ac:dyDescent="0.25">
      <c r="B643" s="254" t="s">
        <v>894</v>
      </c>
      <c r="C643" s="254" t="s">
        <v>524</v>
      </c>
      <c r="D643" s="255">
        <v>38650</v>
      </c>
      <c r="E643" s="254" t="s">
        <v>536</v>
      </c>
    </row>
    <row r="644" spans="2:5" ht="15.75" customHeight="1" x14ac:dyDescent="0.25">
      <c r="B644" s="254" t="s">
        <v>895</v>
      </c>
      <c r="C644" s="254" t="s">
        <v>851</v>
      </c>
      <c r="D644" s="255">
        <v>38649</v>
      </c>
      <c r="E644" s="254" t="s">
        <v>896</v>
      </c>
    </row>
    <row r="645" spans="2:5" ht="15.75" customHeight="1" x14ac:dyDescent="0.25">
      <c r="B645" s="254" t="s">
        <v>897</v>
      </c>
      <c r="C645" s="254" t="s">
        <v>524</v>
      </c>
      <c r="D645" s="255">
        <v>38649</v>
      </c>
      <c r="E645" s="254" t="s">
        <v>898</v>
      </c>
    </row>
    <row r="646" spans="2:5" ht="15.75" customHeight="1" x14ac:dyDescent="0.25">
      <c r="B646" s="254" t="s">
        <v>899</v>
      </c>
      <c r="C646" s="254" t="s">
        <v>740</v>
      </c>
      <c r="D646" s="255">
        <v>38643</v>
      </c>
      <c r="E646" s="258" t="s">
        <v>850</v>
      </c>
    </row>
    <row r="647" spans="2:5" ht="15.75" customHeight="1" x14ac:dyDescent="0.25">
      <c r="B647" s="254" t="s">
        <v>899</v>
      </c>
      <c r="C647" s="254" t="s">
        <v>851</v>
      </c>
      <c r="D647" s="255">
        <v>38643</v>
      </c>
      <c r="E647" s="258" t="s">
        <v>850</v>
      </c>
    </row>
    <row r="648" spans="2:5" ht="15.75" customHeight="1" x14ac:dyDescent="0.25">
      <c r="B648" s="254" t="s">
        <v>900</v>
      </c>
      <c r="C648" s="254" t="s">
        <v>524</v>
      </c>
      <c r="D648" s="255">
        <v>38643</v>
      </c>
      <c r="E648" s="254" t="s">
        <v>901</v>
      </c>
    </row>
    <row r="649" spans="2:5" ht="15.75" customHeight="1" x14ac:dyDescent="0.25">
      <c r="B649" s="254" t="s">
        <v>900</v>
      </c>
      <c r="C649" s="254" t="s">
        <v>851</v>
      </c>
      <c r="D649" s="255">
        <v>38643</v>
      </c>
      <c r="E649" s="254" t="s">
        <v>901</v>
      </c>
    </row>
    <row r="650" spans="2:5" ht="15.75" customHeight="1" x14ac:dyDescent="0.25">
      <c r="B650" s="254" t="s">
        <v>875</v>
      </c>
      <c r="C650" s="254" t="s">
        <v>846</v>
      </c>
      <c r="D650" s="255">
        <v>38643</v>
      </c>
      <c r="E650" s="254" t="s">
        <v>902</v>
      </c>
    </row>
    <row r="651" spans="2:5" ht="15.75" customHeight="1" x14ac:dyDescent="0.25">
      <c r="B651" s="254" t="s">
        <v>875</v>
      </c>
      <c r="C651" s="254" t="s">
        <v>740</v>
      </c>
      <c r="D651" s="255">
        <v>38643</v>
      </c>
      <c r="E651" s="254" t="s">
        <v>876</v>
      </c>
    </row>
    <row r="652" spans="2:5" ht="15.75" customHeight="1" x14ac:dyDescent="0.25">
      <c r="B652" s="254" t="s">
        <v>875</v>
      </c>
      <c r="C652" s="254" t="s">
        <v>851</v>
      </c>
      <c r="D652" s="255">
        <v>38643</v>
      </c>
      <c r="E652" s="254" t="s">
        <v>876</v>
      </c>
    </row>
    <row r="653" spans="2:5" ht="15.75" customHeight="1" x14ac:dyDescent="0.25">
      <c r="B653" s="254" t="s">
        <v>903</v>
      </c>
      <c r="C653" s="254" t="s">
        <v>524</v>
      </c>
      <c r="D653" s="255">
        <v>38636</v>
      </c>
      <c r="E653" s="254" t="s">
        <v>904</v>
      </c>
    </row>
    <row r="654" spans="2:5" ht="15.75" customHeight="1" x14ac:dyDescent="0.25">
      <c r="B654" s="254" t="s">
        <v>903</v>
      </c>
      <c r="C654" s="254" t="s">
        <v>851</v>
      </c>
      <c r="D654" s="255">
        <v>38636</v>
      </c>
      <c r="E654" s="254" t="s">
        <v>904</v>
      </c>
    </row>
    <row r="655" spans="2:5" ht="15.75" customHeight="1" x14ac:dyDescent="0.25">
      <c r="B655" s="254" t="s">
        <v>905</v>
      </c>
      <c r="C655" s="254" t="s">
        <v>524</v>
      </c>
      <c r="D655" s="255">
        <v>38629</v>
      </c>
      <c r="E655" s="254" t="s">
        <v>906</v>
      </c>
    </row>
    <row r="656" spans="2:5" ht="15.75" customHeight="1" x14ac:dyDescent="0.25">
      <c r="B656" s="254" t="s">
        <v>905</v>
      </c>
      <c r="C656" s="254" t="s">
        <v>740</v>
      </c>
      <c r="D656" s="255">
        <v>38629</v>
      </c>
      <c r="E656" s="254" t="s">
        <v>906</v>
      </c>
    </row>
    <row r="657" spans="2:5" ht="15.75" customHeight="1" x14ac:dyDescent="0.25">
      <c r="B657" s="254" t="s">
        <v>905</v>
      </c>
      <c r="C657" s="254" t="s">
        <v>851</v>
      </c>
      <c r="D657" s="255">
        <v>38629</v>
      </c>
      <c r="E657" s="254" t="s">
        <v>906</v>
      </c>
    </row>
    <row r="658" spans="2:5" ht="15.75" customHeight="1" x14ac:dyDescent="0.25">
      <c r="B658" s="254" t="s">
        <v>887</v>
      </c>
      <c r="C658" s="254" t="s">
        <v>740</v>
      </c>
      <c r="D658" s="255">
        <v>38621</v>
      </c>
      <c r="E658" s="254" t="s">
        <v>531</v>
      </c>
    </row>
    <row r="659" spans="2:5" ht="15.75" customHeight="1" x14ac:dyDescent="0.25">
      <c r="B659" s="254" t="s">
        <v>887</v>
      </c>
      <c r="C659" s="254" t="s">
        <v>851</v>
      </c>
      <c r="D659" s="255">
        <v>38621</v>
      </c>
      <c r="E659" s="254" t="s">
        <v>531</v>
      </c>
    </row>
    <row r="660" spans="2:5" ht="15.75" customHeight="1" x14ac:dyDescent="0.25">
      <c r="B660" s="254" t="s">
        <v>907</v>
      </c>
      <c r="C660" s="254" t="s">
        <v>740</v>
      </c>
      <c r="D660" s="255">
        <v>38621</v>
      </c>
      <c r="E660" s="258" t="s">
        <v>879</v>
      </c>
    </row>
    <row r="661" spans="2:5" ht="15.75" customHeight="1" x14ac:dyDescent="0.25">
      <c r="B661" s="254" t="s">
        <v>888</v>
      </c>
      <c r="C661" s="254" t="s">
        <v>740</v>
      </c>
      <c r="D661" s="255">
        <v>38601</v>
      </c>
      <c r="E661" s="258" t="s">
        <v>850</v>
      </c>
    </row>
    <row r="662" spans="2:5" ht="15.75" customHeight="1" x14ac:dyDescent="0.25">
      <c r="B662" s="254" t="s">
        <v>888</v>
      </c>
      <c r="C662" s="254" t="s">
        <v>851</v>
      </c>
      <c r="D662" s="255">
        <v>38601</v>
      </c>
      <c r="E662" s="258" t="s">
        <v>850</v>
      </c>
    </row>
    <row r="663" spans="2:5" ht="15.75" customHeight="1" x14ac:dyDescent="0.25">
      <c r="B663" s="254" t="s">
        <v>533</v>
      </c>
      <c r="C663" s="254" t="s">
        <v>851</v>
      </c>
      <c r="D663" s="255">
        <v>38544</v>
      </c>
      <c r="E663" s="254" t="s">
        <v>536</v>
      </c>
    </row>
    <row r="664" spans="2:5" ht="15.75" customHeight="1" x14ac:dyDescent="0.25">
      <c r="B664" s="254" t="s">
        <v>908</v>
      </c>
      <c r="C664" s="254" t="s">
        <v>740</v>
      </c>
      <c r="D664" s="255">
        <v>38473</v>
      </c>
      <c r="E664" s="258" t="s">
        <v>909</v>
      </c>
    </row>
    <row r="665" spans="2:5" ht="15.75" customHeight="1" x14ac:dyDescent="0.25">
      <c r="B665" s="254" t="s">
        <v>908</v>
      </c>
      <c r="C665" s="254" t="s">
        <v>851</v>
      </c>
      <c r="D665" s="255">
        <v>38469</v>
      </c>
      <c r="E665" s="258" t="s">
        <v>909</v>
      </c>
    </row>
    <row r="666" spans="2:5" ht="15.75" customHeight="1" x14ac:dyDescent="0.25">
      <c r="B666" s="254" t="s">
        <v>910</v>
      </c>
      <c r="C666" s="254" t="s">
        <v>740</v>
      </c>
      <c r="D666" s="255">
        <v>38461</v>
      </c>
      <c r="E666" s="254" t="s">
        <v>892</v>
      </c>
    </row>
    <row r="667" spans="2:5" ht="15.75" customHeight="1" x14ac:dyDescent="0.25">
      <c r="B667" s="254" t="s">
        <v>910</v>
      </c>
      <c r="C667" s="254" t="s">
        <v>851</v>
      </c>
      <c r="D667" s="255">
        <v>38461</v>
      </c>
      <c r="E667" s="254" t="s">
        <v>892</v>
      </c>
    </row>
    <row r="668" spans="2:5" ht="15.75" customHeight="1" x14ac:dyDescent="0.25">
      <c r="B668" s="254" t="s">
        <v>911</v>
      </c>
      <c r="C668" s="254" t="s">
        <v>524</v>
      </c>
      <c r="D668" s="255">
        <v>38461</v>
      </c>
      <c r="E668" s="254" t="s">
        <v>861</v>
      </c>
    </row>
    <row r="669" spans="2:5" ht="15.75" customHeight="1" x14ac:dyDescent="0.25">
      <c r="B669" s="254" t="s">
        <v>912</v>
      </c>
      <c r="C669" s="254" t="s">
        <v>524</v>
      </c>
      <c r="D669" s="255">
        <v>38460</v>
      </c>
      <c r="E669" s="254" t="s">
        <v>913</v>
      </c>
    </row>
    <row r="670" spans="2:5" ht="15.75" customHeight="1" x14ac:dyDescent="0.25">
      <c r="B670" s="254" t="s">
        <v>912</v>
      </c>
      <c r="C670" s="254" t="s">
        <v>851</v>
      </c>
      <c r="D670" s="255">
        <v>38448</v>
      </c>
      <c r="E670" s="254" t="s">
        <v>913</v>
      </c>
    </row>
    <row r="671" spans="2:5" ht="15.75" customHeight="1" x14ac:dyDescent="0.25">
      <c r="B671" s="254" t="s">
        <v>914</v>
      </c>
      <c r="C671" s="254" t="s">
        <v>740</v>
      </c>
      <c r="D671" s="255">
        <v>38433</v>
      </c>
      <c r="E671" s="254" t="s">
        <v>915</v>
      </c>
    </row>
    <row r="672" spans="2:5" ht="15.75" customHeight="1" x14ac:dyDescent="0.25">
      <c r="B672" s="254" t="s">
        <v>914</v>
      </c>
      <c r="C672" s="254" t="s">
        <v>851</v>
      </c>
      <c r="D672" s="255">
        <v>38433</v>
      </c>
      <c r="E672" s="254" t="s">
        <v>915</v>
      </c>
    </row>
    <row r="673" spans="2:5" ht="15.75" customHeight="1" x14ac:dyDescent="0.25">
      <c r="B673" s="254" t="s">
        <v>914</v>
      </c>
      <c r="C673" s="254" t="s">
        <v>524</v>
      </c>
      <c r="D673" s="255">
        <v>38412</v>
      </c>
      <c r="E673" s="254" t="s">
        <v>915</v>
      </c>
    </row>
    <row r="674" spans="2:5" ht="15.75" customHeight="1" x14ac:dyDescent="0.25">
      <c r="B674" s="254" t="s">
        <v>916</v>
      </c>
      <c r="C674" s="254" t="s">
        <v>740</v>
      </c>
      <c r="D674" s="255">
        <v>38411</v>
      </c>
      <c r="E674" s="258" t="s">
        <v>850</v>
      </c>
    </row>
    <row r="675" spans="2:5" ht="15.75" customHeight="1" x14ac:dyDescent="0.25">
      <c r="B675" s="254" t="s">
        <v>916</v>
      </c>
      <c r="C675" s="254" t="s">
        <v>851</v>
      </c>
      <c r="D675" s="255">
        <v>38411</v>
      </c>
      <c r="E675" s="258" t="s">
        <v>850</v>
      </c>
    </row>
    <row r="676" spans="2:5" ht="15.75" customHeight="1" x14ac:dyDescent="0.25">
      <c r="B676" s="254" t="s">
        <v>917</v>
      </c>
      <c r="C676" s="261" t="s">
        <v>918</v>
      </c>
      <c r="D676" s="261" t="s">
        <v>918</v>
      </c>
      <c r="E676" s="254" t="s">
        <v>919</v>
      </c>
    </row>
    <row r="677" spans="2:5" ht="15.75" customHeight="1" x14ac:dyDescent="0.25">
      <c r="B677" s="254" t="s">
        <v>920</v>
      </c>
      <c r="C677" s="261" t="s">
        <v>918</v>
      </c>
      <c r="D677" s="261" t="s">
        <v>918</v>
      </c>
      <c r="E677" s="254" t="s">
        <v>921</v>
      </c>
    </row>
    <row r="678" spans="2:5" ht="15.75" customHeight="1" x14ac:dyDescent="0.25">
      <c r="B678" s="254" t="s">
        <v>922</v>
      </c>
      <c r="C678" s="261" t="s">
        <v>918</v>
      </c>
      <c r="D678" s="261" t="s">
        <v>918</v>
      </c>
      <c r="E678" s="254" t="s">
        <v>525</v>
      </c>
    </row>
    <row r="679" spans="2:5" ht="15.75" customHeight="1" x14ac:dyDescent="0.25">
      <c r="B679" s="254" t="s">
        <v>923</v>
      </c>
      <c r="C679" s="261" t="s">
        <v>918</v>
      </c>
      <c r="D679" s="261" t="s">
        <v>918</v>
      </c>
      <c r="E679" s="261" t="s">
        <v>918</v>
      </c>
    </row>
  </sheetData>
  <autoFilter ref="B2:E2" xr:uid="{00000000-0009-0000-0000-00000D000000}"/>
  <hyperlinks>
    <hyperlink ref="B3" r:id="rId1" xr:uid="{00000000-0004-0000-0D00-000000000000}"/>
    <hyperlink ref="C3" r:id="rId2" xr:uid="{00000000-0004-0000-0D00-000001000000}"/>
    <hyperlink ref="E3" r:id="rId3" xr:uid="{00000000-0004-0000-0D00-000002000000}"/>
    <hyperlink ref="B4" r:id="rId4" xr:uid="{00000000-0004-0000-0D00-000003000000}"/>
    <hyperlink ref="C4" r:id="rId5" xr:uid="{00000000-0004-0000-0D00-000004000000}"/>
    <hyperlink ref="E4" r:id="rId6" xr:uid="{00000000-0004-0000-0D00-000005000000}"/>
    <hyperlink ref="B5" r:id="rId7" xr:uid="{00000000-0004-0000-0D00-000006000000}"/>
    <hyperlink ref="C5" r:id="rId8" xr:uid="{00000000-0004-0000-0D00-000007000000}"/>
    <hyperlink ref="E5" r:id="rId9" xr:uid="{00000000-0004-0000-0D00-000008000000}"/>
    <hyperlink ref="B6" r:id="rId10" xr:uid="{00000000-0004-0000-0D00-000009000000}"/>
    <hyperlink ref="C6" r:id="rId11" xr:uid="{00000000-0004-0000-0D00-00000A000000}"/>
    <hyperlink ref="E6" r:id="rId12" xr:uid="{00000000-0004-0000-0D00-00000B000000}"/>
    <hyperlink ref="B7" r:id="rId13" xr:uid="{00000000-0004-0000-0D00-00000C000000}"/>
    <hyperlink ref="C7" r:id="rId14" xr:uid="{00000000-0004-0000-0D00-00000D000000}"/>
    <hyperlink ref="E7" r:id="rId15" xr:uid="{00000000-0004-0000-0D00-00000E000000}"/>
    <hyperlink ref="B8" r:id="rId16" xr:uid="{00000000-0004-0000-0D00-00000F000000}"/>
    <hyperlink ref="C8" r:id="rId17" xr:uid="{00000000-0004-0000-0D00-000010000000}"/>
    <hyperlink ref="E8" r:id="rId18" xr:uid="{00000000-0004-0000-0D00-000011000000}"/>
    <hyperlink ref="B9" r:id="rId19" xr:uid="{00000000-0004-0000-0D00-000012000000}"/>
    <hyperlink ref="C9" r:id="rId20" xr:uid="{00000000-0004-0000-0D00-000013000000}"/>
    <hyperlink ref="E9" r:id="rId21" xr:uid="{00000000-0004-0000-0D00-000014000000}"/>
    <hyperlink ref="B10" r:id="rId22" xr:uid="{00000000-0004-0000-0D00-000015000000}"/>
    <hyperlink ref="C10" r:id="rId23" xr:uid="{00000000-0004-0000-0D00-000016000000}"/>
    <hyperlink ref="E10" r:id="rId24" xr:uid="{00000000-0004-0000-0D00-000017000000}"/>
    <hyperlink ref="B11" r:id="rId25" xr:uid="{00000000-0004-0000-0D00-000018000000}"/>
    <hyperlink ref="C11" r:id="rId26" xr:uid="{00000000-0004-0000-0D00-000019000000}"/>
    <hyperlink ref="E11" r:id="rId27" xr:uid="{00000000-0004-0000-0D00-00001A000000}"/>
    <hyperlink ref="B12" r:id="rId28" xr:uid="{00000000-0004-0000-0D00-00001B000000}"/>
    <hyperlink ref="C12" r:id="rId29" xr:uid="{00000000-0004-0000-0D00-00001C000000}"/>
    <hyperlink ref="E12" r:id="rId30" xr:uid="{00000000-0004-0000-0D00-00001D000000}"/>
    <hyperlink ref="B13" r:id="rId31" xr:uid="{00000000-0004-0000-0D00-00001E000000}"/>
    <hyperlink ref="C13" r:id="rId32" xr:uid="{00000000-0004-0000-0D00-00001F000000}"/>
    <hyperlink ref="E13" r:id="rId33" xr:uid="{00000000-0004-0000-0D00-000020000000}"/>
    <hyperlink ref="B14" r:id="rId34" xr:uid="{00000000-0004-0000-0D00-000021000000}"/>
    <hyperlink ref="C14" r:id="rId35" xr:uid="{00000000-0004-0000-0D00-000022000000}"/>
    <hyperlink ref="E14" r:id="rId36" xr:uid="{00000000-0004-0000-0D00-000023000000}"/>
    <hyperlink ref="B15" r:id="rId37" xr:uid="{00000000-0004-0000-0D00-000024000000}"/>
    <hyperlink ref="C15" r:id="rId38" xr:uid="{00000000-0004-0000-0D00-000025000000}"/>
    <hyperlink ref="E15" r:id="rId39" xr:uid="{00000000-0004-0000-0D00-000026000000}"/>
    <hyperlink ref="B16" r:id="rId40" xr:uid="{00000000-0004-0000-0D00-000027000000}"/>
    <hyperlink ref="C16" r:id="rId41" xr:uid="{00000000-0004-0000-0D00-000028000000}"/>
    <hyperlink ref="E16" r:id="rId42" xr:uid="{00000000-0004-0000-0D00-000029000000}"/>
    <hyperlink ref="B17" r:id="rId43" xr:uid="{00000000-0004-0000-0D00-00002A000000}"/>
    <hyperlink ref="C17" r:id="rId44" xr:uid="{00000000-0004-0000-0D00-00002B000000}"/>
    <hyperlink ref="E17" r:id="rId45" xr:uid="{00000000-0004-0000-0D00-00002C000000}"/>
    <hyperlink ref="B18" r:id="rId46" xr:uid="{00000000-0004-0000-0D00-00002D000000}"/>
    <hyperlink ref="C18" r:id="rId47" xr:uid="{00000000-0004-0000-0D00-00002E000000}"/>
    <hyperlink ref="E18" r:id="rId48" xr:uid="{00000000-0004-0000-0D00-00002F000000}"/>
    <hyperlink ref="B19" r:id="rId49" xr:uid="{00000000-0004-0000-0D00-000030000000}"/>
    <hyperlink ref="C19" r:id="rId50" xr:uid="{00000000-0004-0000-0D00-000031000000}"/>
    <hyperlink ref="E19" r:id="rId51" xr:uid="{00000000-0004-0000-0D00-000032000000}"/>
    <hyperlink ref="B20" r:id="rId52" xr:uid="{00000000-0004-0000-0D00-000033000000}"/>
    <hyperlink ref="C20" r:id="rId53" xr:uid="{00000000-0004-0000-0D00-000034000000}"/>
    <hyperlink ref="E20" r:id="rId54" xr:uid="{00000000-0004-0000-0D00-000035000000}"/>
    <hyperlink ref="B21" r:id="rId55" xr:uid="{00000000-0004-0000-0D00-000036000000}"/>
    <hyperlink ref="C21" r:id="rId56" xr:uid="{00000000-0004-0000-0D00-000037000000}"/>
    <hyperlink ref="E21" r:id="rId57" xr:uid="{00000000-0004-0000-0D00-000038000000}"/>
    <hyperlink ref="B22" r:id="rId58" xr:uid="{00000000-0004-0000-0D00-000039000000}"/>
    <hyperlink ref="C22" r:id="rId59" xr:uid="{00000000-0004-0000-0D00-00003A000000}"/>
    <hyperlink ref="E22" r:id="rId60" xr:uid="{00000000-0004-0000-0D00-00003B000000}"/>
    <hyperlink ref="B23" r:id="rId61" xr:uid="{00000000-0004-0000-0D00-00003C000000}"/>
    <hyperlink ref="C23" r:id="rId62" xr:uid="{00000000-0004-0000-0D00-00003D000000}"/>
    <hyperlink ref="E23" r:id="rId63" xr:uid="{00000000-0004-0000-0D00-00003E000000}"/>
    <hyperlink ref="B24" r:id="rId64" xr:uid="{00000000-0004-0000-0D00-00003F000000}"/>
    <hyperlink ref="C24" r:id="rId65" xr:uid="{00000000-0004-0000-0D00-000040000000}"/>
    <hyperlink ref="E24" r:id="rId66" xr:uid="{00000000-0004-0000-0D00-000041000000}"/>
    <hyperlink ref="B25" r:id="rId67" xr:uid="{00000000-0004-0000-0D00-000042000000}"/>
    <hyperlink ref="C25" r:id="rId68" xr:uid="{00000000-0004-0000-0D00-000043000000}"/>
    <hyperlink ref="E25" r:id="rId69" xr:uid="{00000000-0004-0000-0D00-000044000000}"/>
    <hyperlink ref="B26" r:id="rId70" xr:uid="{00000000-0004-0000-0D00-000045000000}"/>
    <hyperlink ref="C26" r:id="rId71" xr:uid="{00000000-0004-0000-0D00-000046000000}"/>
    <hyperlink ref="E26" r:id="rId72" xr:uid="{00000000-0004-0000-0D00-000047000000}"/>
    <hyperlink ref="B27" r:id="rId73" xr:uid="{00000000-0004-0000-0D00-000048000000}"/>
    <hyperlink ref="C27" r:id="rId74" xr:uid="{00000000-0004-0000-0D00-000049000000}"/>
    <hyperlink ref="E27" r:id="rId75" xr:uid="{00000000-0004-0000-0D00-00004A000000}"/>
    <hyperlink ref="B28" r:id="rId76" xr:uid="{00000000-0004-0000-0D00-00004B000000}"/>
    <hyperlink ref="C28" r:id="rId77" xr:uid="{00000000-0004-0000-0D00-00004C000000}"/>
    <hyperlink ref="E28" r:id="rId78" xr:uid="{00000000-0004-0000-0D00-00004D000000}"/>
    <hyperlink ref="B29" r:id="rId79" xr:uid="{00000000-0004-0000-0D00-00004E000000}"/>
    <hyperlink ref="C29" r:id="rId80" xr:uid="{00000000-0004-0000-0D00-00004F000000}"/>
    <hyperlink ref="E29" r:id="rId81" xr:uid="{00000000-0004-0000-0D00-000050000000}"/>
    <hyperlink ref="B30" r:id="rId82" xr:uid="{00000000-0004-0000-0D00-000051000000}"/>
    <hyperlink ref="C30" r:id="rId83" xr:uid="{00000000-0004-0000-0D00-000052000000}"/>
    <hyperlink ref="E30" r:id="rId84" xr:uid="{00000000-0004-0000-0D00-000053000000}"/>
    <hyperlink ref="B31" r:id="rId85" xr:uid="{00000000-0004-0000-0D00-000054000000}"/>
    <hyperlink ref="C31" r:id="rId86" xr:uid="{00000000-0004-0000-0D00-000055000000}"/>
    <hyperlink ref="E31" r:id="rId87" xr:uid="{00000000-0004-0000-0D00-000056000000}"/>
    <hyperlink ref="B32" r:id="rId88" xr:uid="{00000000-0004-0000-0D00-000057000000}"/>
    <hyperlink ref="C32" r:id="rId89" xr:uid="{00000000-0004-0000-0D00-000058000000}"/>
    <hyperlink ref="E32" r:id="rId90" xr:uid="{00000000-0004-0000-0D00-000059000000}"/>
    <hyperlink ref="B33" r:id="rId91" xr:uid="{00000000-0004-0000-0D00-00005A000000}"/>
    <hyperlink ref="C33" r:id="rId92" xr:uid="{00000000-0004-0000-0D00-00005B000000}"/>
    <hyperlink ref="E33" r:id="rId93" xr:uid="{00000000-0004-0000-0D00-00005C000000}"/>
    <hyperlink ref="B34" r:id="rId94" xr:uid="{00000000-0004-0000-0D00-00005D000000}"/>
    <hyperlink ref="C34" r:id="rId95" xr:uid="{00000000-0004-0000-0D00-00005E000000}"/>
    <hyperlink ref="E34" r:id="rId96" xr:uid="{00000000-0004-0000-0D00-00005F000000}"/>
    <hyperlink ref="B35" r:id="rId97" xr:uid="{00000000-0004-0000-0D00-000060000000}"/>
    <hyperlink ref="C35" r:id="rId98" xr:uid="{00000000-0004-0000-0D00-000061000000}"/>
    <hyperlink ref="E35" r:id="rId99" xr:uid="{00000000-0004-0000-0D00-000062000000}"/>
    <hyperlink ref="B36" r:id="rId100" xr:uid="{00000000-0004-0000-0D00-000063000000}"/>
    <hyperlink ref="C36" r:id="rId101" xr:uid="{00000000-0004-0000-0D00-000064000000}"/>
    <hyperlink ref="E36" r:id="rId102" xr:uid="{00000000-0004-0000-0D00-000065000000}"/>
    <hyperlink ref="B37" r:id="rId103" xr:uid="{00000000-0004-0000-0D00-000066000000}"/>
    <hyperlink ref="C37" r:id="rId104" xr:uid="{00000000-0004-0000-0D00-000067000000}"/>
    <hyperlink ref="E37" r:id="rId105" xr:uid="{00000000-0004-0000-0D00-000068000000}"/>
    <hyperlink ref="B38" r:id="rId106" xr:uid="{00000000-0004-0000-0D00-000069000000}"/>
    <hyperlink ref="C38" r:id="rId107" xr:uid="{00000000-0004-0000-0D00-00006A000000}"/>
    <hyperlink ref="E38" r:id="rId108" xr:uid="{00000000-0004-0000-0D00-00006B000000}"/>
    <hyperlink ref="B39" r:id="rId109" xr:uid="{00000000-0004-0000-0D00-00006C000000}"/>
    <hyperlink ref="C39" r:id="rId110" xr:uid="{00000000-0004-0000-0D00-00006D000000}"/>
    <hyperlink ref="E39" r:id="rId111" xr:uid="{00000000-0004-0000-0D00-00006E000000}"/>
    <hyperlink ref="B40" r:id="rId112" xr:uid="{00000000-0004-0000-0D00-00006F000000}"/>
    <hyperlink ref="C40" r:id="rId113" xr:uid="{00000000-0004-0000-0D00-000070000000}"/>
    <hyperlink ref="E40" r:id="rId114" xr:uid="{00000000-0004-0000-0D00-000071000000}"/>
    <hyperlink ref="B41" r:id="rId115" xr:uid="{00000000-0004-0000-0D00-000072000000}"/>
    <hyperlink ref="C41" r:id="rId116" xr:uid="{00000000-0004-0000-0D00-000073000000}"/>
    <hyperlink ref="E41" r:id="rId117" xr:uid="{00000000-0004-0000-0D00-000074000000}"/>
    <hyperlink ref="B42" r:id="rId118" xr:uid="{00000000-0004-0000-0D00-000075000000}"/>
    <hyperlink ref="C42" r:id="rId119" xr:uid="{00000000-0004-0000-0D00-000076000000}"/>
    <hyperlink ref="E42" r:id="rId120" xr:uid="{00000000-0004-0000-0D00-000077000000}"/>
    <hyperlink ref="B43" r:id="rId121" xr:uid="{00000000-0004-0000-0D00-000078000000}"/>
    <hyperlink ref="C43" r:id="rId122" xr:uid="{00000000-0004-0000-0D00-000079000000}"/>
    <hyperlink ref="E43" r:id="rId123" xr:uid="{00000000-0004-0000-0D00-00007A000000}"/>
    <hyperlink ref="B44" r:id="rId124" xr:uid="{00000000-0004-0000-0D00-00007B000000}"/>
    <hyperlink ref="C44" r:id="rId125" xr:uid="{00000000-0004-0000-0D00-00007C000000}"/>
    <hyperlink ref="E44" r:id="rId126" xr:uid="{00000000-0004-0000-0D00-00007D000000}"/>
    <hyperlink ref="B45" r:id="rId127" xr:uid="{00000000-0004-0000-0D00-00007E000000}"/>
    <hyperlink ref="C45" r:id="rId128" xr:uid="{00000000-0004-0000-0D00-00007F000000}"/>
    <hyperlink ref="E45" r:id="rId129" xr:uid="{00000000-0004-0000-0D00-000080000000}"/>
    <hyperlink ref="B46" r:id="rId130" xr:uid="{00000000-0004-0000-0D00-000081000000}"/>
    <hyperlink ref="C46" r:id="rId131" xr:uid="{00000000-0004-0000-0D00-000082000000}"/>
    <hyperlink ref="E46" r:id="rId132" xr:uid="{00000000-0004-0000-0D00-000083000000}"/>
    <hyperlink ref="B47" r:id="rId133" xr:uid="{00000000-0004-0000-0D00-000084000000}"/>
    <hyperlink ref="C47" r:id="rId134" xr:uid="{00000000-0004-0000-0D00-000085000000}"/>
    <hyperlink ref="B48" r:id="rId135" xr:uid="{00000000-0004-0000-0D00-000086000000}"/>
    <hyperlink ref="C48" r:id="rId136" xr:uid="{00000000-0004-0000-0D00-000087000000}"/>
    <hyperlink ref="B49" r:id="rId137" xr:uid="{00000000-0004-0000-0D00-000088000000}"/>
    <hyperlink ref="C49" r:id="rId138" xr:uid="{00000000-0004-0000-0D00-000089000000}"/>
    <hyperlink ref="B50" r:id="rId139" xr:uid="{00000000-0004-0000-0D00-00008A000000}"/>
    <hyperlink ref="C50" r:id="rId140" xr:uid="{00000000-0004-0000-0D00-00008B000000}"/>
    <hyperlink ref="B51" r:id="rId141" xr:uid="{00000000-0004-0000-0D00-00008C000000}"/>
    <hyperlink ref="C51" r:id="rId142" xr:uid="{00000000-0004-0000-0D00-00008D000000}"/>
    <hyperlink ref="B52" r:id="rId143" xr:uid="{00000000-0004-0000-0D00-00008E000000}"/>
    <hyperlink ref="C52" r:id="rId144" xr:uid="{00000000-0004-0000-0D00-00008F000000}"/>
    <hyperlink ref="B53" r:id="rId145" xr:uid="{00000000-0004-0000-0D00-000090000000}"/>
    <hyperlink ref="C53" r:id="rId146" xr:uid="{00000000-0004-0000-0D00-000091000000}"/>
    <hyperlink ref="B54" r:id="rId147" xr:uid="{00000000-0004-0000-0D00-000092000000}"/>
    <hyperlink ref="C54" r:id="rId148" xr:uid="{00000000-0004-0000-0D00-000093000000}"/>
    <hyperlink ref="B55" r:id="rId149" xr:uid="{00000000-0004-0000-0D00-000094000000}"/>
    <hyperlink ref="C55" r:id="rId150" xr:uid="{00000000-0004-0000-0D00-000095000000}"/>
    <hyperlink ref="B56" r:id="rId151" xr:uid="{00000000-0004-0000-0D00-000096000000}"/>
    <hyperlink ref="C56" r:id="rId152" xr:uid="{00000000-0004-0000-0D00-000097000000}"/>
    <hyperlink ref="C57" r:id="rId153" xr:uid="{00000000-0004-0000-0D00-000098000000}"/>
    <hyperlink ref="E57" r:id="rId154" xr:uid="{00000000-0004-0000-0D00-000099000000}"/>
    <hyperlink ref="C58" r:id="rId155" xr:uid="{00000000-0004-0000-0D00-00009A000000}"/>
    <hyperlink ref="B59" r:id="rId156" xr:uid="{00000000-0004-0000-0D00-00009B000000}"/>
    <hyperlink ref="C59" r:id="rId157" xr:uid="{00000000-0004-0000-0D00-00009C000000}"/>
    <hyperlink ref="B60" r:id="rId158" xr:uid="{00000000-0004-0000-0D00-00009D000000}"/>
    <hyperlink ref="C60" r:id="rId159" xr:uid="{00000000-0004-0000-0D00-00009E000000}"/>
    <hyperlink ref="B61" r:id="rId160" xr:uid="{00000000-0004-0000-0D00-00009F000000}"/>
    <hyperlink ref="C61" r:id="rId161" xr:uid="{00000000-0004-0000-0D00-0000A0000000}"/>
    <hyperlink ref="B62" r:id="rId162" xr:uid="{00000000-0004-0000-0D00-0000A1000000}"/>
    <hyperlink ref="C62" r:id="rId163" xr:uid="{00000000-0004-0000-0D00-0000A2000000}"/>
    <hyperlink ref="B63" r:id="rId164" xr:uid="{00000000-0004-0000-0D00-0000A3000000}"/>
    <hyperlink ref="C63" r:id="rId165" xr:uid="{00000000-0004-0000-0D00-0000A4000000}"/>
    <hyperlink ref="B64" r:id="rId166" xr:uid="{00000000-0004-0000-0D00-0000A5000000}"/>
    <hyperlink ref="C64" r:id="rId167" xr:uid="{00000000-0004-0000-0D00-0000A6000000}"/>
    <hyperlink ref="C65" r:id="rId168" xr:uid="{00000000-0004-0000-0D00-0000A7000000}"/>
    <hyperlink ref="E65" r:id="rId169" xr:uid="{00000000-0004-0000-0D00-0000A8000000}"/>
    <hyperlink ref="C66" r:id="rId170" xr:uid="{00000000-0004-0000-0D00-0000A9000000}"/>
    <hyperlink ref="E66" r:id="rId171" xr:uid="{00000000-0004-0000-0D00-0000AA000000}"/>
    <hyperlink ref="C67" r:id="rId172" xr:uid="{00000000-0004-0000-0D00-0000AB000000}"/>
    <hyperlink ref="E67" r:id="rId173" xr:uid="{00000000-0004-0000-0D00-0000AC000000}"/>
    <hyperlink ref="C68" r:id="rId174" xr:uid="{00000000-0004-0000-0D00-0000AD000000}"/>
    <hyperlink ref="E68" r:id="rId175" xr:uid="{00000000-0004-0000-0D00-0000AE000000}"/>
    <hyperlink ref="C69" r:id="rId176" xr:uid="{00000000-0004-0000-0D00-0000AF000000}"/>
    <hyperlink ref="E69" r:id="rId177" xr:uid="{00000000-0004-0000-0D00-0000B0000000}"/>
    <hyperlink ref="B70" r:id="rId178" xr:uid="{00000000-0004-0000-0D00-0000B1000000}"/>
    <hyperlink ref="C70" r:id="rId179" xr:uid="{00000000-0004-0000-0D00-0000B2000000}"/>
    <hyperlink ref="E70" r:id="rId180" xr:uid="{00000000-0004-0000-0D00-0000B3000000}"/>
    <hyperlink ref="C71" r:id="rId181" xr:uid="{00000000-0004-0000-0D00-0000B4000000}"/>
    <hyperlink ref="E71" r:id="rId182" xr:uid="{00000000-0004-0000-0D00-0000B5000000}"/>
    <hyperlink ref="C72" r:id="rId183" xr:uid="{00000000-0004-0000-0D00-0000B6000000}"/>
    <hyperlink ref="E72" r:id="rId184" xr:uid="{00000000-0004-0000-0D00-0000B7000000}"/>
    <hyperlink ref="E73" r:id="rId185" xr:uid="{00000000-0004-0000-0D00-0000B8000000}"/>
    <hyperlink ref="C74" r:id="rId186" xr:uid="{00000000-0004-0000-0D00-0000B9000000}"/>
    <hyperlink ref="E74" r:id="rId187" xr:uid="{00000000-0004-0000-0D00-0000BA000000}"/>
    <hyperlink ref="B75" r:id="rId188" xr:uid="{00000000-0004-0000-0D00-0000BB000000}"/>
    <hyperlink ref="C75" r:id="rId189" xr:uid="{00000000-0004-0000-0D00-0000BC000000}"/>
    <hyperlink ref="B76" r:id="rId190" xr:uid="{00000000-0004-0000-0D00-0000BD000000}"/>
    <hyperlink ref="C76" r:id="rId191" xr:uid="{00000000-0004-0000-0D00-0000BE000000}"/>
    <hyperlink ref="B77" r:id="rId192" xr:uid="{00000000-0004-0000-0D00-0000BF000000}"/>
    <hyperlink ref="C77" r:id="rId193" xr:uid="{00000000-0004-0000-0D00-0000C0000000}"/>
    <hyperlink ref="B78" r:id="rId194" xr:uid="{00000000-0004-0000-0D00-0000C1000000}"/>
    <hyperlink ref="C78" r:id="rId195" xr:uid="{00000000-0004-0000-0D00-0000C2000000}"/>
    <hyperlink ref="B79" r:id="rId196" xr:uid="{00000000-0004-0000-0D00-0000C3000000}"/>
    <hyperlink ref="C79" r:id="rId197" xr:uid="{00000000-0004-0000-0D00-0000C4000000}"/>
    <hyperlink ref="B80" r:id="rId198" xr:uid="{00000000-0004-0000-0D00-0000C5000000}"/>
    <hyperlink ref="C80" r:id="rId199" xr:uid="{00000000-0004-0000-0D00-0000C6000000}"/>
    <hyperlink ref="B81" r:id="rId200" xr:uid="{00000000-0004-0000-0D00-0000C7000000}"/>
    <hyperlink ref="C81" r:id="rId201" xr:uid="{00000000-0004-0000-0D00-0000C8000000}"/>
    <hyperlink ref="B82" r:id="rId202" xr:uid="{00000000-0004-0000-0D00-0000C9000000}"/>
    <hyperlink ref="C82" r:id="rId203" xr:uid="{00000000-0004-0000-0D00-0000CA000000}"/>
    <hyperlink ref="E82" r:id="rId204" xr:uid="{00000000-0004-0000-0D00-0000CB000000}"/>
    <hyperlink ref="B83" r:id="rId205" xr:uid="{00000000-0004-0000-0D00-0000CC000000}"/>
    <hyperlink ref="C83" r:id="rId206" xr:uid="{00000000-0004-0000-0D00-0000CD000000}"/>
    <hyperlink ref="E83" r:id="rId207" xr:uid="{00000000-0004-0000-0D00-0000CE000000}"/>
    <hyperlink ref="B84" r:id="rId208" xr:uid="{00000000-0004-0000-0D00-0000CF000000}"/>
    <hyperlink ref="C84" r:id="rId209" xr:uid="{00000000-0004-0000-0D00-0000D0000000}"/>
    <hyperlink ref="E84" r:id="rId210" xr:uid="{00000000-0004-0000-0D00-0000D1000000}"/>
    <hyperlink ref="B85" r:id="rId211" xr:uid="{00000000-0004-0000-0D00-0000D2000000}"/>
    <hyperlink ref="C85" r:id="rId212" xr:uid="{00000000-0004-0000-0D00-0000D3000000}"/>
    <hyperlink ref="E85" r:id="rId213" xr:uid="{00000000-0004-0000-0D00-0000D4000000}"/>
    <hyperlink ref="B86" r:id="rId214" xr:uid="{00000000-0004-0000-0D00-0000D5000000}"/>
    <hyperlink ref="C86" r:id="rId215" xr:uid="{00000000-0004-0000-0D00-0000D6000000}"/>
    <hyperlink ref="E86" r:id="rId216" xr:uid="{00000000-0004-0000-0D00-0000D7000000}"/>
    <hyperlink ref="B87" r:id="rId217" xr:uid="{00000000-0004-0000-0D00-0000D8000000}"/>
    <hyperlink ref="C87" r:id="rId218" xr:uid="{00000000-0004-0000-0D00-0000D9000000}"/>
    <hyperlink ref="B88" r:id="rId219" xr:uid="{00000000-0004-0000-0D00-0000DA000000}"/>
    <hyperlink ref="C88" r:id="rId220" xr:uid="{00000000-0004-0000-0D00-0000DB000000}"/>
    <hyperlink ref="B89" r:id="rId221" xr:uid="{00000000-0004-0000-0D00-0000DC000000}"/>
    <hyperlink ref="C89" r:id="rId222" xr:uid="{00000000-0004-0000-0D00-0000DD000000}"/>
    <hyperlink ref="B90" r:id="rId223" xr:uid="{00000000-0004-0000-0D00-0000DE000000}"/>
    <hyperlink ref="C90" r:id="rId224" xr:uid="{00000000-0004-0000-0D00-0000DF000000}"/>
    <hyperlink ref="B91" r:id="rId225" xr:uid="{00000000-0004-0000-0D00-0000E0000000}"/>
    <hyperlink ref="C91" r:id="rId226" xr:uid="{00000000-0004-0000-0D00-0000E1000000}"/>
    <hyperlink ref="C92" r:id="rId227" xr:uid="{00000000-0004-0000-0D00-0000E2000000}"/>
    <hyperlink ref="E92" r:id="rId228" xr:uid="{00000000-0004-0000-0D00-0000E3000000}"/>
    <hyperlink ref="C93" r:id="rId229" xr:uid="{00000000-0004-0000-0D00-0000E4000000}"/>
    <hyperlink ref="E93" r:id="rId230" xr:uid="{00000000-0004-0000-0D00-0000E5000000}"/>
    <hyperlink ref="B94" r:id="rId231" xr:uid="{00000000-0004-0000-0D00-0000E6000000}"/>
    <hyperlink ref="C94" r:id="rId232" xr:uid="{00000000-0004-0000-0D00-0000E7000000}"/>
    <hyperlink ref="E94" r:id="rId233" xr:uid="{00000000-0004-0000-0D00-0000E8000000}"/>
    <hyperlink ref="B95" r:id="rId234" xr:uid="{00000000-0004-0000-0D00-0000E9000000}"/>
    <hyperlink ref="C95" r:id="rId235" xr:uid="{00000000-0004-0000-0D00-0000EA000000}"/>
    <hyperlink ref="B96" r:id="rId236" xr:uid="{00000000-0004-0000-0D00-0000EB000000}"/>
    <hyperlink ref="C96" r:id="rId237" xr:uid="{00000000-0004-0000-0D00-0000EC000000}"/>
    <hyperlink ref="E96" r:id="rId238" xr:uid="{00000000-0004-0000-0D00-0000ED000000}"/>
    <hyperlink ref="B97" r:id="rId239" xr:uid="{00000000-0004-0000-0D00-0000EE000000}"/>
    <hyperlink ref="C97" r:id="rId240" xr:uid="{00000000-0004-0000-0D00-0000EF000000}"/>
    <hyperlink ref="E97" r:id="rId241" xr:uid="{00000000-0004-0000-0D00-0000F0000000}"/>
    <hyperlink ref="B98" r:id="rId242" xr:uid="{00000000-0004-0000-0D00-0000F1000000}"/>
    <hyperlink ref="C98" r:id="rId243" xr:uid="{00000000-0004-0000-0D00-0000F2000000}"/>
    <hyperlink ref="E98" r:id="rId244" xr:uid="{00000000-0004-0000-0D00-0000F3000000}"/>
    <hyperlink ref="B99" r:id="rId245" xr:uid="{00000000-0004-0000-0D00-0000F4000000}"/>
    <hyperlink ref="C99" r:id="rId246" xr:uid="{00000000-0004-0000-0D00-0000F5000000}"/>
    <hyperlink ref="E99" r:id="rId247" xr:uid="{00000000-0004-0000-0D00-0000F6000000}"/>
    <hyperlink ref="C100" r:id="rId248" xr:uid="{00000000-0004-0000-0D00-0000F7000000}"/>
    <hyperlink ref="C101" r:id="rId249" xr:uid="{00000000-0004-0000-0D00-0000F8000000}"/>
    <hyperlink ref="C102" r:id="rId250" xr:uid="{00000000-0004-0000-0D00-0000F9000000}"/>
    <hyperlink ref="E102" r:id="rId251" xr:uid="{00000000-0004-0000-0D00-0000FA000000}"/>
    <hyperlink ref="C103" r:id="rId252" xr:uid="{00000000-0004-0000-0D00-0000FB000000}"/>
    <hyperlink ref="E103" r:id="rId253" xr:uid="{00000000-0004-0000-0D00-0000FC000000}"/>
    <hyperlink ref="C104" r:id="rId254" xr:uid="{00000000-0004-0000-0D00-0000FD000000}"/>
    <hyperlink ref="E104" r:id="rId255" xr:uid="{00000000-0004-0000-0D00-0000FE000000}"/>
    <hyperlink ref="B105" r:id="rId256" xr:uid="{00000000-0004-0000-0D00-0000FF000000}"/>
    <hyperlink ref="C105" r:id="rId257" xr:uid="{00000000-0004-0000-0D00-000000010000}"/>
    <hyperlink ref="E105" r:id="rId258" xr:uid="{00000000-0004-0000-0D00-000001010000}"/>
    <hyperlink ref="B106" r:id="rId259" xr:uid="{00000000-0004-0000-0D00-000002010000}"/>
    <hyperlink ref="C106" r:id="rId260" xr:uid="{00000000-0004-0000-0D00-000003010000}"/>
    <hyperlink ref="B107" r:id="rId261" xr:uid="{00000000-0004-0000-0D00-000004010000}"/>
    <hyperlink ref="C107" r:id="rId262" xr:uid="{00000000-0004-0000-0D00-000005010000}"/>
    <hyperlink ref="E107" r:id="rId263" xr:uid="{00000000-0004-0000-0D00-000006010000}"/>
    <hyperlink ref="B108" r:id="rId264" xr:uid="{00000000-0004-0000-0D00-000007010000}"/>
    <hyperlink ref="C108" r:id="rId265" xr:uid="{00000000-0004-0000-0D00-000008010000}"/>
    <hyperlink ref="E108" r:id="rId266" xr:uid="{00000000-0004-0000-0D00-000009010000}"/>
    <hyperlink ref="B109" r:id="rId267" xr:uid="{00000000-0004-0000-0D00-00000A010000}"/>
    <hyperlink ref="C109" r:id="rId268" xr:uid="{00000000-0004-0000-0D00-00000B010000}"/>
    <hyperlink ref="B110" r:id="rId269" location="Season_6" xr:uid="{00000000-0004-0000-0D00-00000C010000}"/>
    <hyperlink ref="C110" r:id="rId270" xr:uid="{00000000-0004-0000-0D00-00000D010000}"/>
    <hyperlink ref="E110" r:id="rId271" xr:uid="{00000000-0004-0000-0D00-00000E010000}"/>
    <hyperlink ref="B111" r:id="rId272" location="Season_6" xr:uid="{00000000-0004-0000-0D00-00000F010000}"/>
    <hyperlink ref="C111" r:id="rId273" xr:uid="{00000000-0004-0000-0D00-000010010000}"/>
    <hyperlink ref="E111" r:id="rId274" xr:uid="{00000000-0004-0000-0D00-000011010000}"/>
    <hyperlink ref="B112" r:id="rId275" location="PlayStation_VR_port" xr:uid="{00000000-0004-0000-0D00-000012010000}"/>
    <hyperlink ref="C112" r:id="rId276" xr:uid="{00000000-0004-0000-0D00-000013010000}"/>
    <hyperlink ref="E112" r:id="rId277" xr:uid="{00000000-0004-0000-0D00-000014010000}"/>
    <hyperlink ref="B113" r:id="rId278" location="PlayStation_VR_port" xr:uid="{00000000-0004-0000-0D00-000015010000}"/>
    <hyperlink ref="C113" r:id="rId279" xr:uid="{00000000-0004-0000-0D00-000016010000}"/>
    <hyperlink ref="E113" r:id="rId280" xr:uid="{00000000-0004-0000-0D00-000017010000}"/>
    <hyperlink ref="B114" r:id="rId281" xr:uid="{00000000-0004-0000-0D00-000018010000}"/>
    <hyperlink ref="C114" r:id="rId282" xr:uid="{00000000-0004-0000-0D00-000019010000}"/>
    <hyperlink ref="B115" r:id="rId283" xr:uid="{00000000-0004-0000-0D00-00001A010000}"/>
    <hyperlink ref="C115" r:id="rId284" xr:uid="{00000000-0004-0000-0D00-00001B010000}"/>
    <hyperlink ref="B116" r:id="rId285" xr:uid="{00000000-0004-0000-0D00-00001C010000}"/>
    <hyperlink ref="C116" r:id="rId286" xr:uid="{00000000-0004-0000-0D00-00001D010000}"/>
    <hyperlink ref="B117" r:id="rId287" xr:uid="{00000000-0004-0000-0D00-00001E010000}"/>
    <hyperlink ref="C117" r:id="rId288" xr:uid="{00000000-0004-0000-0D00-00001F010000}"/>
    <hyperlink ref="B118" r:id="rId289" xr:uid="{00000000-0004-0000-0D00-000020010000}"/>
    <hyperlink ref="C118" r:id="rId290" xr:uid="{00000000-0004-0000-0D00-000021010000}"/>
    <hyperlink ref="B119" r:id="rId291" xr:uid="{00000000-0004-0000-0D00-000022010000}"/>
    <hyperlink ref="C119" r:id="rId292" xr:uid="{00000000-0004-0000-0D00-000023010000}"/>
    <hyperlink ref="B120" r:id="rId293" xr:uid="{00000000-0004-0000-0D00-000024010000}"/>
    <hyperlink ref="C120" r:id="rId294" xr:uid="{00000000-0004-0000-0D00-000025010000}"/>
    <hyperlink ref="B121" r:id="rId295" xr:uid="{00000000-0004-0000-0D00-000026010000}"/>
    <hyperlink ref="C121" r:id="rId296" xr:uid="{00000000-0004-0000-0D00-000027010000}"/>
    <hyperlink ref="B122" r:id="rId297" xr:uid="{00000000-0004-0000-0D00-000028010000}"/>
    <hyperlink ref="C122" r:id="rId298" xr:uid="{00000000-0004-0000-0D00-000029010000}"/>
    <hyperlink ref="B123" r:id="rId299" xr:uid="{00000000-0004-0000-0D00-00002A010000}"/>
    <hyperlink ref="C123" r:id="rId300" xr:uid="{00000000-0004-0000-0D00-00002B010000}"/>
    <hyperlink ref="C124" r:id="rId301" xr:uid="{00000000-0004-0000-0D00-00002C010000}"/>
    <hyperlink ref="E124" r:id="rId302" xr:uid="{00000000-0004-0000-0D00-00002D010000}"/>
    <hyperlink ref="C125" r:id="rId303" xr:uid="{00000000-0004-0000-0D00-00002E010000}"/>
    <hyperlink ref="E125" r:id="rId304" xr:uid="{00000000-0004-0000-0D00-00002F010000}"/>
    <hyperlink ref="B126" r:id="rId305" xr:uid="{00000000-0004-0000-0D00-000030010000}"/>
    <hyperlink ref="C126" r:id="rId306" xr:uid="{00000000-0004-0000-0D00-000031010000}"/>
    <hyperlink ref="B127" r:id="rId307" xr:uid="{00000000-0004-0000-0D00-000032010000}"/>
    <hyperlink ref="C127" r:id="rId308" xr:uid="{00000000-0004-0000-0D00-000033010000}"/>
    <hyperlink ref="C128" r:id="rId309" xr:uid="{00000000-0004-0000-0D00-000034010000}"/>
    <hyperlink ref="E128" r:id="rId310" xr:uid="{00000000-0004-0000-0D00-000035010000}"/>
    <hyperlink ref="C129" r:id="rId311" xr:uid="{00000000-0004-0000-0D00-000036010000}"/>
    <hyperlink ref="E129" r:id="rId312" xr:uid="{00000000-0004-0000-0D00-000037010000}"/>
    <hyperlink ref="C130" r:id="rId313" xr:uid="{00000000-0004-0000-0D00-000038010000}"/>
    <hyperlink ref="E130" r:id="rId314" xr:uid="{00000000-0004-0000-0D00-000039010000}"/>
    <hyperlink ref="C131" r:id="rId315" xr:uid="{00000000-0004-0000-0D00-00003A010000}"/>
    <hyperlink ref="E131" r:id="rId316" xr:uid="{00000000-0004-0000-0D00-00003B010000}"/>
    <hyperlink ref="C132" r:id="rId317" xr:uid="{00000000-0004-0000-0D00-00003C010000}"/>
    <hyperlink ref="E132" r:id="rId318" xr:uid="{00000000-0004-0000-0D00-00003D010000}"/>
    <hyperlink ref="C133" r:id="rId319" xr:uid="{00000000-0004-0000-0D00-00003E010000}"/>
    <hyperlink ref="E133" r:id="rId320" xr:uid="{00000000-0004-0000-0D00-00003F010000}"/>
    <hyperlink ref="C134" r:id="rId321" xr:uid="{00000000-0004-0000-0D00-000040010000}"/>
    <hyperlink ref="E134" r:id="rId322" xr:uid="{00000000-0004-0000-0D00-000041010000}"/>
    <hyperlink ref="B135" r:id="rId323" xr:uid="{00000000-0004-0000-0D00-000042010000}"/>
    <hyperlink ref="C135" r:id="rId324" xr:uid="{00000000-0004-0000-0D00-000043010000}"/>
    <hyperlink ref="E135" r:id="rId325" xr:uid="{00000000-0004-0000-0D00-000044010000}"/>
    <hyperlink ref="B136" r:id="rId326" xr:uid="{00000000-0004-0000-0D00-000045010000}"/>
    <hyperlink ref="C136" r:id="rId327" xr:uid="{00000000-0004-0000-0D00-000046010000}"/>
    <hyperlink ref="E136" r:id="rId328" xr:uid="{00000000-0004-0000-0D00-000047010000}"/>
    <hyperlink ref="B137" r:id="rId329" xr:uid="{00000000-0004-0000-0D00-000048010000}"/>
    <hyperlink ref="C137" r:id="rId330" xr:uid="{00000000-0004-0000-0D00-000049010000}"/>
    <hyperlink ref="E137" r:id="rId331" xr:uid="{00000000-0004-0000-0D00-00004A010000}"/>
    <hyperlink ref="C138" r:id="rId332" xr:uid="{00000000-0004-0000-0D00-00004B010000}"/>
    <hyperlink ref="E138" r:id="rId333" xr:uid="{00000000-0004-0000-0D00-00004C010000}"/>
    <hyperlink ref="C139" r:id="rId334" xr:uid="{00000000-0004-0000-0D00-00004D010000}"/>
    <hyperlink ref="E139" r:id="rId335" xr:uid="{00000000-0004-0000-0D00-00004E010000}"/>
    <hyperlink ref="C140" r:id="rId336" xr:uid="{00000000-0004-0000-0D00-00004F010000}"/>
    <hyperlink ref="E140" r:id="rId337" xr:uid="{00000000-0004-0000-0D00-000050010000}"/>
    <hyperlink ref="B141" r:id="rId338" location="PlayStation_VR_port" xr:uid="{00000000-0004-0000-0D00-000051010000}"/>
    <hyperlink ref="C141" r:id="rId339" xr:uid="{00000000-0004-0000-0D00-000052010000}"/>
    <hyperlink ref="E141" r:id="rId340" xr:uid="{00000000-0004-0000-0D00-000053010000}"/>
    <hyperlink ref="B142" r:id="rId341" xr:uid="{00000000-0004-0000-0D00-000054010000}"/>
    <hyperlink ref="C142" r:id="rId342" xr:uid="{00000000-0004-0000-0D00-000055010000}"/>
    <hyperlink ref="E142" r:id="rId343" xr:uid="{00000000-0004-0000-0D00-000056010000}"/>
    <hyperlink ref="B143" r:id="rId344" xr:uid="{00000000-0004-0000-0D00-000057010000}"/>
    <hyperlink ref="C143" r:id="rId345" xr:uid="{00000000-0004-0000-0D00-000058010000}"/>
    <hyperlink ref="E143" r:id="rId346" xr:uid="{00000000-0004-0000-0D00-000059010000}"/>
    <hyperlink ref="B144" r:id="rId347" location="Season_5" xr:uid="{00000000-0004-0000-0D00-00005A010000}"/>
    <hyperlink ref="C144" r:id="rId348" xr:uid="{00000000-0004-0000-0D00-00005B010000}"/>
    <hyperlink ref="E144" r:id="rId349" xr:uid="{00000000-0004-0000-0D00-00005C010000}"/>
    <hyperlink ref="B145" r:id="rId350" location="Season_5" xr:uid="{00000000-0004-0000-0D00-00005D010000}"/>
    <hyperlink ref="C145" r:id="rId351" xr:uid="{00000000-0004-0000-0D00-00005E010000}"/>
    <hyperlink ref="E145" r:id="rId352" xr:uid="{00000000-0004-0000-0D00-00005F010000}"/>
    <hyperlink ref="B146" r:id="rId353" location="Season_5" xr:uid="{00000000-0004-0000-0D00-000060010000}"/>
    <hyperlink ref="C146" r:id="rId354" xr:uid="{00000000-0004-0000-0D00-000061010000}"/>
    <hyperlink ref="E146" r:id="rId355" xr:uid="{00000000-0004-0000-0D00-000062010000}"/>
    <hyperlink ref="B147" r:id="rId356" xr:uid="{00000000-0004-0000-0D00-000063010000}"/>
    <hyperlink ref="C147" r:id="rId357" xr:uid="{00000000-0004-0000-0D00-000064010000}"/>
    <hyperlink ref="E147" r:id="rId358" xr:uid="{00000000-0004-0000-0D00-000065010000}"/>
    <hyperlink ref="B148" r:id="rId359" xr:uid="{00000000-0004-0000-0D00-000066010000}"/>
    <hyperlink ref="C148" r:id="rId360" xr:uid="{00000000-0004-0000-0D00-000067010000}"/>
    <hyperlink ref="E148" r:id="rId361" xr:uid="{00000000-0004-0000-0D00-000068010000}"/>
    <hyperlink ref="B149" r:id="rId362" xr:uid="{00000000-0004-0000-0D00-000069010000}"/>
    <hyperlink ref="C149" r:id="rId363" xr:uid="{00000000-0004-0000-0D00-00006A010000}"/>
    <hyperlink ref="E149" r:id="rId364" xr:uid="{00000000-0004-0000-0D00-00006B010000}"/>
    <hyperlink ref="B150" r:id="rId365" xr:uid="{00000000-0004-0000-0D00-00006C010000}"/>
    <hyperlink ref="C150" r:id="rId366" xr:uid="{00000000-0004-0000-0D00-00006D010000}"/>
    <hyperlink ref="B151" r:id="rId367" xr:uid="{00000000-0004-0000-0D00-00006E010000}"/>
    <hyperlink ref="C151" r:id="rId368" xr:uid="{00000000-0004-0000-0D00-00006F010000}"/>
    <hyperlink ref="E151" r:id="rId369" xr:uid="{00000000-0004-0000-0D00-000070010000}"/>
    <hyperlink ref="B152" r:id="rId370" xr:uid="{00000000-0004-0000-0D00-000071010000}"/>
    <hyperlink ref="C152" r:id="rId371" xr:uid="{00000000-0004-0000-0D00-000072010000}"/>
    <hyperlink ref="E152" r:id="rId372" xr:uid="{00000000-0004-0000-0D00-000073010000}"/>
    <hyperlink ref="B153" r:id="rId373" xr:uid="{00000000-0004-0000-0D00-000074010000}"/>
    <hyperlink ref="C153" r:id="rId374" xr:uid="{00000000-0004-0000-0D00-000075010000}"/>
    <hyperlink ref="E153" r:id="rId375" xr:uid="{00000000-0004-0000-0D00-000076010000}"/>
    <hyperlink ref="B154" r:id="rId376" xr:uid="{00000000-0004-0000-0D00-000077010000}"/>
    <hyperlink ref="C154" r:id="rId377" xr:uid="{00000000-0004-0000-0D00-000078010000}"/>
    <hyperlink ref="E154" r:id="rId378" xr:uid="{00000000-0004-0000-0D00-000079010000}"/>
    <hyperlink ref="B155" r:id="rId379" xr:uid="{00000000-0004-0000-0D00-00007A010000}"/>
    <hyperlink ref="C155" r:id="rId380" xr:uid="{00000000-0004-0000-0D00-00007B010000}"/>
    <hyperlink ref="B156" r:id="rId381" xr:uid="{00000000-0004-0000-0D00-00007C010000}"/>
    <hyperlink ref="C156" r:id="rId382" xr:uid="{00000000-0004-0000-0D00-00007D010000}"/>
    <hyperlink ref="B157" r:id="rId383" xr:uid="{00000000-0004-0000-0D00-00007E010000}"/>
    <hyperlink ref="C157" r:id="rId384" xr:uid="{00000000-0004-0000-0D00-00007F010000}"/>
    <hyperlink ref="B158" r:id="rId385" xr:uid="{00000000-0004-0000-0D00-000080010000}"/>
    <hyperlink ref="C158" r:id="rId386" xr:uid="{00000000-0004-0000-0D00-000081010000}"/>
    <hyperlink ref="B159" r:id="rId387" xr:uid="{00000000-0004-0000-0D00-000082010000}"/>
    <hyperlink ref="C159" r:id="rId388" xr:uid="{00000000-0004-0000-0D00-000083010000}"/>
    <hyperlink ref="B160" r:id="rId389" xr:uid="{00000000-0004-0000-0D00-000084010000}"/>
    <hyperlink ref="C160" r:id="rId390" xr:uid="{00000000-0004-0000-0D00-000085010000}"/>
    <hyperlink ref="B161" r:id="rId391" xr:uid="{00000000-0004-0000-0D00-000086010000}"/>
    <hyperlink ref="C161" r:id="rId392" xr:uid="{00000000-0004-0000-0D00-000087010000}"/>
    <hyperlink ref="B162" r:id="rId393" xr:uid="{00000000-0004-0000-0D00-000088010000}"/>
    <hyperlink ref="C162" r:id="rId394" xr:uid="{00000000-0004-0000-0D00-000089010000}"/>
    <hyperlink ref="B163" r:id="rId395" xr:uid="{00000000-0004-0000-0D00-00008A010000}"/>
    <hyperlink ref="C163" r:id="rId396" xr:uid="{00000000-0004-0000-0D00-00008B010000}"/>
    <hyperlink ref="E163" r:id="rId397" xr:uid="{00000000-0004-0000-0D00-00008C010000}"/>
    <hyperlink ref="B164" r:id="rId398" xr:uid="{00000000-0004-0000-0D00-00008D010000}"/>
    <hyperlink ref="C164" r:id="rId399" xr:uid="{00000000-0004-0000-0D00-00008E010000}"/>
    <hyperlink ref="E164" r:id="rId400" xr:uid="{00000000-0004-0000-0D00-00008F010000}"/>
    <hyperlink ref="C165" r:id="rId401" xr:uid="{00000000-0004-0000-0D00-000090010000}"/>
    <hyperlink ref="E165" r:id="rId402" xr:uid="{00000000-0004-0000-0D00-000091010000}"/>
    <hyperlink ref="C166" r:id="rId403" xr:uid="{00000000-0004-0000-0D00-000092010000}"/>
    <hyperlink ref="E166" r:id="rId404" xr:uid="{00000000-0004-0000-0D00-000093010000}"/>
    <hyperlink ref="B167" r:id="rId405" xr:uid="{00000000-0004-0000-0D00-000094010000}"/>
    <hyperlink ref="C167" r:id="rId406" xr:uid="{00000000-0004-0000-0D00-000095010000}"/>
    <hyperlink ref="E167" r:id="rId407" xr:uid="{00000000-0004-0000-0D00-000096010000}"/>
    <hyperlink ref="B168" r:id="rId408" xr:uid="{00000000-0004-0000-0D00-000097010000}"/>
    <hyperlink ref="C168" r:id="rId409" xr:uid="{00000000-0004-0000-0D00-000098010000}"/>
    <hyperlink ref="E168" r:id="rId410" xr:uid="{00000000-0004-0000-0D00-000099010000}"/>
    <hyperlink ref="B169" r:id="rId411" xr:uid="{00000000-0004-0000-0D00-00009A010000}"/>
    <hyperlink ref="C169" r:id="rId412" xr:uid="{00000000-0004-0000-0D00-00009B010000}"/>
    <hyperlink ref="E169" r:id="rId413" xr:uid="{00000000-0004-0000-0D00-00009C010000}"/>
    <hyperlink ref="C170" r:id="rId414" xr:uid="{00000000-0004-0000-0D00-00009D010000}"/>
    <hyperlink ref="E170" r:id="rId415" xr:uid="{00000000-0004-0000-0D00-00009E010000}"/>
    <hyperlink ref="B171" r:id="rId416" xr:uid="{00000000-0004-0000-0D00-00009F010000}"/>
    <hyperlink ref="C171" r:id="rId417" xr:uid="{00000000-0004-0000-0D00-0000A0010000}"/>
    <hyperlink ref="B172" r:id="rId418" xr:uid="{00000000-0004-0000-0D00-0000A1010000}"/>
    <hyperlink ref="C172" r:id="rId419" xr:uid="{00000000-0004-0000-0D00-0000A2010000}"/>
    <hyperlink ref="E172" r:id="rId420" xr:uid="{00000000-0004-0000-0D00-0000A3010000}"/>
    <hyperlink ref="B173" r:id="rId421" location="Season_4" xr:uid="{00000000-0004-0000-0D00-0000A4010000}"/>
    <hyperlink ref="C173" r:id="rId422" xr:uid="{00000000-0004-0000-0D00-0000A5010000}"/>
    <hyperlink ref="E173" r:id="rId423" xr:uid="{00000000-0004-0000-0D00-0000A6010000}"/>
    <hyperlink ref="B174" r:id="rId424" location="Season_4" xr:uid="{00000000-0004-0000-0D00-0000A7010000}"/>
    <hyperlink ref="C174" r:id="rId425" xr:uid="{00000000-0004-0000-0D00-0000A8010000}"/>
    <hyperlink ref="E174" r:id="rId426" xr:uid="{00000000-0004-0000-0D00-0000A9010000}"/>
    <hyperlink ref="B175" r:id="rId427" location="Season_4" xr:uid="{00000000-0004-0000-0D00-0000AA010000}"/>
    <hyperlink ref="C175" r:id="rId428" xr:uid="{00000000-0004-0000-0D00-0000AB010000}"/>
    <hyperlink ref="E175" r:id="rId429" xr:uid="{00000000-0004-0000-0D00-0000AC010000}"/>
    <hyperlink ref="B176" r:id="rId430" xr:uid="{00000000-0004-0000-0D00-0000AD010000}"/>
    <hyperlink ref="C176" r:id="rId431" xr:uid="{00000000-0004-0000-0D00-0000AE010000}"/>
    <hyperlink ref="B177" r:id="rId432" xr:uid="{00000000-0004-0000-0D00-0000AF010000}"/>
    <hyperlink ref="C177" r:id="rId433" xr:uid="{00000000-0004-0000-0D00-0000B0010000}"/>
    <hyperlink ref="B178" r:id="rId434" xr:uid="{00000000-0004-0000-0D00-0000B1010000}"/>
    <hyperlink ref="C178" r:id="rId435" xr:uid="{00000000-0004-0000-0D00-0000B2010000}"/>
    <hyperlink ref="C179" r:id="rId436" xr:uid="{00000000-0004-0000-0D00-0000B3010000}"/>
    <hyperlink ref="E179" r:id="rId437" xr:uid="{00000000-0004-0000-0D00-0000B4010000}"/>
    <hyperlink ref="C180" r:id="rId438" xr:uid="{00000000-0004-0000-0D00-0000B5010000}"/>
    <hyperlink ref="E180" r:id="rId439" xr:uid="{00000000-0004-0000-0D00-0000B6010000}"/>
    <hyperlink ref="B181" r:id="rId440" xr:uid="{00000000-0004-0000-0D00-0000B7010000}"/>
    <hyperlink ref="C181" r:id="rId441" xr:uid="{00000000-0004-0000-0D00-0000B8010000}"/>
    <hyperlink ref="E181" r:id="rId442" xr:uid="{00000000-0004-0000-0D00-0000B9010000}"/>
    <hyperlink ref="B182" r:id="rId443" xr:uid="{00000000-0004-0000-0D00-0000BA010000}"/>
    <hyperlink ref="C182" r:id="rId444" xr:uid="{00000000-0004-0000-0D00-0000BB010000}"/>
    <hyperlink ref="B183" r:id="rId445" xr:uid="{00000000-0004-0000-0D00-0000BC010000}"/>
    <hyperlink ref="C183" r:id="rId446" xr:uid="{00000000-0004-0000-0D00-0000BD010000}"/>
    <hyperlink ref="B184" r:id="rId447" xr:uid="{00000000-0004-0000-0D00-0000BE010000}"/>
    <hyperlink ref="C184" r:id="rId448" xr:uid="{00000000-0004-0000-0D00-0000BF010000}"/>
    <hyperlink ref="B185" r:id="rId449" xr:uid="{00000000-0004-0000-0D00-0000C0010000}"/>
    <hyperlink ref="C185" r:id="rId450" xr:uid="{00000000-0004-0000-0D00-0000C1010000}"/>
    <hyperlink ref="B186" r:id="rId451" xr:uid="{00000000-0004-0000-0D00-0000C2010000}"/>
    <hyperlink ref="C186" r:id="rId452" xr:uid="{00000000-0004-0000-0D00-0000C3010000}"/>
    <hyperlink ref="B187" r:id="rId453" xr:uid="{00000000-0004-0000-0D00-0000C4010000}"/>
    <hyperlink ref="C187" r:id="rId454" xr:uid="{00000000-0004-0000-0D00-0000C5010000}"/>
    <hyperlink ref="B188" r:id="rId455" xr:uid="{00000000-0004-0000-0D00-0000C6010000}"/>
    <hyperlink ref="C188" r:id="rId456" xr:uid="{00000000-0004-0000-0D00-0000C7010000}"/>
    <hyperlink ref="E188" r:id="rId457" xr:uid="{00000000-0004-0000-0D00-0000C8010000}"/>
    <hyperlink ref="B189" r:id="rId458" xr:uid="{00000000-0004-0000-0D00-0000C9010000}"/>
    <hyperlink ref="C189" r:id="rId459" xr:uid="{00000000-0004-0000-0D00-0000CA010000}"/>
    <hyperlink ref="E189" r:id="rId460" xr:uid="{00000000-0004-0000-0D00-0000CB010000}"/>
    <hyperlink ref="C190" r:id="rId461" xr:uid="{00000000-0004-0000-0D00-0000CC010000}"/>
    <hyperlink ref="E190" r:id="rId462" xr:uid="{00000000-0004-0000-0D00-0000CD010000}"/>
    <hyperlink ref="C191" r:id="rId463" xr:uid="{00000000-0004-0000-0D00-0000CE010000}"/>
    <hyperlink ref="E191" r:id="rId464" xr:uid="{00000000-0004-0000-0D00-0000CF010000}"/>
    <hyperlink ref="C192" r:id="rId465" xr:uid="{00000000-0004-0000-0D00-0000D0010000}"/>
    <hyperlink ref="E192" r:id="rId466" xr:uid="{00000000-0004-0000-0D00-0000D1010000}"/>
    <hyperlink ref="C193" r:id="rId467" xr:uid="{00000000-0004-0000-0D00-0000D2010000}"/>
    <hyperlink ref="E193" r:id="rId468" xr:uid="{00000000-0004-0000-0D00-0000D3010000}"/>
    <hyperlink ref="C194" r:id="rId469" xr:uid="{00000000-0004-0000-0D00-0000D4010000}"/>
    <hyperlink ref="E194" r:id="rId470" xr:uid="{00000000-0004-0000-0D00-0000D5010000}"/>
    <hyperlink ref="B195" r:id="rId471" xr:uid="{00000000-0004-0000-0D00-0000D6010000}"/>
    <hyperlink ref="C195" r:id="rId472" xr:uid="{00000000-0004-0000-0D00-0000D7010000}"/>
    <hyperlink ref="C196" r:id="rId473" xr:uid="{00000000-0004-0000-0D00-0000D8010000}"/>
    <hyperlink ref="B197" r:id="rId474" xr:uid="{00000000-0004-0000-0D00-0000D9010000}"/>
    <hyperlink ref="C197" r:id="rId475" xr:uid="{00000000-0004-0000-0D00-0000DA010000}"/>
    <hyperlink ref="B198" r:id="rId476" xr:uid="{00000000-0004-0000-0D00-0000DB010000}"/>
    <hyperlink ref="C198" r:id="rId477" xr:uid="{00000000-0004-0000-0D00-0000DC010000}"/>
    <hyperlink ref="B199" r:id="rId478" xr:uid="{00000000-0004-0000-0D00-0000DD010000}"/>
    <hyperlink ref="C199" r:id="rId479" xr:uid="{00000000-0004-0000-0D00-0000DE010000}"/>
    <hyperlink ref="B200" r:id="rId480" xr:uid="{00000000-0004-0000-0D00-0000DF010000}"/>
    <hyperlink ref="C200" r:id="rId481" xr:uid="{00000000-0004-0000-0D00-0000E0010000}"/>
    <hyperlink ref="B201" r:id="rId482" location="Season_3" xr:uid="{00000000-0004-0000-0D00-0000E1010000}"/>
    <hyperlink ref="C201" r:id="rId483" xr:uid="{00000000-0004-0000-0D00-0000E2010000}"/>
    <hyperlink ref="E201" r:id="rId484" xr:uid="{00000000-0004-0000-0D00-0000E3010000}"/>
    <hyperlink ref="B202" r:id="rId485" location="Season_3" xr:uid="{00000000-0004-0000-0D00-0000E4010000}"/>
    <hyperlink ref="C202" r:id="rId486" xr:uid="{00000000-0004-0000-0D00-0000E5010000}"/>
    <hyperlink ref="E202" r:id="rId487" xr:uid="{00000000-0004-0000-0D00-0000E6010000}"/>
    <hyperlink ref="B203" r:id="rId488" location="Season_3" xr:uid="{00000000-0004-0000-0D00-0000E7010000}"/>
    <hyperlink ref="C203" r:id="rId489" xr:uid="{00000000-0004-0000-0D00-0000E8010000}"/>
    <hyperlink ref="E203" r:id="rId490" xr:uid="{00000000-0004-0000-0D00-0000E9010000}"/>
    <hyperlink ref="C204" r:id="rId491" xr:uid="{00000000-0004-0000-0D00-0000EA010000}"/>
    <hyperlink ref="C205" r:id="rId492" xr:uid="{00000000-0004-0000-0D00-0000EB010000}"/>
    <hyperlink ref="B206" r:id="rId493" xr:uid="{00000000-0004-0000-0D00-0000EC010000}"/>
    <hyperlink ref="C206" r:id="rId494" xr:uid="{00000000-0004-0000-0D00-0000ED010000}"/>
    <hyperlink ref="E206" r:id="rId495" xr:uid="{00000000-0004-0000-0D00-0000EE010000}"/>
    <hyperlink ref="C207" r:id="rId496" xr:uid="{00000000-0004-0000-0D00-0000EF010000}"/>
    <hyperlink ref="E207" r:id="rId497" xr:uid="{00000000-0004-0000-0D00-0000F0010000}"/>
    <hyperlink ref="C208" r:id="rId498" xr:uid="{00000000-0004-0000-0D00-0000F1010000}"/>
    <hyperlink ref="E208" r:id="rId499" xr:uid="{00000000-0004-0000-0D00-0000F2010000}"/>
    <hyperlink ref="C209" r:id="rId500" xr:uid="{00000000-0004-0000-0D00-0000F3010000}"/>
    <hyperlink ref="E209" r:id="rId501" xr:uid="{00000000-0004-0000-0D00-0000F4010000}"/>
    <hyperlink ref="B210" r:id="rId502" xr:uid="{00000000-0004-0000-0D00-0000F5010000}"/>
    <hyperlink ref="C210" r:id="rId503" xr:uid="{00000000-0004-0000-0D00-0000F6010000}"/>
    <hyperlink ref="B211" r:id="rId504" xr:uid="{00000000-0004-0000-0D00-0000F7010000}"/>
    <hyperlink ref="C211" r:id="rId505" xr:uid="{00000000-0004-0000-0D00-0000F8010000}"/>
    <hyperlink ref="B212" r:id="rId506" xr:uid="{00000000-0004-0000-0D00-0000F9010000}"/>
    <hyperlink ref="C212" r:id="rId507" xr:uid="{00000000-0004-0000-0D00-0000FA010000}"/>
    <hyperlink ref="B213" r:id="rId508" xr:uid="{00000000-0004-0000-0D00-0000FB010000}"/>
    <hyperlink ref="C213" r:id="rId509" xr:uid="{00000000-0004-0000-0D00-0000FC010000}"/>
    <hyperlink ref="B214" r:id="rId510" xr:uid="{00000000-0004-0000-0D00-0000FD010000}"/>
    <hyperlink ref="C214" r:id="rId511" xr:uid="{00000000-0004-0000-0D00-0000FE010000}"/>
    <hyperlink ref="B215" r:id="rId512" xr:uid="{00000000-0004-0000-0D00-0000FF010000}"/>
    <hyperlink ref="C215" r:id="rId513" xr:uid="{00000000-0004-0000-0D00-000000020000}"/>
    <hyperlink ref="B216" r:id="rId514" xr:uid="{00000000-0004-0000-0D00-000001020000}"/>
    <hyperlink ref="C216" r:id="rId515" xr:uid="{00000000-0004-0000-0D00-000002020000}"/>
    <hyperlink ref="C217" r:id="rId516" xr:uid="{00000000-0004-0000-0D00-000003020000}"/>
    <hyperlink ref="E217" r:id="rId517" xr:uid="{00000000-0004-0000-0D00-000004020000}"/>
    <hyperlink ref="C218" r:id="rId518" xr:uid="{00000000-0004-0000-0D00-000005020000}"/>
    <hyperlink ref="E218" r:id="rId519" xr:uid="{00000000-0004-0000-0D00-000006020000}"/>
    <hyperlink ref="B219" r:id="rId520" xr:uid="{00000000-0004-0000-0D00-000007020000}"/>
    <hyperlink ref="C219" r:id="rId521" xr:uid="{00000000-0004-0000-0D00-000008020000}"/>
    <hyperlink ref="B220" r:id="rId522" xr:uid="{00000000-0004-0000-0D00-000009020000}"/>
    <hyperlink ref="C220" r:id="rId523" xr:uid="{00000000-0004-0000-0D00-00000A020000}"/>
    <hyperlink ref="B221" r:id="rId524" xr:uid="{00000000-0004-0000-0D00-00000B020000}"/>
    <hyperlink ref="C221" r:id="rId525" xr:uid="{00000000-0004-0000-0D00-00000C020000}"/>
    <hyperlink ref="E221" r:id="rId526" xr:uid="{00000000-0004-0000-0D00-00000D020000}"/>
    <hyperlink ref="B222" r:id="rId527" xr:uid="{00000000-0004-0000-0D00-00000E020000}"/>
    <hyperlink ref="C222" r:id="rId528" xr:uid="{00000000-0004-0000-0D00-00000F020000}"/>
    <hyperlink ref="E222" r:id="rId529" xr:uid="{00000000-0004-0000-0D00-000010020000}"/>
    <hyperlink ref="B223" r:id="rId530" xr:uid="{00000000-0004-0000-0D00-000011020000}"/>
    <hyperlink ref="C223" r:id="rId531" xr:uid="{00000000-0004-0000-0D00-000012020000}"/>
    <hyperlink ref="E223" r:id="rId532" xr:uid="{00000000-0004-0000-0D00-000013020000}"/>
    <hyperlink ref="B224" r:id="rId533" xr:uid="{00000000-0004-0000-0D00-000014020000}"/>
    <hyperlink ref="C224" r:id="rId534" xr:uid="{00000000-0004-0000-0D00-000015020000}"/>
    <hyperlink ref="B225" r:id="rId535" xr:uid="{00000000-0004-0000-0D00-000016020000}"/>
    <hyperlink ref="C225" r:id="rId536" xr:uid="{00000000-0004-0000-0D00-000017020000}"/>
    <hyperlink ref="E225" r:id="rId537" xr:uid="{00000000-0004-0000-0D00-000018020000}"/>
    <hyperlink ref="B226" r:id="rId538" xr:uid="{00000000-0004-0000-0D00-000019020000}"/>
    <hyperlink ref="C226" r:id="rId539" xr:uid="{00000000-0004-0000-0D00-00001A020000}"/>
    <hyperlink ref="B227" r:id="rId540" xr:uid="{00000000-0004-0000-0D00-00001B020000}"/>
    <hyperlink ref="C227" r:id="rId541" xr:uid="{00000000-0004-0000-0D00-00001C020000}"/>
    <hyperlink ref="E227" r:id="rId542" xr:uid="{00000000-0004-0000-0D00-00001D020000}"/>
    <hyperlink ref="C228" r:id="rId543" xr:uid="{00000000-0004-0000-0D00-00001E020000}"/>
    <hyperlink ref="E228" r:id="rId544" xr:uid="{00000000-0004-0000-0D00-00001F020000}"/>
    <hyperlink ref="C229" r:id="rId545" xr:uid="{00000000-0004-0000-0D00-000020020000}"/>
    <hyperlink ref="E229" r:id="rId546" xr:uid="{00000000-0004-0000-0D00-000021020000}"/>
    <hyperlink ref="B230" r:id="rId547" xr:uid="{00000000-0004-0000-0D00-000022020000}"/>
    <hyperlink ref="C230" r:id="rId548" xr:uid="{00000000-0004-0000-0D00-000023020000}"/>
    <hyperlink ref="E230" r:id="rId549" xr:uid="{00000000-0004-0000-0D00-000024020000}"/>
    <hyperlink ref="B231" r:id="rId550" xr:uid="{00000000-0004-0000-0D00-000025020000}"/>
    <hyperlink ref="C231" r:id="rId551" xr:uid="{00000000-0004-0000-0D00-000026020000}"/>
    <hyperlink ref="E231" r:id="rId552" xr:uid="{00000000-0004-0000-0D00-000027020000}"/>
    <hyperlink ref="B232" r:id="rId553" xr:uid="{00000000-0004-0000-0D00-000028020000}"/>
    <hyperlink ref="C232" r:id="rId554" xr:uid="{00000000-0004-0000-0D00-000029020000}"/>
    <hyperlink ref="E232" r:id="rId555" xr:uid="{00000000-0004-0000-0D00-00002A020000}"/>
    <hyperlink ref="B233" r:id="rId556" xr:uid="{00000000-0004-0000-0D00-00002B020000}"/>
    <hyperlink ref="C233" r:id="rId557" xr:uid="{00000000-0004-0000-0D00-00002C020000}"/>
    <hyperlink ref="E233" r:id="rId558" xr:uid="{00000000-0004-0000-0D00-00002D020000}"/>
    <hyperlink ref="C234" r:id="rId559" xr:uid="{00000000-0004-0000-0D00-00002E020000}"/>
    <hyperlink ref="E234" r:id="rId560" xr:uid="{00000000-0004-0000-0D00-00002F020000}"/>
    <hyperlink ref="C235" r:id="rId561" xr:uid="{00000000-0004-0000-0D00-000030020000}"/>
    <hyperlink ref="E235" r:id="rId562" xr:uid="{00000000-0004-0000-0D00-000031020000}"/>
    <hyperlink ref="C236" r:id="rId563" xr:uid="{00000000-0004-0000-0D00-000032020000}"/>
    <hyperlink ref="E236" r:id="rId564" xr:uid="{00000000-0004-0000-0D00-000033020000}"/>
    <hyperlink ref="B237" r:id="rId565" xr:uid="{00000000-0004-0000-0D00-000034020000}"/>
    <hyperlink ref="C237" r:id="rId566" xr:uid="{00000000-0004-0000-0D00-000035020000}"/>
    <hyperlink ref="E237" r:id="rId567" xr:uid="{00000000-0004-0000-0D00-000036020000}"/>
    <hyperlink ref="C238" r:id="rId568" xr:uid="{00000000-0004-0000-0D00-000037020000}"/>
    <hyperlink ref="E238" r:id="rId569" xr:uid="{00000000-0004-0000-0D00-000038020000}"/>
    <hyperlink ref="B239" r:id="rId570" xr:uid="{00000000-0004-0000-0D00-000039020000}"/>
    <hyperlink ref="C239" r:id="rId571" xr:uid="{00000000-0004-0000-0D00-00003A020000}"/>
    <hyperlink ref="E239" r:id="rId572" xr:uid="{00000000-0004-0000-0D00-00003B020000}"/>
    <hyperlink ref="B240" r:id="rId573" xr:uid="{00000000-0004-0000-0D00-00003C020000}"/>
    <hyperlink ref="C240" r:id="rId574" xr:uid="{00000000-0004-0000-0D00-00003D020000}"/>
    <hyperlink ref="E240" r:id="rId575" xr:uid="{00000000-0004-0000-0D00-00003E020000}"/>
    <hyperlink ref="B241" r:id="rId576" xr:uid="{00000000-0004-0000-0D00-00003F020000}"/>
    <hyperlink ref="C241" r:id="rId577" xr:uid="{00000000-0004-0000-0D00-000040020000}"/>
    <hyperlink ref="E241" r:id="rId578" xr:uid="{00000000-0004-0000-0D00-000041020000}"/>
    <hyperlink ref="C242" r:id="rId579" xr:uid="{00000000-0004-0000-0D00-000042020000}"/>
    <hyperlink ref="C243" r:id="rId580" xr:uid="{00000000-0004-0000-0D00-000043020000}"/>
    <hyperlink ref="B244" r:id="rId581" xr:uid="{00000000-0004-0000-0D00-000044020000}"/>
    <hyperlink ref="C244" r:id="rId582" xr:uid="{00000000-0004-0000-0D00-000045020000}"/>
    <hyperlink ref="E244" r:id="rId583" xr:uid="{00000000-0004-0000-0D00-000046020000}"/>
    <hyperlink ref="C245" r:id="rId584" xr:uid="{00000000-0004-0000-0D00-000047020000}"/>
    <hyperlink ref="E245" r:id="rId585" xr:uid="{00000000-0004-0000-0D00-000048020000}"/>
    <hyperlink ref="C246" r:id="rId586" xr:uid="{00000000-0004-0000-0D00-000049020000}"/>
    <hyperlink ref="E246" r:id="rId587" xr:uid="{00000000-0004-0000-0D00-00004A020000}"/>
    <hyperlink ref="B247" r:id="rId588" xr:uid="{00000000-0004-0000-0D00-00004B020000}"/>
    <hyperlink ref="C247" r:id="rId589" xr:uid="{00000000-0004-0000-0D00-00004C020000}"/>
    <hyperlink ref="B248" r:id="rId590" xr:uid="{00000000-0004-0000-0D00-00004D020000}"/>
    <hyperlink ref="C248" r:id="rId591" xr:uid="{00000000-0004-0000-0D00-00004E020000}"/>
    <hyperlink ref="E248" r:id="rId592" xr:uid="{00000000-0004-0000-0D00-00004F020000}"/>
    <hyperlink ref="C249" r:id="rId593" xr:uid="{00000000-0004-0000-0D00-000050020000}"/>
    <hyperlink ref="B250" r:id="rId594" xr:uid="{00000000-0004-0000-0D00-000051020000}"/>
    <hyperlink ref="C250" r:id="rId595" xr:uid="{00000000-0004-0000-0D00-000052020000}"/>
    <hyperlink ref="B251" r:id="rId596" xr:uid="{00000000-0004-0000-0D00-000053020000}"/>
    <hyperlink ref="C251" r:id="rId597" xr:uid="{00000000-0004-0000-0D00-000054020000}"/>
    <hyperlink ref="B252" r:id="rId598" xr:uid="{00000000-0004-0000-0D00-000055020000}"/>
    <hyperlink ref="C252" r:id="rId599" xr:uid="{00000000-0004-0000-0D00-000056020000}"/>
    <hyperlink ref="B253" r:id="rId600" xr:uid="{00000000-0004-0000-0D00-000057020000}"/>
    <hyperlink ref="C253" r:id="rId601" xr:uid="{00000000-0004-0000-0D00-000058020000}"/>
    <hyperlink ref="B254" r:id="rId602" xr:uid="{00000000-0004-0000-0D00-000059020000}"/>
    <hyperlink ref="C254" r:id="rId603" xr:uid="{00000000-0004-0000-0D00-00005A020000}"/>
    <hyperlink ref="E254" r:id="rId604" xr:uid="{00000000-0004-0000-0D00-00005B020000}"/>
    <hyperlink ref="B255" r:id="rId605" xr:uid="{00000000-0004-0000-0D00-00005C020000}"/>
    <hyperlink ref="C255" r:id="rId606" xr:uid="{00000000-0004-0000-0D00-00005D020000}"/>
    <hyperlink ref="E255" r:id="rId607" xr:uid="{00000000-0004-0000-0D00-00005E020000}"/>
    <hyperlink ref="C256" r:id="rId608" xr:uid="{00000000-0004-0000-0D00-00005F020000}"/>
    <hyperlink ref="C257" r:id="rId609" xr:uid="{00000000-0004-0000-0D00-000060020000}"/>
    <hyperlink ref="C258" r:id="rId610" xr:uid="{00000000-0004-0000-0D00-000061020000}"/>
    <hyperlink ref="C259" r:id="rId611" xr:uid="{00000000-0004-0000-0D00-000062020000}"/>
    <hyperlink ref="E259" r:id="rId612" xr:uid="{00000000-0004-0000-0D00-000063020000}"/>
    <hyperlink ref="C260" r:id="rId613" xr:uid="{00000000-0004-0000-0D00-000064020000}"/>
    <hyperlink ref="E260" r:id="rId614" xr:uid="{00000000-0004-0000-0D00-000065020000}"/>
    <hyperlink ref="B261" r:id="rId615" xr:uid="{00000000-0004-0000-0D00-000066020000}"/>
    <hyperlink ref="C261" r:id="rId616" xr:uid="{00000000-0004-0000-0D00-000067020000}"/>
    <hyperlink ref="E261" r:id="rId617" xr:uid="{00000000-0004-0000-0D00-000068020000}"/>
    <hyperlink ref="B262" r:id="rId618" xr:uid="{00000000-0004-0000-0D00-000069020000}"/>
    <hyperlink ref="C262" r:id="rId619" xr:uid="{00000000-0004-0000-0D00-00006A020000}"/>
    <hyperlink ref="B263" r:id="rId620" xr:uid="{00000000-0004-0000-0D00-00006B020000}"/>
    <hyperlink ref="C263" r:id="rId621" xr:uid="{00000000-0004-0000-0D00-00006C020000}"/>
    <hyperlink ref="E263" r:id="rId622" xr:uid="{00000000-0004-0000-0D00-00006D020000}"/>
    <hyperlink ref="B264" r:id="rId623" xr:uid="{00000000-0004-0000-0D00-00006E020000}"/>
    <hyperlink ref="C264" r:id="rId624" xr:uid="{00000000-0004-0000-0D00-00006F020000}"/>
    <hyperlink ref="B265" r:id="rId625" xr:uid="{00000000-0004-0000-0D00-000070020000}"/>
    <hyperlink ref="C265" r:id="rId626" xr:uid="{00000000-0004-0000-0D00-000071020000}"/>
    <hyperlink ref="E265" r:id="rId627" xr:uid="{00000000-0004-0000-0D00-000072020000}"/>
    <hyperlink ref="B266" r:id="rId628" location="Season_2" xr:uid="{00000000-0004-0000-0D00-000073020000}"/>
    <hyperlink ref="C266" r:id="rId629" xr:uid="{00000000-0004-0000-0D00-000074020000}"/>
    <hyperlink ref="E266" r:id="rId630" xr:uid="{00000000-0004-0000-0D00-000075020000}"/>
    <hyperlink ref="B267" r:id="rId631" location="Season_2" xr:uid="{00000000-0004-0000-0D00-000076020000}"/>
    <hyperlink ref="C267" r:id="rId632" xr:uid="{00000000-0004-0000-0D00-000077020000}"/>
    <hyperlink ref="E267" r:id="rId633" xr:uid="{00000000-0004-0000-0D00-000078020000}"/>
    <hyperlink ref="B268" r:id="rId634" location="Season_2" xr:uid="{00000000-0004-0000-0D00-000079020000}"/>
    <hyperlink ref="C268" r:id="rId635" xr:uid="{00000000-0004-0000-0D00-00007A020000}"/>
    <hyperlink ref="E268" r:id="rId636" xr:uid="{00000000-0004-0000-0D00-00007B020000}"/>
    <hyperlink ref="B269" r:id="rId637" xr:uid="{00000000-0004-0000-0D00-00007C020000}"/>
    <hyperlink ref="C269" r:id="rId638" xr:uid="{00000000-0004-0000-0D00-00007D020000}"/>
    <hyperlink ref="B270" r:id="rId639" xr:uid="{00000000-0004-0000-0D00-00007E020000}"/>
    <hyperlink ref="C270" r:id="rId640" xr:uid="{00000000-0004-0000-0D00-00007F020000}"/>
    <hyperlink ref="E270" r:id="rId641" xr:uid="{00000000-0004-0000-0D00-000080020000}"/>
    <hyperlink ref="B271" r:id="rId642" xr:uid="{00000000-0004-0000-0D00-000081020000}"/>
    <hyperlink ref="C271" r:id="rId643" xr:uid="{00000000-0004-0000-0D00-000082020000}"/>
    <hyperlink ref="E271" r:id="rId644" xr:uid="{00000000-0004-0000-0D00-000083020000}"/>
    <hyperlink ref="B272" r:id="rId645" xr:uid="{00000000-0004-0000-0D00-000084020000}"/>
    <hyperlink ref="C272" r:id="rId646" xr:uid="{00000000-0004-0000-0D00-000085020000}"/>
    <hyperlink ref="E272" r:id="rId647" xr:uid="{00000000-0004-0000-0D00-000086020000}"/>
    <hyperlink ref="B273" r:id="rId648" xr:uid="{00000000-0004-0000-0D00-000087020000}"/>
    <hyperlink ref="C273" r:id="rId649" xr:uid="{00000000-0004-0000-0D00-000088020000}"/>
    <hyperlink ref="B274" r:id="rId650" xr:uid="{00000000-0004-0000-0D00-000089020000}"/>
    <hyperlink ref="C274" r:id="rId651" xr:uid="{00000000-0004-0000-0D00-00008A020000}"/>
    <hyperlink ref="B275" r:id="rId652" xr:uid="{00000000-0004-0000-0D00-00008B020000}"/>
    <hyperlink ref="C275" r:id="rId653" xr:uid="{00000000-0004-0000-0D00-00008C020000}"/>
    <hyperlink ref="E275" r:id="rId654" xr:uid="{00000000-0004-0000-0D00-00008D020000}"/>
    <hyperlink ref="B276" r:id="rId655" xr:uid="{00000000-0004-0000-0D00-00008E020000}"/>
    <hyperlink ref="C276" r:id="rId656" xr:uid="{00000000-0004-0000-0D00-00008F020000}"/>
    <hyperlink ref="E276" r:id="rId657" xr:uid="{00000000-0004-0000-0D00-000090020000}"/>
    <hyperlink ref="B277" r:id="rId658" xr:uid="{00000000-0004-0000-0D00-000091020000}"/>
    <hyperlink ref="C277" r:id="rId659" xr:uid="{00000000-0004-0000-0D00-000092020000}"/>
    <hyperlink ref="E277" r:id="rId660" xr:uid="{00000000-0004-0000-0D00-000093020000}"/>
    <hyperlink ref="B278" r:id="rId661" xr:uid="{00000000-0004-0000-0D00-000094020000}"/>
    <hyperlink ref="C278" r:id="rId662" xr:uid="{00000000-0004-0000-0D00-000095020000}"/>
    <hyperlink ref="B279" r:id="rId663" xr:uid="{00000000-0004-0000-0D00-000096020000}"/>
    <hyperlink ref="C279" r:id="rId664" xr:uid="{00000000-0004-0000-0D00-000097020000}"/>
    <hyperlink ref="E279" r:id="rId665" xr:uid="{00000000-0004-0000-0D00-000098020000}"/>
    <hyperlink ref="B280" r:id="rId666" xr:uid="{00000000-0004-0000-0D00-000099020000}"/>
    <hyperlink ref="C280" r:id="rId667" xr:uid="{00000000-0004-0000-0D00-00009A020000}"/>
    <hyperlink ref="C281" r:id="rId668" xr:uid="{00000000-0004-0000-0D00-00009B020000}"/>
    <hyperlink ref="E281" r:id="rId669" xr:uid="{00000000-0004-0000-0D00-00009C020000}"/>
    <hyperlink ref="C282" r:id="rId670" xr:uid="{00000000-0004-0000-0D00-00009D020000}"/>
    <hyperlink ref="E282" r:id="rId671" xr:uid="{00000000-0004-0000-0D00-00009E020000}"/>
    <hyperlink ref="C283" r:id="rId672" xr:uid="{00000000-0004-0000-0D00-00009F020000}"/>
    <hyperlink ref="E283" r:id="rId673" xr:uid="{00000000-0004-0000-0D00-0000A0020000}"/>
    <hyperlink ref="B284" r:id="rId674" xr:uid="{00000000-0004-0000-0D00-0000A1020000}"/>
    <hyperlink ref="C284" r:id="rId675" xr:uid="{00000000-0004-0000-0D00-0000A2020000}"/>
    <hyperlink ref="B285" r:id="rId676" xr:uid="{00000000-0004-0000-0D00-0000A3020000}"/>
    <hyperlink ref="C285" r:id="rId677" xr:uid="{00000000-0004-0000-0D00-0000A4020000}"/>
    <hyperlink ref="B286" r:id="rId678" xr:uid="{00000000-0004-0000-0D00-0000A5020000}"/>
    <hyperlink ref="C286" r:id="rId679" xr:uid="{00000000-0004-0000-0D00-0000A6020000}"/>
    <hyperlink ref="B287" r:id="rId680" xr:uid="{00000000-0004-0000-0D00-0000A7020000}"/>
    <hyperlink ref="C287" r:id="rId681" xr:uid="{00000000-0004-0000-0D00-0000A8020000}"/>
    <hyperlink ref="B288" r:id="rId682" xr:uid="{00000000-0004-0000-0D00-0000A9020000}"/>
    <hyperlink ref="C288" r:id="rId683" xr:uid="{00000000-0004-0000-0D00-0000AA020000}"/>
    <hyperlink ref="B289" r:id="rId684" xr:uid="{00000000-0004-0000-0D00-0000AB020000}"/>
    <hyperlink ref="C289" r:id="rId685" xr:uid="{00000000-0004-0000-0D00-0000AC020000}"/>
    <hyperlink ref="E289" r:id="rId686" xr:uid="{00000000-0004-0000-0D00-0000AD020000}"/>
    <hyperlink ref="B290" r:id="rId687" xr:uid="{00000000-0004-0000-0D00-0000AE020000}"/>
    <hyperlink ref="C290" r:id="rId688" xr:uid="{00000000-0004-0000-0D00-0000AF020000}"/>
    <hyperlink ref="B291" r:id="rId689" xr:uid="{00000000-0004-0000-0D00-0000B0020000}"/>
    <hyperlink ref="C291" r:id="rId690" xr:uid="{00000000-0004-0000-0D00-0000B1020000}"/>
    <hyperlink ref="B292" r:id="rId691" xr:uid="{00000000-0004-0000-0D00-0000B2020000}"/>
    <hyperlink ref="C292" r:id="rId692" xr:uid="{00000000-0004-0000-0D00-0000B3020000}"/>
    <hyperlink ref="E292" r:id="rId693" xr:uid="{00000000-0004-0000-0D00-0000B4020000}"/>
    <hyperlink ref="B293" r:id="rId694" xr:uid="{00000000-0004-0000-0D00-0000B5020000}"/>
    <hyperlink ref="C293" r:id="rId695" xr:uid="{00000000-0004-0000-0D00-0000B6020000}"/>
    <hyperlink ref="E293" r:id="rId696" xr:uid="{00000000-0004-0000-0D00-0000B7020000}"/>
    <hyperlink ref="B294" r:id="rId697" xr:uid="{00000000-0004-0000-0D00-0000B8020000}"/>
    <hyperlink ref="C294" r:id="rId698" xr:uid="{00000000-0004-0000-0D00-0000B9020000}"/>
    <hyperlink ref="E294" r:id="rId699" xr:uid="{00000000-0004-0000-0D00-0000BA020000}"/>
    <hyperlink ref="B295" r:id="rId700" xr:uid="{00000000-0004-0000-0D00-0000BB020000}"/>
    <hyperlink ref="C295" r:id="rId701" xr:uid="{00000000-0004-0000-0D00-0000BC020000}"/>
    <hyperlink ref="B296" r:id="rId702" xr:uid="{00000000-0004-0000-0D00-0000BD020000}"/>
    <hyperlink ref="C296" r:id="rId703" xr:uid="{00000000-0004-0000-0D00-0000BE020000}"/>
    <hyperlink ref="B297" r:id="rId704" xr:uid="{00000000-0004-0000-0D00-0000BF020000}"/>
    <hyperlink ref="C297" r:id="rId705" xr:uid="{00000000-0004-0000-0D00-0000C0020000}"/>
    <hyperlink ref="C298" r:id="rId706" xr:uid="{00000000-0004-0000-0D00-0000C1020000}"/>
    <hyperlink ref="E298" r:id="rId707" xr:uid="{00000000-0004-0000-0D00-0000C2020000}"/>
    <hyperlink ref="C299" r:id="rId708" xr:uid="{00000000-0004-0000-0D00-0000C3020000}"/>
    <hyperlink ref="E299" r:id="rId709" xr:uid="{00000000-0004-0000-0D00-0000C4020000}"/>
    <hyperlink ref="B300" r:id="rId710" xr:uid="{00000000-0004-0000-0D00-0000C5020000}"/>
    <hyperlink ref="C300" r:id="rId711" xr:uid="{00000000-0004-0000-0D00-0000C6020000}"/>
    <hyperlink ref="E300" r:id="rId712" xr:uid="{00000000-0004-0000-0D00-0000C7020000}"/>
    <hyperlink ref="B301" r:id="rId713" xr:uid="{00000000-0004-0000-0D00-0000C8020000}"/>
    <hyperlink ref="C301" r:id="rId714" xr:uid="{00000000-0004-0000-0D00-0000C9020000}"/>
    <hyperlink ref="E301" r:id="rId715" xr:uid="{00000000-0004-0000-0D00-0000CA020000}"/>
    <hyperlink ref="B302" r:id="rId716" xr:uid="{00000000-0004-0000-0D00-0000CB020000}"/>
    <hyperlink ref="C302" r:id="rId717" xr:uid="{00000000-0004-0000-0D00-0000CC020000}"/>
    <hyperlink ref="E302" r:id="rId718" xr:uid="{00000000-0004-0000-0D00-0000CD020000}"/>
    <hyperlink ref="B303" r:id="rId719" xr:uid="{00000000-0004-0000-0D00-0000CE020000}"/>
    <hyperlink ref="C303" r:id="rId720" xr:uid="{00000000-0004-0000-0D00-0000CF020000}"/>
    <hyperlink ref="E303" r:id="rId721" xr:uid="{00000000-0004-0000-0D00-0000D0020000}"/>
    <hyperlink ref="B304" r:id="rId722" xr:uid="{00000000-0004-0000-0D00-0000D1020000}"/>
    <hyperlink ref="C304" r:id="rId723" xr:uid="{00000000-0004-0000-0D00-0000D2020000}"/>
    <hyperlink ref="E304" r:id="rId724" xr:uid="{00000000-0004-0000-0D00-0000D3020000}"/>
    <hyperlink ref="B305" r:id="rId725" xr:uid="{00000000-0004-0000-0D00-0000D4020000}"/>
    <hyperlink ref="C305" r:id="rId726" xr:uid="{00000000-0004-0000-0D00-0000D5020000}"/>
    <hyperlink ref="E305" r:id="rId727" xr:uid="{00000000-0004-0000-0D00-0000D6020000}"/>
    <hyperlink ref="B306" r:id="rId728" xr:uid="{00000000-0004-0000-0D00-0000D7020000}"/>
    <hyperlink ref="C306" r:id="rId729" xr:uid="{00000000-0004-0000-0D00-0000D8020000}"/>
    <hyperlink ref="E306" r:id="rId730" xr:uid="{00000000-0004-0000-0D00-0000D9020000}"/>
    <hyperlink ref="B307" r:id="rId731" xr:uid="{00000000-0004-0000-0D00-0000DA020000}"/>
    <hyperlink ref="C307" r:id="rId732" xr:uid="{00000000-0004-0000-0D00-0000DB020000}"/>
    <hyperlink ref="E307" r:id="rId733" xr:uid="{00000000-0004-0000-0D00-0000DC020000}"/>
    <hyperlink ref="B308" r:id="rId734" xr:uid="{00000000-0004-0000-0D00-0000DD020000}"/>
    <hyperlink ref="C308" r:id="rId735" xr:uid="{00000000-0004-0000-0D00-0000DE020000}"/>
    <hyperlink ref="E308" r:id="rId736" xr:uid="{00000000-0004-0000-0D00-0000DF020000}"/>
    <hyperlink ref="B309" r:id="rId737" xr:uid="{00000000-0004-0000-0D00-0000E0020000}"/>
    <hyperlink ref="C309" r:id="rId738" xr:uid="{00000000-0004-0000-0D00-0000E1020000}"/>
    <hyperlink ref="B310" r:id="rId739" xr:uid="{00000000-0004-0000-0D00-0000E2020000}"/>
    <hyperlink ref="C310" r:id="rId740" xr:uid="{00000000-0004-0000-0D00-0000E3020000}"/>
    <hyperlink ref="E310" r:id="rId741" xr:uid="{00000000-0004-0000-0D00-0000E4020000}"/>
    <hyperlink ref="B311" r:id="rId742" xr:uid="{00000000-0004-0000-0D00-0000E5020000}"/>
    <hyperlink ref="C311" r:id="rId743" xr:uid="{00000000-0004-0000-0D00-0000E6020000}"/>
    <hyperlink ref="B312" r:id="rId744" xr:uid="{00000000-0004-0000-0D00-0000E7020000}"/>
    <hyperlink ref="C312" r:id="rId745" xr:uid="{00000000-0004-0000-0D00-0000E8020000}"/>
    <hyperlink ref="E312" r:id="rId746" xr:uid="{00000000-0004-0000-0D00-0000E9020000}"/>
    <hyperlink ref="C313" r:id="rId747" xr:uid="{00000000-0004-0000-0D00-0000EA020000}"/>
    <hyperlink ref="E313" r:id="rId748" xr:uid="{00000000-0004-0000-0D00-0000EB020000}"/>
    <hyperlink ref="C314" r:id="rId749" xr:uid="{00000000-0004-0000-0D00-0000EC020000}"/>
    <hyperlink ref="E314" r:id="rId750" xr:uid="{00000000-0004-0000-0D00-0000ED020000}"/>
    <hyperlink ref="B315" r:id="rId751" xr:uid="{00000000-0004-0000-0D00-0000EE020000}"/>
    <hyperlink ref="C315" r:id="rId752" xr:uid="{00000000-0004-0000-0D00-0000EF020000}"/>
    <hyperlink ref="B316" r:id="rId753" xr:uid="{00000000-0004-0000-0D00-0000F0020000}"/>
    <hyperlink ref="C316" r:id="rId754" xr:uid="{00000000-0004-0000-0D00-0000F1020000}"/>
    <hyperlink ref="C317" r:id="rId755" xr:uid="{00000000-0004-0000-0D00-0000F2020000}"/>
    <hyperlink ref="E317" r:id="rId756" xr:uid="{00000000-0004-0000-0D00-0000F3020000}"/>
    <hyperlink ref="C318" r:id="rId757" xr:uid="{00000000-0004-0000-0D00-0000F4020000}"/>
    <hyperlink ref="E318" r:id="rId758" xr:uid="{00000000-0004-0000-0D00-0000F5020000}"/>
    <hyperlink ref="C319" r:id="rId759" xr:uid="{00000000-0004-0000-0D00-0000F6020000}"/>
    <hyperlink ref="E319" r:id="rId760" xr:uid="{00000000-0004-0000-0D00-0000F7020000}"/>
    <hyperlink ref="B320" r:id="rId761" xr:uid="{00000000-0004-0000-0D00-0000F8020000}"/>
    <hyperlink ref="C320" r:id="rId762" xr:uid="{00000000-0004-0000-0D00-0000F9020000}"/>
    <hyperlink ref="B321" r:id="rId763" xr:uid="{00000000-0004-0000-0D00-0000FA020000}"/>
    <hyperlink ref="C321" r:id="rId764" xr:uid="{00000000-0004-0000-0D00-0000FB020000}"/>
    <hyperlink ref="B322" r:id="rId765" xr:uid="{00000000-0004-0000-0D00-0000FC020000}"/>
    <hyperlink ref="C322" r:id="rId766" xr:uid="{00000000-0004-0000-0D00-0000FD020000}"/>
    <hyperlink ref="E322" r:id="rId767" xr:uid="{00000000-0004-0000-0D00-0000FE020000}"/>
    <hyperlink ref="B323" r:id="rId768" xr:uid="{00000000-0004-0000-0D00-0000FF020000}"/>
    <hyperlink ref="C323" r:id="rId769" xr:uid="{00000000-0004-0000-0D00-000000030000}"/>
    <hyperlink ref="E323" r:id="rId770" xr:uid="{00000000-0004-0000-0D00-000001030000}"/>
    <hyperlink ref="B324" r:id="rId771" xr:uid="{00000000-0004-0000-0D00-000002030000}"/>
    <hyperlink ref="C324" r:id="rId772" xr:uid="{00000000-0004-0000-0D00-000003030000}"/>
    <hyperlink ref="B325" r:id="rId773" xr:uid="{00000000-0004-0000-0D00-000004030000}"/>
    <hyperlink ref="C325" r:id="rId774" xr:uid="{00000000-0004-0000-0D00-000005030000}"/>
    <hyperlink ref="B326" r:id="rId775" xr:uid="{00000000-0004-0000-0D00-000006030000}"/>
    <hyperlink ref="C326" r:id="rId776" xr:uid="{00000000-0004-0000-0D00-000007030000}"/>
    <hyperlink ref="B327" r:id="rId777" xr:uid="{00000000-0004-0000-0D00-000008030000}"/>
    <hyperlink ref="C327" r:id="rId778" xr:uid="{00000000-0004-0000-0D00-000009030000}"/>
    <hyperlink ref="E327" r:id="rId779" xr:uid="{00000000-0004-0000-0D00-00000A030000}"/>
    <hyperlink ref="B328" r:id="rId780" xr:uid="{00000000-0004-0000-0D00-00000B030000}"/>
    <hyperlink ref="C328" r:id="rId781" xr:uid="{00000000-0004-0000-0D00-00000C030000}"/>
    <hyperlink ref="E328" r:id="rId782" xr:uid="{00000000-0004-0000-0D00-00000D030000}"/>
    <hyperlink ref="B329" r:id="rId783" xr:uid="{00000000-0004-0000-0D00-00000E030000}"/>
    <hyperlink ref="C329" r:id="rId784" xr:uid="{00000000-0004-0000-0D00-00000F030000}"/>
    <hyperlink ref="B330" r:id="rId785" xr:uid="{00000000-0004-0000-0D00-000010030000}"/>
    <hyperlink ref="C330" r:id="rId786" xr:uid="{00000000-0004-0000-0D00-000011030000}"/>
    <hyperlink ref="B331" r:id="rId787" xr:uid="{00000000-0004-0000-0D00-000012030000}"/>
    <hyperlink ref="C331" r:id="rId788" xr:uid="{00000000-0004-0000-0D00-000013030000}"/>
    <hyperlink ref="C332" r:id="rId789" xr:uid="{00000000-0004-0000-0D00-000014030000}"/>
    <hyperlink ref="E332" r:id="rId790" xr:uid="{00000000-0004-0000-0D00-000015030000}"/>
    <hyperlink ref="C333" r:id="rId791" xr:uid="{00000000-0004-0000-0D00-000016030000}"/>
    <hyperlink ref="E333" r:id="rId792" xr:uid="{00000000-0004-0000-0D00-000017030000}"/>
    <hyperlink ref="B334" r:id="rId793" xr:uid="{00000000-0004-0000-0D00-000018030000}"/>
    <hyperlink ref="C334" r:id="rId794" xr:uid="{00000000-0004-0000-0D00-000019030000}"/>
    <hyperlink ref="C335" r:id="rId795" xr:uid="{00000000-0004-0000-0D00-00001A030000}"/>
    <hyperlink ref="E335" r:id="rId796" xr:uid="{00000000-0004-0000-0D00-00001B030000}"/>
    <hyperlink ref="C336" r:id="rId797" xr:uid="{00000000-0004-0000-0D00-00001C030000}"/>
    <hyperlink ref="E336" r:id="rId798" xr:uid="{00000000-0004-0000-0D00-00001D030000}"/>
    <hyperlink ref="B337" r:id="rId799" xr:uid="{00000000-0004-0000-0D00-00001E030000}"/>
    <hyperlink ref="C337" r:id="rId800" xr:uid="{00000000-0004-0000-0D00-00001F030000}"/>
    <hyperlink ref="E337" r:id="rId801" xr:uid="{00000000-0004-0000-0D00-000020030000}"/>
    <hyperlink ref="B338" r:id="rId802" xr:uid="{00000000-0004-0000-0D00-000021030000}"/>
    <hyperlink ref="C338" r:id="rId803" xr:uid="{00000000-0004-0000-0D00-000022030000}"/>
    <hyperlink ref="E338" r:id="rId804" xr:uid="{00000000-0004-0000-0D00-000023030000}"/>
    <hyperlink ref="C339" r:id="rId805" xr:uid="{00000000-0004-0000-0D00-000024030000}"/>
    <hyperlink ref="E339" r:id="rId806" xr:uid="{00000000-0004-0000-0D00-000025030000}"/>
    <hyperlink ref="B340" r:id="rId807" xr:uid="{00000000-0004-0000-0D00-000026030000}"/>
    <hyperlink ref="C340" r:id="rId808" xr:uid="{00000000-0004-0000-0D00-000027030000}"/>
    <hyperlink ref="B341" r:id="rId809" xr:uid="{00000000-0004-0000-0D00-000028030000}"/>
    <hyperlink ref="C341" r:id="rId810" xr:uid="{00000000-0004-0000-0D00-000029030000}"/>
    <hyperlink ref="B342" r:id="rId811" xr:uid="{00000000-0004-0000-0D00-00002A030000}"/>
    <hyperlink ref="C342" r:id="rId812" xr:uid="{00000000-0004-0000-0D00-00002B030000}"/>
    <hyperlink ref="B343" r:id="rId813" xr:uid="{00000000-0004-0000-0D00-00002C030000}"/>
    <hyperlink ref="C343" r:id="rId814" xr:uid="{00000000-0004-0000-0D00-00002D030000}"/>
    <hyperlink ref="E343" r:id="rId815" xr:uid="{00000000-0004-0000-0D00-00002E030000}"/>
    <hyperlink ref="B344" r:id="rId816" xr:uid="{00000000-0004-0000-0D00-00002F030000}"/>
    <hyperlink ref="C344" r:id="rId817" xr:uid="{00000000-0004-0000-0D00-000030030000}"/>
    <hyperlink ref="E344" r:id="rId818" xr:uid="{00000000-0004-0000-0D00-000031030000}"/>
    <hyperlink ref="C345" r:id="rId819" xr:uid="{00000000-0004-0000-0D00-000032030000}"/>
    <hyperlink ref="E345" r:id="rId820" xr:uid="{00000000-0004-0000-0D00-000033030000}"/>
    <hyperlink ref="C346" r:id="rId821" xr:uid="{00000000-0004-0000-0D00-000034030000}"/>
    <hyperlink ref="E346" r:id="rId822" xr:uid="{00000000-0004-0000-0D00-000035030000}"/>
    <hyperlink ref="C347" r:id="rId823" xr:uid="{00000000-0004-0000-0D00-000036030000}"/>
    <hyperlink ref="E347" r:id="rId824" xr:uid="{00000000-0004-0000-0D00-000037030000}"/>
    <hyperlink ref="C348" r:id="rId825" xr:uid="{00000000-0004-0000-0D00-000038030000}"/>
    <hyperlink ref="E348" r:id="rId826" xr:uid="{00000000-0004-0000-0D00-000039030000}"/>
    <hyperlink ref="B349" r:id="rId827" xr:uid="{00000000-0004-0000-0D00-00003A030000}"/>
    <hyperlink ref="C349" r:id="rId828" xr:uid="{00000000-0004-0000-0D00-00003B030000}"/>
    <hyperlink ref="C350" r:id="rId829" xr:uid="{00000000-0004-0000-0D00-00003C030000}"/>
    <hyperlink ref="C351" r:id="rId830" xr:uid="{00000000-0004-0000-0D00-00003D030000}"/>
    <hyperlink ref="E351" r:id="rId831" xr:uid="{00000000-0004-0000-0D00-00003E030000}"/>
    <hyperlink ref="C352" r:id="rId832" xr:uid="{00000000-0004-0000-0D00-00003F030000}"/>
    <hyperlink ref="E352" r:id="rId833" xr:uid="{00000000-0004-0000-0D00-000040030000}"/>
    <hyperlink ref="C353" r:id="rId834" xr:uid="{00000000-0004-0000-0D00-000041030000}"/>
    <hyperlink ref="B354" r:id="rId835" xr:uid="{00000000-0004-0000-0D00-000042030000}"/>
    <hyperlink ref="C354" r:id="rId836" xr:uid="{00000000-0004-0000-0D00-000043030000}"/>
    <hyperlink ref="E354" r:id="rId837" xr:uid="{00000000-0004-0000-0D00-000044030000}"/>
    <hyperlink ref="B355" r:id="rId838" xr:uid="{00000000-0004-0000-0D00-000045030000}"/>
    <hyperlink ref="C355" r:id="rId839" xr:uid="{00000000-0004-0000-0D00-000046030000}"/>
    <hyperlink ref="B356" r:id="rId840" xr:uid="{00000000-0004-0000-0D00-000047030000}"/>
    <hyperlink ref="C356" r:id="rId841" xr:uid="{00000000-0004-0000-0D00-000048030000}"/>
    <hyperlink ref="B357" r:id="rId842" xr:uid="{00000000-0004-0000-0D00-000049030000}"/>
    <hyperlink ref="C357" r:id="rId843" xr:uid="{00000000-0004-0000-0D00-00004A030000}"/>
    <hyperlink ref="C358" r:id="rId844" xr:uid="{00000000-0004-0000-0D00-00004B030000}"/>
    <hyperlink ref="E358" r:id="rId845" xr:uid="{00000000-0004-0000-0D00-00004C030000}"/>
    <hyperlink ref="C359" r:id="rId846" xr:uid="{00000000-0004-0000-0D00-00004D030000}"/>
    <hyperlink ref="E359" r:id="rId847" xr:uid="{00000000-0004-0000-0D00-00004E030000}"/>
    <hyperlink ref="B360" r:id="rId848" xr:uid="{00000000-0004-0000-0D00-00004F030000}"/>
    <hyperlink ref="C360" r:id="rId849" xr:uid="{00000000-0004-0000-0D00-000050030000}"/>
    <hyperlink ref="E360" r:id="rId850" xr:uid="{00000000-0004-0000-0D00-000051030000}"/>
    <hyperlink ref="B361" r:id="rId851" xr:uid="{00000000-0004-0000-0D00-000052030000}"/>
    <hyperlink ref="C361" r:id="rId852" xr:uid="{00000000-0004-0000-0D00-000053030000}"/>
    <hyperlink ref="E361" r:id="rId853" xr:uid="{00000000-0004-0000-0D00-000054030000}"/>
    <hyperlink ref="B362" r:id="rId854" xr:uid="{00000000-0004-0000-0D00-000055030000}"/>
    <hyperlink ref="C362" r:id="rId855" xr:uid="{00000000-0004-0000-0D00-000056030000}"/>
    <hyperlink ref="B363" r:id="rId856" xr:uid="{00000000-0004-0000-0D00-000057030000}"/>
    <hyperlink ref="C363" r:id="rId857" xr:uid="{00000000-0004-0000-0D00-000058030000}"/>
    <hyperlink ref="B364" r:id="rId858" xr:uid="{00000000-0004-0000-0D00-000059030000}"/>
    <hyperlink ref="C364" r:id="rId859" xr:uid="{00000000-0004-0000-0D00-00005A030000}"/>
    <hyperlink ref="E364" r:id="rId860" xr:uid="{00000000-0004-0000-0D00-00005B030000}"/>
    <hyperlink ref="B365" r:id="rId861" xr:uid="{00000000-0004-0000-0D00-00005C030000}"/>
    <hyperlink ref="C365" r:id="rId862" xr:uid="{00000000-0004-0000-0D00-00005D030000}"/>
    <hyperlink ref="E365" r:id="rId863" xr:uid="{00000000-0004-0000-0D00-00005E030000}"/>
    <hyperlink ref="B366" r:id="rId864" xr:uid="{00000000-0004-0000-0D00-00005F030000}"/>
    <hyperlink ref="C366" r:id="rId865" xr:uid="{00000000-0004-0000-0D00-000060030000}"/>
    <hyperlink ref="C367" r:id="rId866" xr:uid="{00000000-0004-0000-0D00-000061030000}"/>
    <hyperlink ref="E367" r:id="rId867" xr:uid="{00000000-0004-0000-0D00-000062030000}"/>
    <hyperlink ref="C368" r:id="rId868" xr:uid="{00000000-0004-0000-0D00-000063030000}"/>
    <hyperlink ref="E368" r:id="rId869" xr:uid="{00000000-0004-0000-0D00-000064030000}"/>
    <hyperlink ref="C369" r:id="rId870" xr:uid="{00000000-0004-0000-0D00-000065030000}"/>
    <hyperlink ref="E369" r:id="rId871" xr:uid="{00000000-0004-0000-0D00-000066030000}"/>
    <hyperlink ref="B370" r:id="rId872" xr:uid="{00000000-0004-0000-0D00-000067030000}"/>
    <hyperlink ref="C370" r:id="rId873" xr:uid="{00000000-0004-0000-0D00-000068030000}"/>
    <hyperlink ref="E370" r:id="rId874" xr:uid="{00000000-0004-0000-0D00-000069030000}"/>
    <hyperlink ref="B371" r:id="rId875" xr:uid="{00000000-0004-0000-0D00-00006A030000}"/>
    <hyperlink ref="C371" r:id="rId876" xr:uid="{00000000-0004-0000-0D00-00006B030000}"/>
    <hyperlink ref="E371" r:id="rId877" xr:uid="{00000000-0004-0000-0D00-00006C030000}"/>
    <hyperlink ref="B372" r:id="rId878" xr:uid="{00000000-0004-0000-0D00-00006D030000}"/>
    <hyperlink ref="C372" r:id="rId879" xr:uid="{00000000-0004-0000-0D00-00006E030000}"/>
    <hyperlink ref="E372" r:id="rId880" xr:uid="{00000000-0004-0000-0D00-00006F030000}"/>
    <hyperlink ref="C373" r:id="rId881" xr:uid="{00000000-0004-0000-0D00-000070030000}"/>
    <hyperlink ref="E373" r:id="rId882" xr:uid="{00000000-0004-0000-0D00-000071030000}"/>
    <hyperlink ref="C374" r:id="rId883" xr:uid="{00000000-0004-0000-0D00-000072030000}"/>
    <hyperlink ref="E374" r:id="rId884" xr:uid="{00000000-0004-0000-0D00-000073030000}"/>
    <hyperlink ref="C375" r:id="rId885" xr:uid="{00000000-0004-0000-0D00-000074030000}"/>
    <hyperlink ref="E375" r:id="rId886" xr:uid="{00000000-0004-0000-0D00-000075030000}"/>
    <hyperlink ref="C376" r:id="rId887" xr:uid="{00000000-0004-0000-0D00-000076030000}"/>
    <hyperlink ref="C377" r:id="rId888" xr:uid="{00000000-0004-0000-0D00-000077030000}"/>
    <hyperlink ref="E377" r:id="rId889" xr:uid="{00000000-0004-0000-0D00-000078030000}"/>
    <hyperlink ref="C378" r:id="rId890" xr:uid="{00000000-0004-0000-0D00-000079030000}"/>
    <hyperlink ref="E378" r:id="rId891" xr:uid="{00000000-0004-0000-0D00-00007A030000}"/>
    <hyperlink ref="B379" r:id="rId892" xr:uid="{00000000-0004-0000-0D00-00007B030000}"/>
    <hyperlink ref="C379" r:id="rId893" xr:uid="{00000000-0004-0000-0D00-00007C030000}"/>
    <hyperlink ref="B380" r:id="rId894" xr:uid="{00000000-0004-0000-0D00-00007D030000}"/>
    <hyperlink ref="C380" r:id="rId895" xr:uid="{00000000-0004-0000-0D00-00007E030000}"/>
    <hyperlink ref="B381" r:id="rId896" xr:uid="{00000000-0004-0000-0D00-00007F030000}"/>
    <hyperlink ref="C381" r:id="rId897" xr:uid="{00000000-0004-0000-0D00-000080030000}"/>
    <hyperlink ref="B382" r:id="rId898" xr:uid="{00000000-0004-0000-0D00-000081030000}"/>
    <hyperlink ref="C382" r:id="rId899" xr:uid="{00000000-0004-0000-0D00-000082030000}"/>
    <hyperlink ref="E382" r:id="rId900" xr:uid="{00000000-0004-0000-0D00-000083030000}"/>
    <hyperlink ref="B383" r:id="rId901" xr:uid="{00000000-0004-0000-0D00-000084030000}"/>
    <hyperlink ref="C383" r:id="rId902" xr:uid="{00000000-0004-0000-0D00-000085030000}"/>
    <hyperlink ref="C384" r:id="rId903" xr:uid="{00000000-0004-0000-0D00-000086030000}"/>
    <hyperlink ref="E384" r:id="rId904" xr:uid="{00000000-0004-0000-0D00-000087030000}"/>
    <hyperlink ref="B385" r:id="rId905" xr:uid="{00000000-0004-0000-0D00-000088030000}"/>
    <hyperlink ref="C385" r:id="rId906" xr:uid="{00000000-0004-0000-0D00-000089030000}"/>
    <hyperlink ref="E385" r:id="rId907" xr:uid="{00000000-0004-0000-0D00-00008A030000}"/>
    <hyperlink ref="B386" r:id="rId908" xr:uid="{00000000-0004-0000-0D00-00008B030000}"/>
    <hyperlink ref="C386" r:id="rId909" xr:uid="{00000000-0004-0000-0D00-00008C030000}"/>
    <hyperlink ref="E386" r:id="rId910" xr:uid="{00000000-0004-0000-0D00-00008D030000}"/>
    <hyperlink ref="B387" r:id="rId911" xr:uid="{00000000-0004-0000-0D00-00008E030000}"/>
    <hyperlink ref="C387" r:id="rId912" xr:uid="{00000000-0004-0000-0D00-00008F030000}"/>
    <hyperlink ref="B388" r:id="rId913" xr:uid="{00000000-0004-0000-0D00-000090030000}"/>
    <hyperlink ref="C388" r:id="rId914" xr:uid="{00000000-0004-0000-0D00-000091030000}"/>
    <hyperlink ref="E388" r:id="rId915" xr:uid="{00000000-0004-0000-0D00-000092030000}"/>
    <hyperlink ref="B389" r:id="rId916" xr:uid="{00000000-0004-0000-0D00-000093030000}"/>
    <hyperlink ref="C389" r:id="rId917" xr:uid="{00000000-0004-0000-0D00-000094030000}"/>
    <hyperlink ref="B390" r:id="rId918" xr:uid="{00000000-0004-0000-0D00-000095030000}"/>
    <hyperlink ref="C390" r:id="rId919" xr:uid="{00000000-0004-0000-0D00-000096030000}"/>
    <hyperlink ref="E390" r:id="rId920" xr:uid="{00000000-0004-0000-0D00-000097030000}"/>
    <hyperlink ref="B391" r:id="rId921" xr:uid="{00000000-0004-0000-0D00-000098030000}"/>
    <hyperlink ref="C391" r:id="rId922" xr:uid="{00000000-0004-0000-0D00-000099030000}"/>
    <hyperlink ref="E391" r:id="rId923" xr:uid="{00000000-0004-0000-0D00-00009A030000}"/>
    <hyperlink ref="B392" r:id="rId924" xr:uid="{00000000-0004-0000-0D00-00009B030000}"/>
    <hyperlink ref="C392" r:id="rId925" xr:uid="{00000000-0004-0000-0D00-00009C030000}"/>
    <hyperlink ref="B393" r:id="rId926" xr:uid="{00000000-0004-0000-0D00-00009D030000}"/>
    <hyperlink ref="C393" r:id="rId927" xr:uid="{00000000-0004-0000-0D00-00009E030000}"/>
    <hyperlink ref="B394" r:id="rId928" xr:uid="{00000000-0004-0000-0D00-00009F030000}"/>
    <hyperlink ref="C394" r:id="rId929" xr:uid="{00000000-0004-0000-0D00-0000A0030000}"/>
    <hyperlink ref="B395" r:id="rId930" xr:uid="{00000000-0004-0000-0D00-0000A1030000}"/>
    <hyperlink ref="C395" r:id="rId931" xr:uid="{00000000-0004-0000-0D00-0000A2030000}"/>
    <hyperlink ref="B396" r:id="rId932" xr:uid="{00000000-0004-0000-0D00-0000A3030000}"/>
    <hyperlink ref="C396" r:id="rId933" xr:uid="{00000000-0004-0000-0D00-0000A4030000}"/>
    <hyperlink ref="E396" r:id="rId934" xr:uid="{00000000-0004-0000-0D00-0000A5030000}"/>
    <hyperlink ref="C397" r:id="rId935" xr:uid="{00000000-0004-0000-0D00-0000A6030000}"/>
    <hyperlink ref="E397" r:id="rId936" xr:uid="{00000000-0004-0000-0D00-0000A7030000}"/>
    <hyperlink ref="C398" r:id="rId937" xr:uid="{00000000-0004-0000-0D00-0000A8030000}"/>
    <hyperlink ref="E398" r:id="rId938" xr:uid="{00000000-0004-0000-0D00-0000A9030000}"/>
    <hyperlink ref="C399" r:id="rId939" xr:uid="{00000000-0004-0000-0D00-0000AA030000}"/>
    <hyperlink ref="E399" r:id="rId940" xr:uid="{00000000-0004-0000-0D00-0000AB030000}"/>
    <hyperlink ref="C400" r:id="rId941" xr:uid="{00000000-0004-0000-0D00-0000AC030000}"/>
    <hyperlink ref="C401" r:id="rId942" xr:uid="{00000000-0004-0000-0D00-0000AD030000}"/>
    <hyperlink ref="B402" r:id="rId943" xr:uid="{00000000-0004-0000-0D00-0000AE030000}"/>
    <hyperlink ref="C402" r:id="rId944" xr:uid="{00000000-0004-0000-0D00-0000AF030000}"/>
    <hyperlink ref="E402" r:id="rId945" xr:uid="{00000000-0004-0000-0D00-0000B0030000}"/>
    <hyperlink ref="B403" r:id="rId946" xr:uid="{00000000-0004-0000-0D00-0000B1030000}"/>
    <hyperlink ref="C403" r:id="rId947" xr:uid="{00000000-0004-0000-0D00-0000B2030000}"/>
    <hyperlink ref="E403" r:id="rId948" xr:uid="{00000000-0004-0000-0D00-0000B3030000}"/>
    <hyperlink ref="B404" r:id="rId949" xr:uid="{00000000-0004-0000-0D00-0000B4030000}"/>
    <hyperlink ref="C404" r:id="rId950" xr:uid="{00000000-0004-0000-0D00-0000B5030000}"/>
    <hyperlink ref="B405" r:id="rId951" xr:uid="{00000000-0004-0000-0D00-0000B6030000}"/>
    <hyperlink ref="C405" r:id="rId952" xr:uid="{00000000-0004-0000-0D00-0000B7030000}"/>
    <hyperlink ref="E405" r:id="rId953" xr:uid="{00000000-0004-0000-0D00-0000B8030000}"/>
    <hyperlink ref="B406" r:id="rId954" xr:uid="{00000000-0004-0000-0D00-0000B9030000}"/>
    <hyperlink ref="C406" r:id="rId955" xr:uid="{00000000-0004-0000-0D00-0000BA030000}"/>
    <hyperlink ref="E406" r:id="rId956" xr:uid="{00000000-0004-0000-0D00-0000BB030000}"/>
    <hyperlink ref="B407" r:id="rId957" xr:uid="{00000000-0004-0000-0D00-0000BC030000}"/>
    <hyperlink ref="C407" r:id="rId958" xr:uid="{00000000-0004-0000-0D00-0000BD030000}"/>
    <hyperlink ref="B408" r:id="rId959" xr:uid="{00000000-0004-0000-0D00-0000BE030000}"/>
    <hyperlink ref="C408" r:id="rId960" xr:uid="{00000000-0004-0000-0D00-0000BF030000}"/>
    <hyperlink ref="E408" r:id="rId961" xr:uid="{00000000-0004-0000-0D00-0000C0030000}"/>
    <hyperlink ref="B409" r:id="rId962" xr:uid="{00000000-0004-0000-0D00-0000C1030000}"/>
    <hyperlink ref="C409" r:id="rId963" xr:uid="{00000000-0004-0000-0D00-0000C2030000}"/>
    <hyperlink ref="B410" r:id="rId964" xr:uid="{00000000-0004-0000-0D00-0000C3030000}"/>
    <hyperlink ref="C410" r:id="rId965" xr:uid="{00000000-0004-0000-0D00-0000C4030000}"/>
    <hyperlink ref="E410" r:id="rId966" xr:uid="{00000000-0004-0000-0D00-0000C5030000}"/>
    <hyperlink ref="B411" r:id="rId967" xr:uid="{00000000-0004-0000-0D00-0000C6030000}"/>
    <hyperlink ref="C411" r:id="rId968" xr:uid="{00000000-0004-0000-0D00-0000C7030000}"/>
    <hyperlink ref="E411" r:id="rId969" xr:uid="{00000000-0004-0000-0D00-0000C8030000}"/>
    <hyperlink ref="B412" r:id="rId970" xr:uid="{00000000-0004-0000-0D00-0000C9030000}"/>
    <hyperlink ref="C412" r:id="rId971" xr:uid="{00000000-0004-0000-0D00-0000CA030000}"/>
    <hyperlink ref="E412" r:id="rId972" xr:uid="{00000000-0004-0000-0D00-0000CB030000}"/>
    <hyperlink ref="B413" r:id="rId973" xr:uid="{00000000-0004-0000-0D00-0000CC030000}"/>
    <hyperlink ref="C413" r:id="rId974" xr:uid="{00000000-0004-0000-0D00-0000CD030000}"/>
    <hyperlink ref="E413" r:id="rId975" xr:uid="{00000000-0004-0000-0D00-0000CE030000}"/>
    <hyperlink ref="B414" r:id="rId976" xr:uid="{00000000-0004-0000-0D00-0000CF030000}"/>
    <hyperlink ref="C414" r:id="rId977" xr:uid="{00000000-0004-0000-0D00-0000D0030000}"/>
    <hyperlink ref="B415" r:id="rId978" xr:uid="{00000000-0004-0000-0D00-0000D1030000}"/>
    <hyperlink ref="C415" r:id="rId979" xr:uid="{00000000-0004-0000-0D00-0000D2030000}"/>
    <hyperlink ref="B416" r:id="rId980" xr:uid="{00000000-0004-0000-0D00-0000D3030000}"/>
    <hyperlink ref="C416" r:id="rId981" xr:uid="{00000000-0004-0000-0D00-0000D4030000}"/>
    <hyperlink ref="C417" r:id="rId982" xr:uid="{00000000-0004-0000-0D00-0000D5030000}"/>
    <hyperlink ref="B418" r:id="rId983" xr:uid="{00000000-0004-0000-0D00-0000D6030000}"/>
    <hyperlink ref="C418" r:id="rId984" xr:uid="{00000000-0004-0000-0D00-0000D7030000}"/>
    <hyperlink ref="B419" r:id="rId985" xr:uid="{00000000-0004-0000-0D00-0000D8030000}"/>
    <hyperlink ref="C419" r:id="rId986" xr:uid="{00000000-0004-0000-0D00-0000D9030000}"/>
    <hyperlink ref="E419" r:id="rId987" xr:uid="{00000000-0004-0000-0D00-0000DA030000}"/>
    <hyperlink ref="B420" r:id="rId988" xr:uid="{00000000-0004-0000-0D00-0000DB030000}"/>
    <hyperlink ref="C420" r:id="rId989" xr:uid="{00000000-0004-0000-0D00-0000DC030000}"/>
    <hyperlink ref="B421" r:id="rId990" xr:uid="{00000000-0004-0000-0D00-0000DD030000}"/>
    <hyperlink ref="C421" r:id="rId991" xr:uid="{00000000-0004-0000-0D00-0000DE030000}"/>
    <hyperlink ref="E421" r:id="rId992" xr:uid="{00000000-0004-0000-0D00-0000DF030000}"/>
    <hyperlink ref="B422" r:id="rId993" xr:uid="{00000000-0004-0000-0D00-0000E0030000}"/>
    <hyperlink ref="C422" r:id="rId994" xr:uid="{00000000-0004-0000-0D00-0000E1030000}"/>
    <hyperlink ref="E422" r:id="rId995" xr:uid="{00000000-0004-0000-0D00-0000E2030000}"/>
    <hyperlink ref="B423" r:id="rId996" xr:uid="{00000000-0004-0000-0D00-0000E3030000}"/>
    <hyperlink ref="C423" r:id="rId997" xr:uid="{00000000-0004-0000-0D00-0000E4030000}"/>
    <hyperlink ref="B424" r:id="rId998" xr:uid="{00000000-0004-0000-0D00-0000E5030000}"/>
    <hyperlink ref="C424" r:id="rId999" xr:uid="{00000000-0004-0000-0D00-0000E6030000}"/>
    <hyperlink ref="E424" r:id="rId1000" xr:uid="{00000000-0004-0000-0D00-0000E7030000}"/>
    <hyperlink ref="B425" r:id="rId1001" xr:uid="{00000000-0004-0000-0D00-0000E8030000}"/>
    <hyperlink ref="C425" r:id="rId1002" xr:uid="{00000000-0004-0000-0D00-0000E9030000}"/>
    <hyperlink ref="B426" r:id="rId1003" xr:uid="{00000000-0004-0000-0D00-0000EA030000}"/>
    <hyperlink ref="C426" r:id="rId1004" xr:uid="{00000000-0004-0000-0D00-0000EB030000}"/>
    <hyperlink ref="E426" r:id="rId1005" xr:uid="{00000000-0004-0000-0D00-0000EC030000}"/>
    <hyperlink ref="B427" r:id="rId1006" xr:uid="{00000000-0004-0000-0D00-0000ED030000}"/>
    <hyperlink ref="C427" r:id="rId1007" xr:uid="{00000000-0004-0000-0D00-0000EE030000}"/>
    <hyperlink ref="E427" r:id="rId1008" xr:uid="{00000000-0004-0000-0D00-0000EF030000}"/>
    <hyperlink ref="C428" r:id="rId1009" xr:uid="{00000000-0004-0000-0D00-0000F0030000}"/>
    <hyperlink ref="E428" r:id="rId1010" xr:uid="{00000000-0004-0000-0D00-0000F1030000}"/>
    <hyperlink ref="C429" r:id="rId1011" xr:uid="{00000000-0004-0000-0D00-0000F2030000}"/>
    <hyperlink ref="E429" r:id="rId1012" xr:uid="{00000000-0004-0000-0D00-0000F3030000}"/>
    <hyperlink ref="C430" r:id="rId1013" xr:uid="{00000000-0004-0000-0D00-0000F4030000}"/>
    <hyperlink ref="E430" r:id="rId1014" xr:uid="{00000000-0004-0000-0D00-0000F5030000}"/>
    <hyperlink ref="C431" r:id="rId1015" xr:uid="{00000000-0004-0000-0D00-0000F6030000}"/>
    <hyperlink ref="E431" r:id="rId1016" xr:uid="{00000000-0004-0000-0D00-0000F7030000}"/>
    <hyperlink ref="B432" r:id="rId1017" location="Dora's_Cooking_Club" xr:uid="{00000000-0004-0000-0D00-0000F8030000}"/>
    <hyperlink ref="C432" r:id="rId1018" xr:uid="{00000000-0004-0000-0D00-0000F9030000}"/>
    <hyperlink ref="C433" r:id="rId1019" xr:uid="{00000000-0004-0000-0D00-0000FA030000}"/>
    <hyperlink ref="B434" r:id="rId1020" xr:uid="{00000000-0004-0000-0D00-0000FB030000}"/>
    <hyperlink ref="C434" r:id="rId1021" xr:uid="{00000000-0004-0000-0D00-0000FC030000}"/>
    <hyperlink ref="E434" r:id="rId1022" xr:uid="{00000000-0004-0000-0D00-0000FD030000}"/>
    <hyperlink ref="B435" r:id="rId1023" xr:uid="{00000000-0004-0000-0D00-0000FE030000}"/>
    <hyperlink ref="C435" r:id="rId1024" xr:uid="{00000000-0004-0000-0D00-0000FF030000}"/>
    <hyperlink ref="E435" r:id="rId1025" xr:uid="{00000000-0004-0000-0D00-000000040000}"/>
    <hyperlink ref="B436" r:id="rId1026" xr:uid="{00000000-0004-0000-0D00-000001040000}"/>
    <hyperlink ref="C436" r:id="rId1027" xr:uid="{00000000-0004-0000-0D00-000002040000}"/>
    <hyperlink ref="E436" r:id="rId1028" xr:uid="{00000000-0004-0000-0D00-000003040000}"/>
    <hyperlink ref="B437" r:id="rId1029" xr:uid="{00000000-0004-0000-0D00-000004040000}"/>
    <hyperlink ref="C437" r:id="rId1030" xr:uid="{00000000-0004-0000-0D00-000005040000}"/>
    <hyperlink ref="E437" r:id="rId1031" xr:uid="{00000000-0004-0000-0D00-000006040000}"/>
    <hyperlink ref="B438" r:id="rId1032" xr:uid="{00000000-0004-0000-0D00-000007040000}"/>
    <hyperlink ref="C438" r:id="rId1033" xr:uid="{00000000-0004-0000-0D00-000008040000}"/>
    <hyperlink ref="E438" r:id="rId1034" xr:uid="{00000000-0004-0000-0D00-000009040000}"/>
    <hyperlink ref="B439" r:id="rId1035" xr:uid="{00000000-0004-0000-0D00-00000A040000}"/>
    <hyperlink ref="C439" r:id="rId1036" xr:uid="{00000000-0004-0000-0D00-00000B040000}"/>
    <hyperlink ref="E439" r:id="rId1037" xr:uid="{00000000-0004-0000-0D00-00000C040000}"/>
    <hyperlink ref="B440" r:id="rId1038" xr:uid="{00000000-0004-0000-0D00-00000D040000}"/>
    <hyperlink ref="C440" r:id="rId1039" xr:uid="{00000000-0004-0000-0D00-00000E040000}"/>
    <hyperlink ref="E440" r:id="rId1040" xr:uid="{00000000-0004-0000-0D00-00000F040000}"/>
    <hyperlink ref="B441" r:id="rId1041" xr:uid="{00000000-0004-0000-0D00-000010040000}"/>
    <hyperlink ref="C441" r:id="rId1042" xr:uid="{00000000-0004-0000-0D00-000011040000}"/>
    <hyperlink ref="B442" r:id="rId1043" xr:uid="{00000000-0004-0000-0D00-000012040000}"/>
    <hyperlink ref="C442" r:id="rId1044" xr:uid="{00000000-0004-0000-0D00-000013040000}"/>
    <hyperlink ref="E442" r:id="rId1045" xr:uid="{00000000-0004-0000-0D00-000014040000}"/>
    <hyperlink ref="B443" r:id="rId1046" xr:uid="{00000000-0004-0000-0D00-000015040000}"/>
    <hyperlink ref="C443" r:id="rId1047" xr:uid="{00000000-0004-0000-0D00-000016040000}"/>
    <hyperlink ref="E443" r:id="rId1048" xr:uid="{00000000-0004-0000-0D00-000017040000}"/>
    <hyperlink ref="B444" r:id="rId1049" xr:uid="{00000000-0004-0000-0D00-000018040000}"/>
    <hyperlink ref="C444" r:id="rId1050" xr:uid="{00000000-0004-0000-0D00-000019040000}"/>
    <hyperlink ref="B445" r:id="rId1051" xr:uid="{00000000-0004-0000-0D00-00001A040000}"/>
    <hyperlink ref="C445" r:id="rId1052" xr:uid="{00000000-0004-0000-0D00-00001B040000}"/>
    <hyperlink ref="E445" r:id="rId1053" xr:uid="{00000000-0004-0000-0D00-00001C040000}"/>
    <hyperlink ref="B446" r:id="rId1054" xr:uid="{00000000-0004-0000-0D00-00001D040000}"/>
    <hyperlink ref="C446" r:id="rId1055" xr:uid="{00000000-0004-0000-0D00-00001E040000}"/>
    <hyperlink ref="E446" r:id="rId1056" xr:uid="{00000000-0004-0000-0D00-00001F040000}"/>
    <hyperlink ref="B447" r:id="rId1057" xr:uid="{00000000-0004-0000-0D00-000020040000}"/>
    <hyperlink ref="C447" r:id="rId1058" xr:uid="{00000000-0004-0000-0D00-000021040000}"/>
    <hyperlink ref="E447" r:id="rId1059" xr:uid="{00000000-0004-0000-0D00-000022040000}"/>
    <hyperlink ref="B448" r:id="rId1060" xr:uid="{00000000-0004-0000-0D00-000023040000}"/>
    <hyperlink ref="C448" r:id="rId1061" xr:uid="{00000000-0004-0000-0D00-000024040000}"/>
    <hyperlink ref="E448" r:id="rId1062" xr:uid="{00000000-0004-0000-0D00-000025040000}"/>
    <hyperlink ref="B449" r:id="rId1063" xr:uid="{00000000-0004-0000-0D00-000026040000}"/>
    <hyperlink ref="C449" r:id="rId1064" xr:uid="{00000000-0004-0000-0D00-000027040000}"/>
    <hyperlink ref="E449" r:id="rId1065" xr:uid="{00000000-0004-0000-0D00-000028040000}"/>
    <hyperlink ref="B450" r:id="rId1066" xr:uid="{00000000-0004-0000-0D00-000029040000}"/>
    <hyperlink ref="C450" r:id="rId1067" xr:uid="{00000000-0004-0000-0D00-00002A040000}"/>
    <hyperlink ref="E450" r:id="rId1068" xr:uid="{00000000-0004-0000-0D00-00002B040000}"/>
    <hyperlink ref="C451" r:id="rId1069" xr:uid="{00000000-0004-0000-0D00-00002C040000}"/>
    <hyperlink ref="B452" r:id="rId1070" xr:uid="{00000000-0004-0000-0D00-00002D040000}"/>
    <hyperlink ref="C452" r:id="rId1071" xr:uid="{00000000-0004-0000-0D00-00002E040000}"/>
    <hyperlink ref="E452" r:id="rId1072" xr:uid="{00000000-0004-0000-0D00-00002F040000}"/>
    <hyperlink ref="B453" r:id="rId1073" xr:uid="{00000000-0004-0000-0D00-000030040000}"/>
    <hyperlink ref="C453" r:id="rId1074" xr:uid="{00000000-0004-0000-0D00-000031040000}"/>
    <hyperlink ref="E453" r:id="rId1075" xr:uid="{00000000-0004-0000-0D00-000032040000}"/>
    <hyperlink ref="B454" r:id="rId1076" xr:uid="{00000000-0004-0000-0D00-000033040000}"/>
    <hyperlink ref="C454" r:id="rId1077" xr:uid="{00000000-0004-0000-0D00-000034040000}"/>
    <hyperlink ref="B455" r:id="rId1078" xr:uid="{00000000-0004-0000-0D00-000035040000}"/>
    <hyperlink ref="C455" r:id="rId1079" xr:uid="{00000000-0004-0000-0D00-000036040000}"/>
    <hyperlink ref="E455" r:id="rId1080" xr:uid="{00000000-0004-0000-0D00-000037040000}"/>
    <hyperlink ref="B456" r:id="rId1081" xr:uid="{00000000-0004-0000-0D00-000038040000}"/>
    <hyperlink ref="C456" r:id="rId1082" xr:uid="{00000000-0004-0000-0D00-000039040000}"/>
    <hyperlink ref="E456" r:id="rId1083" xr:uid="{00000000-0004-0000-0D00-00003A040000}"/>
    <hyperlink ref="B457" r:id="rId1084" xr:uid="{00000000-0004-0000-0D00-00003B040000}"/>
    <hyperlink ref="C457" r:id="rId1085" xr:uid="{00000000-0004-0000-0D00-00003C040000}"/>
    <hyperlink ref="E457" r:id="rId1086" xr:uid="{00000000-0004-0000-0D00-00003D040000}"/>
    <hyperlink ref="B458" r:id="rId1087" xr:uid="{00000000-0004-0000-0D00-00003E040000}"/>
    <hyperlink ref="C458" r:id="rId1088" xr:uid="{00000000-0004-0000-0D00-00003F040000}"/>
    <hyperlink ref="E458" r:id="rId1089" xr:uid="{00000000-0004-0000-0D00-000040040000}"/>
    <hyperlink ref="B459" r:id="rId1090" xr:uid="{00000000-0004-0000-0D00-000041040000}"/>
    <hyperlink ref="C459" r:id="rId1091" xr:uid="{00000000-0004-0000-0D00-000042040000}"/>
    <hyperlink ref="E459" r:id="rId1092" xr:uid="{00000000-0004-0000-0D00-000043040000}"/>
    <hyperlink ref="B460" r:id="rId1093" xr:uid="{00000000-0004-0000-0D00-000044040000}"/>
    <hyperlink ref="C460" r:id="rId1094" xr:uid="{00000000-0004-0000-0D00-000045040000}"/>
    <hyperlink ref="E460" r:id="rId1095" xr:uid="{00000000-0004-0000-0D00-000046040000}"/>
    <hyperlink ref="B461" r:id="rId1096" xr:uid="{00000000-0004-0000-0D00-000047040000}"/>
    <hyperlink ref="C461" r:id="rId1097" xr:uid="{00000000-0004-0000-0D00-000048040000}"/>
    <hyperlink ref="B462" r:id="rId1098" xr:uid="{00000000-0004-0000-0D00-000049040000}"/>
    <hyperlink ref="C462" r:id="rId1099" xr:uid="{00000000-0004-0000-0D00-00004A040000}"/>
    <hyperlink ref="B463" r:id="rId1100" xr:uid="{00000000-0004-0000-0D00-00004B040000}"/>
    <hyperlink ref="C463" r:id="rId1101" xr:uid="{00000000-0004-0000-0D00-00004C040000}"/>
    <hyperlink ref="C464" r:id="rId1102" xr:uid="{00000000-0004-0000-0D00-00004D040000}"/>
    <hyperlink ref="E464" r:id="rId1103" xr:uid="{00000000-0004-0000-0D00-00004E040000}"/>
    <hyperlink ref="C465" r:id="rId1104" xr:uid="{00000000-0004-0000-0D00-00004F040000}"/>
    <hyperlink ref="E465" r:id="rId1105" xr:uid="{00000000-0004-0000-0D00-000050040000}"/>
    <hyperlink ref="B466" r:id="rId1106" location="Dora_Puppy" xr:uid="{00000000-0004-0000-0D00-000051040000}"/>
    <hyperlink ref="C466" r:id="rId1107" xr:uid="{00000000-0004-0000-0D00-000052040000}"/>
    <hyperlink ref="B467" r:id="rId1108" location="Dora_Saves_the_Crystal_Kingdom" xr:uid="{00000000-0004-0000-0D00-000053040000}"/>
    <hyperlink ref="C467" r:id="rId1109" xr:uid="{00000000-0004-0000-0D00-000054040000}"/>
    <hyperlink ref="E467" r:id="rId1110" xr:uid="{00000000-0004-0000-0D00-000055040000}"/>
    <hyperlink ref="B468" r:id="rId1111" location="Dora_Saves_the_Crystal_Kingdom" xr:uid="{00000000-0004-0000-0D00-000056040000}"/>
    <hyperlink ref="C468" r:id="rId1112" xr:uid="{00000000-0004-0000-0D00-000057040000}"/>
    <hyperlink ref="E468" r:id="rId1113" xr:uid="{00000000-0004-0000-0D00-000058040000}"/>
    <hyperlink ref="C469" r:id="rId1114" xr:uid="{00000000-0004-0000-0D00-000059040000}"/>
    <hyperlink ref="C470" r:id="rId1115" xr:uid="{00000000-0004-0000-0D00-00005A040000}"/>
    <hyperlink ref="E470" r:id="rId1116" xr:uid="{00000000-0004-0000-0D00-00005B040000}"/>
    <hyperlink ref="C471" r:id="rId1117" xr:uid="{00000000-0004-0000-0D00-00005C040000}"/>
    <hyperlink ref="E471" r:id="rId1118" xr:uid="{00000000-0004-0000-0D00-00005D040000}"/>
    <hyperlink ref="C472" r:id="rId1119" xr:uid="{00000000-0004-0000-0D00-00005E040000}"/>
    <hyperlink ref="B473" r:id="rId1120" xr:uid="{00000000-0004-0000-0D00-00005F040000}"/>
    <hyperlink ref="C473" r:id="rId1121" xr:uid="{00000000-0004-0000-0D00-000060040000}"/>
    <hyperlink ref="B474" r:id="rId1122" xr:uid="{00000000-0004-0000-0D00-000061040000}"/>
    <hyperlink ref="C474" r:id="rId1123" xr:uid="{00000000-0004-0000-0D00-000062040000}"/>
    <hyperlink ref="B475" r:id="rId1124" xr:uid="{00000000-0004-0000-0D00-000063040000}"/>
    <hyperlink ref="C475" r:id="rId1125" xr:uid="{00000000-0004-0000-0D00-000064040000}"/>
    <hyperlink ref="B476" r:id="rId1126" xr:uid="{00000000-0004-0000-0D00-000065040000}"/>
    <hyperlink ref="C476" r:id="rId1127" xr:uid="{00000000-0004-0000-0D00-000066040000}"/>
    <hyperlink ref="E476" r:id="rId1128" xr:uid="{00000000-0004-0000-0D00-000067040000}"/>
    <hyperlink ref="B477" r:id="rId1129" xr:uid="{00000000-0004-0000-0D00-000068040000}"/>
    <hyperlink ref="C477" r:id="rId1130" xr:uid="{00000000-0004-0000-0D00-000069040000}"/>
    <hyperlink ref="E477" r:id="rId1131" xr:uid="{00000000-0004-0000-0D00-00006A040000}"/>
    <hyperlink ref="B478" r:id="rId1132" xr:uid="{00000000-0004-0000-0D00-00006B040000}"/>
    <hyperlink ref="C478" r:id="rId1133" xr:uid="{00000000-0004-0000-0D00-00006C040000}"/>
    <hyperlink ref="E478" r:id="rId1134" xr:uid="{00000000-0004-0000-0D00-00006D040000}"/>
    <hyperlink ref="B479" r:id="rId1135" xr:uid="{00000000-0004-0000-0D00-00006E040000}"/>
    <hyperlink ref="C479" r:id="rId1136" xr:uid="{00000000-0004-0000-0D00-00006F040000}"/>
    <hyperlink ref="E479" r:id="rId1137" xr:uid="{00000000-0004-0000-0D00-000070040000}"/>
    <hyperlink ref="B480" r:id="rId1138" xr:uid="{00000000-0004-0000-0D00-000071040000}"/>
    <hyperlink ref="C480" r:id="rId1139" xr:uid="{00000000-0004-0000-0D00-000072040000}"/>
    <hyperlink ref="E480" r:id="rId1140" xr:uid="{00000000-0004-0000-0D00-000073040000}"/>
    <hyperlink ref="B481" r:id="rId1141" xr:uid="{00000000-0004-0000-0D00-000074040000}"/>
    <hyperlink ref="C481" r:id="rId1142" xr:uid="{00000000-0004-0000-0D00-000075040000}"/>
    <hyperlink ref="E481" r:id="rId1143" xr:uid="{00000000-0004-0000-0D00-000076040000}"/>
    <hyperlink ref="B482" r:id="rId1144" xr:uid="{00000000-0004-0000-0D00-000077040000}"/>
    <hyperlink ref="C482" r:id="rId1145" xr:uid="{00000000-0004-0000-0D00-000078040000}"/>
    <hyperlink ref="E482" r:id="rId1146" xr:uid="{00000000-0004-0000-0D00-000079040000}"/>
    <hyperlink ref="C483" r:id="rId1147" xr:uid="{00000000-0004-0000-0D00-00007A040000}"/>
    <hyperlink ref="E483" r:id="rId1148" xr:uid="{00000000-0004-0000-0D00-00007B040000}"/>
    <hyperlink ref="B484" r:id="rId1149" xr:uid="{00000000-0004-0000-0D00-00007C040000}"/>
    <hyperlink ref="C484" r:id="rId1150" xr:uid="{00000000-0004-0000-0D00-00007D040000}"/>
    <hyperlink ref="E484" r:id="rId1151" xr:uid="{00000000-0004-0000-0D00-00007E040000}"/>
    <hyperlink ref="B485" r:id="rId1152" xr:uid="{00000000-0004-0000-0D00-00007F040000}"/>
    <hyperlink ref="C485" r:id="rId1153" xr:uid="{00000000-0004-0000-0D00-000080040000}"/>
    <hyperlink ref="E485" r:id="rId1154" xr:uid="{00000000-0004-0000-0D00-000081040000}"/>
    <hyperlink ref="B486" r:id="rId1155" xr:uid="{00000000-0004-0000-0D00-000082040000}"/>
    <hyperlink ref="C486" r:id="rId1156" xr:uid="{00000000-0004-0000-0D00-000083040000}"/>
    <hyperlink ref="E486" r:id="rId1157" xr:uid="{00000000-0004-0000-0D00-000084040000}"/>
    <hyperlink ref="B487" r:id="rId1158" xr:uid="{00000000-0004-0000-0D00-000085040000}"/>
    <hyperlink ref="C487" r:id="rId1159" xr:uid="{00000000-0004-0000-0D00-000086040000}"/>
    <hyperlink ref="E487" r:id="rId1160" xr:uid="{00000000-0004-0000-0D00-000087040000}"/>
    <hyperlink ref="B488" r:id="rId1161" xr:uid="{00000000-0004-0000-0D00-000088040000}"/>
    <hyperlink ref="C488" r:id="rId1162" xr:uid="{00000000-0004-0000-0D00-000089040000}"/>
    <hyperlink ref="E488" r:id="rId1163" xr:uid="{00000000-0004-0000-0D00-00008A040000}"/>
    <hyperlink ref="B489" r:id="rId1164" xr:uid="{00000000-0004-0000-0D00-00008B040000}"/>
    <hyperlink ref="C489" r:id="rId1165" xr:uid="{00000000-0004-0000-0D00-00008C040000}"/>
    <hyperlink ref="E489" r:id="rId1166" xr:uid="{00000000-0004-0000-0D00-00008D040000}"/>
    <hyperlink ref="B490" r:id="rId1167" xr:uid="{00000000-0004-0000-0D00-00008E040000}"/>
    <hyperlink ref="C490" r:id="rId1168" xr:uid="{00000000-0004-0000-0D00-00008F040000}"/>
    <hyperlink ref="E490" r:id="rId1169" xr:uid="{00000000-0004-0000-0D00-000090040000}"/>
    <hyperlink ref="B491" r:id="rId1170" xr:uid="{00000000-0004-0000-0D00-000091040000}"/>
    <hyperlink ref="C491" r:id="rId1171" xr:uid="{00000000-0004-0000-0D00-000092040000}"/>
    <hyperlink ref="B492" r:id="rId1172" xr:uid="{00000000-0004-0000-0D00-000093040000}"/>
    <hyperlink ref="C492" r:id="rId1173" xr:uid="{00000000-0004-0000-0D00-000094040000}"/>
    <hyperlink ref="E492" r:id="rId1174" xr:uid="{00000000-0004-0000-0D00-000095040000}"/>
    <hyperlink ref="B493" r:id="rId1175" xr:uid="{00000000-0004-0000-0D00-000096040000}"/>
    <hyperlink ref="C493" r:id="rId1176" xr:uid="{00000000-0004-0000-0D00-000097040000}"/>
    <hyperlink ref="E493" r:id="rId1177" xr:uid="{00000000-0004-0000-0D00-000098040000}"/>
    <hyperlink ref="B494" r:id="rId1178" xr:uid="{00000000-0004-0000-0D00-000099040000}"/>
    <hyperlink ref="C494" r:id="rId1179" xr:uid="{00000000-0004-0000-0D00-00009A040000}"/>
    <hyperlink ref="E494" r:id="rId1180" xr:uid="{00000000-0004-0000-0D00-00009B040000}"/>
    <hyperlink ref="B495" r:id="rId1181" xr:uid="{00000000-0004-0000-0D00-00009C040000}"/>
    <hyperlink ref="C495" r:id="rId1182" xr:uid="{00000000-0004-0000-0D00-00009D040000}"/>
    <hyperlink ref="E495" r:id="rId1183" xr:uid="{00000000-0004-0000-0D00-00009E040000}"/>
    <hyperlink ref="B496" r:id="rId1184" xr:uid="{00000000-0004-0000-0D00-00009F040000}"/>
    <hyperlink ref="C496" r:id="rId1185" xr:uid="{00000000-0004-0000-0D00-0000A0040000}"/>
    <hyperlink ref="E496" r:id="rId1186" xr:uid="{00000000-0004-0000-0D00-0000A1040000}"/>
    <hyperlink ref="B497" r:id="rId1187" xr:uid="{00000000-0004-0000-0D00-0000A2040000}"/>
    <hyperlink ref="C497" r:id="rId1188" xr:uid="{00000000-0004-0000-0D00-0000A3040000}"/>
    <hyperlink ref="E497" r:id="rId1189" xr:uid="{00000000-0004-0000-0D00-0000A4040000}"/>
    <hyperlink ref="B498" r:id="rId1190" xr:uid="{00000000-0004-0000-0D00-0000A5040000}"/>
    <hyperlink ref="C498" r:id="rId1191" xr:uid="{00000000-0004-0000-0D00-0000A6040000}"/>
    <hyperlink ref="E498" r:id="rId1192" xr:uid="{00000000-0004-0000-0D00-0000A7040000}"/>
    <hyperlink ref="B499" r:id="rId1193" xr:uid="{00000000-0004-0000-0D00-0000A8040000}"/>
    <hyperlink ref="C499" r:id="rId1194" xr:uid="{00000000-0004-0000-0D00-0000A9040000}"/>
    <hyperlink ref="E499" r:id="rId1195" xr:uid="{00000000-0004-0000-0D00-0000AA040000}"/>
    <hyperlink ref="B500" r:id="rId1196" xr:uid="{00000000-0004-0000-0D00-0000AB040000}"/>
    <hyperlink ref="C500" r:id="rId1197" xr:uid="{00000000-0004-0000-0D00-0000AC040000}"/>
    <hyperlink ref="E500" r:id="rId1198" xr:uid="{00000000-0004-0000-0D00-0000AD040000}"/>
    <hyperlink ref="B501" r:id="rId1199" location="Release" xr:uid="{00000000-0004-0000-0D00-0000AE040000}"/>
    <hyperlink ref="C501" r:id="rId1200" xr:uid="{00000000-0004-0000-0D00-0000AF040000}"/>
    <hyperlink ref="E501" r:id="rId1201" xr:uid="{00000000-0004-0000-0D00-0000B0040000}"/>
    <hyperlink ref="B502" r:id="rId1202" xr:uid="{00000000-0004-0000-0D00-0000B1040000}"/>
    <hyperlink ref="C502" r:id="rId1203" xr:uid="{00000000-0004-0000-0D00-0000B2040000}"/>
    <hyperlink ref="E502" r:id="rId1204" xr:uid="{00000000-0004-0000-0D00-0000B3040000}"/>
    <hyperlink ref="B503" r:id="rId1205" xr:uid="{00000000-0004-0000-0D00-0000B4040000}"/>
    <hyperlink ref="C503" r:id="rId1206" xr:uid="{00000000-0004-0000-0D00-0000B5040000}"/>
    <hyperlink ref="E503" r:id="rId1207" xr:uid="{00000000-0004-0000-0D00-0000B6040000}"/>
    <hyperlink ref="B504" r:id="rId1208" xr:uid="{00000000-0004-0000-0D00-0000B7040000}"/>
    <hyperlink ref="C504" r:id="rId1209" xr:uid="{00000000-0004-0000-0D00-0000B8040000}"/>
    <hyperlink ref="E504" r:id="rId1210" xr:uid="{00000000-0004-0000-0D00-0000B9040000}"/>
    <hyperlink ref="B505" r:id="rId1211" xr:uid="{00000000-0004-0000-0D00-0000BA040000}"/>
    <hyperlink ref="C505" r:id="rId1212" xr:uid="{00000000-0004-0000-0D00-0000BB040000}"/>
    <hyperlink ref="E505" r:id="rId1213" xr:uid="{00000000-0004-0000-0D00-0000BC040000}"/>
    <hyperlink ref="B506" r:id="rId1214" xr:uid="{00000000-0004-0000-0D00-0000BD040000}"/>
    <hyperlink ref="C506" r:id="rId1215" xr:uid="{00000000-0004-0000-0D00-0000BE040000}"/>
    <hyperlink ref="E506" r:id="rId1216" xr:uid="{00000000-0004-0000-0D00-0000BF040000}"/>
    <hyperlink ref="B507" r:id="rId1217" xr:uid="{00000000-0004-0000-0D00-0000C0040000}"/>
    <hyperlink ref="C507" r:id="rId1218" xr:uid="{00000000-0004-0000-0D00-0000C1040000}"/>
    <hyperlink ref="B508" r:id="rId1219" xr:uid="{00000000-0004-0000-0D00-0000C2040000}"/>
    <hyperlink ref="C508" r:id="rId1220" xr:uid="{00000000-0004-0000-0D00-0000C3040000}"/>
    <hyperlink ref="E508" r:id="rId1221" xr:uid="{00000000-0004-0000-0D00-0000C4040000}"/>
    <hyperlink ref="B509" r:id="rId1222" xr:uid="{00000000-0004-0000-0D00-0000C5040000}"/>
    <hyperlink ref="C509" r:id="rId1223" xr:uid="{00000000-0004-0000-0D00-0000C6040000}"/>
    <hyperlink ref="E509" r:id="rId1224" xr:uid="{00000000-0004-0000-0D00-0000C7040000}"/>
    <hyperlink ref="B510" r:id="rId1225" xr:uid="{00000000-0004-0000-0D00-0000C8040000}"/>
    <hyperlink ref="C510" r:id="rId1226" xr:uid="{00000000-0004-0000-0D00-0000C9040000}"/>
    <hyperlink ref="E510" r:id="rId1227" xr:uid="{00000000-0004-0000-0D00-0000CA040000}"/>
    <hyperlink ref="B511" r:id="rId1228" xr:uid="{00000000-0004-0000-0D00-0000CB040000}"/>
    <hyperlink ref="C511" r:id="rId1229" xr:uid="{00000000-0004-0000-0D00-0000CC040000}"/>
    <hyperlink ref="B512" r:id="rId1230" location="Dora_Saves_the_Snow_Princess" xr:uid="{00000000-0004-0000-0D00-0000CD040000}"/>
    <hyperlink ref="C512" r:id="rId1231" xr:uid="{00000000-0004-0000-0D00-0000CE040000}"/>
    <hyperlink ref="B513" r:id="rId1232" location="Dora_Saves_the_Snow_Princess" xr:uid="{00000000-0004-0000-0D00-0000CF040000}"/>
    <hyperlink ref="C513" r:id="rId1233" xr:uid="{00000000-0004-0000-0D00-0000D0040000}"/>
    <hyperlink ref="E513" r:id="rId1234" xr:uid="{00000000-0004-0000-0D00-0000D1040000}"/>
    <hyperlink ref="B514" r:id="rId1235" location="Dora_Saves_the_Snow_Princess" xr:uid="{00000000-0004-0000-0D00-0000D2040000}"/>
    <hyperlink ref="C514" r:id="rId1236" xr:uid="{00000000-0004-0000-0D00-0000D3040000}"/>
    <hyperlink ref="E514" r:id="rId1237" xr:uid="{00000000-0004-0000-0D00-0000D4040000}"/>
    <hyperlink ref="B515" r:id="rId1238" location="Video_games" xr:uid="{00000000-0004-0000-0D00-0000D5040000}"/>
    <hyperlink ref="C515" r:id="rId1239" xr:uid="{00000000-0004-0000-0D00-0000D6040000}"/>
    <hyperlink ref="B516" r:id="rId1240" location="Video_games" xr:uid="{00000000-0004-0000-0D00-0000D7040000}"/>
    <hyperlink ref="C516" r:id="rId1241" xr:uid="{00000000-0004-0000-0D00-0000D8040000}"/>
    <hyperlink ref="E516" r:id="rId1242" xr:uid="{00000000-0004-0000-0D00-0000D9040000}"/>
    <hyperlink ref="B517" r:id="rId1243" location="Video_games" xr:uid="{00000000-0004-0000-0D00-0000DA040000}"/>
    <hyperlink ref="C517" r:id="rId1244" xr:uid="{00000000-0004-0000-0D00-0000DB040000}"/>
    <hyperlink ref="E517" r:id="rId1245" xr:uid="{00000000-0004-0000-0D00-0000DC040000}"/>
    <hyperlink ref="B518" r:id="rId1246" location="Game" xr:uid="{00000000-0004-0000-0D00-0000DD040000}"/>
    <hyperlink ref="C518" r:id="rId1247" xr:uid="{00000000-0004-0000-0D00-0000DE040000}"/>
    <hyperlink ref="B519" r:id="rId1248" xr:uid="{00000000-0004-0000-0D00-0000DF040000}"/>
    <hyperlink ref="C519" r:id="rId1249" xr:uid="{00000000-0004-0000-0D00-0000E0040000}"/>
    <hyperlink ref="B520" r:id="rId1250" xr:uid="{00000000-0004-0000-0D00-0000E1040000}"/>
    <hyperlink ref="C520" r:id="rId1251" xr:uid="{00000000-0004-0000-0D00-0000E2040000}"/>
    <hyperlink ref="E520" r:id="rId1252" xr:uid="{00000000-0004-0000-0D00-0000E3040000}"/>
    <hyperlink ref="B521" r:id="rId1253" xr:uid="{00000000-0004-0000-0D00-0000E4040000}"/>
    <hyperlink ref="C521" r:id="rId1254" xr:uid="{00000000-0004-0000-0D00-0000E5040000}"/>
    <hyperlink ref="E521" r:id="rId1255" xr:uid="{00000000-0004-0000-0D00-0000E6040000}"/>
    <hyperlink ref="B522" r:id="rId1256" xr:uid="{00000000-0004-0000-0D00-0000E7040000}"/>
    <hyperlink ref="C522" r:id="rId1257" xr:uid="{00000000-0004-0000-0D00-0000E8040000}"/>
    <hyperlink ref="B523" r:id="rId1258" xr:uid="{00000000-0004-0000-0D00-0000E9040000}"/>
    <hyperlink ref="C523" r:id="rId1259" xr:uid="{00000000-0004-0000-0D00-0000EA040000}"/>
    <hyperlink ref="E523" r:id="rId1260" xr:uid="{00000000-0004-0000-0D00-0000EB040000}"/>
    <hyperlink ref="B524" r:id="rId1261" xr:uid="{00000000-0004-0000-0D00-0000EC040000}"/>
    <hyperlink ref="C524" r:id="rId1262" xr:uid="{00000000-0004-0000-0D00-0000ED040000}"/>
    <hyperlink ref="E524" r:id="rId1263" xr:uid="{00000000-0004-0000-0D00-0000EE040000}"/>
    <hyperlink ref="B525" r:id="rId1264" xr:uid="{00000000-0004-0000-0D00-0000EF040000}"/>
    <hyperlink ref="C525" r:id="rId1265" xr:uid="{00000000-0004-0000-0D00-0000F0040000}"/>
    <hyperlink ref="E525" r:id="rId1266" xr:uid="{00000000-0004-0000-0D00-0000F1040000}"/>
    <hyperlink ref="B526" r:id="rId1267" xr:uid="{00000000-0004-0000-0D00-0000F2040000}"/>
    <hyperlink ref="C526" r:id="rId1268" xr:uid="{00000000-0004-0000-0D00-0000F3040000}"/>
    <hyperlink ref="E526" r:id="rId1269" xr:uid="{00000000-0004-0000-0D00-0000F4040000}"/>
    <hyperlink ref="B527" r:id="rId1270" xr:uid="{00000000-0004-0000-0D00-0000F5040000}"/>
    <hyperlink ref="C527" r:id="rId1271" xr:uid="{00000000-0004-0000-0D00-0000F6040000}"/>
    <hyperlink ref="E527" r:id="rId1272" xr:uid="{00000000-0004-0000-0D00-0000F7040000}"/>
    <hyperlink ref="B528" r:id="rId1273" xr:uid="{00000000-0004-0000-0D00-0000F8040000}"/>
    <hyperlink ref="C528" r:id="rId1274" xr:uid="{00000000-0004-0000-0D00-0000F9040000}"/>
    <hyperlink ref="E528" r:id="rId1275" xr:uid="{00000000-0004-0000-0D00-0000FA040000}"/>
    <hyperlink ref="B529" r:id="rId1276" xr:uid="{00000000-0004-0000-0D00-0000FB040000}"/>
    <hyperlink ref="C529" r:id="rId1277" xr:uid="{00000000-0004-0000-0D00-0000FC040000}"/>
    <hyperlink ref="E529" r:id="rId1278" xr:uid="{00000000-0004-0000-0D00-0000FD040000}"/>
    <hyperlink ref="B530" r:id="rId1279" xr:uid="{00000000-0004-0000-0D00-0000FE040000}"/>
    <hyperlink ref="C530" r:id="rId1280" xr:uid="{00000000-0004-0000-0D00-0000FF040000}"/>
    <hyperlink ref="E530" r:id="rId1281" xr:uid="{00000000-0004-0000-0D00-000000050000}"/>
    <hyperlink ref="B531" r:id="rId1282" xr:uid="{00000000-0004-0000-0D00-000001050000}"/>
    <hyperlink ref="C531" r:id="rId1283" xr:uid="{00000000-0004-0000-0D00-000002050000}"/>
    <hyperlink ref="E531" r:id="rId1284" xr:uid="{00000000-0004-0000-0D00-000003050000}"/>
    <hyperlink ref="B532" r:id="rId1285" xr:uid="{00000000-0004-0000-0D00-000004050000}"/>
    <hyperlink ref="C532" r:id="rId1286" xr:uid="{00000000-0004-0000-0D00-000005050000}"/>
    <hyperlink ref="E532" r:id="rId1287" xr:uid="{00000000-0004-0000-0D00-000006050000}"/>
    <hyperlink ref="B533" r:id="rId1288" xr:uid="{00000000-0004-0000-0D00-000007050000}"/>
    <hyperlink ref="C533" r:id="rId1289" xr:uid="{00000000-0004-0000-0D00-000008050000}"/>
    <hyperlink ref="B534" r:id="rId1290" xr:uid="{00000000-0004-0000-0D00-000009050000}"/>
    <hyperlink ref="C534" r:id="rId1291" xr:uid="{00000000-0004-0000-0D00-00000A050000}"/>
    <hyperlink ref="E534" r:id="rId1292" xr:uid="{00000000-0004-0000-0D00-00000B050000}"/>
    <hyperlink ref="B535" r:id="rId1293" xr:uid="{00000000-0004-0000-0D00-00000C050000}"/>
    <hyperlink ref="C535" r:id="rId1294" xr:uid="{00000000-0004-0000-0D00-00000D050000}"/>
    <hyperlink ref="E535" r:id="rId1295" xr:uid="{00000000-0004-0000-0D00-00000E050000}"/>
    <hyperlink ref="B536" r:id="rId1296" xr:uid="{00000000-0004-0000-0D00-00000F050000}"/>
    <hyperlink ref="C536" r:id="rId1297" xr:uid="{00000000-0004-0000-0D00-000010050000}"/>
    <hyperlink ref="E536" r:id="rId1298" xr:uid="{00000000-0004-0000-0D00-000011050000}"/>
    <hyperlink ref="B537" r:id="rId1299" xr:uid="{00000000-0004-0000-0D00-000012050000}"/>
    <hyperlink ref="C537" r:id="rId1300" xr:uid="{00000000-0004-0000-0D00-000013050000}"/>
    <hyperlink ref="E537" r:id="rId1301" xr:uid="{00000000-0004-0000-0D00-000014050000}"/>
    <hyperlink ref="B538" r:id="rId1302" xr:uid="{00000000-0004-0000-0D00-000015050000}"/>
    <hyperlink ref="C538" r:id="rId1303" xr:uid="{00000000-0004-0000-0D00-000016050000}"/>
    <hyperlink ref="E538" r:id="rId1304" xr:uid="{00000000-0004-0000-0D00-000017050000}"/>
    <hyperlink ref="B539" r:id="rId1305" xr:uid="{00000000-0004-0000-0D00-000018050000}"/>
    <hyperlink ref="C539" r:id="rId1306" xr:uid="{00000000-0004-0000-0D00-000019050000}"/>
    <hyperlink ref="E539" r:id="rId1307" xr:uid="{00000000-0004-0000-0D00-00001A050000}"/>
    <hyperlink ref="B540" r:id="rId1308" xr:uid="{00000000-0004-0000-0D00-00001B050000}"/>
    <hyperlink ref="C540" r:id="rId1309" xr:uid="{00000000-0004-0000-0D00-00001C050000}"/>
    <hyperlink ref="E540" r:id="rId1310" xr:uid="{00000000-0004-0000-0D00-00001D050000}"/>
    <hyperlink ref="B541" r:id="rId1311" xr:uid="{00000000-0004-0000-0D00-00001E050000}"/>
    <hyperlink ref="C541" r:id="rId1312" xr:uid="{00000000-0004-0000-0D00-00001F050000}"/>
    <hyperlink ref="B542" r:id="rId1313" xr:uid="{00000000-0004-0000-0D00-000020050000}"/>
    <hyperlink ref="C542" r:id="rId1314" xr:uid="{00000000-0004-0000-0D00-000021050000}"/>
    <hyperlink ref="E542" r:id="rId1315" xr:uid="{00000000-0004-0000-0D00-000022050000}"/>
    <hyperlink ref="B543" r:id="rId1316" xr:uid="{00000000-0004-0000-0D00-000023050000}"/>
    <hyperlink ref="C543" r:id="rId1317" xr:uid="{00000000-0004-0000-0D00-000024050000}"/>
    <hyperlink ref="B544" r:id="rId1318" xr:uid="{00000000-0004-0000-0D00-000025050000}"/>
    <hyperlink ref="C544" r:id="rId1319" xr:uid="{00000000-0004-0000-0D00-000026050000}"/>
    <hyperlink ref="B545" r:id="rId1320" xr:uid="{00000000-0004-0000-0D00-000027050000}"/>
    <hyperlink ref="C545" r:id="rId1321" xr:uid="{00000000-0004-0000-0D00-000028050000}"/>
    <hyperlink ref="E545" r:id="rId1322" xr:uid="{00000000-0004-0000-0D00-000029050000}"/>
    <hyperlink ref="B546" r:id="rId1323" xr:uid="{00000000-0004-0000-0D00-00002A050000}"/>
    <hyperlink ref="C546" r:id="rId1324" xr:uid="{00000000-0004-0000-0D00-00002B050000}"/>
    <hyperlink ref="E546" r:id="rId1325" xr:uid="{00000000-0004-0000-0D00-00002C050000}"/>
    <hyperlink ref="B547" r:id="rId1326" xr:uid="{00000000-0004-0000-0D00-00002D050000}"/>
    <hyperlink ref="C547" r:id="rId1327" xr:uid="{00000000-0004-0000-0D00-00002E050000}"/>
    <hyperlink ref="B548" r:id="rId1328" xr:uid="{00000000-0004-0000-0D00-00002F050000}"/>
    <hyperlink ref="C548" r:id="rId1329" xr:uid="{00000000-0004-0000-0D00-000030050000}"/>
    <hyperlink ref="E548" r:id="rId1330" xr:uid="{00000000-0004-0000-0D00-000031050000}"/>
    <hyperlink ref="B549" r:id="rId1331" xr:uid="{00000000-0004-0000-0D00-000032050000}"/>
    <hyperlink ref="C549" r:id="rId1332" xr:uid="{00000000-0004-0000-0D00-000033050000}"/>
    <hyperlink ref="E549" r:id="rId1333" xr:uid="{00000000-0004-0000-0D00-000034050000}"/>
    <hyperlink ref="B550" r:id="rId1334" location="Dora_Saves_the_Mermaids" xr:uid="{00000000-0004-0000-0D00-000035050000}"/>
    <hyperlink ref="C550" r:id="rId1335" xr:uid="{00000000-0004-0000-0D00-000036050000}"/>
    <hyperlink ref="E550" r:id="rId1336" xr:uid="{00000000-0004-0000-0D00-000037050000}"/>
    <hyperlink ref="C551" r:id="rId1337" xr:uid="{00000000-0004-0000-0D00-000038050000}"/>
    <hyperlink ref="E551" r:id="rId1338" xr:uid="{00000000-0004-0000-0D00-000039050000}"/>
    <hyperlink ref="B552" r:id="rId1339" xr:uid="{00000000-0004-0000-0D00-00003A050000}"/>
    <hyperlink ref="C552" r:id="rId1340" xr:uid="{00000000-0004-0000-0D00-00003B050000}"/>
    <hyperlink ref="E552" r:id="rId1341" xr:uid="{00000000-0004-0000-0D00-00003C050000}"/>
    <hyperlink ref="B553" r:id="rId1342" xr:uid="{00000000-0004-0000-0D00-00003D050000}"/>
    <hyperlink ref="C553" r:id="rId1343" xr:uid="{00000000-0004-0000-0D00-00003E050000}"/>
    <hyperlink ref="E553" r:id="rId1344" xr:uid="{00000000-0004-0000-0D00-00003F050000}"/>
    <hyperlink ref="B554" r:id="rId1345" xr:uid="{00000000-0004-0000-0D00-000040050000}"/>
    <hyperlink ref="C554" r:id="rId1346" xr:uid="{00000000-0004-0000-0D00-000041050000}"/>
    <hyperlink ref="E554" r:id="rId1347" xr:uid="{00000000-0004-0000-0D00-000042050000}"/>
    <hyperlink ref="B555" r:id="rId1348" location="Dora_Saves_the_Mermaids" xr:uid="{00000000-0004-0000-0D00-000043050000}"/>
    <hyperlink ref="C555" r:id="rId1349" xr:uid="{00000000-0004-0000-0D00-000044050000}"/>
    <hyperlink ref="B556" r:id="rId1350" xr:uid="{00000000-0004-0000-0D00-000045050000}"/>
    <hyperlink ref="C556" r:id="rId1351" xr:uid="{00000000-0004-0000-0D00-000046050000}"/>
    <hyperlink ref="B557" r:id="rId1352" xr:uid="{00000000-0004-0000-0D00-000047050000}"/>
    <hyperlink ref="C557" r:id="rId1353" xr:uid="{00000000-0004-0000-0D00-000048050000}"/>
    <hyperlink ref="E557" r:id="rId1354" xr:uid="{00000000-0004-0000-0D00-000049050000}"/>
    <hyperlink ref="B558" r:id="rId1355" xr:uid="{00000000-0004-0000-0D00-00004A050000}"/>
    <hyperlink ref="C558" r:id="rId1356" xr:uid="{00000000-0004-0000-0D00-00004B050000}"/>
    <hyperlink ref="E558" r:id="rId1357" xr:uid="{00000000-0004-0000-0D00-00004C050000}"/>
    <hyperlink ref="B559" r:id="rId1358" xr:uid="{00000000-0004-0000-0D00-00004D050000}"/>
    <hyperlink ref="C559" r:id="rId1359" xr:uid="{00000000-0004-0000-0D00-00004E050000}"/>
    <hyperlink ref="E559" r:id="rId1360" xr:uid="{00000000-0004-0000-0D00-00004F050000}"/>
    <hyperlink ref="B560" r:id="rId1361" xr:uid="{00000000-0004-0000-0D00-000050050000}"/>
    <hyperlink ref="C560" r:id="rId1362" xr:uid="{00000000-0004-0000-0D00-000051050000}"/>
    <hyperlink ref="E560" r:id="rId1363" xr:uid="{00000000-0004-0000-0D00-000052050000}"/>
    <hyperlink ref="B561" r:id="rId1364" xr:uid="{00000000-0004-0000-0D00-000053050000}"/>
    <hyperlink ref="C561" r:id="rId1365" xr:uid="{00000000-0004-0000-0D00-000054050000}"/>
    <hyperlink ref="E561" r:id="rId1366" xr:uid="{00000000-0004-0000-0D00-000055050000}"/>
    <hyperlink ref="B562" r:id="rId1367" xr:uid="{00000000-0004-0000-0D00-000056050000}"/>
    <hyperlink ref="C562" r:id="rId1368" xr:uid="{00000000-0004-0000-0D00-000057050000}"/>
    <hyperlink ref="B563" r:id="rId1369" xr:uid="{00000000-0004-0000-0D00-000058050000}"/>
    <hyperlink ref="C563" r:id="rId1370" xr:uid="{00000000-0004-0000-0D00-000059050000}"/>
    <hyperlink ref="B564" r:id="rId1371" xr:uid="{00000000-0004-0000-0D00-00005A050000}"/>
    <hyperlink ref="C564" r:id="rId1372" xr:uid="{00000000-0004-0000-0D00-00005B050000}"/>
    <hyperlink ref="B565" r:id="rId1373" xr:uid="{00000000-0004-0000-0D00-00005C050000}"/>
    <hyperlink ref="C565" r:id="rId1374" xr:uid="{00000000-0004-0000-0D00-00005D050000}"/>
    <hyperlink ref="B566" r:id="rId1375" xr:uid="{00000000-0004-0000-0D00-00005E050000}"/>
    <hyperlink ref="C566" r:id="rId1376" xr:uid="{00000000-0004-0000-0D00-00005F050000}"/>
    <hyperlink ref="B567" r:id="rId1377" xr:uid="{00000000-0004-0000-0D00-000060050000}"/>
    <hyperlink ref="C567" r:id="rId1378" xr:uid="{00000000-0004-0000-0D00-000061050000}"/>
    <hyperlink ref="E567" r:id="rId1379" xr:uid="{00000000-0004-0000-0D00-000062050000}"/>
    <hyperlink ref="B568" r:id="rId1380" xr:uid="{00000000-0004-0000-0D00-000063050000}"/>
    <hyperlink ref="C568" r:id="rId1381" xr:uid="{00000000-0004-0000-0D00-000064050000}"/>
    <hyperlink ref="E568" r:id="rId1382" xr:uid="{00000000-0004-0000-0D00-000065050000}"/>
    <hyperlink ref="B569" r:id="rId1383" xr:uid="{00000000-0004-0000-0D00-000066050000}"/>
    <hyperlink ref="C569" r:id="rId1384" xr:uid="{00000000-0004-0000-0D00-000067050000}"/>
    <hyperlink ref="B570" r:id="rId1385" xr:uid="{00000000-0004-0000-0D00-000068050000}"/>
    <hyperlink ref="C570" r:id="rId1386" xr:uid="{00000000-0004-0000-0D00-000069050000}"/>
    <hyperlink ref="B571" r:id="rId1387" xr:uid="{00000000-0004-0000-0D00-00006A050000}"/>
    <hyperlink ref="C571" r:id="rId1388" xr:uid="{00000000-0004-0000-0D00-00006B050000}"/>
    <hyperlink ref="B572" r:id="rId1389" xr:uid="{00000000-0004-0000-0D00-00006C050000}"/>
    <hyperlink ref="C572" r:id="rId1390" xr:uid="{00000000-0004-0000-0D00-00006D050000}"/>
    <hyperlink ref="B573" r:id="rId1391" xr:uid="{00000000-0004-0000-0D00-00006E050000}"/>
    <hyperlink ref="C573" r:id="rId1392" xr:uid="{00000000-0004-0000-0D00-00006F050000}"/>
    <hyperlink ref="B574" r:id="rId1393" xr:uid="{00000000-0004-0000-0D00-000070050000}"/>
    <hyperlink ref="C574" r:id="rId1394" xr:uid="{00000000-0004-0000-0D00-000071050000}"/>
    <hyperlink ref="E574" r:id="rId1395" xr:uid="{00000000-0004-0000-0D00-000072050000}"/>
    <hyperlink ref="B575" r:id="rId1396" xr:uid="{00000000-0004-0000-0D00-000073050000}"/>
    <hyperlink ref="C575" r:id="rId1397" xr:uid="{00000000-0004-0000-0D00-000074050000}"/>
    <hyperlink ref="E575" r:id="rId1398" xr:uid="{00000000-0004-0000-0D00-000075050000}"/>
    <hyperlink ref="B576" r:id="rId1399" xr:uid="{00000000-0004-0000-0D00-000076050000}"/>
    <hyperlink ref="C576" r:id="rId1400" xr:uid="{00000000-0004-0000-0D00-000077050000}"/>
    <hyperlink ref="B577" r:id="rId1401" xr:uid="{00000000-0004-0000-0D00-000078050000}"/>
    <hyperlink ref="C577" r:id="rId1402" xr:uid="{00000000-0004-0000-0D00-000079050000}"/>
    <hyperlink ref="B578" r:id="rId1403" xr:uid="{00000000-0004-0000-0D00-00007A050000}"/>
    <hyperlink ref="C578" r:id="rId1404" xr:uid="{00000000-0004-0000-0D00-00007B050000}"/>
    <hyperlink ref="E578" r:id="rId1405" xr:uid="{00000000-0004-0000-0D00-00007C050000}"/>
    <hyperlink ref="B579" r:id="rId1406" xr:uid="{00000000-0004-0000-0D00-00007D050000}"/>
    <hyperlink ref="C579" r:id="rId1407" xr:uid="{00000000-0004-0000-0D00-00007E050000}"/>
    <hyperlink ref="B580" r:id="rId1408" xr:uid="{00000000-0004-0000-0D00-00007F050000}"/>
    <hyperlink ref="C580" r:id="rId1409" xr:uid="{00000000-0004-0000-0D00-000080050000}"/>
    <hyperlink ref="E580" r:id="rId1410" xr:uid="{00000000-0004-0000-0D00-000081050000}"/>
    <hyperlink ref="B581" r:id="rId1411" xr:uid="{00000000-0004-0000-0D00-000082050000}"/>
    <hyperlink ref="C581" r:id="rId1412" xr:uid="{00000000-0004-0000-0D00-000083050000}"/>
    <hyperlink ref="B582" r:id="rId1413" xr:uid="{00000000-0004-0000-0D00-000084050000}"/>
    <hyperlink ref="C582" r:id="rId1414" xr:uid="{00000000-0004-0000-0D00-000085050000}"/>
    <hyperlink ref="B583" r:id="rId1415" xr:uid="{00000000-0004-0000-0D00-000086050000}"/>
    <hyperlink ref="C583" r:id="rId1416" xr:uid="{00000000-0004-0000-0D00-000087050000}"/>
    <hyperlink ref="E583" r:id="rId1417" xr:uid="{00000000-0004-0000-0D00-000088050000}"/>
    <hyperlink ref="B584" r:id="rId1418" location="Jade_Empire:_Special_Edition" xr:uid="{00000000-0004-0000-0D00-000089050000}"/>
    <hyperlink ref="C584" r:id="rId1419" xr:uid="{00000000-0004-0000-0D00-00008A050000}"/>
    <hyperlink ref="B585" r:id="rId1420" xr:uid="{00000000-0004-0000-0D00-00008B050000}"/>
    <hyperlink ref="C585" r:id="rId1421" xr:uid="{00000000-0004-0000-0D00-00008C050000}"/>
    <hyperlink ref="B586" r:id="rId1422" xr:uid="{00000000-0004-0000-0D00-00008D050000}"/>
    <hyperlink ref="C586" r:id="rId1423" xr:uid="{00000000-0004-0000-0D00-00008E050000}"/>
    <hyperlink ref="B587" r:id="rId1424" xr:uid="{00000000-0004-0000-0D00-00008F050000}"/>
    <hyperlink ref="C587" r:id="rId1425" xr:uid="{00000000-0004-0000-0D00-000090050000}"/>
    <hyperlink ref="E587" r:id="rId1426" xr:uid="{00000000-0004-0000-0D00-000091050000}"/>
    <hyperlink ref="B588" r:id="rId1427" xr:uid="{00000000-0004-0000-0D00-000092050000}"/>
    <hyperlink ref="C588" r:id="rId1428" xr:uid="{00000000-0004-0000-0D00-000093050000}"/>
    <hyperlink ref="B589" r:id="rId1429" xr:uid="{00000000-0004-0000-0D00-000094050000}"/>
    <hyperlink ref="C589" r:id="rId1430" xr:uid="{00000000-0004-0000-0D00-000095050000}"/>
    <hyperlink ref="B590" r:id="rId1431" xr:uid="{00000000-0004-0000-0D00-000096050000}"/>
    <hyperlink ref="C590" r:id="rId1432" xr:uid="{00000000-0004-0000-0D00-000097050000}"/>
    <hyperlink ref="B591" r:id="rId1433" xr:uid="{00000000-0004-0000-0D00-000098050000}"/>
    <hyperlink ref="C591" r:id="rId1434" xr:uid="{00000000-0004-0000-0D00-000099050000}"/>
    <hyperlink ref="E591" r:id="rId1435" xr:uid="{00000000-0004-0000-0D00-00009A050000}"/>
    <hyperlink ref="B592" r:id="rId1436" xr:uid="{00000000-0004-0000-0D00-00009B050000}"/>
    <hyperlink ref="C592" r:id="rId1437" xr:uid="{00000000-0004-0000-0D00-00009C050000}"/>
    <hyperlink ref="E592" r:id="rId1438" xr:uid="{00000000-0004-0000-0D00-00009D050000}"/>
    <hyperlink ref="B593" r:id="rId1439" xr:uid="{00000000-0004-0000-0D00-00009E050000}"/>
    <hyperlink ref="C593" r:id="rId1440" xr:uid="{00000000-0004-0000-0D00-00009F050000}"/>
    <hyperlink ref="B594" r:id="rId1441" xr:uid="{00000000-0004-0000-0D00-0000A0050000}"/>
    <hyperlink ref="C594" r:id="rId1442" xr:uid="{00000000-0004-0000-0D00-0000A1050000}"/>
    <hyperlink ref="E594" r:id="rId1443" xr:uid="{00000000-0004-0000-0D00-0000A2050000}"/>
    <hyperlink ref="B595" r:id="rId1444" xr:uid="{00000000-0004-0000-0D00-0000A3050000}"/>
    <hyperlink ref="C595" r:id="rId1445" xr:uid="{00000000-0004-0000-0D00-0000A4050000}"/>
    <hyperlink ref="E595" r:id="rId1446" xr:uid="{00000000-0004-0000-0D00-0000A5050000}"/>
    <hyperlink ref="B596" r:id="rId1447" xr:uid="{00000000-0004-0000-0D00-0000A6050000}"/>
    <hyperlink ref="C596" r:id="rId1448" xr:uid="{00000000-0004-0000-0D00-0000A7050000}"/>
    <hyperlink ref="E596" r:id="rId1449" xr:uid="{00000000-0004-0000-0D00-0000A8050000}"/>
    <hyperlink ref="B597" r:id="rId1450" xr:uid="{00000000-0004-0000-0D00-0000A9050000}"/>
    <hyperlink ref="C597" r:id="rId1451" xr:uid="{00000000-0004-0000-0D00-0000AA050000}"/>
    <hyperlink ref="E597" r:id="rId1452" xr:uid="{00000000-0004-0000-0D00-0000AB050000}"/>
    <hyperlink ref="B598" r:id="rId1453" xr:uid="{00000000-0004-0000-0D00-0000AC050000}"/>
    <hyperlink ref="C598" r:id="rId1454" xr:uid="{00000000-0004-0000-0D00-0000AD050000}"/>
    <hyperlink ref="B599" r:id="rId1455" xr:uid="{00000000-0004-0000-0D00-0000AE050000}"/>
    <hyperlink ref="C599" r:id="rId1456" xr:uid="{00000000-0004-0000-0D00-0000AF050000}"/>
    <hyperlink ref="E599" r:id="rId1457" xr:uid="{00000000-0004-0000-0D00-0000B0050000}"/>
    <hyperlink ref="B600" r:id="rId1458" xr:uid="{00000000-0004-0000-0D00-0000B1050000}"/>
    <hyperlink ref="C600" r:id="rId1459" xr:uid="{00000000-0004-0000-0D00-0000B2050000}"/>
    <hyperlink ref="E600" r:id="rId1460" xr:uid="{00000000-0004-0000-0D00-0000B3050000}"/>
    <hyperlink ref="B601" r:id="rId1461" xr:uid="{00000000-0004-0000-0D00-0000B4050000}"/>
    <hyperlink ref="C601" r:id="rId1462" xr:uid="{00000000-0004-0000-0D00-0000B5050000}"/>
    <hyperlink ref="E601" r:id="rId1463" xr:uid="{00000000-0004-0000-0D00-0000B6050000}"/>
    <hyperlink ref="B602" r:id="rId1464" xr:uid="{00000000-0004-0000-0D00-0000B7050000}"/>
    <hyperlink ref="C602" r:id="rId1465" xr:uid="{00000000-0004-0000-0D00-0000B8050000}"/>
    <hyperlink ref="E602" r:id="rId1466" xr:uid="{00000000-0004-0000-0D00-0000B9050000}"/>
    <hyperlink ref="B603" r:id="rId1467" xr:uid="{00000000-0004-0000-0D00-0000BA050000}"/>
    <hyperlink ref="C603" r:id="rId1468" xr:uid="{00000000-0004-0000-0D00-0000BB050000}"/>
    <hyperlink ref="E603" r:id="rId1469" xr:uid="{00000000-0004-0000-0D00-0000BC050000}"/>
    <hyperlink ref="B604" r:id="rId1470" xr:uid="{00000000-0004-0000-0D00-0000BD050000}"/>
    <hyperlink ref="C604" r:id="rId1471" xr:uid="{00000000-0004-0000-0D00-0000BE050000}"/>
    <hyperlink ref="B605" r:id="rId1472" xr:uid="{00000000-0004-0000-0D00-0000BF050000}"/>
    <hyperlink ref="C605" r:id="rId1473" xr:uid="{00000000-0004-0000-0D00-0000C0050000}"/>
    <hyperlink ref="B606" r:id="rId1474" xr:uid="{00000000-0004-0000-0D00-0000C1050000}"/>
    <hyperlink ref="C606" r:id="rId1475" xr:uid="{00000000-0004-0000-0D00-0000C2050000}"/>
    <hyperlink ref="E606" r:id="rId1476" xr:uid="{00000000-0004-0000-0D00-0000C3050000}"/>
    <hyperlink ref="B607" r:id="rId1477" xr:uid="{00000000-0004-0000-0D00-0000C4050000}"/>
    <hyperlink ref="C607" r:id="rId1478" xr:uid="{00000000-0004-0000-0D00-0000C5050000}"/>
    <hyperlink ref="E607" r:id="rId1479" xr:uid="{00000000-0004-0000-0D00-0000C6050000}"/>
    <hyperlink ref="B608" r:id="rId1480" xr:uid="{00000000-0004-0000-0D00-0000C7050000}"/>
    <hyperlink ref="C608" r:id="rId1481" xr:uid="{00000000-0004-0000-0D00-0000C8050000}"/>
    <hyperlink ref="E608" r:id="rId1482" xr:uid="{00000000-0004-0000-0D00-0000C9050000}"/>
    <hyperlink ref="B609" r:id="rId1483" xr:uid="{00000000-0004-0000-0D00-0000CA050000}"/>
    <hyperlink ref="C609" r:id="rId1484" xr:uid="{00000000-0004-0000-0D00-0000CB050000}"/>
    <hyperlink ref="B610" r:id="rId1485" xr:uid="{00000000-0004-0000-0D00-0000CC050000}"/>
    <hyperlink ref="C610" r:id="rId1486" xr:uid="{00000000-0004-0000-0D00-0000CD050000}"/>
    <hyperlink ref="B611" r:id="rId1487" xr:uid="{00000000-0004-0000-0D00-0000CE050000}"/>
    <hyperlink ref="C611" r:id="rId1488" xr:uid="{00000000-0004-0000-0D00-0000CF050000}"/>
    <hyperlink ref="E611" r:id="rId1489" xr:uid="{00000000-0004-0000-0D00-0000D0050000}"/>
    <hyperlink ref="B612" r:id="rId1490" xr:uid="{00000000-0004-0000-0D00-0000D1050000}"/>
    <hyperlink ref="C612" r:id="rId1491" xr:uid="{00000000-0004-0000-0D00-0000D2050000}"/>
    <hyperlink ref="B613" r:id="rId1492" xr:uid="{00000000-0004-0000-0D00-0000D3050000}"/>
    <hyperlink ref="C613" r:id="rId1493" xr:uid="{00000000-0004-0000-0D00-0000D4050000}"/>
    <hyperlink ref="B614" r:id="rId1494" xr:uid="{00000000-0004-0000-0D00-0000D5050000}"/>
    <hyperlink ref="C614" r:id="rId1495" xr:uid="{00000000-0004-0000-0D00-0000D6050000}"/>
    <hyperlink ref="E614" r:id="rId1496" xr:uid="{00000000-0004-0000-0D00-0000D7050000}"/>
    <hyperlink ref="B615" r:id="rId1497" xr:uid="{00000000-0004-0000-0D00-0000D8050000}"/>
    <hyperlink ref="C615" r:id="rId1498" xr:uid="{00000000-0004-0000-0D00-0000D9050000}"/>
    <hyperlink ref="B616" r:id="rId1499" xr:uid="{00000000-0004-0000-0D00-0000DA050000}"/>
    <hyperlink ref="C616" r:id="rId1500" xr:uid="{00000000-0004-0000-0D00-0000DB050000}"/>
    <hyperlink ref="E616" r:id="rId1501" xr:uid="{00000000-0004-0000-0D00-0000DC050000}"/>
    <hyperlink ref="B617" r:id="rId1502" xr:uid="{00000000-0004-0000-0D00-0000DD050000}"/>
    <hyperlink ref="C617" r:id="rId1503" xr:uid="{00000000-0004-0000-0D00-0000DE050000}"/>
    <hyperlink ref="E617" r:id="rId1504" xr:uid="{00000000-0004-0000-0D00-0000DF050000}"/>
    <hyperlink ref="B618" r:id="rId1505" xr:uid="{00000000-0004-0000-0D00-0000E0050000}"/>
    <hyperlink ref="C618" r:id="rId1506" xr:uid="{00000000-0004-0000-0D00-0000E1050000}"/>
    <hyperlink ref="E618" r:id="rId1507" xr:uid="{00000000-0004-0000-0D00-0000E2050000}"/>
    <hyperlink ref="B619" r:id="rId1508" xr:uid="{00000000-0004-0000-0D00-0000E3050000}"/>
    <hyperlink ref="C619" r:id="rId1509" xr:uid="{00000000-0004-0000-0D00-0000E4050000}"/>
    <hyperlink ref="E619" r:id="rId1510" xr:uid="{00000000-0004-0000-0D00-0000E5050000}"/>
    <hyperlink ref="B620" r:id="rId1511" xr:uid="{00000000-0004-0000-0D00-0000E6050000}"/>
    <hyperlink ref="C620" r:id="rId1512" xr:uid="{00000000-0004-0000-0D00-0000E7050000}"/>
    <hyperlink ref="B621" r:id="rId1513" xr:uid="{00000000-0004-0000-0D00-0000E8050000}"/>
    <hyperlink ref="C621" r:id="rId1514" xr:uid="{00000000-0004-0000-0D00-0000E9050000}"/>
    <hyperlink ref="B622" r:id="rId1515" xr:uid="{00000000-0004-0000-0D00-0000EA050000}"/>
    <hyperlink ref="C622" r:id="rId1516" xr:uid="{00000000-0004-0000-0D00-0000EB050000}"/>
    <hyperlink ref="B623" r:id="rId1517" xr:uid="{00000000-0004-0000-0D00-0000EC050000}"/>
    <hyperlink ref="C623" r:id="rId1518" xr:uid="{00000000-0004-0000-0D00-0000ED050000}"/>
    <hyperlink ref="B624" r:id="rId1519" xr:uid="{00000000-0004-0000-0D00-0000EE050000}"/>
    <hyperlink ref="C624" r:id="rId1520" xr:uid="{00000000-0004-0000-0D00-0000EF050000}"/>
    <hyperlink ref="E624" r:id="rId1521" xr:uid="{00000000-0004-0000-0D00-0000F0050000}"/>
    <hyperlink ref="B625" r:id="rId1522" xr:uid="{00000000-0004-0000-0D00-0000F1050000}"/>
    <hyperlink ref="C625" r:id="rId1523" xr:uid="{00000000-0004-0000-0D00-0000F2050000}"/>
    <hyperlink ref="B626" r:id="rId1524" xr:uid="{00000000-0004-0000-0D00-0000F3050000}"/>
    <hyperlink ref="C626" r:id="rId1525" xr:uid="{00000000-0004-0000-0D00-0000F4050000}"/>
    <hyperlink ref="B627" r:id="rId1526" xr:uid="{00000000-0004-0000-0D00-0000F5050000}"/>
    <hyperlink ref="C627" r:id="rId1527" xr:uid="{00000000-0004-0000-0D00-0000F6050000}"/>
    <hyperlink ref="E627" r:id="rId1528" xr:uid="{00000000-0004-0000-0D00-0000F7050000}"/>
    <hyperlink ref="B628" r:id="rId1529" xr:uid="{00000000-0004-0000-0D00-0000F8050000}"/>
    <hyperlink ref="C628" r:id="rId1530" xr:uid="{00000000-0004-0000-0D00-0000F9050000}"/>
    <hyperlink ref="E628" r:id="rId1531" xr:uid="{00000000-0004-0000-0D00-0000FA050000}"/>
    <hyperlink ref="B629" r:id="rId1532" xr:uid="{00000000-0004-0000-0D00-0000FB050000}"/>
    <hyperlink ref="C629" r:id="rId1533" xr:uid="{00000000-0004-0000-0D00-0000FC050000}"/>
    <hyperlink ref="E629" r:id="rId1534" xr:uid="{00000000-0004-0000-0D00-0000FD050000}"/>
    <hyperlink ref="B630" r:id="rId1535" xr:uid="{00000000-0004-0000-0D00-0000FE050000}"/>
    <hyperlink ref="C630" r:id="rId1536" xr:uid="{00000000-0004-0000-0D00-0000FF050000}"/>
    <hyperlink ref="E630" r:id="rId1537" xr:uid="{00000000-0004-0000-0D00-000000060000}"/>
    <hyperlink ref="B631" r:id="rId1538" xr:uid="{00000000-0004-0000-0D00-000001060000}"/>
    <hyperlink ref="C631" r:id="rId1539" xr:uid="{00000000-0004-0000-0D00-000002060000}"/>
    <hyperlink ref="B632" r:id="rId1540" xr:uid="{00000000-0004-0000-0D00-000003060000}"/>
    <hyperlink ref="C632" r:id="rId1541" xr:uid="{00000000-0004-0000-0D00-000004060000}"/>
    <hyperlink ref="B633" r:id="rId1542" xr:uid="{00000000-0004-0000-0D00-000005060000}"/>
    <hyperlink ref="C633" r:id="rId1543" xr:uid="{00000000-0004-0000-0D00-000006060000}"/>
    <hyperlink ref="B634" r:id="rId1544" xr:uid="{00000000-0004-0000-0D00-000007060000}"/>
    <hyperlink ref="C634" r:id="rId1545" xr:uid="{00000000-0004-0000-0D00-000008060000}"/>
    <hyperlink ref="E634" r:id="rId1546" xr:uid="{00000000-0004-0000-0D00-000009060000}"/>
    <hyperlink ref="B635" r:id="rId1547" xr:uid="{00000000-0004-0000-0D00-00000A060000}"/>
    <hyperlink ref="C635" r:id="rId1548" xr:uid="{00000000-0004-0000-0D00-00000B060000}"/>
    <hyperlink ref="E635" r:id="rId1549" xr:uid="{00000000-0004-0000-0D00-00000C060000}"/>
    <hyperlink ref="B636" r:id="rId1550" xr:uid="{00000000-0004-0000-0D00-00000D060000}"/>
    <hyperlink ref="C636" r:id="rId1551" xr:uid="{00000000-0004-0000-0D00-00000E060000}"/>
    <hyperlink ref="E636" r:id="rId1552" xr:uid="{00000000-0004-0000-0D00-00000F060000}"/>
    <hyperlink ref="B637" r:id="rId1553" xr:uid="{00000000-0004-0000-0D00-000010060000}"/>
    <hyperlink ref="C637" r:id="rId1554" xr:uid="{00000000-0004-0000-0D00-000011060000}"/>
    <hyperlink ref="B638" r:id="rId1555" xr:uid="{00000000-0004-0000-0D00-000012060000}"/>
    <hyperlink ref="C638" r:id="rId1556" xr:uid="{00000000-0004-0000-0D00-000013060000}"/>
    <hyperlink ref="E638" r:id="rId1557" xr:uid="{00000000-0004-0000-0D00-000014060000}"/>
    <hyperlink ref="B639" r:id="rId1558" xr:uid="{00000000-0004-0000-0D00-000015060000}"/>
    <hyperlink ref="C639" r:id="rId1559" xr:uid="{00000000-0004-0000-0D00-000016060000}"/>
    <hyperlink ref="E639" r:id="rId1560" xr:uid="{00000000-0004-0000-0D00-000017060000}"/>
    <hyperlink ref="B640" r:id="rId1561" xr:uid="{00000000-0004-0000-0D00-000018060000}"/>
    <hyperlink ref="C640" r:id="rId1562" xr:uid="{00000000-0004-0000-0D00-000019060000}"/>
    <hyperlink ref="E640" r:id="rId1563" xr:uid="{00000000-0004-0000-0D00-00001A060000}"/>
    <hyperlink ref="B641" r:id="rId1564" xr:uid="{00000000-0004-0000-0D00-00001B060000}"/>
    <hyperlink ref="C641" r:id="rId1565" xr:uid="{00000000-0004-0000-0D00-00001C060000}"/>
    <hyperlink ref="E641" r:id="rId1566" xr:uid="{00000000-0004-0000-0D00-00001D060000}"/>
    <hyperlink ref="B642" r:id="rId1567" xr:uid="{00000000-0004-0000-0D00-00001E060000}"/>
    <hyperlink ref="C642" r:id="rId1568" xr:uid="{00000000-0004-0000-0D00-00001F060000}"/>
    <hyperlink ref="E642" r:id="rId1569" xr:uid="{00000000-0004-0000-0D00-000020060000}"/>
    <hyperlink ref="B643" r:id="rId1570" xr:uid="{00000000-0004-0000-0D00-000021060000}"/>
    <hyperlink ref="C643" r:id="rId1571" xr:uid="{00000000-0004-0000-0D00-000022060000}"/>
    <hyperlink ref="E643" r:id="rId1572" xr:uid="{00000000-0004-0000-0D00-000023060000}"/>
    <hyperlink ref="B644" r:id="rId1573" xr:uid="{00000000-0004-0000-0D00-000024060000}"/>
    <hyperlink ref="C644" r:id="rId1574" xr:uid="{00000000-0004-0000-0D00-000025060000}"/>
    <hyperlink ref="E644" r:id="rId1575" xr:uid="{00000000-0004-0000-0D00-000026060000}"/>
    <hyperlink ref="B645" r:id="rId1576" xr:uid="{00000000-0004-0000-0D00-000027060000}"/>
    <hyperlink ref="C645" r:id="rId1577" xr:uid="{00000000-0004-0000-0D00-000028060000}"/>
    <hyperlink ref="E645" r:id="rId1578" xr:uid="{00000000-0004-0000-0D00-000029060000}"/>
    <hyperlink ref="B646" r:id="rId1579" location="World_Series_Edition" xr:uid="{00000000-0004-0000-0D00-00002A060000}"/>
    <hyperlink ref="C646" r:id="rId1580" xr:uid="{00000000-0004-0000-0D00-00002B060000}"/>
    <hyperlink ref="B647" r:id="rId1581" location="World_Series_Edition" xr:uid="{00000000-0004-0000-0D00-00002C060000}"/>
    <hyperlink ref="C647" r:id="rId1582" xr:uid="{00000000-0004-0000-0D00-00002D060000}"/>
    <hyperlink ref="B648" r:id="rId1583" xr:uid="{00000000-0004-0000-0D00-00002E060000}"/>
    <hyperlink ref="C648" r:id="rId1584" xr:uid="{00000000-0004-0000-0D00-00002F060000}"/>
    <hyperlink ref="E648" r:id="rId1585" xr:uid="{00000000-0004-0000-0D00-000030060000}"/>
    <hyperlink ref="B649" r:id="rId1586" xr:uid="{00000000-0004-0000-0D00-000031060000}"/>
    <hyperlink ref="C649" r:id="rId1587" xr:uid="{00000000-0004-0000-0D00-000032060000}"/>
    <hyperlink ref="E649" r:id="rId1588" xr:uid="{00000000-0004-0000-0D00-000033060000}"/>
    <hyperlink ref="B650" r:id="rId1589" xr:uid="{00000000-0004-0000-0D00-000034060000}"/>
    <hyperlink ref="C650" r:id="rId1590" xr:uid="{00000000-0004-0000-0D00-000035060000}"/>
    <hyperlink ref="E650" r:id="rId1591" xr:uid="{00000000-0004-0000-0D00-000036060000}"/>
    <hyperlink ref="B651" r:id="rId1592" xr:uid="{00000000-0004-0000-0D00-000037060000}"/>
    <hyperlink ref="C651" r:id="rId1593" xr:uid="{00000000-0004-0000-0D00-000038060000}"/>
    <hyperlink ref="E651" r:id="rId1594" xr:uid="{00000000-0004-0000-0D00-000039060000}"/>
    <hyperlink ref="B652" r:id="rId1595" xr:uid="{00000000-0004-0000-0D00-00003A060000}"/>
    <hyperlink ref="C652" r:id="rId1596" xr:uid="{00000000-0004-0000-0D00-00003B060000}"/>
    <hyperlink ref="E652" r:id="rId1597" xr:uid="{00000000-0004-0000-0D00-00003C060000}"/>
    <hyperlink ref="B653" r:id="rId1598" xr:uid="{00000000-0004-0000-0D00-00003D060000}"/>
    <hyperlink ref="C653" r:id="rId1599" xr:uid="{00000000-0004-0000-0D00-00003E060000}"/>
    <hyperlink ref="E653" r:id="rId1600" xr:uid="{00000000-0004-0000-0D00-00003F060000}"/>
    <hyperlink ref="B654" r:id="rId1601" xr:uid="{00000000-0004-0000-0D00-000040060000}"/>
    <hyperlink ref="C654" r:id="rId1602" xr:uid="{00000000-0004-0000-0D00-000041060000}"/>
    <hyperlink ref="E654" r:id="rId1603" xr:uid="{00000000-0004-0000-0D00-000042060000}"/>
    <hyperlink ref="B655" r:id="rId1604" xr:uid="{00000000-0004-0000-0D00-000043060000}"/>
    <hyperlink ref="C655" r:id="rId1605" xr:uid="{00000000-0004-0000-0D00-000044060000}"/>
    <hyperlink ref="E655" r:id="rId1606" xr:uid="{00000000-0004-0000-0D00-000045060000}"/>
    <hyperlink ref="B656" r:id="rId1607" xr:uid="{00000000-0004-0000-0D00-000046060000}"/>
    <hyperlink ref="C656" r:id="rId1608" xr:uid="{00000000-0004-0000-0D00-000047060000}"/>
    <hyperlink ref="E656" r:id="rId1609" xr:uid="{00000000-0004-0000-0D00-000048060000}"/>
    <hyperlink ref="B657" r:id="rId1610" xr:uid="{00000000-0004-0000-0D00-000049060000}"/>
    <hyperlink ref="C657" r:id="rId1611" xr:uid="{00000000-0004-0000-0D00-00004A060000}"/>
    <hyperlink ref="E657" r:id="rId1612" xr:uid="{00000000-0004-0000-0D00-00004B060000}"/>
    <hyperlink ref="B658" r:id="rId1613" xr:uid="{00000000-0004-0000-0D00-00004C060000}"/>
    <hyperlink ref="C658" r:id="rId1614" xr:uid="{00000000-0004-0000-0D00-00004D060000}"/>
    <hyperlink ref="E658" r:id="rId1615" xr:uid="{00000000-0004-0000-0D00-00004E060000}"/>
    <hyperlink ref="B659" r:id="rId1616" xr:uid="{00000000-0004-0000-0D00-00004F060000}"/>
    <hyperlink ref="C659" r:id="rId1617" xr:uid="{00000000-0004-0000-0D00-000050060000}"/>
    <hyperlink ref="E659" r:id="rId1618" xr:uid="{00000000-0004-0000-0D00-000051060000}"/>
    <hyperlink ref="B660" r:id="rId1619" xr:uid="{00000000-0004-0000-0D00-000052060000}"/>
    <hyperlink ref="C660" r:id="rId1620" xr:uid="{00000000-0004-0000-0D00-000053060000}"/>
    <hyperlink ref="B661" r:id="rId1621" xr:uid="{00000000-0004-0000-0D00-000054060000}"/>
    <hyperlink ref="C661" r:id="rId1622" xr:uid="{00000000-0004-0000-0D00-000055060000}"/>
    <hyperlink ref="B662" r:id="rId1623" xr:uid="{00000000-0004-0000-0D00-000056060000}"/>
    <hyperlink ref="C662" r:id="rId1624" xr:uid="{00000000-0004-0000-0D00-000057060000}"/>
    <hyperlink ref="B663" r:id="rId1625" xr:uid="{00000000-0004-0000-0D00-000058060000}"/>
    <hyperlink ref="C663" r:id="rId1626" xr:uid="{00000000-0004-0000-0D00-000059060000}"/>
    <hyperlink ref="E663" r:id="rId1627" xr:uid="{00000000-0004-0000-0D00-00005A060000}"/>
    <hyperlink ref="B664" r:id="rId1628" xr:uid="{00000000-0004-0000-0D00-00005B060000}"/>
    <hyperlink ref="C664" r:id="rId1629" xr:uid="{00000000-0004-0000-0D00-00005C060000}"/>
    <hyperlink ref="B665" r:id="rId1630" xr:uid="{00000000-0004-0000-0D00-00005D060000}"/>
    <hyperlink ref="C665" r:id="rId1631" xr:uid="{00000000-0004-0000-0D00-00005E060000}"/>
    <hyperlink ref="B666" r:id="rId1632" xr:uid="{00000000-0004-0000-0D00-00005F060000}"/>
    <hyperlink ref="C666" r:id="rId1633" xr:uid="{00000000-0004-0000-0D00-000060060000}"/>
    <hyperlink ref="E666" r:id="rId1634" xr:uid="{00000000-0004-0000-0D00-000061060000}"/>
    <hyperlink ref="B667" r:id="rId1635" xr:uid="{00000000-0004-0000-0D00-000062060000}"/>
    <hyperlink ref="C667" r:id="rId1636" xr:uid="{00000000-0004-0000-0D00-000063060000}"/>
    <hyperlink ref="E667" r:id="rId1637" xr:uid="{00000000-0004-0000-0D00-000064060000}"/>
    <hyperlink ref="B668" r:id="rId1638" xr:uid="{00000000-0004-0000-0D00-000065060000}"/>
    <hyperlink ref="C668" r:id="rId1639" xr:uid="{00000000-0004-0000-0D00-000066060000}"/>
    <hyperlink ref="E668" r:id="rId1640" xr:uid="{00000000-0004-0000-0D00-000067060000}"/>
    <hyperlink ref="B669" r:id="rId1641" xr:uid="{00000000-0004-0000-0D00-000068060000}"/>
    <hyperlink ref="C669" r:id="rId1642" xr:uid="{00000000-0004-0000-0D00-000069060000}"/>
    <hyperlink ref="E669" r:id="rId1643" xr:uid="{00000000-0004-0000-0D00-00006A060000}"/>
    <hyperlink ref="B670" r:id="rId1644" xr:uid="{00000000-0004-0000-0D00-00006B060000}"/>
    <hyperlink ref="C670" r:id="rId1645" xr:uid="{00000000-0004-0000-0D00-00006C060000}"/>
    <hyperlink ref="E670" r:id="rId1646" xr:uid="{00000000-0004-0000-0D00-00006D060000}"/>
    <hyperlink ref="B671" r:id="rId1647" xr:uid="{00000000-0004-0000-0D00-00006E060000}"/>
    <hyperlink ref="C671" r:id="rId1648" xr:uid="{00000000-0004-0000-0D00-00006F060000}"/>
    <hyperlink ref="E671" r:id="rId1649" xr:uid="{00000000-0004-0000-0D00-000070060000}"/>
    <hyperlink ref="B672" r:id="rId1650" xr:uid="{00000000-0004-0000-0D00-000071060000}"/>
    <hyperlink ref="C672" r:id="rId1651" xr:uid="{00000000-0004-0000-0D00-000072060000}"/>
    <hyperlink ref="E672" r:id="rId1652" xr:uid="{00000000-0004-0000-0D00-000073060000}"/>
    <hyperlink ref="B673" r:id="rId1653" xr:uid="{00000000-0004-0000-0D00-000074060000}"/>
    <hyperlink ref="C673" r:id="rId1654" xr:uid="{00000000-0004-0000-0D00-000075060000}"/>
    <hyperlink ref="E673" r:id="rId1655" xr:uid="{00000000-0004-0000-0D00-000076060000}"/>
    <hyperlink ref="B674" r:id="rId1656" xr:uid="{00000000-0004-0000-0D00-000077060000}"/>
    <hyperlink ref="C674" r:id="rId1657" xr:uid="{00000000-0004-0000-0D00-000078060000}"/>
    <hyperlink ref="B675" r:id="rId1658" xr:uid="{00000000-0004-0000-0D00-000079060000}"/>
    <hyperlink ref="C675" r:id="rId1659" xr:uid="{00000000-0004-0000-0D00-00007A060000}"/>
    <hyperlink ref="B676" r:id="rId1660" xr:uid="{00000000-0004-0000-0D00-00007B060000}"/>
    <hyperlink ref="E676" r:id="rId1661" xr:uid="{00000000-0004-0000-0D00-00007C060000}"/>
    <hyperlink ref="B677" r:id="rId1662" xr:uid="{00000000-0004-0000-0D00-00007D060000}"/>
    <hyperlink ref="E677" r:id="rId1663" xr:uid="{00000000-0004-0000-0D00-00007E060000}"/>
    <hyperlink ref="B678" r:id="rId1664" xr:uid="{00000000-0004-0000-0D00-00007F060000}"/>
    <hyperlink ref="E678" r:id="rId1665" xr:uid="{00000000-0004-0000-0D00-000080060000}"/>
    <hyperlink ref="B679" r:id="rId1666" xr:uid="{00000000-0004-0000-0D00-00008106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00FF"/>
  </sheetPr>
  <dimension ref="B1:BO1000"/>
  <sheetViews>
    <sheetView workbookViewId="0">
      <pane xSplit="5" ySplit="2" topLeftCell="F3" activePane="bottomRight" state="frozen"/>
      <selection pane="topRight" activeCell="F1" sqref="F1"/>
      <selection pane="bottomLeft" activeCell="A3" sqref="A3"/>
      <selection pane="bottomRight" activeCell="F45" sqref="F45"/>
    </sheetView>
  </sheetViews>
  <sheetFormatPr defaultColWidth="14.42578125" defaultRowHeight="15" customHeight="1" x14ac:dyDescent="0.25"/>
  <cols>
    <col min="1" max="1" width="3.7109375" customWidth="1"/>
    <col min="2" max="2" width="40.7109375" customWidth="1"/>
    <col min="3" max="5" width="15.7109375" customWidth="1"/>
    <col min="6" max="67" width="8.7109375" customWidth="1"/>
  </cols>
  <sheetData>
    <row r="1" spans="2:67" x14ac:dyDescent="0.25">
      <c r="E1" s="2"/>
    </row>
    <row r="2" spans="2:67" x14ac:dyDescent="0.25">
      <c r="B2" s="253" t="s">
        <v>498</v>
      </c>
      <c r="C2" s="253" t="s">
        <v>924</v>
      </c>
      <c r="D2" s="253" t="s">
        <v>521</v>
      </c>
      <c r="E2" s="253" t="s">
        <v>522</v>
      </c>
      <c r="I2" s="246">
        <v>40633</v>
      </c>
      <c r="J2" s="246">
        <f t="shared" ref="J2:BN2" si="0">+EOMONTH(I2,3)</f>
        <v>40724</v>
      </c>
      <c r="K2" s="246">
        <f t="shared" si="0"/>
        <v>40816</v>
      </c>
      <c r="L2" s="246">
        <f t="shared" si="0"/>
        <v>40908</v>
      </c>
      <c r="M2" s="246">
        <f t="shared" si="0"/>
        <v>40999</v>
      </c>
      <c r="N2" s="246">
        <f t="shared" si="0"/>
        <v>41090</v>
      </c>
      <c r="O2" s="246">
        <f t="shared" si="0"/>
        <v>41182</v>
      </c>
      <c r="P2" s="246">
        <f t="shared" si="0"/>
        <v>41274</v>
      </c>
      <c r="Q2" s="246">
        <f t="shared" si="0"/>
        <v>41364</v>
      </c>
      <c r="R2" s="246">
        <f t="shared" si="0"/>
        <v>41455</v>
      </c>
      <c r="S2" s="246">
        <f t="shared" si="0"/>
        <v>41547</v>
      </c>
      <c r="T2" s="246">
        <f t="shared" si="0"/>
        <v>41639</v>
      </c>
      <c r="U2" s="246">
        <f t="shared" si="0"/>
        <v>41729</v>
      </c>
      <c r="V2" s="246">
        <f t="shared" si="0"/>
        <v>41820</v>
      </c>
      <c r="W2" s="246">
        <f t="shared" si="0"/>
        <v>41912</v>
      </c>
      <c r="X2" s="246">
        <f t="shared" si="0"/>
        <v>42004</v>
      </c>
      <c r="Y2" s="246">
        <f t="shared" si="0"/>
        <v>42094</v>
      </c>
      <c r="Z2" s="246">
        <f t="shared" si="0"/>
        <v>42185</v>
      </c>
      <c r="AA2" s="246">
        <f t="shared" si="0"/>
        <v>42277</v>
      </c>
      <c r="AB2" s="246">
        <f t="shared" si="0"/>
        <v>42369</v>
      </c>
      <c r="AC2" s="246">
        <f t="shared" si="0"/>
        <v>42460</v>
      </c>
      <c r="AD2" s="246">
        <f t="shared" si="0"/>
        <v>42551</v>
      </c>
      <c r="AE2" s="246">
        <f t="shared" si="0"/>
        <v>42643</v>
      </c>
      <c r="AF2" s="246">
        <f t="shared" si="0"/>
        <v>42735</v>
      </c>
      <c r="AG2" s="246">
        <f t="shared" si="0"/>
        <v>42825</v>
      </c>
      <c r="AH2" s="246">
        <f t="shared" si="0"/>
        <v>42916</v>
      </c>
      <c r="AI2" s="246">
        <f t="shared" si="0"/>
        <v>43008</v>
      </c>
      <c r="AJ2" s="246">
        <f t="shared" si="0"/>
        <v>43100</v>
      </c>
      <c r="AK2" s="246">
        <f t="shared" si="0"/>
        <v>43190</v>
      </c>
      <c r="AL2" s="246">
        <f t="shared" si="0"/>
        <v>43281</v>
      </c>
      <c r="AM2" s="246">
        <f t="shared" si="0"/>
        <v>43373</v>
      </c>
      <c r="AN2" s="246">
        <f t="shared" si="0"/>
        <v>43465</v>
      </c>
      <c r="AO2" s="246">
        <f t="shared" si="0"/>
        <v>43555</v>
      </c>
      <c r="AP2" s="246">
        <f t="shared" si="0"/>
        <v>43646</v>
      </c>
      <c r="AQ2" s="246">
        <f t="shared" si="0"/>
        <v>43738</v>
      </c>
      <c r="AR2" s="246">
        <f t="shared" si="0"/>
        <v>43830</v>
      </c>
      <c r="AS2" s="246">
        <f t="shared" si="0"/>
        <v>43921</v>
      </c>
      <c r="AT2" s="246">
        <f t="shared" si="0"/>
        <v>44012</v>
      </c>
      <c r="AU2" s="246">
        <f t="shared" si="0"/>
        <v>44104</v>
      </c>
      <c r="AV2" s="246">
        <f t="shared" si="0"/>
        <v>44196</v>
      </c>
      <c r="AW2" s="246">
        <f t="shared" si="0"/>
        <v>44286</v>
      </c>
      <c r="AX2" s="246">
        <f t="shared" si="0"/>
        <v>44377</v>
      </c>
      <c r="AY2" s="246">
        <f t="shared" si="0"/>
        <v>44469</v>
      </c>
      <c r="AZ2" s="246">
        <f t="shared" si="0"/>
        <v>44561</v>
      </c>
      <c r="BA2" s="246">
        <f t="shared" si="0"/>
        <v>44651</v>
      </c>
      <c r="BB2" s="246">
        <f t="shared" si="0"/>
        <v>44742</v>
      </c>
      <c r="BC2" s="246">
        <f t="shared" si="0"/>
        <v>44834</v>
      </c>
      <c r="BD2" s="246">
        <f t="shared" si="0"/>
        <v>44926</v>
      </c>
      <c r="BE2" s="246">
        <f t="shared" si="0"/>
        <v>45016</v>
      </c>
      <c r="BF2" s="246">
        <f t="shared" si="0"/>
        <v>45107</v>
      </c>
      <c r="BG2" s="246">
        <f t="shared" si="0"/>
        <v>45199</v>
      </c>
      <c r="BH2" s="246">
        <f t="shared" si="0"/>
        <v>45291</v>
      </c>
      <c r="BI2" s="246">
        <f t="shared" si="0"/>
        <v>45382</v>
      </c>
      <c r="BJ2" s="246">
        <f t="shared" si="0"/>
        <v>45473</v>
      </c>
      <c r="BK2" s="246">
        <f t="shared" si="0"/>
        <v>45565</v>
      </c>
      <c r="BL2" s="246">
        <f t="shared" si="0"/>
        <v>45657</v>
      </c>
      <c r="BM2" s="246">
        <f t="shared" si="0"/>
        <v>45747</v>
      </c>
      <c r="BN2" s="246">
        <f t="shared" si="0"/>
        <v>45838</v>
      </c>
      <c r="BO2" s="36" t="s">
        <v>34</v>
      </c>
    </row>
    <row r="3" spans="2:67" x14ac:dyDescent="0.25">
      <c r="B3" s="254" t="s">
        <v>925</v>
      </c>
      <c r="C3" s="254" t="s">
        <v>527</v>
      </c>
      <c r="D3" s="258" t="s">
        <v>926</v>
      </c>
      <c r="E3" s="262" t="s">
        <v>918</v>
      </c>
      <c r="J3" s="36" t="str">
        <f ca="1">IFERROR(__xludf.DUMMYFUNCTION("ARRAY_CONSTRAIN(ARRAYFORMULA(IFERROR(_xlws.SORT(CHOOSECOLS(UNIQUE(_xlws.FILTER($B$3:$B$999,($D$3:$D$999&gt;=I$2)*($D$3:$D$999&lt;=J$2))),1),,1),"""")), 1, 1)"),"")</f>
        <v/>
      </c>
      <c r="K3" s="36" t="str">
        <f ca="1">IFERROR(__xludf.DUMMYFUNCTION("ARRAY_CONSTRAIN(ARRAYFORMULA(IFERROR(_xlws.SORT(CHOOSECOLS(UNIQUE(_xlws.FILTER($B$3:$B$999,($D$3:$D$999&gt;=J$2)*($D$3:$D$999&lt;=K$2))),1),,1),"""")), 1, 1)"),"")</f>
        <v/>
      </c>
      <c r="L3" s="36" t="str">
        <f ca="1">IFERROR(__xludf.DUMMYFUNCTION("ARRAY_CONSTRAIN(ARRAYFORMULA(IFERROR(_xlws.SORT(CHOOSECOLS(UNIQUE(_xlws.FILTER($B$3:$B$999,($D$3:$D$999&gt;=K$2)*($D$3:$D$999&lt;=L$2))),1),,1),"""")), 2, 1)"),"")</f>
        <v/>
      </c>
      <c r="M3" s="36" t="str">
        <f ca="1">IFERROR(__xludf.DUMMYFUNCTION("ARRAY_CONSTRAIN(ARRAYFORMULA(IFERROR(_xlws.SORT(CHOOSECOLS(UNIQUE(_xlws.FILTER($B$3:$B$999,($D$3:$D$999&gt;=L$2)*($D$3:$D$999&lt;=M$2))),1),,1),"""")), 1, 1)"),"")</f>
        <v/>
      </c>
      <c r="N3" s="36" t="str">
        <f ca="1">IFERROR(__xludf.DUMMYFUNCTION("ARRAY_CONSTRAIN(ARRAYFORMULA(IFERROR(_xlws.SORT(CHOOSECOLS(UNIQUE(_xlws.FILTER($B$3:$B$999,($D$3:$D$999&gt;=M$2)*($D$3:$D$999&lt;=N$2))),1),,1),"""")), 2, 1)"),"")</f>
        <v/>
      </c>
      <c r="O3" s="36" t="str">
        <f ca="1">IFERROR(__xludf.DUMMYFUNCTION("ARRAY_CONSTRAIN(ARRAYFORMULA(IFERROR(_xlws.SORT(CHOOSECOLS(UNIQUE(_xlws.FILTER($B$3:$B$999,($D$3:$D$999&gt;=N$2)*($D$3:$D$999&lt;=O$2))),1),,1),"""")), 1, 1)"),"")</f>
        <v/>
      </c>
      <c r="P3" s="36" t="str">
        <f ca="1">IFERROR(__xludf.DUMMYFUNCTION("ARRAY_CONSTRAIN(ARRAYFORMULA(IFERROR(_xlws.SORT(CHOOSECOLS(UNIQUE(_xlws.FILTER($B$3:$B$999,($D$3:$D$999&gt;=O$2)*($D$3:$D$999&lt;=P$2))),1),,1),"""")), 1, 1)"),"")</f>
        <v/>
      </c>
      <c r="Q3" s="36" t="str">
        <f ca="1">IFERROR(__xludf.DUMMYFUNCTION("ARRAY_CONSTRAIN(ARRAYFORMULA(IFERROR(_xlws.SORT(CHOOSECOLS(UNIQUE(_xlws.FILTER($B$3:$B$999,($D$3:$D$999&gt;=P$2)*($D$3:$D$999&lt;=Q$2))),1),,1),"""")), 1, 1)"),"")</f>
        <v/>
      </c>
      <c r="R3" s="36" t="str">
        <f ca="1">IFERROR(__xludf.DUMMYFUNCTION("ARRAY_CONSTRAIN(ARRAYFORMULA(IFERROR(_xlws.SORT(CHOOSECOLS(UNIQUE(_xlws.FILTER($B$3:$B$999,($D$3:$D$999&gt;=Q$2)*($D$3:$D$999&lt;=R$2))),1),,1),"""")), 1, 1)"),"")</f>
        <v/>
      </c>
      <c r="S3" s="36" t="str">
        <f ca="1">IFERROR(__xludf.DUMMYFUNCTION("ARRAY_CONSTRAIN(ARRAYFORMULA(IFERROR(_xlws.SORT(CHOOSECOLS(UNIQUE(_xlws.FILTER($B$3:$B$999,($D$3:$D$999&gt;=R$2)*($D$3:$D$999&lt;=S$2))),1),,1),"""")), 2, 1)"),"")</f>
        <v/>
      </c>
      <c r="T3" s="36" t="str">
        <f ca="1">IFERROR(__xludf.DUMMYFUNCTION("ARRAY_CONSTRAIN(ARRAYFORMULA(IFERROR(_xlws.SORT(CHOOSECOLS(UNIQUE(_xlws.FILTER($B$3:$B$999,($D$3:$D$999&gt;=S$2)*($D$3:$D$999&lt;=T$2))),1),,1),"""")), 3, 1)"),"")</f>
        <v/>
      </c>
      <c r="U3" s="36" t="str">
        <f ca="1">IFERROR(__xludf.DUMMYFUNCTION("ARRAY_CONSTRAIN(ARRAYFORMULA(IFERROR(_xlws.SORT(CHOOSECOLS(UNIQUE(_xlws.FILTER($B$3:$B$999,($D$3:$D$999&gt;=T$2)*($D$3:$D$999&lt;=U$2))),1),,1),"""")), 1, 1)"),"")</f>
        <v/>
      </c>
      <c r="V3" s="36" t="str">
        <f ca="1">IFERROR(__xludf.DUMMYFUNCTION("ARRAY_CONSTRAIN(ARRAYFORMULA(IFERROR(_xlws.SORT(CHOOSECOLS(UNIQUE(_xlws.FILTER($B$3:$B$999,($D$3:$D$999&gt;=U$2)*($D$3:$D$999&lt;=V$2))),1),,1),"""")), 4, 1)"),"")</f>
        <v/>
      </c>
      <c r="W3" s="36" t="str">
        <f ca="1">IFERROR(__xludf.DUMMYFUNCTION("ARRAY_CONSTRAIN(ARRAYFORMULA(IFERROR(_xlws.SORT(CHOOSECOLS(UNIQUE(_xlws.FILTER($B$3:$B$999,($D$3:$D$999&gt;=V$2)*($D$3:$D$999&lt;=W$2))),1),,1),"""")), 1, 1)"),"")</f>
        <v/>
      </c>
      <c r="X3" s="36" t="str">
        <f ca="1">IFERROR(__xludf.DUMMYFUNCTION("ARRAY_CONSTRAIN(ARRAYFORMULA(IFERROR(_xlws.SORT(CHOOSECOLS(UNIQUE(_xlws.FILTER($B$3:$B$999,($D$3:$D$999&gt;=W$2)*($D$3:$D$999&lt;=X$2))),1),,1),"""")), 4, 1)"),"")</f>
        <v/>
      </c>
      <c r="Y3" s="36" t="str">
        <f ca="1">IFERROR(__xludf.DUMMYFUNCTION("ARRAY_CONSTRAIN(ARRAYFORMULA(IFERROR(_xlws.SORT(CHOOSECOLS(UNIQUE(_xlws.FILTER($B$3:$B$999,($D$3:$D$999&gt;=X$2)*($D$3:$D$999&lt;=Y$2))),1),,1),"""")), 1, 1)"),"")</f>
        <v/>
      </c>
      <c r="Z3" s="36" t="str">
        <f ca="1">IFERROR(__xludf.DUMMYFUNCTION("ARRAY_CONSTRAIN(ARRAYFORMULA(IFERROR(_xlws.SORT(CHOOSECOLS(UNIQUE(_xlws.FILTER($B$3:$B$999,($D$3:$D$999&gt;=Y$2)*($D$3:$D$999&lt;=Z$2))),1),,1),"""")), 2, 1)"),"")</f>
        <v/>
      </c>
      <c r="AA3" s="36" t="str">
        <f ca="1">IFERROR(__xludf.DUMMYFUNCTION("ARRAY_CONSTRAIN(ARRAYFORMULA(IFERROR(_xlws.SORT(CHOOSECOLS(UNIQUE(_xlws.FILTER($B$3:$B$999,($D$3:$D$999&gt;=Z$2)*($D$3:$D$999&lt;=AA$2))),1),,1),"""")), 1, 1)"),"")</f>
        <v/>
      </c>
      <c r="AB3" s="36" t="str">
        <f ca="1">IFERROR(__xludf.DUMMYFUNCTION("ARRAY_CONSTRAIN(ARRAYFORMULA(IFERROR(_xlws.SORT(CHOOSECOLS(UNIQUE(_xlws.FILTER($B$3:$B$999,($D$3:$D$999&gt;=AA$2)*($D$3:$D$999&lt;=AB$2))),1),,1),"""")), 2, 1)"),"")</f>
        <v/>
      </c>
      <c r="AC3" s="36" t="str">
        <f ca="1">IFERROR(__xludf.DUMMYFUNCTION("ARRAY_CONSTRAIN(ARRAYFORMULA(IFERROR(_xlws.SORT(CHOOSECOLS(UNIQUE(_xlws.FILTER($B$3:$B$999,($D$3:$D$999&gt;=AB$2)*($D$3:$D$999&lt;=AC$2))),1),,1),"""")), 1, 1)"),"")</f>
        <v/>
      </c>
      <c r="AD3" s="36" t="str">
        <f ca="1">IFERROR(__xludf.DUMMYFUNCTION("ARRAY_CONSTRAIN(ARRAYFORMULA(IFERROR(_xlws.SORT(CHOOSECOLS(UNIQUE(_xlws.FILTER($B$3:$B$999,($D$3:$D$999&gt;=AC$2)*($D$3:$D$999&lt;=AD$2))),1),,1),"""")), 1, 1)"),"")</f>
        <v/>
      </c>
      <c r="AE3" s="36" t="str">
        <f ca="1">IFERROR(__xludf.DUMMYFUNCTION("ARRAY_CONSTRAIN(ARRAYFORMULA(IFERROR(_xlws.SORT(CHOOSECOLS(UNIQUE(_xlws.FILTER($B$3:$B$999,($D$3:$D$999&gt;=AD$2)*($D$3:$D$999&lt;=AE$2))),1),,1),"""")), 1, 1)"),"")</f>
        <v/>
      </c>
      <c r="AF3" s="36" t="str">
        <f ca="1">IFERROR(__xludf.DUMMYFUNCTION("ARRAY_CONSTRAIN(ARRAYFORMULA(IFERROR(_xlws.SORT(CHOOSECOLS(UNIQUE(_xlws.FILTER($B$3:$B$999,($D$3:$D$999&gt;=AE$2)*($D$3:$D$999&lt;=AF$2))),1),,1),"""")), 1, 1)"),"")</f>
        <v/>
      </c>
      <c r="AG3" s="36" t="str">
        <f ca="1">IFERROR(__xludf.DUMMYFUNCTION("ARRAY_CONSTRAIN(ARRAYFORMULA(IFERROR(_xlws.SORT(CHOOSECOLS(UNIQUE(_xlws.FILTER($B$3:$B$999,($D$3:$D$999&gt;=AF$2)*($D$3:$D$999&lt;=AG$2))),1),,1),"""")), 1, 1)"),"")</f>
        <v/>
      </c>
      <c r="AH3" s="36" t="str">
        <f ca="1">IFERROR(__xludf.DUMMYFUNCTION("ARRAY_CONSTRAIN(ARRAYFORMULA(IFERROR(_xlws.SORT(CHOOSECOLS(UNIQUE(_xlws.FILTER($B$3:$B$999,($D$3:$D$999&gt;=AG$2)*($D$3:$D$999&lt;=AH$2))),1),,1),"""")), 1, 1)"),"")</f>
        <v/>
      </c>
      <c r="AI3" s="36" t="str">
        <f ca="1">IFERROR(__xludf.DUMMYFUNCTION("ARRAY_CONSTRAIN(ARRAYFORMULA(IFERROR(_xlws.SORT(CHOOSECOLS(UNIQUE(_xlws.FILTER($B$3:$B$999,($D$3:$D$999&gt;=AH$2)*($D$3:$D$999&lt;=AI$2))),1),,1),"""")), 1, 1)"),"")</f>
        <v/>
      </c>
      <c r="AJ3" s="36" t="str">
        <f ca="1">IFERROR(__xludf.DUMMYFUNCTION("ARRAY_CONSTRAIN(ARRAYFORMULA(IFERROR(_xlws.SORT(CHOOSECOLS(UNIQUE(_xlws.FILTER($B$3:$B$999,($D$3:$D$999&gt;=AI$2)*($D$3:$D$999&lt;=AJ$2))),1),,1),"""")), 2, 1)"),"")</f>
        <v/>
      </c>
      <c r="AK3" s="36" t="str">
        <f ca="1">IFERROR(__xludf.DUMMYFUNCTION("ARRAY_CONSTRAIN(ARRAYFORMULA(IFERROR(_xlws.SORT(CHOOSECOLS(UNIQUE(_xlws.FILTER($B$3:$B$999,($D$3:$D$999&gt;=AJ$2)*($D$3:$D$999&lt;=AK$2))),1),,1),"""")), 1, 1)"),"")</f>
        <v/>
      </c>
      <c r="AL3" s="36" t="str">
        <f ca="1">IFERROR(__xludf.DUMMYFUNCTION("ARRAY_CONSTRAIN(ARRAYFORMULA(IFERROR(_xlws.SORT(CHOOSECOLS(UNIQUE(_xlws.FILTER($B$3:$B$999,($D$3:$D$999&gt;=AK$2)*($D$3:$D$999&lt;=AL$2))),1),,1),"""")), 1, 1)"),"")</f>
        <v/>
      </c>
      <c r="AM3" s="36" t="str">
        <f ca="1">IFERROR(__xludf.DUMMYFUNCTION("ARRAY_CONSTRAIN(ARRAYFORMULA(IFERROR(_xlws.SORT(CHOOSECOLS(UNIQUE(_xlws.FILTER($B$3:$B$999,($D$3:$D$999&gt;=AL$2)*($D$3:$D$999&lt;=AM$2))),1),,1),"""")), 1, 1)"),"")</f>
        <v/>
      </c>
      <c r="AN3" s="36" t="str">
        <f ca="1">IFERROR(__xludf.DUMMYFUNCTION("ARRAY_CONSTRAIN(ARRAYFORMULA(IFERROR(_xlws.SORT(CHOOSECOLS(UNIQUE(_xlws.FILTER($B$3:$B$999,($D$3:$D$999&gt;=AM$2)*($D$3:$D$999&lt;=AN$2))),1),,1),"""")), 1, 1)"),"")</f>
        <v/>
      </c>
      <c r="AO3" s="36" t="str">
        <f ca="1">IFERROR(__xludf.DUMMYFUNCTION("ARRAY_CONSTRAIN(ARRAYFORMULA(IFERROR(_xlws.SORT(CHOOSECOLS(UNIQUE(_xlws.FILTER($B$3:$B$999,($D$3:$D$999&gt;=AN$2)*($D$3:$D$999&lt;=AO$2))),1),,1),"""")), 1, 1)"),"")</f>
        <v/>
      </c>
      <c r="AP3" s="36" t="str">
        <f ca="1">IFERROR(__xludf.DUMMYFUNCTION("ARRAY_CONSTRAIN(ARRAYFORMULA(IFERROR(_xlws.SORT(CHOOSECOLS(UNIQUE(_xlws.FILTER($B$3:$B$999,($D$3:$D$999&gt;=AO$2)*($D$3:$D$999&lt;=AP$2))),1),,1),"""")), 1, 1)"),"")</f>
        <v/>
      </c>
      <c r="AQ3" s="36" t="str">
        <f ca="1">IFERROR(__xludf.DUMMYFUNCTION("ARRAY_CONSTRAIN(ARRAYFORMULA(IFERROR(_xlws.SORT(CHOOSECOLS(UNIQUE(_xlws.FILTER($B$3:$B$999,($D$3:$D$999&gt;=AP$2)*($D$3:$D$999&lt;=AQ$2))),1),,1),"""")), 1, 1)"),"")</f>
        <v/>
      </c>
      <c r="AR3" s="36" t="str">
        <f ca="1">IFERROR(__xludf.DUMMYFUNCTION("ARRAY_CONSTRAIN(ARRAYFORMULA(IFERROR(_xlws.SORT(CHOOSECOLS(UNIQUE(_xlws.FILTER($B$3:$B$999,($D$3:$D$999&gt;=AQ$2)*($D$3:$D$999&lt;=AR$2))),1),,1),"""")), 2, 1)"),"")</f>
        <v/>
      </c>
      <c r="AS3" s="36" t="str">
        <f ca="1">IFERROR(__xludf.DUMMYFUNCTION("ARRAY_CONSTRAIN(ARRAYFORMULA(IFERROR(_xlws.SORT(CHOOSECOLS(UNIQUE(_xlws.FILTER($B$3:$B$999,($D$3:$D$999&gt;=AR$2)*($D$3:$D$999&lt;=AS$2))),1),,1),"""")), 1, 1)"),"")</f>
        <v/>
      </c>
      <c r="AT3" s="36" t="str">
        <f ca="1">IFERROR(__xludf.DUMMYFUNCTION("ARRAY_CONSTRAIN(ARRAYFORMULA(IFERROR(_xlws.SORT(CHOOSECOLS(UNIQUE(_xlws.FILTER($B$3:$B$999,($D$3:$D$999&gt;=AS$2)*($D$3:$D$999&lt;=AT$2))),1),,1),"""")), 1, 1)"),"")</f>
        <v/>
      </c>
      <c r="AU3" s="36" t="str">
        <f ca="1">IFERROR(__xludf.DUMMYFUNCTION("ARRAY_CONSTRAIN(ARRAYFORMULA(IFERROR(_xlws.SORT(CHOOSECOLS(UNIQUE(_xlws.FILTER($B$3:$B$999,($D$3:$D$999&gt;=AT$2)*($D$3:$D$999&lt;=AU$2))),1),,1),"""")), 1, 1)"),"")</f>
        <v/>
      </c>
      <c r="AV3" s="36" t="str">
        <f ca="1">IFERROR(__xludf.DUMMYFUNCTION("ARRAY_CONSTRAIN(ARRAYFORMULA(IFERROR(_xlws.SORT(CHOOSECOLS(UNIQUE(_xlws.FILTER($B$3:$B$999,($D$3:$D$999&gt;=AU$2)*($D$3:$D$999&lt;=AV$2))),1),,1),"""")), 1, 1)"),"")</f>
        <v/>
      </c>
      <c r="AW3" s="36" t="str">
        <f ca="1">IFERROR(__xludf.DUMMYFUNCTION("ARRAY_CONSTRAIN(ARRAYFORMULA(IFERROR(_xlws.SORT(CHOOSECOLS(UNIQUE(_xlws.FILTER($B$3:$B$999,($D$3:$D$999&gt;=AV$2)*($D$3:$D$999&lt;=AW$2))),1),,1),"""")), 1, 1)"),"")</f>
        <v/>
      </c>
      <c r="AX3" s="36" t="str">
        <f ca="1">IFERROR(__xludf.DUMMYFUNCTION("ARRAY_CONSTRAIN(ARRAYFORMULA(IFERROR(_xlws.SORT(CHOOSECOLS(UNIQUE(_xlws.FILTER($B$3:$B$999,($D$3:$D$999&gt;=AW$2)*($D$3:$D$999&lt;=AX$2))),1),,1),"""")), 1, 1)"),"")</f>
        <v/>
      </c>
      <c r="AY3" s="36" t="str">
        <f ca="1">IFERROR(__xludf.DUMMYFUNCTION("ARRAY_CONSTRAIN(ARRAYFORMULA(IFERROR(_xlws.SORT(CHOOSECOLS(UNIQUE(_xlws.FILTER($B$3:$B$999,($D$3:$D$999&gt;=AX$2)*($D$3:$D$999&lt;=AY$2))),1),,1),"""")), 1, 1)"),"")</f>
        <v/>
      </c>
      <c r="AZ3" s="36" t="str">
        <f ca="1">IFERROR(__xludf.DUMMYFUNCTION("ARRAY_CONSTRAIN(ARRAYFORMULA(IFERROR(_xlws.SORT(CHOOSECOLS(UNIQUE(_xlws.FILTER($B$3:$B$999,($D$3:$D$999&gt;=AY$2)*($D$3:$D$999&lt;=AZ$2))),1),,1),"""")), 1, 1)"),"")</f>
        <v/>
      </c>
      <c r="BA3" s="36" t="str">
        <f ca="1">IFERROR(__xludf.DUMMYFUNCTION("ARRAY_CONSTRAIN(ARRAYFORMULA(IFERROR(_xlws.SORT(CHOOSECOLS(UNIQUE(_xlws.FILTER($B$3:$B$999,($D$3:$D$999&gt;=AZ$2)*($D$3:$D$999&lt;=BA$2))),1),,1),"""")), 2, 1)"),"")</f>
        <v/>
      </c>
      <c r="BB3" s="36" t="str">
        <f ca="1">IFERROR(__xludf.DUMMYFUNCTION("ARRAY_CONSTRAIN(ARRAYFORMULA(IFERROR(_xlws.SORT(CHOOSECOLS(UNIQUE(_xlws.FILTER($B$3:$B$999,($D$3:$D$999&gt;=BA$2)*($D$3:$D$999&lt;=BB$2))),1),,1),"""")), 1, 1)"),"")</f>
        <v/>
      </c>
      <c r="BC3" s="36" t="str">
        <f ca="1">IFERROR(__xludf.DUMMYFUNCTION("ARRAY_CONSTRAIN(ARRAYFORMULA(IFERROR(_xlws.SORT(CHOOSECOLS(UNIQUE(_xlws.FILTER($B$3:$B$999,($D$3:$D$999&gt;=BB$2)*($D$3:$D$999&lt;=BC$2))),1),,1),"""")), 1, 1)"),"")</f>
        <v/>
      </c>
      <c r="BD3" s="36" t="str">
        <f ca="1">IFERROR(__xludf.DUMMYFUNCTION("ARRAY_CONSTRAIN(ARRAYFORMULA(IFERROR(_xlws.SORT(CHOOSECOLS(UNIQUE(_xlws.FILTER($B$3:$B$999,($D$3:$D$999&gt;=BC$2)*($D$3:$D$999&lt;=BD$2))),1),,1),"""")), 1, 1)"),"")</f>
        <v/>
      </c>
      <c r="BE3" s="36" t="str">
        <f ca="1">IFERROR(__xludf.DUMMYFUNCTION("ARRAY_CONSTRAIN(ARRAYFORMULA(IFERROR(_xlws.SORT(CHOOSECOLS(UNIQUE(_xlws.FILTER($B$3:$B$999,($D$3:$D$999&gt;=BD$2)*($D$3:$D$999&lt;=BE$2))),1),,1),"""")), 1, 1)"),"")</f>
        <v/>
      </c>
      <c r="BF3" s="36" t="str">
        <f ca="1">IFERROR(__xludf.DUMMYFUNCTION("ARRAY_CONSTRAIN(ARRAYFORMULA(IFERROR(_xlws.SORT(CHOOSECOLS(UNIQUE(_xlws.FILTER($B$3:$B$999,($D$3:$D$999&gt;=BE$2)*($D$3:$D$999&lt;=BF$2))),1),,1),"""")), 1, 1)"),"")</f>
        <v/>
      </c>
      <c r="BG3" s="36" t="str">
        <f ca="1">IFERROR(__xludf.DUMMYFUNCTION("ARRAY_CONSTRAIN(ARRAYFORMULA(IFERROR(_xlws.SORT(CHOOSECOLS(UNIQUE(_xlws.FILTER($B$3:$B$999,($D$3:$D$999&gt;=BF$2)*($D$3:$D$999&lt;=BG$2))),1),,1),"""")), 2, 1)"),"")</f>
        <v/>
      </c>
      <c r="BH3" s="36" t="str">
        <f ca="1">IFERROR(__xludf.DUMMYFUNCTION("ARRAY_CONSTRAIN(ARRAYFORMULA(IFERROR(_xlws.SORT(CHOOSECOLS(UNIQUE(_xlws.FILTER($B$3:$B$999,($D$3:$D$999&gt;=BG$2)*($D$3:$D$999&lt;=BH$2))),1),,1),"""")), 1, 1)"),"")</f>
        <v/>
      </c>
      <c r="BI3" s="36" t="str">
        <f ca="1">IFERROR(__xludf.DUMMYFUNCTION("ARRAY_CONSTRAIN(ARRAYFORMULA(IFERROR(_xlws.SORT(CHOOSECOLS(UNIQUE(_xlws.FILTER($B$3:$B$999,($D$3:$D$999&gt;=BH$2)*($D$3:$D$999&lt;=BI$2))),1),,1),"""")), 1, 1)"),"")</f>
        <v/>
      </c>
      <c r="BJ3" s="36" t="str">
        <f ca="1">IFERROR(__xludf.DUMMYFUNCTION("ARRAY_CONSTRAIN(ARRAYFORMULA(IFERROR(_xlws.SORT(CHOOSECOLS(UNIQUE(_xlws.FILTER($B$3:$B$999,($D$3:$D$999&gt;=BI$2)*($D$3:$D$999&lt;=BJ$2))),1),,1),"""")), 1, 1)"),"")</f>
        <v/>
      </c>
      <c r="BK3" s="36" t="str">
        <f ca="1">IFERROR(__xludf.DUMMYFUNCTION("ARRAY_CONSTRAIN(ARRAYFORMULA(IFERROR(_xlws.SORT(CHOOSECOLS(UNIQUE(_xlws.FILTER($B$3:$B$999,($D$3:$D$999&gt;=BJ$2)*($D$3:$D$999&lt;=BK$2))),1),,1),"""")), 1, 1)"),"")</f>
        <v/>
      </c>
      <c r="BL3" s="36" t="str">
        <f ca="1">IFERROR(__xludf.DUMMYFUNCTION("ARRAY_CONSTRAIN(ARRAYFORMULA(IFERROR(_xlws.SORT(CHOOSECOLS(UNIQUE(_xlws.FILTER($B$3:$B$999,($D$3:$D$999&gt;=BK$2)*($D$3:$D$999&lt;=BL$2))),1),,1),"""")), 1, 1)"),"")</f>
        <v/>
      </c>
      <c r="BM3" s="36" t="str">
        <f ca="1">IFERROR(__xludf.DUMMYFUNCTION("ARRAY_CONSTRAIN(ARRAYFORMULA(IFERROR(_xlws.SORT(CHOOSECOLS(UNIQUE(_xlws.FILTER($B$3:$B$999,($D$3:$D$999&gt;=BL$2)*($D$3:$D$999&lt;=BM$2))),1),,1),"""")), 1, 1)"),"")</f>
        <v/>
      </c>
      <c r="BN3" s="36" t="str">
        <f ca="1">IFERROR(__xludf.DUMMYFUNCTION("ARRAY_CONSTRAIN(ARRAYFORMULA(IFERROR(_xlws.SORT(CHOOSECOLS(UNIQUE(_xlws.FILTER($B$3:$B$999,($D$3:$D$999&gt;=BM$2)*($D$3:$D$999&lt;=BN$2))),1),,1),"""")), 1, 1)"),"")</f>
        <v/>
      </c>
      <c r="BO3" s="36" t="s">
        <v>34</v>
      </c>
    </row>
    <row r="4" spans="2:67" x14ac:dyDescent="0.25">
      <c r="B4" s="254" t="s">
        <v>925</v>
      </c>
      <c r="C4" s="254" t="s">
        <v>529</v>
      </c>
      <c r="D4" s="258" t="s">
        <v>926</v>
      </c>
      <c r="E4" s="262" t="s">
        <v>918</v>
      </c>
      <c r="BO4" s="36" t="s">
        <v>34</v>
      </c>
    </row>
    <row r="5" spans="2:67" x14ac:dyDescent="0.25">
      <c r="B5" s="254" t="s">
        <v>927</v>
      </c>
      <c r="C5" s="254" t="s">
        <v>565</v>
      </c>
      <c r="D5" s="255">
        <v>45274</v>
      </c>
      <c r="E5" s="263" t="s">
        <v>928</v>
      </c>
      <c r="BO5" s="36" t="s">
        <v>34</v>
      </c>
    </row>
    <row r="6" spans="2:67" x14ac:dyDescent="0.25">
      <c r="B6" s="254" t="s">
        <v>927</v>
      </c>
      <c r="C6" s="254" t="s">
        <v>567</v>
      </c>
      <c r="D6" s="255">
        <v>45274</v>
      </c>
      <c r="E6" s="263" t="s">
        <v>928</v>
      </c>
      <c r="BO6" s="36" t="s">
        <v>34</v>
      </c>
    </row>
    <row r="7" spans="2:67" x14ac:dyDescent="0.25">
      <c r="B7" s="254" t="s">
        <v>236</v>
      </c>
      <c r="C7" s="254" t="s">
        <v>36</v>
      </c>
      <c r="D7" s="255">
        <v>45155</v>
      </c>
      <c r="E7" s="263" t="s">
        <v>929</v>
      </c>
      <c r="BO7" s="36" t="s">
        <v>34</v>
      </c>
    </row>
    <row r="8" spans="2:67" x14ac:dyDescent="0.25">
      <c r="B8" s="254" t="s">
        <v>236</v>
      </c>
      <c r="C8" s="254" t="s">
        <v>526</v>
      </c>
      <c r="D8" s="255">
        <v>45155</v>
      </c>
      <c r="E8" s="263" t="s">
        <v>929</v>
      </c>
      <c r="BO8" s="36" t="s">
        <v>34</v>
      </c>
    </row>
    <row r="9" spans="2:67" x14ac:dyDescent="0.25">
      <c r="B9" s="254" t="s">
        <v>930</v>
      </c>
      <c r="C9" s="254" t="s">
        <v>36</v>
      </c>
      <c r="D9" s="255">
        <v>45155</v>
      </c>
      <c r="E9" s="263" t="s">
        <v>929</v>
      </c>
      <c r="BO9" s="36" t="s">
        <v>34</v>
      </c>
    </row>
    <row r="10" spans="2:67" x14ac:dyDescent="0.25">
      <c r="B10" s="254" t="s">
        <v>930</v>
      </c>
      <c r="C10" s="254" t="s">
        <v>526</v>
      </c>
      <c r="D10" s="255">
        <v>45155</v>
      </c>
      <c r="E10" s="263" t="s">
        <v>929</v>
      </c>
      <c r="BO10" s="36" t="s">
        <v>34</v>
      </c>
    </row>
    <row r="11" spans="2:67" x14ac:dyDescent="0.25">
      <c r="B11" s="254" t="s">
        <v>931</v>
      </c>
      <c r="C11" s="254" t="s">
        <v>527</v>
      </c>
      <c r="D11" s="255">
        <v>44635</v>
      </c>
      <c r="E11" s="259" t="s">
        <v>932</v>
      </c>
      <c r="BO11" s="36" t="s">
        <v>34</v>
      </c>
    </row>
    <row r="12" spans="2:67" x14ac:dyDescent="0.25">
      <c r="B12" s="254" t="s">
        <v>931</v>
      </c>
      <c r="C12" s="254" t="s">
        <v>529</v>
      </c>
      <c r="D12" s="255">
        <v>44635</v>
      </c>
      <c r="E12" s="259" t="s">
        <v>932</v>
      </c>
      <c r="BO12" s="36" t="s">
        <v>34</v>
      </c>
    </row>
    <row r="13" spans="2:67" x14ac:dyDescent="0.25">
      <c r="B13" s="254" t="s">
        <v>933</v>
      </c>
      <c r="C13" s="254" t="s">
        <v>527</v>
      </c>
      <c r="D13" s="255">
        <v>44635</v>
      </c>
      <c r="E13" s="263" t="s">
        <v>934</v>
      </c>
      <c r="BO13" s="36" t="s">
        <v>34</v>
      </c>
    </row>
    <row r="14" spans="2:67" x14ac:dyDescent="0.25">
      <c r="B14" s="254" t="s">
        <v>933</v>
      </c>
      <c r="C14" s="254" t="s">
        <v>529</v>
      </c>
      <c r="D14" s="255">
        <v>44635</v>
      </c>
      <c r="E14" s="263" t="s">
        <v>934</v>
      </c>
      <c r="H14" s="36" t="s">
        <v>212</v>
      </c>
      <c r="I14" s="52"/>
      <c r="J14" s="52" t="e">
        <f t="shared" ref="J14:BN14" ca="1" si="1">++COUNTIF(ANCHORARRAY(J$3),"*"&amp;$H14&amp;"*")</f>
        <v>#NAME?</v>
      </c>
      <c r="K14" s="52" t="e">
        <f t="shared" ca="1" si="1"/>
        <v>#NAME?</v>
      </c>
      <c r="L14" s="52" t="e">
        <f t="shared" ca="1" si="1"/>
        <v>#NAME?</v>
      </c>
      <c r="M14" s="52" t="e">
        <f t="shared" ca="1" si="1"/>
        <v>#NAME?</v>
      </c>
      <c r="N14" s="52" t="e">
        <f t="shared" ca="1" si="1"/>
        <v>#NAME?</v>
      </c>
      <c r="O14" s="52" t="e">
        <f t="shared" ca="1" si="1"/>
        <v>#NAME?</v>
      </c>
      <c r="P14" s="52" t="e">
        <f t="shared" ca="1" si="1"/>
        <v>#NAME?</v>
      </c>
      <c r="Q14" s="52" t="e">
        <f t="shared" ca="1" si="1"/>
        <v>#NAME?</v>
      </c>
      <c r="R14" s="52" t="e">
        <f t="shared" ca="1" si="1"/>
        <v>#NAME?</v>
      </c>
      <c r="S14" s="52" t="e">
        <f t="shared" ca="1" si="1"/>
        <v>#NAME?</v>
      </c>
      <c r="T14" s="52" t="e">
        <f t="shared" ca="1" si="1"/>
        <v>#NAME?</v>
      </c>
      <c r="U14" s="52" t="e">
        <f t="shared" ca="1" si="1"/>
        <v>#NAME?</v>
      </c>
      <c r="V14" s="52" t="e">
        <f t="shared" ca="1" si="1"/>
        <v>#NAME?</v>
      </c>
      <c r="W14" s="52" t="e">
        <f t="shared" ca="1" si="1"/>
        <v>#NAME?</v>
      </c>
      <c r="X14" s="52" t="e">
        <f t="shared" ca="1" si="1"/>
        <v>#NAME?</v>
      </c>
      <c r="Y14" s="52" t="e">
        <f t="shared" ca="1" si="1"/>
        <v>#NAME?</v>
      </c>
      <c r="Z14" s="52" t="e">
        <f t="shared" ca="1" si="1"/>
        <v>#NAME?</v>
      </c>
      <c r="AA14" s="52" t="e">
        <f t="shared" ca="1" si="1"/>
        <v>#NAME?</v>
      </c>
      <c r="AB14" s="52" t="e">
        <f t="shared" ca="1" si="1"/>
        <v>#NAME?</v>
      </c>
      <c r="AC14" s="52" t="e">
        <f t="shared" ca="1" si="1"/>
        <v>#NAME?</v>
      </c>
      <c r="AD14" s="52" t="e">
        <f t="shared" ca="1" si="1"/>
        <v>#NAME?</v>
      </c>
      <c r="AE14" s="52" t="e">
        <f t="shared" ca="1" si="1"/>
        <v>#NAME?</v>
      </c>
      <c r="AF14" s="52" t="e">
        <f t="shared" ca="1" si="1"/>
        <v>#NAME?</v>
      </c>
      <c r="AG14" s="52" t="e">
        <f t="shared" ca="1" si="1"/>
        <v>#NAME?</v>
      </c>
      <c r="AH14" s="52" t="e">
        <f t="shared" ca="1" si="1"/>
        <v>#NAME?</v>
      </c>
      <c r="AI14" s="52" t="e">
        <f t="shared" ca="1" si="1"/>
        <v>#NAME?</v>
      </c>
      <c r="AJ14" s="52" t="e">
        <f t="shared" ca="1" si="1"/>
        <v>#NAME?</v>
      </c>
      <c r="AK14" s="52" t="e">
        <f t="shared" ca="1" si="1"/>
        <v>#NAME?</v>
      </c>
      <c r="AL14" s="52" t="e">
        <f t="shared" ca="1" si="1"/>
        <v>#NAME?</v>
      </c>
      <c r="AM14" s="52" t="e">
        <f t="shared" ca="1" si="1"/>
        <v>#NAME?</v>
      </c>
      <c r="AN14" s="52" t="e">
        <f t="shared" ca="1" si="1"/>
        <v>#NAME?</v>
      </c>
      <c r="AO14" s="52" t="e">
        <f t="shared" ca="1" si="1"/>
        <v>#NAME?</v>
      </c>
      <c r="AP14" s="52" t="e">
        <f t="shared" ca="1" si="1"/>
        <v>#NAME?</v>
      </c>
      <c r="AQ14" s="52" t="e">
        <f t="shared" ca="1" si="1"/>
        <v>#NAME?</v>
      </c>
      <c r="AR14" s="52" t="e">
        <f t="shared" ca="1" si="1"/>
        <v>#NAME?</v>
      </c>
      <c r="AS14" s="52" t="e">
        <f t="shared" ca="1" si="1"/>
        <v>#NAME?</v>
      </c>
      <c r="AT14" s="52" t="e">
        <f t="shared" ca="1" si="1"/>
        <v>#NAME?</v>
      </c>
      <c r="AU14" s="52" t="e">
        <f t="shared" ca="1" si="1"/>
        <v>#NAME?</v>
      </c>
      <c r="AV14" s="52" t="e">
        <f t="shared" ca="1" si="1"/>
        <v>#NAME?</v>
      </c>
      <c r="AW14" s="52" t="e">
        <f t="shared" ca="1" si="1"/>
        <v>#NAME?</v>
      </c>
      <c r="AX14" s="52" t="e">
        <f t="shared" ca="1" si="1"/>
        <v>#NAME?</v>
      </c>
      <c r="AY14" s="52" t="e">
        <f t="shared" ca="1" si="1"/>
        <v>#NAME?</v>
      </c>
      <c r="AZ14" s="52" t="e">
        <f t="shared" ca="1" si="1"/>
        <v>#NAME?</v>
      </c>
      <c r="BA14" s="52" t="e">
        <f t="shared" ca="1" si="1"/>
        <v>#NAME?</v>
      </c>
      <c r="BB14" s="52" t="e">
        <f t="shared" ca="1" si="1"/>
        <v>#NAME?</v>
      </c>
      <c r="BC14" s="52" t="e">
        <f t="shared" ca="1" si="1"/>
        <v>#NAME?</v>
      </c>
      <c r="BD14" s="52" t="e">
        <f t="shared" ca="1" si="1"/>
        <v>#NAME?</v>
      </c>
      <c r="BE14" s="52" t="e">
        <f t="shared" ca="1" si="1"/>
        <v>#NAME?</v>
      </c>
      <c r="BF14" s="52" t="e">
        <f t="shared" ca="1" si="1"/>
        <v>#NAME?</v>
      </c>
      <c r="BG14" s="52" t="e">
        <f t="shared" ca="1" si="1"/>
        <v>#NAME?</v>
      </c>
      <c r="BH14" s="52" t="e">
        <f t="shared" ca="1" si="1"/>
        <v>#NAME?</v>
      </c>
      <c r="BI14" s="52" t="e">
        <f t="shared" ca="1" si="1"/>
        <v>#NAME?</v>
      </c>
      <c r="BJ14" s="52" t="e">
        <f t="shared" ca="1" si="1"/>
        <v>#NAME?</v>
      </c>
      <c r="BK14" s="52" t="e">
        <f t="shared" ca="1" si="1"/>
        <v>#NAME?</v>
      </c>
      <c r="BL14" s="52" t="e">
        <f t="shared" ca="1" si="1"/>
        <v>#NAME?</v>
      </c>
      <c r="BM14" s="52" t="e">
        <f t="shared" ca="1" si="1"/>
        <v>#NAME?</v>
      </c>
      <c r="BN14" s="52" t="e">
        <f t="shared" ca="1" si="1"/>
        <v>#NAME?</v>
      </c>
      <c r="BO14" s="36" t="s">
        <v>34</v>
      </c>
    </row>
    <row r="15" spans="2:67" x14ac:dyDescent="0.25">
      <c r="B15" s="254" t="s">
        <v>927</v>
      </c>
      <c r="C15" s="254" t="s">
        <v>668</v>
      </c>
      <c r="D15" s="255">
        <v>44511</v>
      </c>
      <c r="E15" s="263" t="s">
        <v>928</v>
      </c>
      <c r="H15" s="36" t="s">
        <v>935</v>
      </c>
      <c r="I15" s="52"/>
      <c r="J15" s="52" t="e">
        <f t="shared" ref="J15:BN15" ca="1" si="2">++COUNTIF(ANCHORARRAY(J$3),"*"&amp;$H15&amp;"*")</f>
        <v>#NAME?</v>
      </c>
      <c r="K15" s="52" t="e">
        <f t="shared" ca="1" si="2"/>
        <v>#NAME?</v>
      </c>
      <c r="L15" s="52" t="e">
        <f t="shared" ca="1" si="2"/>
        <v>#NAME?</v>
      </c>
      <c r="M15" s="52" t="e">
        <f t="shared" ca="1" si="2"/>
        <v>#NAME?</v>
      </c>
      <c r="N15" s="52" t="e">
        <f t="shared" ca="1" si="2"/>
        <v>#NAME?</v>
      </c>
      <c r="O15" s="52" t="e">
        <f t="shared" ca="1" si="2"/>
        <v>#NAME?</v>
      </c>
      <c r="P15" s="52" t="e">
        <f t="shared" ca="1" si="2"/>
        <v>#NAME?</v>
      </c>
      <c r="Q15" s="52" t="e">
        <f t="shared" ca="1" si="2"/>
        <v>#NAME?</v>
      </c>
      <c r="R15" s="52" t="e">
        <f t="shared" ca="1" si="2"/>
        <v>#NAME?</v>
      </c>
      <c r="S15" s="52" t="e">
        <f t="shared" ca="1" si="2"/>
        <v>#NAME?</v>
      </c>
      <c r="T15" s="52" t="e">
        <f t="shared" ca="1" si="2"/>
        <v>#NAME?</v>
      </c>
      <c r="U15" s="52" t="e">
        <f t="shared" ca="1" si="2"/>
        <v>#NAME?</v>
      </c>
      <c r="V15" s="52" t="e">
        <f t="shared" ca="1" si="2"/>
        <v>#NAME?</v>
      </c>
      <c r="W15" s="52" t="e">
        <f t="shared" ca="1" si="2"/>
        <v>#NAME?</v>
      </c>
      <c r="X15" s="52" t="e">
        <f t="shared" ca="1" si="2"/>
        <v>#NAME?</v>
      </c>
      <c r="Y15" s="52" t="e">
        <f t="shared" ca="1" si="2"/>
        <v>#NAME?</v>
      </c>
      <c r="Z15" s="52" t="e">
        <f t="shared" ca="1" si="2"/>
        <v>#NAME?</v>
      </c>
      <c r="AA15" s="52" t="e">
        <f t="shared" ca="1" si="2"/>
        <v>#NAME?</v>
      </c>
      <c r="AB15" s="52" t="e">
        <f t="shared" ca="1" si="2"/>
        <v>#NAME?</v>
      </c>
      <c r="AC15" s="52" t="e">
        <f t="shared" ca="1" si="2"/>
        <v>#NAME?</v>
      </c>
      <c r="AD15" s="52" t="e">
        <f t="shared" ca="1" si="2"/>
        <v>#NAME?</v>
      </c>
      <c r="AE15" s="52" t="e">
        <f t="shared" ca="1" si="2"/>
        <v>#NAME?</v>
      </c>
      <c r="AF15" s="52" t="e">
        <f t="shared" ca="1" si="2"/>
        <v>#NAME?</v>
      </c>
      <c r="AG15" s="52" t="e">
        <f t="shared" ca="1" si="2"/>
        <v>#NAME?</v>
      </c>
      <c r="AH15" s="52" t="e">
        <f t="shared" ca="1" si="2"/>
        <v>#NAME?</v>
      </c>
      <c r="AI15" s="52" t="e">
        <f t="shared" ca="1" si="2"/>
        <v>#NAME?</v>
      </c>
      <c r="AJ15" s="52" t="e">
        <f t="shared" ca="1" si="2"/>
        <v>#NAME?</v>
      </c>
      <c r="AK15" s="52" t="e">
        <f t="shared" ca="1" si="2"/>
        <v>#NAME?</v>
      </c>
      <c r="AL15" s="52" t="e">
        <f t="shared" ca="1" si="2"/>
        <v>#NAME?</v>
      </c>
      <c r="AM15" s="52" t="e">
        <f t="shared" ca="1" si="2"/>
        <v>#NAME?</v>
      </c>
      <c r="AN15" s="52" t="e">
        <f t="shared" ca="1" si="2"/>
        <v>#NAME?</v>
      </c>
      <c r="AO15" s="52" t="e">
        <f t="shared" ca="1" si="2"/>
        <v>#NAME?</v>
      </c>
      <c r="AP15" s="52" t="e">
        <f t="shared" ca="1" si="2"/>
        <v>#NAME?</v>
      </c>
      <c r="AQ15" s="52" t="e">
        <f t="shared" ca="1" si="2"/>
        <v>#NAME?</v>
      </c>
      <c r="AR15" s="52" t="e">
        <f t="shared" ca="1" si="2"/>
        <v>#NAME?</v>
      </c>
      <c r="AS15" s="52" t="e">
        <f t="shared" ca="1" si="2"/>
        <v>#NAME?</v>
      </c>
      <c r="AT15" s="52" t="e">
        <f t="shared" ca="1" si="2"/>
        <v>#NAME?</v>
      </c>
      <c r="AU15" s="52" t="e">
        <f t="shared" ca="1" si="2"/>
        <v>#NAME?</v>
      </c>
      <c r="AV15" s="52" t="e">
        <f t="shared" ca="1" si="2"/>
        <v>#NAME?</v>
      </c>
      <c r="AW15" s="52" t="e">
        <f t="shared" ca="1" si="2"/>
        <v>#NAME?</v>
      </c>
      <c r="AX15" s="52" t="e">
        <f t="shared" ca="1" si="2"/>
        <v>#NAME?</v>
      </c>
      <c r="AY15" s="52" t="e">
        <f t="shared" ca="1" si="2"/>
        <v>#NAME?</v>
      </c>
      <c r="AZ15" s="52" t="e">
        <f t="shared" ca="1" si="2"/>
        <v>#NAME?</v>
      </c>
      <c r="BA15" s="52" t="e">
        <f t="shared" ca="1" si="2"/>
        <v>#NAME?</v>
      </c>
      <c r="BB15" s="52" t="e">
        <f t="shared" ca="1" si="2"/>
        <v>#NAME?</v>
      </c>
      <c r="BC15" s="52" t="e">
        <f t="shared" ca="1" si="2"/>
        <v>#NAME?</v>
      </c>
      <c r="BD15" s="52" t="e">
        <f t="shared" ca="1" si="2"/>
        <v>#NAME?</v>
      </c>
      <c r="BE15" s="52" t="e">
        <f t="shared" ca="1" si="2"/>
        <v>#NAME?</v>
      </c>
      <c r="BF15" s="52" t="e">
        <f t="shared" ca="1" si="2"/>
        <v>#NAME?</v>
      </c>
      <c r="BG15" s="52" t="e">
        <f t="shared" ca="1" si="2"/>
        <v>#NAME?</v>
      </c>
      <c r="BH15" s="52" t="e">
        <f t="shared" ca="1" si="2"/>
        <v>#NAME?</v>
      </c>
      <c r="BI15" s="52" t="e">
        <f t="shared" ca="1" si="2"/>
        <v>#NAME?</v>
      </c>
      <c r="BJ15" s="52" t="e">
        <f t="shared" ca="1" si="2"/>
        <v>#NAME?</v>
      </c>
      <c r="BK15" s="52" t="e">
        <f t="shared" ca="1" si="2"/>
        <v>#NAME?</v>
      </c>
      <c r="BL15" s="52" t="e">
        <f t="shared" ca="1" si="2"/>
        <v>#NAME?</v>
      </c>
      <c r="BM15" s="52" t="e">
        <f t="shared" ca="1" si="2"/>
        <v>#NAME?</v>
      </c>
      <c r="BN15" s="52" t="e">
        <f t="shared" ca="1" si="2"/>
        <v>#NAME?</v>
      </c>
      <c r="BO15" s="36" t="s">
        <v>34</v>
      </c>
    </row>
    <row r="16" spans="2:67" x14ac:dyDescent="0.25">
      <c r="B16" s="254" t="s">
        <v>927</v>
      </c>
      <c r="C16" s="254" t="s">
        <v>36</v>
      </c>
      <c r="D16" s="255">
        <v>44511</v>
      </c>
      <c r="E16" s="263" t="s">
        <v>928</v>
      </c>
      <c r="H16" s="36" t="s">
        <v>263</v>
      </c>
      <c r="I16" s="52"/>
      <c r="J16" s="52" t="e">
        <f t="shared" ref="J16:BN16" ca="1" si="3">++COUNTIF(ANCHORARRAY(J$3),"*"&amp;$H16&amp;"*")</f>
        <v>#NAME?</v>
      </c>
      <c r="K16" s="52" t="e">
        <f t="shared" ca="1" si="3"/>
        <v>#NAME?</v>
      </c>
      <c r="L16" s="52" t="e">
        <f t="shared" ca="1" si="3"/>
        <v>#NAME?</v>
      </c>
      <c r="M16" s="52" t="e">
        <f t="shared" ca="1" si="3"/>
        <v>#NAME?</v>
      </c>
      <c r="N16" s="52" t="e">
        <f t="shared" ca="1" si="3"/>
        <v>#NAME?</v>
      </c>
      <c r="O16" s="52" t="e">
        <f t="shared" ca="1" si="3"/>
        <v>#NAME?</v>
      </c>
      <c r="P16" s="52" t="e">
        <f t="shared" ca="1" si="3"/>
        <v>#NAME?</v>
      </c>
      <c r="Q16" s="52" t="e">
        <f t="shared" ca="1" si="3"/>
        <v>#NAME?</v>
      </c>
      <c r="R16" s="52" t="e">
        <f t="shared" ca="1" si="3"/>
        <v>#NAME?</v>
      </c>
      <c r="S16" s="52" t="e">
        <f t="shared" ca="1" si="3"/>
        <v>#NAME?</v>
      </c>
      <c r="T16" s="52" t="e">
        <f t="shared" ca="1" si="3"/>
        <v>#NAME?</v>
      </c>
      <c r="U16" s="52" t="e">
        <f t="shared" ca="1" si="3"/>
        <v>#NAME?</v>
      </c>
      <c r="V16" s="52" t="e">
        <f t="shared" ca="1" si="3"/>
        <v>#NAME?</v>
      </c>
      <c r="W16" s="52" t="e">
        <f t="shared" ca="1" si="3"/>
        <v>#NAME?</v>
      </c>
      <c r="X16" s="52" t="e">
        <f t="shared" ca="1" si="3"/>
        <v>#NAME?</v>
      </c>
      <c r="Y16" s="52" t="e">
        <f t="shared" ca="1" si="3"/>
        <v>#NAME?</v>
      </c>
      <c r="Z16" s="52" t="e">
        <f t="shared" ca="1" si="3"/>
        <v>#NAME?</v>
      </c>
      <c r="AA16" s="52" t="e">
        <f t="shared" ca="1" si="3"/>
        <v>#NAME?</v>
      </c>
      <c r="AB16" s="52" t="e">
        <f t="shared" ca="1" si="3"/>
        <v>#NAME?</v>
      </c>
      <c r="AC16" s="52" t="e">
        <f t="shared" ca="1" si="3"/>
        <v>#NAME?</v>
      </c>
      <c r="AD16" s="52" t="e">
        <f t="shared" ca="1" si="3"/>
        <v>#NAME?</v>
      </c>
      <c r="AE16" s="52" t="e">
        <f t="shared" ca="1" si="3"/>
        <v>#NAME?</v>
      </c>
      <c r="AF16" s="52" t="e">
        <f t="shared" ca="1" si="3"/>
        <v>#NAME?</v>
      </c>
      <c r="AG16" s="52" t="e">
        <f t="shared" ca="1" si="3"/>
        <v>#NAME?</v>
      </c>
      <c r="AH16" s="52" t="e">
        <f t="shared" ca="1" si="3"/>
        <v>#NAME?</v>
      </c>
      <c r="AI16" s="52" t="e">
        <f t="shared" ca="1" si="3"/>
        <v>#NAME?</v>
      </c>
      <c r="AJ16" s="52" t="e">
        <f t="shared" ca="1" si="3"/>
        <v>#NAME?</v>
      </c>
      <c r="AK16" s="52" t="e">
        <f t="shared" ca="1" si="3"/>
        <v>#NAME?</v>
      </c>
      <c r="AL16" s="52" t="e">
        <f t="shared" ca="1" si="3"/>
        <v>#NAME?</v>
      </c>
      <c r="AM16" s="52" t="e">
        <f t="shared" ca="1" si="3"/>
        <v>#NAME?</v>
      </c>
      <c r="AN16" s="52" t="e">
        <f t="shared" ca="1" si="3"/>
        <v>#NAME?</v>
      </c>
      <c r="AO16" s="52" t="e">
        <f t="shared" ca="1" si="3"/>
        <v>#NAME?</v>
      </c>
      <c r="AP16" s="52" t="e">
        <f t="shared" ca="1" si="3"/>
        <v>#NAME?</v>
      </c>
      <c r="AQ16" s="52" t="e">
        <f t="shared" ca="1" si="3"/>
        <v>#NAME?</v>
      </c>
      <c r="AR16" s="52" t="e">
        <f t="shared" ca="1" si="3"/>
        <v>#NAME?</v>
      </c>
      <c r="AS16" s="52" t="e">
        <f t="shared" ca="1" si="3"/>
        <v>#NAME?</v>
      </c>
      <c r="AT16" s="52" t="e">
        <f t="shared" ca="1" si="3"/>
        <v>#NAME?</v>
      </c>
      <c r="AU16" s="52" t="e">
        <f t="shared" ca="1" si="3"/>
        <v>#NAME?</v>
      </c>
      <c r="AV16" s="52" t="e">
        <f t="shared" ca="1" si="3"/>
        <v>#NAME?</v>
      </c>
      <c r="AW16" s="52" t="e">
        <f t="shared" ca="1" si="3"/>
        <v>#NAME?</v>
      </c>
      <c r="AX16" s="52" t="e">
        <f t="shared" ca="1" si="3"/>
        <v>#NAME?</v>
      </c>
      <c r="AY16" s="52" t="e">
        <f t="shared" ca="1" si="3"/>
        <v>#NAME?</v>
      </c>
      <c r="AZ16" s="52" t="e">
        <f t="shared" ca="1" si="3"/>
        <v>#NAME?</v>
      </c>
      <c r="BA16" s="52" t="e">
        <f t="shared" ca="1" si="3"/>
        <v>#NAME?</v>
      </c>
      <c r="BB16" s="52" t="e">
        <f t="shared" ca="1" si="3"/>
        <v>#NAME?</v>
      </c>
      <c r="BC16" s="52" t="e">
        <f t="shared" ca="1" si="3"/>
        <v>#NAME?</v>
      </c>
      <c r="BD16" s="52" t="e">
        <f t="shared" ca="1" si="3"/>
        <v>#NAME?</v>
      </c>
      <c r="BE16" s="52" t="e">
        <f t="shared" ca="1" si="3"/>
        <v>#NAME?</v>
      </c>
      <c r="BF16" s="52" t="e">
        <f t="shared" ca="1" si="3"/>
        <v>#NAME?</v>
      </c>
      <c r="BG16" s="52" t="e">
        <f t="shared" ca="1" si="3"/>
        <v>#NAME?</v>
      </c>
      <c r="BH16" s="52" t="e">
        <f t="shared" ca="1" si="3"/>
        <v>#NAME?</v>
      </c>
      <c r="BI16" s="52" t="e">
        <f t="shared" ca="1" si="3"/>
        <v>#NAME?</v>
      </c>
      <c r="BJ16" s="52" t="e">
        <f t="shared" ca="1" si="3"/>
        <v>#NAME?</v>
      </c>
      <c r="BK16" s="52" t="e">
        <f t="shared" ca="1" si="3"/>
        <v>#NAME?</v>
      </c>
      <c r="BL16" s="52" t="e">
        <f t="shared" ca="1" si="3"/>
        <v>#NAME?</v>
      </c>
      <c r="BM16" s="52" t="e">
        <f t="shared" ca="1" si="3"/>
        <v>#NAME?</v>
      </c>
      <c r="BN16" s="52" t="e">
        <f t="shared" ca="1" si="3"/>
        <v>#NAME?</v>
      </c>
      <c r="BO16" s="36" t="s">
        <v>34</v>
      </c>
    </row>
    <row r="17" spans="2:67" x14ac:dyDescent="0.25">
      <c r="B17" s="254" t="s">
        <v>927</v>
      </c>
      <c r="C17" s="254" t="s">
        <v>526</v>
      </c>
      <c r="D17" s="255">
        <v>44511</v>
      </c>
      <c r="E17" s="263" t="s">
        <v>928</v>
      </c>
      <c r="H17" s="36" t="s">
        <v>67</v>
      </c>
      <c r="I17" s="52"/>
      <c r="J17" s="52" t="e">
        <f t="shared" ref="J17:BN17" ca="1" si="4">++COUNTIF(ANCHORARRAY(J$3),"*"&amp;$H17&amp;"*")</f>
        <v>#NAME?</v>
      </c>
      <c r="K17" s="52" t="e">
        <f t="shared" ca="1" si="4"/>
        <v>#NAME?</v>
      </c>
      <c r="L17" s="52" t="e">
        <f t="shared" ca="1" si="4"/>
        <v>#NAME?</v>
      </c>
      <c r="M17" s="52" t="e">
        <f t="shared" ca="1" si="4"/>
        <v>#NAME?</v>
      </c>
      <c r="N17" s="52" t="e">
        <f t="shared" ca="1" si="4"/>
        <v>#NAME?</v>
      </c>
      <c r="O17" s="52" t="e">
        <f t="shared" ca="1" si="4"/>
        <v>#NAME?</v>
      </c>
      <c r="P17" s="52" t="e">
        <f t="shared" ca="1" si="4"/>
        <v>#NAME?</v>
      </c>
      <c r="Q17" s="52" t="e">
        <f t="shared" ca="1" si="4"/>
        <v>#NAME?</v>
      </c>
      <c r="R17" s="52" t="e">
        <f t="shared" ca="1" si="4"/>
        <v>#NAME?</v>
      </c>
      <c r="S17" s="52" t="e">
        <f t="shared" ca="1" si="4"/>
        <v>#NAME?</v>
      </c>
      <c r="T17" s="52" t="e">
        <f t="shared" ca="1" si="4"/>
        <v>#NAME?</v>
      </c>
      <c r="U17" s="52" t="e">
        <f t="shared" ca="1" si="4"/>
        <v>#NAME?</v>
      </c>
      <c r="V17" s="52" t="e">
        <f t="shared" ca="1" si="4"/>
        <v>#NAME?</v>
      </c>
      <c r="W17" s="52" t="e">
        <f t="shared" ca="1" si="4"/>
        <v>#NAME?</v>
      </c>
      <c r="X17" s="52" t="e">
        <f t="shared" ca="1" si="4"/>
        <v>#NAME?</v>
      </c>
      <c r="Y17" s="52" t="e">
        <f t="shared" ca="1" si="4"/>
        <v>#NAME?</v>
      </c>
      <c r="Z17" s="52" t="e">
        <f t="shared" ca="1" si="4"/>
        <v>#NAME?</v>
      </c>
      <c r="AA17" s="52" t="e">
        <f t="shared" ca="1" si="4"/>
        <v>#NAME?</v>
      </c>
      <c r="AB17" s="52" t="e">
        <f t="shared" ca="1" si="4"/>
        <v>#NAME?</v>
      </c>
      <c r="AC17" s="52" t="e">
        <f t="shared" ca="1" si="4"/>
        <v>#NAME?</v>
      </c>
      <c r="AD17" s="52" t="e">
        <f t="shared" ca="1" si="4"/>
        <v>#NAME?</v>
      </c>
      <c r="AE17" s="52" t="e">
        <f t="shared" ca="1" si="4"/>
        <v>#NAME?</v>
      </c>
      <c r="AF17" s="52" t="e">
        <f t="shared" ca="1" si="4"/>
        <v>#NAME?</v>
      </c>
      <c r="AG17" s="52" t="e">
        <f t="shared" ca="1" si="4"/>
        <v>#NAME?</v>
      </c>
      <c r="AH17" s="52" t="e">
        <f t="shared" ca="1" si="4"/>
        <v>#NAME?</v>
      </c>
      <c r="AI17" s="52" t="e">
        <f t="shared" ca="1" si="4"/>
        <v>#NAME?</v>
      </c>
      <c r="AJ17" s="52" t="e">
        <f t="shared" ca="1" si="4"/>
        <v>#NAME?</v>
      </c>
      <c r="AK17" s="52" t="e">
        <f t="shared" ca="1" si="4"/>
        <v>#NAME?</v>
      </c>
      <c r="AL17" s="52" t="e">
        <f t="shared" ca="1" si="4"/>
        <v>#NAME?</v>
      </c>
      <c r="AM17" s="52" t="e">
        <f t="shared" ca="1" si="4"/>
        <v>#NAME?</v>
      </c>
      <c r="AN17" s="52" t="e">
        <f t="shared" ca="1" si="4"/>
        <v>#NAME?</v>
      </c>
      <c r="AO17" s="52" t="e">
        <f t="shared" ca="1" si="4"/>
        <v>#NAME?</v>
      </c>
      <c r="AP17" s="52" t="e">
        <f t="shared" ca="1" si="4"/>
        <v>#NAME?</v>
      </c>
      <c r="AQ17" s="52" t="e">
        <f t="shared" ca="1" si="4"/>
        <v>#NAME?</v>
      </c>
      <c r="AR17" s="52" t="e">
        <f t="shared" ca="1" si="4"/>
        <v>#NAME?</v>
      </c>
      <c r="AS17" s="52" t="e">
        <f t="shared" ca="1" si="4"/>
        <v>#NAME?</v>
      </c>
      <c r="AT17" s="52" t="e">
        <f t="shared" ca="1" si="4"/>
        <v>#NAME?</v>
      </c>
      <c r="AU17" s="52" t="e">
        <f t="shared" ca="1" si="4"/>
        <v>#NAME?</v>
      </c>
      <c r="AV17" s="52" t="e">
        <f t="shared" ca="1" si="4"/>
        <v>#NAME?</v>
      </c>
      <c r="AW17" s="52" t="e">
        <f t="shared" ca="1" si="4"/>
        <v>#NAME?</v>
      </c>
      <c r="AX17" s="52" t="e">
        <f t="shared" ca="1" si="4"/>
        <v>#NAME?</v>
      </c>
      <c r="AY17" s="52" t="e">
        <f t="shared" ca="1" si="4"/>
        <v>#NAME?</v>
      </c>
      <c r="AZ17" s="52" t="e">
        <f t="shared" ca="1" si="4"/>
        <v>#NAME?</v>
      </c>
      <c r="BA17" s="52" t="e">
        <f t="shared" ca="1" si="4"/>
        <v>#NAME?</v>
      </c>
      <c r="BB17" s="52" t="e">
        <f t="shared" ca="1" si="4"/>
        <v>#NAME?</v>
      </c>
      <c r="BC17" s="52" t="e">
        <f t="shared" ca="1" si="4"/>
        <v>#NAME?</v>
      </c>
      <c r="BD17" s="52" t="e">
        <f t="shared" ca="1" si="4"/>
        <v>#NAME?</v>
      </c>
      <c r="BE17" s="52" t="e">
        <f t="shared" ca="1" si="4"/>
        <v>#NAME?</v>
      </c>
      <c r="BF17" s="52" t="e">
        <f t="shared" ca="1" si="4"/>
        <v>#NAME?</v>
      </c>
      <c r="BG17" s="52" t="e">
        <f t="shared" ca="1" si="4"/>
        <v>#NAME?</v>
      </c>
      <c r="BH17" s="52" t="e">
        <f t="shared" ca="1" si="4"/>
        <v>#NAME?</v>
      </c>
      <c r="BI17" s="52" t="e">
        <f t="shared" ca="1" si="4"/>
        <v>#NAME?</v>
      </c>
      <c r="BJ17" s="52" t="e">
        <f t="shared" ca="1" si="4"/>
        <v>#NAME?</v>
      </c>
      <c r="BK17" s="52" t="e">
        <f t="shared" ca="1" si="4"/>
        <v>#NAME?</v>
      </c>
      <c r="BL17" s="52" t="e">
        <f t="shared" ca="1" si="4"/>
        <v>#NAME?</v>
      </c>
      <c r="BM17" s="52" t="e">
        <f t="shared" ca="1" si="4"/>
        <v>#NAME?</v>
      </c>
      <c r="BN17" s="52" t="e">
        <f t="shared" ca="1" si="4"/>
        <v>#NAME?</v>
      </c>
      <c r="BO17" s="36" t="s">
        <v>34</v>
      </c>
    </row>
    <row r="18" spans="2:67" x14ac:dyDescent="0.25">
      <c r="B18" s="254" t="s">
        <v>927</v>
      </c>
      <c r="C18" s="254" t="s">
        <v>527</v>
      </c>
      <c r="D18" s="255">
        <v>44511</v>
      </c>
      <c r="E18" s="263" t="s">
        <v>928</v>
      </c>
      <c r="BO18" s="36" t="s">
        <v>34</v>
      </c>
    </row>
    <row r="19" spans="2:67" x14ac:dyDescent="0.25">
      <c r="B19" s="254" t="s">
        <v>927</v>
      </c>
      <c r="C19" s="254" t="s">
        <v>528</v>
      </c>
      <c r="D19" s="255">
        <v>44511</v>
      </c>
      <c r="E19" s="263" t="s">
        <v>928</v>
      </c>
      <c r="BO19" s="36" t="s">
        <v>34</v>
      </c>
    </row>
    <row r="20" spans="2:67" x14ac:dyDescent="0.25">
      <c r="B20" s="254" t="s">
        <v>927</v>
      </c>
      <c r="C20" s="254" t="s">
        <v>529</v>
      </c>
      <c r="D20" s="255">
        <v>44511</v>
      </c>
      <c r="E20" s="263" t="s">
        <v>928</v>
      </c>
      <c r="BO20" s="36" t="s">
        <v>34</v>
      </c>
    </row>
    <row r="21" spans="2:67" ht="15.75" customHeight="1" x14ac:dyDescent="0.25">
      <c r="B21" s="254" t="s">
        <v>936</v>
      </c>
      <c r="C21" s="254" t="s">
        <v>556</v>
      </c>
      <c r="D21" s="255">
        <v>43788</v>
      </c>
      <c r="E21" s="263" t="s">
        <v>937</v>
      </c>
      <c r="BO21" s="36" t="s">
        <v>34</v>
      </c>
    </row>
    <row r="22" spans="2:67" ht="15.75" customHeight="1" x14ac:dyDescent="0.25">
      <c r="B22" s="254" t="s">
        <v>938</v>
      </c>
      <c r="C22" s="254" t="s">
        <v>556</v>
      </c>
      <c r="D22" s="255">
        <v>43788</v>
      </c>
      <c r="E22" s="263" t="s">
        <v>937</v>
      </c>
      <c r="BO22" s="36" t="s">
        <v>34</v>
      </c>
    </row>
    <row r="23" spans="2:67" ht="15.75" customHeight="1" x14ac:dyDescent="0.25">
      <c r="B23" s="254" t="s">
        <v>936</v>
      </c>
      <c r="C23" s="254" t="s">
        <v>668</v>
      </c>
      <c r="D23" s="255">
        <v>43774</v>
      </c>
      <c r="E23" s="263" t="s">
        <v>937</v>
      </c>
      <c r="BO23" s="36" t="s">
        <v>34</v>
      </c>
    </row>
    <row r="24" spans="2:67" ht="15.75" customHeight="1" x14ac:dyDescent="0.25">
      <c r="B24" s="254" t="s">
        <v>938</v>
      </c>
      <c r="C24" s="254" t="s">
        <v>668</v>
      </c>
      <c r="D24" s="255">
        <v>43774</v>
      </c>
      <c r="E24" s="263" t="s">
        <v>937</v>
      </c>
      <c r="BO24" s="36" t="s">
        <v>34</v>
      </c>
    </row>
    <row r="25" spans="2:67" ht="15.75" customHeight="1" x14ac:dyDescent="0.25">
      <c r="B25" s="254" t="s">
        <v>939</v>
      </c>
      <c r="C25" s="254" t="s">
        <v>624</v>
      </c>
      <c r="D25" s="255">
        <v>43732</v>
      </c>
      <c r="E25" s="259" t="s">
        <v>940</v>
      </c>
      <c r="BO25" s="36" t="s">
        <v>34</v>
      </c>
    </row>
    <row r="26" spans="2:67" ht="15.75" customHeight="1" x14ac:dyDescent="0.25">
      <c r="B26" s="254" t="s">
        <v>938</v>
      </c>
      <c r="C26" s="254" t="s">
        <v>526</v>
      </c>
      <c r="D26" s="255">
        <v>43599</v>
      </c>
      <c r="E26" s="263" t="s">
        <v>937</v>
      </c>
      <c r="BO26" s="36" t="s">
        <v>34</v>
      </c>
    </row>
    <row r="27" spans="2:67" ht="15.75" customHeight="1" x14ac:dyDescent="0.25">
      <c r="B27" s="254" t="s">
        <v>938</v>
      </c>
      <c r="C27" s="254" t="s">
        <v>528</v>
      </c>
      <c r="D27" s="255">
        <v>43599</v>
      </c>
      <c r="E27" s="263" t="s">
        <v>937</v>
      </c>
      <c r="BO27" s="36" t="s">
        <v>34</v>
      </c>
    </row>
    <row r="28" spans="2:67" ht="15.75" customHeight="1" x14ac:dyDescent="0.25">
      <c r="B28" s="254" t="s">
        <v>936</v>
      </c>
      <c r="C28" s="254" t="s">
        <v>526</v>
      </c>
      <c r="D28" s="255">
        <v>43399</v>
      </c>
      <c r="E28" s="263" t="s">
        <v>937</v>
      </c>
      <c r="BO28" s="36" t="s">
        <v>34</v>
      </c>
    </row>
    <row r="29" spans="2:67" ht="15.75" customHeight="1" x14ac:dyDescent="0.25">
      <c r="B29" s="254" t="s">
        <v>936</v>
      </c>
      <c r="C29" s="254" t="s">
        <v>528</v>
      </c>
      <c r="D29" s="255">
        <v>43399</v>
      </c>
      <c r="E29" s="263" t="s">
        <v>937</v>
      </c>
      <c r="BO29" s="36" t="s">
        <v>34</v>
      </c>
    </row>
    <row r="30" spans="2:67" ht="15.75" customHeight="1" x14ac:dyDescent="0.25">
      <c r="B30" s="254" t="s">
        <v>939</v>
      </c>
      <c r="C30" s="254" t="s">
        <v>607</v>
      </c>
      <c r="D30" s="255">
        <v>43188</v>
      </c>
      <c r="E30" s="259" t="s">
        <v>940</v>
      </c>
      <c r="BO30" s="36" t="s">
        <v>34</v>
      </c>
    </row>
    <row r="31" spans="2:67" ht="15.75" customHeight="1" x14ac:dyDescent="0.25">
      <c r="B31" s="254" t="s">
        <v>939</v>
      </c>
      <c r="C31" s="254" t="s">
        <v>605</v>
      </c>
      <c r="D31" s="255">
        <v>43084</v>
      </c>
      <c r="E31" s="259" t="s">
        <v>940</v>
      </c>
      <c r="BO31" s="36" t="s">
        <v>34</v>
      </c>
    </row>
    <row r="32" spans="2:67" ht="15.75" customHeight="1" x14ac:dyDescent="0.25">
      <c r="B32" s="254" t="s">
        <v>67</v>
      </c>
      <c r="C32" s="254" t="s">
        <v>36</v>
      </c>
      <c r="D32" s="255">
        <v>43053</v>
      </c>
      <c r="E32" s="259" t="s">
        <v>941</v>
      </c>
      <c r="BO32" s="36" t="s">
        <v>34</v>
      </c>
    </row>
    <row r="33" spans="2:67" ht="15.75" customHeight="1" x14ac:dyDescent="0.25">
      <c r="B33" s="254" t="s">
        <v>67</v>
      </c>
      <c r="C33" s="254" t="s">
        <v>526</v>
      </c>
      <c r="D33" s="255">
        <v>43053</v>
      </c>
      <c r="E33" s="259" t="s">
        <v>941</v>
      </c>
      <c r="BO33" s="36" t="s">
        <v>34</v>
      </c>
    </row>
    <row r="34" spans="2:67" ht="15.75" customHeight="1" x14ac:dyDescent="0.25">
      <c r="B34" s="254" t="s">
        <v>67</v>
      </c>
      <c r="C34" s="254" t="s">
        <v>528</v>
      </c>
      <c r="D34" s="255">
        <v>43053</v>
      </c>
      <c r="E34" s="259" t="s">
        <v>941</v>
      </c>
      <c r="BO34" s="36" t="s">
        <v>34</v>
      </c>
    </row>
    <row r="35" spans="2:67" ht="15.75" customHeight="1" x14ac:dyDescent="0.25">
      <c r="B35" s="254" t="s">
        <v>942</v>
      </c>
      <c r="C35" s="254" t="s">
        <v>565</v>
      </c>
      <c r="D35" s="255">
        <v>42712</v>
      </c>
      <c r="E35" s="263" t="s">
        <v>943</v>
      </c>
      <c r="BO35" s="36" t="s">
        <v>34</v>
      </c>
    </row>
    <row r="36" spans="2:67" ht="15.75" customHeight="1" x14ac:dyDescent="0.25">
      <c r="B36" s="254" t="s">
        <v>942</v>
      </c>
      <c r="C36" s="254" t="s">
        <v>567</v>
      </c>
      <c r="D36" s="255">
        <v>42712</v>
      </c>
      <c r="E36" s="263" t="s">
        <v>943</v>
      </c>
      <c r="BO36" s="36" t="s">
        <v>34</v>
      </c>
    </row>
    <row r="37" spans="2:67" ht="15.75" customHeight="1" x14ac:dyDescent="0.25">
      <c r="B37" s="254" t="s">
        <v>944</v>
      </c>
      <c r="C37" s="254" t="s">
        <v>945</v>
      </c>
      <c r="D37" s="255">
        <v>42440</v>
      </c>
      <c r="E37" s="263" t="s">
        <v>700</v>
      </c>
      <c r="BO37" s="36" t="s">
        <v>34</v>
      </c>
    </row>
    <row r="38" spans="2:67" ht="15.75" customHeight="1" x14ac:dyDescent="0.25">
      <c r="B38" s="254" t="s">
        <v>944</v>
      </c>
      <c r="C38" s="254" t="s">
        <v>626</v>
      </c>
      <c r="D38" s="255">
        <v>42440</v>
      </c>
      <c r="E38" s="263" t="s">
        <v>700</v>
      </c>
    </row>
    <row r="39" spans="2:67" ht="15.75" customHeight="1" x14ac:dyDescent="0.25">
      <c r="B39" s="254" t="s">
        <v>944</v>
      </c>
      <c r="C39" s="254" t="s">
        <v>565</v>
      </c>
      <c r="D39" s="255">
        <v>42411</v>
      </c>
      <c r="E39" s="263" t="s">
        <v>700</v>
      </c>
    </row>
    <row r="40" spans="2:67" ht="15.75" customHeight="1" x14ac:dyDescent="0.25">
      <c r="B40" s="254" t="s">
        <v>944</v>
      </c>
      <c r="C40" s="254" t="s">
        <v>567</v>
      </c>
      <c r="D40" s="255">
        <v>42355</v>
      </c>
      <c r="E40" s="263" t="s">
        <v>700</v>
      </c>
    </row>
    <row r="41" spans="2:67" ht="15.75" customHeight="1" x14ac:dyDescent="0.25">
      <c r="B41" s="254" t="s">
        <v>946</v>
      </c>
      <c r="C41" s="254" t="s">
        <v>641</v>
      </c>
      <c r="D41" s="255">
        <v>42339</v>
      </c>
      <c r="E41" s="263" t="s">
        <v>943</v>
      </c>
    </row>
    <row r="42" spans="2:67" ht="15.75" customHeight="1" x14ac:dyDescent="0.25">
      <c r="B42" s="254" t="s">
        <v>931</v>
      </c>
      <c r="C42" s="254" t="s">
        <v>668</v>
      </c>
      <c r="D42" s="255">
        <v>42108</v>
      </c>
      <c r="E42" s="259" t="s">
        <v>932</v>
      </c>
    </row>
    <row r="43" spans="2:67" ht="15.75" customHeight="1" x14ac:dyDescent="0.25">
      <c r="B43" s="254" t="s">
        <v>933</v>
      </c>
      <c r="C43" s="254" t="s">
        <v>668</v>
      </c>
      <c r="D43" s="255">
        <v>42108</v>
      </c>
      <c r="E43" s="263" t="s">
        <v>934</v>
      </c>
    </row>
    <row r="44" spans="2:67" ht="15.75" customHeight="1" x14ac:dyDescent="0.25">
      <c r="B44" s="254" t="s">
        <v>947</v>
      </c>
      <c r="C44" s="254" t="s">
        <v>565</v>
      </c>
      <c r="D44" s="255">
        <v>41991</v>
      </c>
      <c r="E44" s="263" t="s">
        <v>943</v>
      </c>
    </row>
    <row r="45" spans="2:67" ht="15.75" customHeight="1" x14ac:dyDescent="0.25">
      <c r="B45" s="254" t="s">
        <v>947</v>
      </c>
      <c r="C45" s="254" t="s">
        <v>626</v>
      </c>
      <c r="D45" s="255">
        <v>41991</v>
      </c>
      <c r="E45" s="263" t="s">
        <v>943</v>
      </c>
    </row>
    <row r="46" spans="2:67" ht="15.75" customHeight="1" x14ac:dyDescent="0.25">
      <c r="B46" s="254" t="s">
        <v>931</v>
      </c>
      <c r="C46" s="254" t="s">
        <v>526</v>
      </c>
      <c r="D46" s="255">
        <v>41961</v>
      </c>
      <c r="E46" s="259" t="s">
        <v>932</v>
      </c>
    </row>
    <row r="47" spans="2:67" ht="15.75" customHeight="1" x14ac:dyDescent="0.25">
      <c r="B47" s="254" t="s">
        <v>931</v>
      </c>
      <c r="C47" s="254" t="s">
        <v>528</v>
      </c>
      <c r="D47" s="255">
        <v>41961</v>
      </c>
      <c r="E47" s="259" t="s">
        <v>932</v>
      </c>
    </row>
    <row r="48" spans="2:67" ht="15.75" customHeight="1" x14ac:dyDescent="0.25">
      <c r="B48" s="254" t="s">
        <v>933</v>
      </c>
      <c r="C48" s="254" t="s">
        <v>526</v>
      </c>
      <c r="D48" s="255">
        <v>41961</v>
      </c>
      <c r="E48" s="263" t="s">
        <v>934</v>
      </c>
    </row>
    <row r="49" spans="2:5" ht="15.75" customHeight="1" x14ac:dyDescent="0.25">
      <c r="B49" s="254" t="s">
        <v>933</v>
      </c>
      <c r="C49" s="254" t="s">
        <v>528</v>
      </c>
      <c r="D49" s="255">
        <v>41961</v>
      </c>
      <c r="E49" s="263" t="s">
        <v>934</v>
      </c>
    </row>
    <row r="50" spans="2:5" ht="15.75" customHeight="1" x14ac:dyDescent="0.25">
      <c r="B50" s="254" t="s">
        <v>946</v>
      </c>
      <c r="C50" s="254" t="s">
        <v>644</v>
      </c>
      <c r="D50" s="255">
        <v>41938</v>
      </c>
      <c r="E50" s="263" t="s">
        <v>943</v>
      </c>
    </row>
    <row r="51" spans="2:5" ht="15.75" customHeight="1" x14ac:dyDescent="0.25">
      <c r="B51" s="254" t="s">
        <v>948</v>
      </c>
      <c r="C51" s="254" t="s">
        <v>945</v>
      </c>
      <c r="D51" s="255">
        <v>41774</v>
      </c>
      <c r="E51" s="263" t="s">
        <v>943</v>
      </c>
    </row>
    <row r="52" spans="2:5" ht="15.75" customHeight="1" x14ac:dyDescent="0.25">
      <c r="B52" s="254" t="s">
        <v>948</v>
      </c>
      <c r="C52" s="254" t="s">
        <v>626</v>
      </c>
      <c r="D52" s="255">
        <v>41774</v>
      </c>
      <c r="E52" s="263" t="s">
        <v>943</v>
      </c>
    </row>
    <row r="53" spans="2:5" ht="15.75" customHeight="1" x14ac:dyDescent="0.25">
      <c r="B53" s="254" t="s">
        <v>949</v>
      </c>
      <c r="C53" s="254" t="s">
        <v>945</v>
      </c>
      <c r="D53" s="255">
        <v>41774</v>
      </c>
      <c r="E53" s="263" t="s">
        <v>943</v>
      </c>
    </row>
    <row r="54" spans="2:5" ht="15.75" customHeight="1" x14ac:dyDescent="0.25">
      <c r="B54" s="254" t="s">
        <v>949</v>
      </c>
      <c r="C54" s="254" t="s">
        <v>626</v>
      </c>
      <c r="D54" s="255">
        <v>41774</v>
      </c>
      <c r="E54" s="263" t="s">
        <v>943</v>
      </c>
    </row>
    <row r="55" spans="2:5" ht="15.75" customHeight="1" x14ac:dyDescent="0.25">
      <c r="B55" s="254" t="s">
        <v>946</v>
      </c>
      <c r="C55" s="254" t="s">
        <v>945</v>
      </c>
      <c r="D55" s="255">
        <v>41774</v>
      </c>
      <c r="E55" s="263" t="s">
        <v>943</v>
      </c>
    </row>
    <row r="56" spans="2:5" ht="15.75" customHeight="1" x14ac:dyDescent="0.25">
      <c r="B56" s="260" t="s">
        <v>950</v>
      </c>
      <c r="C56" s="254" t="s">
        <v>665</v>
      </c>
      <c r="D56" s="255">
        <v>41731</v>
      </c>
      <c r="E56" s="263" t="s">
        <v>700</v>
      </c>
    </row>
    <row r="57" spans="2:5" ht="15.75" customHeight="1" x14ac:dyDescent="0.25">
      <c r="B57" s="254" t="s">
        <v>946</v>
      </c>
      <c r="C57" s="254" t="s">
        <v>951</v>
      </c>
      <c r="D57" s="255">
        <v>41687</v>
      </c>
      <c r="E57" s="263" t="s">
        <v>943</v>
      </c>
    </row>
    <row r="58" spans="2:5" ht="15.75" customHeight="1" x14ac:dyDescent="0.25">
      <c r="B58" s="254" t="s">
        <v>946</v>
      </c>
      <c r="C58" s="254" t="s">
        <v>685</v>
      </c>
      <c r="D58" s="255">
        <v>41667</v>
      </c>
      <c r="E58" s="263" t="s">
        <v>943</v>
      </c>
    </row>
    <row r="59" spans="2:5" ht="15.75" customHeight="1" x14ac:dyDescent="0.25">
      <c r="B59" s="254" t="s">
        <v>946</v>
      </c>
      <c r="C59" s="254" t="s">
        <v>565</v>
      </c>
      <c r="D59" s="255">
        <v>41646</v>
      </c>
      <c r="E59" s="263" t="s">
        <v>943</v>
      </c>
    </row>
    <row r="60" spans="2:5" ht="15.75" customHeight="1" x14ac:dyDescent="0.25">
      <c r="B60" s="254" t="s">
        <v>946</v>
      </c>
      <c r="C60" s="254" t="s">
        <v>626</v>
      </c>
      <c r="D60" s="255">
        <v>41646</v>
      </c>
      <c r="E60" s="263" t="s">
        <v>943</v>
      </c>
    </row>
    <row r="61" spans="2:5" ht="15.75" customHeight="1" x14ac:dyDescent="0.25">
      <c r="B61" s="254" t="s">
        <v>946</v>
      </c>
      <c r="C61" s="254" t="s">
        <v>567</v>
      </c>
      <c r="D61" s="255">
        <v>41620</v>
      </c>
      <c r="E61" s="263" t="s">
        <v>943</v>
      </c>
    </row>
    <row r="62" spans="2:5" ht="15.75" customHeight="1" x14ac:dyDescent="0.25">
      <c r="B62" s="260" t="s">
        <v>950</v>
      </c>
      <c r="C62" s="254" t="s">
        <v>685</v>
      </c>
      <c r="D62" s="255">
        <v>41597</v>
      </c>
      <c r="E62" s="263" t="s">
        <v>934</v>
      </c>
    </row>
    <row r="63" spans="2:5" ht="15.75" customHeight="1" x14ac:dyDescent="0.25">
      <c r="B63" s="260" t="s">
        <v>950</v>
      </c>
      <c r="C63" s="254" t="s">
        <v>565</v>
      </c>
      <c r="D63" s="255">
        <v>41575</v>
      </c>
      <c r="E63" s="263" t="s">
        <v>934</v>
      </c>
    </row>
    <row r="64" spans="2:5" ht="15.75" customHeight="1" x14ac:dyDescent="0.25">
      <c r="B64" s="254" t="s">
        <v>933</v>
      </c>
      <c r="C64" s="254" t="s">
        <v>641</v>
      </c>
      <c r="D64" s="255">
        <v>41548</v>
      </c>
      <c r="E64" s="263" t="s">
        <v>934</v>
      </c>
    </row>
    <row r="65" spans="2:5" ht="15.75" customHeight="1" x14ac:dyDescent="0.25">
      <c r="B65" s="254" t="s">
        <v>933</v>
      </c>
      <c r="C65" s="254" t="s">
        <v>644</v>
      </c>
      <c r="D65" s="255">
        <v>41548</v>
      </c>
      <c r="E65" s="263" t="s">
        <v>934</v>
      </c>
    </row>
    <row r="66" spans="2:5" ht="15.75" customHeight="1" x14ac:dyDescent="0.25">
      <c r="B66" s="254" t="s">
        <v>931</v>
      </c>
      <c r="C66" s="254" t="s">
        <v>641</v>
      </c>
      <c r="D66" s="255">
        <v>41534</v>
      </c>
      <c r="E66" s="259" t="s">
        <v>932</v>
      </c>
    </row>
    <row r="67" spans="2:5" ht="15.75" customHeight="1" x14ac:dyDescent="0.25">
      <c r="B67" s="254" t="s">
        <v>931</v>
      </c>
      <c r="C67" s="254" t="s">
        <v>644</v>
      </c>
      <c r="D67" s="255">
        <v>41534</v>
      </c>
      <c r="E67" s="259" t="s">
        <v>932</v>
      </c>
    </row>
    <row r="68" spans="2:5" ht="15.75" customHeight="1" x14ac:dyDescent="0.25">
      <c r="B68" s="260" t="s">
        <v>950</v>
      </c>
      <c r="C68" s="254" t="s">
        <v>567</v>
      </c>
      <c r="D68" s="255">
        <v>41533</v>
      </c>
      <c r="E68" s="263" t="s">
        <v>934</v>
      </c>
    </row>
    <row r="69" spans="2:5" ht="15.75" customHeight="1" x14ac:dyDescent="0.25">
      <c r="B69" s="254" t="s">
        <v>952</v>
      </c>
      <c r="C69" s="254" t="s">
        <v>681</v>
      </c>
      <c r="D69" s="255">
        <v>41445</v>
      </c>
      <c r="E69" s="263" t="s">
        <v>953</v>
      </c>
    </row>
    <row r="70" spans="2:5" ht="15.75" customHeight="1" x14ac:dyDescent="0.25">
      <c r="B70" s="254" t="s">
        <v>949</v>
      </c>
      <c r="C70" s="254" t="s">
        <v>565</v>
      </c>
      <c r="D70" s="255">
        <v>41255</v>
      </c>
      <c r="E70" s="263" t="s">
        <v>943</v>
      </c>
    </row>
    <row r="71" spans="2:5" ht="15.75" customHeight="1" x14ac:dyDescent="0.25">
      <c r="B71" s="254" t="s">
        <v>949</v>
      </c>
      <c r="C71" s="254" t="s">
        <v>567</v>
      </c>
      <c r="D71" s="255">
        <v>41249</v>
      </c>
      <c r="E71" s="263" t="s">
        <v>943</v>
      </c>
    </row>
    <row r="72" spans="2:5" ht="15.75" customHeight="1" x14ac:dyDescent="0.25">
      <c r="B72" s="254" t="s">
        <v>263</v>
      </c>
      <c r="C72" s="254" t="s">
        <v>565</v>
      </c>
      <c r="D72" s="255">
        <v>41074</v>
      </c>
      <c r="E72" s="263" t="s">
        <v>943</v>
      </c>
    </row>
    <row r="73" spans="2:5" ht="15.75" customHeight="1" x14ac:dyDescent="0.25">
      <c r="B73" s="254" t="s">
        <v>952</v>
      </c>
      <c r="C73" s="254" t="s">
        <v>668</v>
      </c>
      <c r="D73" s="255">
        <v>41058</v>
      </c>
      <c r="E73" s="263" t="s">
        <v>953</v>
      </c>
    </row>
    <row r="74" spans="2:5" ht="15.75" customHeight="1" x14ac:dyDescent="0.25">
      <c r="B74" s="254" t="s">
        <v>952</v>
      </c>
      <c r="C74" s="254" t="s">
        <v>641</v>
      </c>
      <c r="D74" s="255">
        <v>41044</v>
      </c>
      <c r="E74" s="263" t="s">
        <v>953</v>
      </c>
    </row>
    <row r="75" spans="2:5" ht="15.75" customHeight="1" x14ac:dyDescent="0.25">
      <c r="B75" s="254" t="s">
        <v>952</v>
      </c>
      <c r="C75" s="254" t="s">
        <v>644</v>
      </c>
      <c r="D75" s="255">
        <v>41044</v>
      </c>
      <c r="E75" s="263" t="s">
        <v>953</v>
      </c>
    </row>
    <row r="76" spans="2:5" ht="15.75" customHeight="1" x14ac:dyDescent="0.25">
      <c r="B76" s="254" t="s">
        <v>263</v>
      </c>
      <c r="C76" s="254" t="s">
        <v>567</v>
      </c>
      <c r="D76" s="255">
        <v>41011</v>
      </c>
      <c r="E76" s="263" t="s">
        <v>943</v>
      </c>
    </row>
    <row r="77" spans="2:5" ht="15.75" customHeight="1" x14ac:dyDescent="0.25">
      <c r="B77" s="254" t="s">
        <v>948</v>
      </c>
      <c r="C77" s="254" t="s">
        <v>565</v>
      </c>
      <c r="D77" s="255">
        <v>40892</v>
      </c>
      <c r="E77" s="263" t="s">
        <v>943</v>
      </c>
    </row>
    <row r="78" spans="2:5" ht="15.75" customHeight="1" x14ac:dyDescent="0.25">
      <c r="B78" s="254" t="s">
        <v>948</v>
      </c>
      <c r="C78" s="254" t="s">
        <v>567</v>
      </c>
      <c r="D78" s="255">
        <v>40892</v>
      </c>
      <c r="E78" s="263" t="s">
        <v>943</v>
      </c>
    </row>
    <row r="79" spans="2:5" ht="15.75" customHeight="1" x14ac:dyDescent="0.25">
      <c r="B79" s="254" t="s">
        <v>67</v>
      </c>
      <c r="C79" s="254" t="s">
        <v>668</v>
      </c>
      <c r="D79" s="255">
        <v>40855</v>
      </c>
      <c r="E79" s="263" t="s">
        <v>954</v>
      </c>
    </row>
    <row r="80" spans="2:5" ht="15.75" customHeight="1" x14ac:dyDescent="0.25">
      <c r="B80" s="254" t="s">
        <v>67</v>
      </c>
      <c r="C80" s="254" t="s">
        <v>641</v>
      </c>
      <c r="D80" s="255">
        <v>40680</v>
      </c>
      <c r="E80" s="259" t="s">
        <v>955</v>
      </c>
    </row>
    <row r="81" spans="2:5" ht="15.75" customHeight="1" x14ac:dyDescent="0.25">
      <c r="B81" s="254" t="s">
        <v>67</v>
      </c>
      <c r="C81" s="254" t="s">
        <v>644</v>
      </c>
      <c r="D81" s="255">
        <v>40680</v>
      </c>
      <c r="E81" s="259" t="s">
        <v>955</v>
      </c>
    </row>
    <row r="82" spans="2:5" ht="15.75" customHeight="1" x14ac:dyDescent="0.25">
      <c r="B82" s="254" t="s">
        <v>948</v>
      </c>
      <c r="C82" s="254" t="s">
        <v>681</v>
      </c>
      <c r="D82" s="255">
        <v>40494</v>
      </c>
      <c r="E82" s="263" t="s">
        <v>956</v>
      </c>
    </row>
    <row r="83" spans="2:5" ht="15.75" customHeight="1" x14ac:dyDescent="0.25">
      <c r="B83" s="254" t="s">
        <v>949</v>
      </c>
      <c r="C83" s="254" t="s">
        <v>681</v>
      </c>
      <c r="D83" s="255">
        <v>40494</v>
      </c>
      <c r="E83" s="263" t="s">
        <v>956</v>
      </c>
    </row>
    <row r="84" spans="2:5" ht="15.75" customHeight="1" x14ac:dyDescent="0.25">
      <c r="B84" s="254" t="s">
        <v>946</v>
      </c>
      <c r="C84" s="254" t="s">
        <v>681</v>
      </c>
      <c r="D84" s="255">
        <v>40494</v>
      </c>
      <c r="E84" s="263" t="s">
        <v>956</v>
      </c>
    </row>
    <row r="85" spans="2:5" ht="15.75" customHeight="1" x14ac:dyDescent="0.25">
      <c r="B85" s="254" t="s">
        <v>930</v>
      </c>
      <c r="C85" s="254" t="s">
        <v>641</v>
      </c>
      <c r="D85" s="255">
        <v>40477</v>
      </c>
      <c r="E85" s="263" t="s">
        <v>957</v>
      </c>
    </row>
    <row r="86" spans="2:5" ht="15.75" customHeight="1" x14ac:dyDescent="0.25">
      <c r="B86" s="254" t="s">
        <v>930</v>
      </c>
      <c r="C86" s="254" t="s">
        <v>644</v>
      </c>
      <c r="D86" s="255">
        <v>40477</v>
      </c>
      <c r="E86" s="263" t="s">
        <v>957</v>
      </c>
    </row>
    <row r="87" spans="2:5" ht="15.75" customHeight="1" x14ac:dyDescent="0.25">
      <c r="B87" s="254" t="s">
        <v>236</v>
      </c>
      <c r="C87" s="254" t="s">
        <v>641</v>
      </c>
      <c r="D87" s="255">
        <v>40316</v>
      </c>
      <c r="E87" s="259" t="s">
        <v>958</v>
      </c>
    </row>
    <row r="88" spans="2:5" ht="15.75" customHeight="1" x14ac:dyDescent="0.25">
      <c r="B88" s="254" t="s">
        <v>236</v>
      </c>
      <c r="C88" s="254" t="s">
        <v>644</v>
      </c>
      <c r="D88" s="255">
        <v>40316</v>
      </c>
      <c r="E88" s="259" t="s">
        <v>958</v>
      </c>
    </row>
    <row r="89" spans="2:5" ht="15.75" customHeight="1" x14ac:dyDescent="0.25">
      <c r="B89" s="254" t="s">
        <v>959</v>
      </c>
      <c r="C89" s="254" t="s">
        <v>668</v>
      </c>
      <c r="D89" s="255">
        <v>40281</v>
      </c>
      <c r="E89" s="259" t="s">
        <v>960</v>
      </c>
    </row>
    <row r="90" spans="2:5" ht="15.75" customHeight="1" x14ac:dyDescent="0.25">
      <c r="B90" s="254" t="s">
        <v>959</v>
      </c>
      <c r="C90" s="254" t="s">
        <v>641</v>
      </c>
      <c r="D90" s="255">
        <v>40281</v>
      </c>
      <c r="E90" s="263" t="s">
        <v>934</v>
      </c>
    </row>
    <row r="91" spans="2:5" ht="15.75" customHeight="1" x14ac:dyDescent="0.25">
      <c r="B91" s="254" t="s">
        <v>961</v>
      </c>
      <c r="C91" s="254" t="s">
        <v>668</v>
      </c>
      <c r="D91" s="255">
        <v>40281</v>
      </c>
      <c r="E91" s="259" t="s">
        <v>960</v>
      </c>
    </row>
    <row r="92" spans="2:5" ht="15.75" customHeight="1" x14ac:dyDescent="0.25">
      <c r="B92" s="254" t="s">
        <v>961</v>
      </c>
      <c r="C92" s="254" t="s">
        <v>641</v>
      </c>
      <c r="D92" s="255">
        <v>40281</v>
      </c>
      <c r="E92" s="263" t="s">
        <v>934</v>
      </c>
    </row>
    <row r="93" spans="2:5" ht="15.75" customHeight="1" x14ac:dyDescent="0.25">
      <c r="B93" s="254" t="s">
        <v>947</v>
      </c>
      <c r="C93" s="254" t="s">
        <v>567</v>
      </c>
      <c r="D93" s="255">
        <v>40196</v>
      </c>
      <c r="E93" s="263" t="s">
        <v>943</v>
      </c>
    </row>
    <row r="94" spans="2:5" ht="15.75" customHeight="1" x14ac:dyDescent="0.25">
      <c r="B94" s="254" t="s">
        <v>962</v>
      </c>
      <c r="C94" s="254" t="s">
        <v>668</v>
      </c>
      <c r="D94" s="255">
        <v>40123</v>
      </c>
      <c r="E94" s="263" t="s">
        <v>963</v>
      </c>
    </row>
    <row r="95" spans="2:5" ht="15.75" customHeight="1" x14ac:dyDescent="0.25">
      <c r="B95" s="254" t="s">
        <v>961</v>
      </c>
      <c r="C95" s="254" t="s">
        <v>644</v>
      </c>
      <c r="D95" s="255">
        <v>40115</v>
      </c>
      <c r="E95" s="263" t="s">
        <v>934</v>
      </c>
    </row>
    <row r="96" spans="2:5" ht="15.75" customHeight="1" x14ac:dyDescent="0.25">
      <c r="B96" s="254" t="s">
        <v>947</v>
      </c>
      <c r="C96" s="254" t="s">
        <v>727</v>
      </c>
      <c r="D96" s="255">
        <v>40106</v>
      </c>
      <c r="E96" s="259" t="s">
        <v>964</v>
      </c>
    </row>
    <row r="97" spans="2:5" ht="15.75" customHeight="1" x14ac:dyDescent="0.25">
      <c r="B97" s="254" t="s">
        <v>965</v>
      </c>
      <c r="C97" s="254" t="s">
        <v>567</v>
      </c>
      <c r="D97" s="255">
        <v>40085</v>
      </c>
      <c r="E97" s="263" t="s">
        <v>954</v>
      </c>
    </row>
    <row r="98" spans="2:5" ht="15.75" customHeight="1" x14ac:dyDescent="0.25">
      <c r="B98" s="254" t="s">
        <v>965</v>
      </c>
      <c r="C98" s="254" t="s">
        <v>727</v>
      </c>
      <c r="D98" s="255">
        <v>40085</v>
      </c>
      <c r="E98" s="263" t="s">
        <v>954</v>
      </c>
    </row>
    <row r="99" spans="2:5" ht="15.75" customHeight="1" x14ac:dyDescent="0.25">
      <c r="B99" s="254" t="s">
        <v>947</v>
      </c>
      <c r="C99" s="254" t="s">
        <v>718</v>
      </c>
      <c r="D99" s="255">
        <v>39889</v>
      </c>
      <c r="E99" s="259" t="s">
        <v>964</v>
      </c>
    </row>
    <row r="100" spans="2:5" ht="15.75" customHeight="1" x14ac:dyDescent="0.25">
      <c r="B100" s="254" t="s">
        <v>959</v>
      </c>
      <c r="C100" s="254" t="s">
        <v>644</v>
      </c>
      <c r="D100" s="255">
        <v>39861</v>
      </c>
      <c r="E100" s="263" t="s">
        <v>934</v>
      </c>
    </row>
    <row r="101" spans="2:5" ht="15.75" customHeight="1" x14ac:dyDescent="0.25">
      <c r="B101" s="254" t="s">
        <v>966</v>
      </c>
      <c r="C101" s="254" t="s">
        <v>668</v>
      </c>
      <c r="D101" s="255">
        <v>39784</v>
      </c>
      <c r="E101" s="263" t="s">
        <v>967</v>
      </c>
    </row>
    <row r="102" spans="2:5" ht="15.75" customHeight="1" x14ac:dyDescent="0.25">
      <c r="B102" s="254" t="s">
        <v>968</v>
      </c>
      <c r="C102" s="254" t="s">
        <v>668</v>
      </c>
      <c r="D102" s="255">
        <v>39742</v>
      </c>
      <c r="E102" s="263" t="s">
        <v>969</v>
      </c>
    </row>
    <row r="103" spans="2:5" ht="15.75" customHeight="1" x14ac:dyDescent="0.25">
      <c r="B103" s="254" t="s">
        <v>970</v>
      </c>
      <c r="C103" s="254" t="s">
        <v>641</v>
      </c>
      <c r="D103" s="255">
        <v>39742</v>
      </c>
      <c r="E103" s="263" t="s">
        <v>957</v>
      </c>
    </row>
    <row r="104" spans="2:5" ht="15.75" customHeight="1" x14ac:dyDescent="0.25">
      <c r="B104" s="254" t="s">
        <v>970</v>
      </c>
      <c r="C104" s="254" t="s">
        <v>727</v>
      </c>
      <c r="D104" s="255">
        <v>39742</v>
      </c>
      <c r="E104" s="263" t="s">
        <v>957</v>
      </c>
    </row>
    <row r="105" spans="2:5" ht="15.75" customHeight="1" x14ac:dyDescent="0.25">
      <c r="B105" s="254" t="s">
        <v>970</v>
      </c>
      <c r="C105" s="254" t="s">
        <v>644</v>
      </c>
      <c r="D105" s="255">
        <v>39742</v>
      </c>
      <c r="E105" s="263" t="s">
        <v>957</v>
      </c>
    </row>
    <row r="106" spans="2:5" ht="15.75" customHeight="1" x14ac:dyDescent="0.25">
      <c r="B106" s="254" t="s">
        <v>966</v>
      </c>
      <c r="C106" s="254" t="s">
        <v>641</v>
      </c>
      <c r="D106" s="255">
        <v>39567</v>
      </c>
      <c r="E106" s="263" t="s">
        <v>934</v>
      </c>
    </row>
    <row r="107" spans="2:5" ht="15.75" customHeight="1" x14ac:dyDescent="0.25">
      <c r="B107" s="254" t="s">
        <v>966</v>
      </c>
      <c r="C107" s="254" t="s">
        <v>644</v>
      </c>
      <c r="D107" s="255">
        <v>39567</v>
      </c>
      <c r="E107" s="263" t="s">
        <v>934</v>
      </c>
    </row>
    <row r="108" spans="2:5" ht="15.75" customHeight="1" x14ac:dyDescent="0.25">
      <c r="B108" s="254" t="s">
        <v>968</v>
      </c>
      <c r="C108" s="254" t="s">
        <v>723</v>
      </c>
      <c r="D108" s="255">
        <v>39511</v>
      </c>
      <c r="E108" s="263" t="s">
        <v>967</v>
      </c>
    </row>
    <row r="109" spans="2:5" ht="15.75" customHeight="1" x14ac:dyDescent="0.25">
      <c r="B109" s="254" t="s">
        <v>968</v>
      </c>
      <c r="C109" s="254" t="s">
        <v>644</v>
      </c>
      <c r="D109" s="255">
        <v>39511</v>
      </c>
      <c r="E109" s="263" t="s">
        <v>971</v>
      </c>
    </row>
    <row r="110" spans="2:5" ht="15.75" customHeight="1" x14ac:dyDescent="0.25">
      <c r="B110" s="254" t="s">
        <v>962</v>
      </c>
      <c r="C110" s="254" t="s">
        <v>740</v>
      </c>
      <c r="D110" s="255">
        <v>39385</v>
      </c>
      <c r="E110" s="259" t="s">
        <v>972</v>
      </c>
    </row>
    <row r="111" spans="2:5" ht="15.75" customHeight="1" x14ac:dyDescent="0.25">
      <c r="B111" s="254" t="s">
        <v>962</v>
      </c>
      <c r="C111" s="254" t="s">
        <v>727</v>
      </c>
      <c r="D111" s="255">
        <v>39385</v>
      </c>
      <c r="E111" s="263" t="s">
        <v>954</v>
      </c>
    </row>
    <row r="112" spans="2:5" ht="15.75" customHeight="1" x14ac:dyDescent="0.25">
      <c r="B112" s="254" t="s">
        <v>962</v>
      </c>
      <c r="C112" s="254" t="s">
        <v>723</v>
      </c>
      <c r="D112" s="255">
        <v>39385</v>
      </c>
      <c r="E112" s="263" t="s">
        <v>967</v>
      </c>
    </row>
    <row r="113" spans="2:5" ht="15.75" customHeight="1" x14ac:dyDescent="0.25">
      <c r="B113" s="254" t="s">
        <v>973</v>
      </c>
      <c r="C113" s="254" t="s">
        <v>723</v>
      </c>
      <c r="D113" s="255">
        <v>39371</v>
      </c>
      <c r="E113" s="263" t="s">
        <v>954</v>
      </c>
    </row>
    <row r="114" spans="2:5" ht="15.75" customHeight="1" x14ac:dyDescent="0.25">
      <c r="B114" s="254" t="s">
        <v>974</v>
      </c>
      <c r="C114" s="254" t="s">
        <v>740</v>
      </c>
      <c r="D114" s="255">
        <v>39147</v>
      </c>
      <c r="E114" s="259" t="s">
        <v>964</v>
      </c>
    </row>
    <row r="115" spans="2:5" ht="15.75" customHeight="1" x14ac:dyDescent="0.25">
      <c r="B115" s="254" t="s">
        <v>975</v>
      </c>
      <c r="C115" s="254" t="s">
        <v>727</v>
      </c>
      <c r="D115" s="255">
        <v>39125</v>
      </c>
      <c r="E115" s="263" t="s">
        <v>954</v>
      </c>
    </row>
    <row r="116" spans="2:5" ht="15.75" customHeight="1" x14ac:dyDescent="0.25">
      <c r="B116" s="254" t="s">
        <v>974</v>
      </c>
      <c r="C116" s="254" t="s">
        <v>727</v>
      </c>
      <c r="D116" s="255">
        <v>39021</v>
      </c>
      <c r="E116" s="259" t="s">
        <v>964</v>
      </c>
    </row>
    <row r="117" spans="2:5" ht="15.75" customHeight="1" x14ac:dyDescent="0.25">
      <c r="B117" s="254" t="s">
        <v>976</v>
      </c>
      <c r="C117" s="254" t="s">
        <v>740</v>
      </c>
      <c r="D117" s="255">
        <v>39007</v>
      </c>
      <c r="E117" s="263" t="s">
        <v>977</v>
      </c>
    </row>
    <row r="118" spans="2:5" ht="15.75" customHeight="1" x14ac:dyDescent="0.25">
      <c r="B118" s="254" t="s">
        <v>944</v>
      </c>
      <c r="C118" s="254" t="s">
        <v>740</v>
      </c>
      <c r="D118" s="255">
        <v>38874</v>
      </c>
      <c r="E118" s="259" t="s">
        <v>964</v>
      </c>
    </row>
    <row r="119" spans="2:5" ht="15.75" customHeight="1" x14ac:dyDescent="0.25">
      <c r="B119" s="254" t="s">
        <v>973</v>
      </c>
      <c r="C119" s="254" t="s">
        <v>644</v>
      </c>
      <c r="D119" s="255">
        <v>38859</v>
      </c>
      <c r="E119" s="259" t="s">
        <v>978</v>
      </c>
    </row>
    <row r="120" spans="2:5" ht="15.75" customHeight="1" x14ac:dyDescent="0.25">
      <c r="B120" s="254" t="s">
        <v>979</v>
      </c>
      <c r="C120" s="254" t="s">
        <v>740</v>
      </c>
      <c r="D120" s="255">
        <v>38789</v>
      </c>
      <c r="E120" s="263" t="s">
        <v>957</v>
      </c>
    </row>
    <row r="121" spans="2:5" ht="15.75" customHeight="1" x14ac:dyDescent="0.25">
      <c r="B121" s="254" t="s">
        <v>979</v>
      </c>
      <c r="C121" s="254" t="s">
        <v>851</v>
      </c>
      <c r="D121" s="255">
        <v>38789</v>
      </c>
      <c r="E121" s="263" t="s">
        <v>957</v>
      </c>
    </row>
    <row r="122" spans="2:5" ht="15.75" customHeight="1" x14ac:dyDescent="0.25">
      <c r="B122" s="254" t="s">
        <v>944</v>
      </c>
      <c r="C122" s="254" t="s">
        <v>727</v>
      </c>
      <c r="D122" s="255">
        <v>38649</v>
      </c>
      <c r="E122" s="259" t="s">
        <v>964</v>
      </c>
    </row>
    <row r="123" spans="2:5" ht="15.75" customHeight="1" x14ac:dyDescent="0.25">
      <c r="B123" s="254" t="s">
        <v>975</v>
      </c>
      <c r="C123" s="254" t="s">
        <v>740</v>
      </c>
      <c r="D123" s="255">
        <v>38642</v>
      </c>
      <c r="E123" s="263" t="s">
        <v>967</v>
      </c>
    </row>
    <row r="124" spans="2:5" ht="15.75" customHeight="1" x14ac:dyDescent="0.25">
      <c r="B124" s="254" t="s">
        <v>975</v>
      </c>
      <c r="C124" s="254" t="s">
        <v>851</v>
      </c>
      <c r="D124" s="255">
        <v>38642</v>
      </c>
      <c r="E124" s="263" t="s">
        <v>967</v>
      </c>
    </row>
    <row r="125" spans="2:5" ht="15.75" customHeight="1" x14ac:dyDescent="0.25">
      <c r="B125" s="254" t="s">
        <v>980</v>
      </c>
      <c r="C125" s="254" t="s">
        <v>727</v>
      </c>
      <c r="D125" s="255">
        <v>38529</v>
      </c>
      <c r="E125" s="263" t="s">
        <v>954</v>
      </c>
    </row>
    <row r="126" spans="2:5" ht="15.75" customHeight="1" x14ac:dyDescent="0.25">
      <c r="B126" s="254" t="s">
        <v>946</v>
      </c>
      <c r="C126" s="254" t="s">
        <v>668</v>
      </c>
      <c r="D126" s="255">
        <v>38510</v>
      </c>
      <c r="E126" s="263" t="s">
        <v>934</v>
      </c>
    </row>
    <row r="127" spans="2:5" ht="15.75" customHeight="1" x14ac:dyDescent="0.25">
      <c r="B127" s="254" t="s">
        <v>946</v>
      </c>
      <c r="C127" s="254" t="s">
        <v>851</v>
      </c>
      <c r="D127" s="255">
        <v>38510</v>
      </c>
      <c r="E127" s="263" t="s">
        <v>934</v>
      </c>
    </row>
    <row r="128" spans="2:5" ht="15.75" customHeight="1" x14ac:dyDescent="0.25">
      <c r="B128" s="254" t="s">
        <v>980</v>
      </c>
      <c r="C128" s="254" t="s">
        <v>740</v>
      </c>
      <c r="D128" s="255">
        <v>38454</v>
      </c>
      <c r="E128" s="263" t="s">
        <v>957</v>
      </c>
    </row>
    <row r="129" spans="2:5" ht="15.75" customHeight="1" x14ac:dyDescent="0.25">
      <c r="B129" s="254" t="s">
        <v>980</v>
      </c>
      <c r="C129" s="254" t="s">
        <v>851</v>
      </c>
      <c r="D129" s="255">
        <v>38454</v>
      </c>
      <c r="E129" s="263" t="s">
        <v>957</v>
      </c>
    </row>
    <row r="130" spans="2:5" ht="15.75" customHeight="1" x14ac:dyDescent="0.25">
      <c r="B130" s="254" t="s">
        <v>981</v>
      </c>
      <c r="C130" s="254" t="s">
        <v>846</v>
      </c>
      <c r="D130" s="255">
        <v>38286</v>
      </c>
      <c r="E130" s="263" t="s">
        <v>982</v>
      </c>
    </row>
    <row r="131" spans="2:5" ht="15.75" customHeight="1" x14ac:dyDescent="0.25">
      <c r="B131" s="254" t="s">
        <v>946</v>
      </c>
      <c r="C131" s="254" t="s">
        <v>740</v>
      </c>
      <c r="D131" s="255">
        <v>38286</v>
      </c>
      <c r="E131" s="263" t="s">
        <v>934</v>
      </c>
    </row>
    <row r="132" spans="2:5" ht="15.75" customHeight="1" x14ac:dyDescent="0.25">
      <c r="B132" s="254" t="s">
        <v>983</v>
      </c>
      <c r="C132" s="254" t="s">
        <v>740</v>
      </c>
      <c r="D132" s="255">
        <v>38111</v>
      </c>
      <c r="E132" s="263" t="s">
        <v>957</v>
      </c>
    </row>
    <row r="133" spans="2:5" ht="15.75" customHeight="1" x14ac:dyDescent="0.25">
      <c r="B133" s="254" t="s">
        <v>983</v>
      </c>
      <c r="C133" s="254" t="s">
        <v>851</v>
      </c>
      <c r="D133" s="255">
        <v>38111</v>
      </c>
      <c r="E133" s="263" t="s">
        <v>957</v>
      </c>
    </row>
    <row r="134" spans="2:5" ht="15.75" customHeight="1" x14ac:dyDescent="0.25">
      <c r="B134" s="254" t="s">
        <v>984</v>
      </c>
      <c r="C134" s="254" t="s">
        <v>668</v>
      </c>
      <c r="D134" s="255">
        <v>38097</v>
      </c>
      <c r="E134" s="263" t="s">
        <v>934</v>
      </c>
    </row>
    <row r="135" spans="2:5" ht="15.75" customHeight="1" x14ac:dyDescent="0.25">
      <c r="B135" s="254" t="s">
        <v>984</v>
      </c>
      <c r="C135" s="254" t="s">
        <v>851</v>
      </c>
      <c r="D135" s="255">
        <v>38097</v>
      </c>
      <c r="E135" s="263" t="s">
        <v>934</v>
      </c>
    </row>
    <row r="136" spans="2:5" ht="15.75" customHeight="1" x14ac:dyDescent="0.25">
      <c r="B136" s="254" t="s">
        <v>263</v>
      </c>
      <c r="C136" s="254" t="s">
        <v>846</v>
      </c>
      <c r="D136" s="255">
        <v>37971</v>
      </c>
      <c r="E136" s="263" t="s">
        <v>985</v>
      </c>
    </row>
    <row r="137" spans="2:5" ht="15.75" customHeight="1" x14ac:dyDescent="0.25">
      <c r="B137" s="254" t="s">
        <v>986</v>
      </c>
      <c r="C137" s="254" t="s">
        <v>740</v>
      </c>
      <c r="D137" s="255">
        <v>37957</v>
      </c>
      <c r="E137" s="263" t="s">
        <v>987</v>
      </c>
    </row>
    <row r="138" spans="2:5" ht="15.75" customHeight="1" x14ac:dyDescent="0.25">
      <c r="B138" s="254" t="s">
        <v>986</v>
      </c>
      <c r="C138" s="254" t="s">
        <v>851</v>
      </c>
      <c r="D138" s="255">
        <v>37950</v>
      </c>
      <c r="E138" s="263" t="s">
        <v>987</v>
      </c>
    </row>
    <row r="139" spans="2:5" ht="15.75" customHeight="1" x14ac:dyDescent="0.25">
      <c r="B139" s="254" t="s">
        <v>984</v>
      </c>
      <c r="C139" s="254" t="s">
        <v>740</v>
      </c>
      <c r="D139" s="255">
        <v>37943</v>
      </c>
      <c r="E139" s="263" t="s">
        <v>934</v>
      </c>
    </row>
    <row r="140" spans="2:5" ht="15.75" customHeight="1" x14ac:dyDescent="0.25">
      <c r="B140" s="254" t="s">
        <v>986</v>
      </c>
      <c r="C140" s="254" t="s">
        <v>668</v>
      </c>
      <c r="D140" s="255">
        <v>37908</v>
      </c>
      <c r="E140" s="263" t="s">
        <v>988</v>
      </c>
    </row>
    <row r="141" spans="2:5" ht="15.75" customHeight="1" x14ac:dyDescent="0.25">
      <c r="B141" s="254" t="s">
        <v>989</v>
      </c>
      <c r="C141" s="254" t="s">
        <v>668</v>
      </c>
      <c r="D141" s="255">
        <v>37804</v>
      </c>
      <c r="E141" s="263" t="s">
        <v>957</v>
      </c>
    </row>
    <row r="142" spans="2:5" ht="15.75" customHeight="1" x14ac:dyDescent="0.25">
      <c r="B142" s="254" t="s">
        <v>989</v>
      </c>
      <c r="C142" s="254" t="s">
        <v>851</v>
      </c>
      <c r="D142" s="255">
        <v>37775</v>
      </c>
      <c r="E142" s="263" t="s">
        <v>957</v>
      </c>
    </row>
    <row r="143" spans="2:5" ht="15.75" customHeight="1" x14ac:dyDescent="0.25">
      <c r="B143" s="254" t="s">
        <v>949</v>
      </c>
      <c r="C143" s="254" t="s">
        <v>668</v>
      </c>
      <c r="D143" s="255">
        <v>37754</v>
      </c>
      <c r="E143" s="263" t="s">
        <v>934</v>
      </c>
    </row>
    <row r="144" spans="2:5" ht="15.75" customHeight="1" x14ac:dyDescent="0.25">
      <c r="B144" s="254" t="s">
        <v>989</v>
      </c>
      <c r="C144" s="254" t="s">
        <v>740</v>
      </c>
      <c r="D144" s="255">
        <v>37719</v>
      </c>
      <c r="E144" s="263" t="s">
        <v>957</v>
      </c>
    </row>
    <row r="145" spans="2:5" ht="15.75" customHeight="1" x14ac:dyDescent="0.25">
      <c r="B145" s="254" t="s">
        <v>990</v>
      </c>
      <c r="C145" s="254" t="s">
        <v>851</v>
      </c>
      <c r="D145" s="255">
        <v>37706</v>
      </c>
      <c r="E145" s="263" t="s">
        <v>991</v>
      </c>
    </row>
    <row r="146" spans="2:5" ht="15.75" customHeight="1" x14ac:dyDescent="0.25">
      <c r="B146" s="254" t="s">
        <v>949</v>
      </c>
      <c r="C146" s="254" t="s">
        <v>740</v>
      </c>
      <c r="D146" s="255">
        <v>37558</v>
      </c>
      <c r="E146" s="263" t="s">
        <v>934</v>
      </c>
    </row>
    <row r="147" spans="2:5" ht="15.75" customHeight="1" x14ac:dyDescent="0.25">
      <c r="B147" s="254" t="s">
        <v>992</v>
      </c>
      <c r="C147" s="254" t="s">
        <v>872</v>
      </c>
      <c r="D147" s="255">
        <v>37474</v>
      </c>
      <c r="E147" s="263" t="s">
        <v>993</v>
      </c>
    </row>
    <row r="148" spans="2:5" ht="15.75" customHeight="1" x14ac:dyDescent="0.25">
      <c r="B148" s="254" t="s">
        <v>948</v>
      </c>
      <c r="C148" s="254" t="s">
        <v>668</v>
      </c>
      <c r="D148" s="255">
        <v>37397</v>
      </c>
      <c r="E148" s="263" t="s">
        <v>934</v>
      </c>
    </row>
    <row r="149" spans="2:5" ht="15.75" customHeight="1" x14ac:dyDescent="0.25">
      <c r="B149" s="254" t="s">
        <v>994</v>
      </c>
      <c r="C149" s="254" t="s">
        <v>995</v>
      </c>
      <c r="D149" s="255">
        <v>37379</v>
      </c>
      <c r="E149" s="259" t="s">
        <v>996</v>
      </c>
    </row>
    <row r="150" spans="2:5" ht="15.75" customHeight="1" x14ac:dyDescent="0.25">
      <c r="B150" s="254" t="s">
        <v>990</v>
      </c>
      <c r="C150" s="254" t="s">
        <v>740</v>
      </c>
      <c r="D150" s="255">
        <v>37300</v>
      </c>
      <c r="E150" s="263" t="s">
        <v>991</v>
      </c>
    </row>
    <row r="151" spans="2:5" ht="15.75" customHeight="1" x14ac:dyDescent="0.25">
      <c r="B151" s="254" t="s">
        <v>263</v>
      </c>
      <c r="C151" s="254" t="s">
        <v>851</v>
      </c>
      <c r="D151" s="255">
        <v>37237</v>
      </c>
      <c r="E151" s="263" t="s">
        <v>997</v>
      </c>
    </row>
    <row r="152" spans="2:5" ht="15.75" customHeight="1" x14ac:dyDescent="0.25">
      <c r="B152" s="254" t="s">
        <v>263</v>
      </c>
      <c r="C152" s="254" t="s">
        <v>740</v>
      </c>
      <c r="D152" s="255">
        <v>37231</v>
      </c>
      <c r="E152" s="263" t="s">
        <v>998</v>
      </c>
    </row>
    <row r="153" spans="2:5" ht="15.75" customHeight="1" x14ac:dyDescent="0.25">
      <c r="B153" s="254" t="s">
        <v>999</v>
      </c>
      <c r="C153" s="254" t="s">
        <v>740</v>
      </c>
      <c r="D153" s="255">
        <v>37193</v>
      </c>
      <c r="E153" s="263" t="s">
        <v>993</v>
      </c>
    </row>
    <row r="154" spans="2:5" ht="15.75" customHeight="1" x14ac:dyDescent="0.25">
      <c r="B154" s="254" t="s">
        <v>948</v>
      </c>
      <c r="C154" s="254" t="s">
        <v>740</v>
      </c>
      <c r="D154" s="255">
        <v>37186</v>
      </c>
      <c r="E154" s="263" t="s">
        <v>1000</v>
      </c>
    </row>
    <row r="155" spans="2:5" ht="15.75" customHeight="1" x14ac:dyDescent="0.25">
      <c r="B155" s="254" t="s">
        <v>1001</v>
      </c>
      <c r="C155" s="254" t="s">
        <v>740</v>
      </c>
      <c r="D155" s="255">
        <v>36920</v>
      </c>
      <c r="E155" s="259" t="s">
        <v>1002</v>
      </c>
    </row>
    <row r="156" spans="2:5" ht="15.75" customHeight="1" x14ac:dyDescent="0.25">
      <c r="B156" s="254" t="s">
        <v>1003</v>
      </c>
      <c r="C156" s="254" t="s">
        <v>1004</v>
      </c>
      <c r="D156" s="255">
        <v>36872</v>
      </c>
      <c r="E156" s="263" t="s">
        <v>1005</v>
      </c>
    </row>
    <row r="157" spans="2:5" ht="15.75" customHeight="1" x14ac:dyDescent="0.25">
      <c r="B157" s="254" t="s">
        <v>1006</v>
      </c>
      <c r="C157" s="254" t="s">
        <v>740</v>
      </c>
      <c r="D157" s="255">
        <v>36826</v>
      </c>
      <c r="E157" s="259" t="s">
        <v>1007</v>
      </c>
    </row>
    <row r="158" spans="2:5" ht="15.75" customHeight="1" x14ac:dyDescent="0.25">
      <c r="B158" s="254" t="s">
        <v>1008</v>
      </c>
      <c r="C158" s="254" t="s">
        <v>740</v>
      </c>
      <c r="D158" s="255">
        <v>36825</v>
      </c>
      <c r="E158" s="263" t="s">
        <v>993</v>
      </c>
    </row>
    <row r="159" spans="2:5" ht="15.75" customHeight="1" x14ac:dyDescent="0.25">
      <c r="B159" s="254" t="s">
        <v>1009</v>
      </c>
      <c r="C159" s="254" t="s">
        <v>740</v>
      </c>
      <c r="D159" s="255">
        <v>36825</v>
      </c>
      <c r="E159" s="263" t="s">
        <v>993</v>
      </c>
    </row>
    <row r="160" spans="2:5" ht="15.75" customHeight="1" x14ac:dyDescent="0.25">
      <c r="B160" s="254" t="s">
        <v>1010</v>
      </c>
      <c r="C160" s="254" t="s">
        <v>1004</v>
      </c>
      <c r="D160" s="255">
        <v>36786</v>
      </c>
      <c r="E160" s="263" t="s">
        <v>1005</v>
      </c>
    </row>
    <row r="161" spans="2:5" ht="15.75" customHeight="1" x14ac:dyDescent="0.25">
      <c r="B161" s="254" t="s">
        <v>1011</v>
      </c>
      <c r="C161" s="254" t="s">
        <v>1004</v>
      </c>
      <c r="D161" s="255">
        <v>36786</v>
      </c>
      <c r="E161" s="263" t="s">
        <v>1005</v>
      </c>
    </row>
    <row r="162" spans="2:5" ht="15.75" customHeight="1" x14ac:dyDescent="0.25">
      <c r="B162" s="254" t="s">
        <v>1003</v>
      </c>
      <c r="C162" s="254" t="s">
        <v>1012</v>
      </c>
      <c r="D162" s="255">
        <v>36646</v>
      </c>
      <c r="E162" s="263" t="s">
        <v>1000</v>
      </c>
    </row>
    <row r="163" spans="2:5" ht="15.75" customHeight="1" x14ac:dyDescent="0.25">
      <c r="B163" s="254" t="s">
        <v>1013</v>
      </c>
      <c r="C163" s="254" t="s">
        <v>1012</v>
      </c>
      <c r="D163" s="255">
        <v>36557</v>
      </c>
      <c r="E163" s="263" t="s">
        <v>1000</v>
      </c>
    </row>
    <row r="164" spans="2:5" ht="15.75" customHeight="1" x14ac:dyDescent="0.25">
      <c r="B164" s="260" t="s">
        <v>1014</v>
      </c>
      <c r="C164" s="254" t="s">
        <v>1004</v>
      </c>
      <c r="D164" s="255">
        <v>36486</v>
      </c>
      <c r="E164" s="263" t="s">
        <v>1005</v>
      </c>
    </row>
    <row r="165" spans="2:5" ht="15.75" customHeight="1" x14ac:dyDescent="0.25">
      <c r="B165" s="254" t="s">
        <v>212</v>
      </c>
      <c r="C165" s="254" t="s">
        <v>1004</v>
      </c>
      <c r="D165" s="255">
        <v>36486</v>
      </c>
      <c r="E165" s="263" t="s">
        <v>1005</v>
      </c>
    </row>
    <row r="166" spans="2:5" ht="15.75" customHeight="1" x14ac:dyDescent="0.25">
      <c r="B166" s="254" t="s">
        <v>1015</v>
      </c>
      <c r="C166" s="254" t="s">
        <v>995</v>
      </c>
      <c r="D166" s="255">
        <v>36479</v>
      </c>
      <c r="E166" s="263" t="s">
        <v>1016</v>
      </c>
    </row>
    <row r="167" spans="2:5" ht="15.75" customHeight="1" x14ac:dyDescent="0.25">
      <c r="B167" s="254" t="s">
        <v>1017</v>
      </c>
      <c r="C167" s="254" t="s">
        <v>1018</v>
      </c>
      <c r="D167" s="255">
        <v>36464</v>
      </c>
      <c r="E167" s="263" t="s">
        <v>991</v>
      </c>
    </row>
    <row r="168" spans="2:5" ht="15.75" customHeight="1" x14ac:dyDescent="0.25">
      <c r="B168" s="254" t="s">
        <v>1003</v>
      </c>
      <c r="C168" s="254" t="s">
        <v>668</v>
      </c>
      <c r="D168" s="255">
        <v>36455</v>
      </c>
      <c r="E168" s="263" t="s">
        <v>1000</v>
      </c>
    </row>
    <row r="169" spans="2:5" ht="15.75" customHeight="1" x14ac:dyDescent="0.25">
      <c r="B169" s="254" t="s">
        <v>1003</v>
      </c>
      <c r="C169" s="254" t="s">
        <v>995</v>
      </c>
      <c r="D169" s="255">
        <v>36455</v>
      </c>
      <c r="E169" s="263" t="s">
        <v>1000</v>
      </c>
    </row>
    <row r="170" spans="2:5" ht="15.75" customHeight="1" x14ac:dyDescent="0.25">
      <c r="B170" s="254" t="s">
        <v>1019</v>
      </c>
      <c r="C170" s="254" t="s">
        <v>1018</v>
      </c>
      <c r="D170" s="255">
        <v>36371</v>
      </c>
      <c r="E170" s="263" t="s">
        <v>1020</v>
      </c>
    </row>
    <row r="171" spans="2:5" ht="15.75" customHeight="1" x14ac:dyDescent="0.25">
      <c r="B171" s="254" t="s">
        <v>1021</v>
      </c>
      <c r="C171" s="254" t="s">
        <v>1022</v>
      </c>
      <c r="D171" s="255">
        <v>36342</v>
      </c>
      <c r="E171" s="263" t="s">
        <v>997</v>
      </c>
    </row>
    <row r="172" spans="2:5" ht="15.75" customHeight="1" x14ac:dyDescent="0.25">
      <c r="B172" s="254" t="s">
        <v>1021</v>
      </c>
      <c r="C172" s="254" t="s">
        <v>668</v>
      </c>
      <c r="D172" s="255">
        <v>36342</v>
      </c>
      <c r="E172" s="263" t="s">
        <v>997</v>
      </c>
    </row>
    <row r="173" spans="2:5" ht="15.75" customHeight="1" x14ac:dyDescent="0.25">
      <c r="B173" s="254" t="s">
        <v>1023</v>
      </c>
      <c r="C173" s="254" t="s">
        <v>995</v>
      </c>
      <c r="D173" s="255">
        <v>36280</v>
      </c>
      <c r="E173" s="263" t="s">
        <v>1024</v>
      </c>
    </row>
    <row r="174" spans="2:5" ht="15.75" customHeight="1" x14ac:dyDescent="0.25">
      <c r="B174" s="254" t="s">
        <v>1023</v>
      </c>
      <c r="C174" s="254" t="s">
        <v>1022</v>
      </c>
      <c r="D174" s="255">
        <v>36256</v>
      </c>
      <c r="E174" s="263" t="s">
        <v>997</v>
      </c>
    </row>
    <row r="175" spans="2:5" ht="15.75" customHeight="1" x14ac:dyDescent="0.25">
      <c r="B175" s="254" t="s">
        <v>1023</v>
      </c>
      <c r="C175" s="254" t="s">
        <v>668</v>
      </c>
      <c r="D175" s="255">
        <v>36256</v>
      </c>
      <c r="E175" s="263" t="s">
        <v>997</v>
      </c>
    </row>
    <row r="176" spans="2:5" ht="15.75" customHeight="1" x14ac:dyDescent="0.25">
      <c r="B176" s="260" t="s">
        <v>1025</v>
      </c>
      <c r="C176" s="254" t="s">
        <v>668</v>
      </c>
      <c r="D176" s="264" t="s">
        <v>918</v>
      </c>
      <c r="E176" s="263" t="s">
        <v>988</v>
      </c>
    </row>
    <row r="177" spans="2:5" ht="15.75" customHeight="1" x14ac:dyDescent="0.25">
      <c r="B177" s="260" t="s">
        <v>1025</v>
      </c>
      <c r="C177" s="254" t="s">
        <v>527</v>
      </c>
      <c r="D177" s="264" t="s">
        <v>918</v>
      </c>
      <c r="E177" s="263" t="s">
        <v>988</v>
      </c>
    </row>
    <row r="178" spans="2:5" ht="15.75" customHeight="1" x14ac:dyDescent="0.25">
      <c r="B178" s="260" t="s">
        <v>1025</v>
      </c>
      <c r="C178" s="254" t="s">
        <v>529</v>
      </c>
      <c r="D178" s="264" t="s">
        <v>918</v>
      </c>
      <c r="E178" s="263" t="s">
        <v>988</v>
      </c>
    </row>
    <row r="179" spans="2:5" ht="15.75" customHeight="1" x14ac:dyDescent="0.25">
      <c r="E179" s="2"/>
    </row>
    <row r="180" spans="2:5" ht="15.75" customHeight="1" x14ac:dyDescent="0.25">
      <c r="E180" s="2"/>
    </row>
    <row r="181" spans="2:5" ht="15.75" customHeight="1" x14ac:dyDescent="0.25">
      <c r="E181" s="2"/>
    </row>
    <row r="182" spans="2:5" ht="15.75" customHeight="1" x14ac:dyDescent="0.25">
      <c r="E182" s="2"/>
    </row>
    <row r="183" spans="2:5" ht="15.75" customHeight="1" x14ac:dyDescent="0.25">
      <c r="E183" s="2"/>
    </row>
    <row r="184" spans="2:5" ht="15.75" customHeight="1" x14ac:dyDescent="0.25">
      <c r="E184" s="2"/>
    </row>
    <row r="185" spans="2:5" ht="15.75" customHeight="1" x14ac:dyDescent="0.25">
      <c r="E185" s="2"/>
    </row>
    <row r="186" spans="2:5" ht="15.75" customHeight="1" x14ac:dyDescent="0.25">
      <c r="E186" s="2"/>
    </row>
    <row r="187" spans="2:5" ht="15.75" customHeight="1" x14ac:dyDescent="0.25">
      <c r="E187" s="2"/>
    </row>
    <row r="188" spans="2:5" ht="15.75" customHeight="1" x14ac:dyDescent="0.25">
      <c r="E188" s="2"/>
    </row>
    <row r="189" spans="2:5" ht="15.75" customHeight="1" x14ac:dyDescent="0.25">
      <c r="E189" s="2"/>
    </row>
    <row r="190" spans="2:5" ht="15.75" customHeight="1" x14ac:dyDescent="0.25">
      <c r="E190" s="2"/>
    </row>
    <row r="191" spans="2:5" ht="15.75" customHeight="1" x14ac:dyDescent="0.25">
      <c r="E191" s="2"/>
    </row>
    <row r="192" spans="2:5" ht="15.75" customHeight="1" x14ac:dyDescent="0.25">
      <c r="E192" s="2"/>
    </row>
    <row r="193" spans="5:5" ht="15.75" customHeight="1" x14ac:dyDescent="0.25">
      <c r="E193" s="2"/>
    </row>
    <row r="194" spans="5:5" ht="15.75" customHeight="1" x14ac:dyDescent="0.25">
      <c r="E194" s="2"/>
    </row>
    <row r="195" spans="5:5" ht="15.75" customHeight="1" x14ac:dyDescent="0.25">
      <c r="E195" s="2"/>
    </row>
    <row r="196" spans="5:5" ht="15.75" customHeight="1" x14ac:dyDescent="0.25">
      <c r="E196" s="2"/>
    </row>
    <row r="197" spans="5:5" ht="15.75" customHeight="1" x14ac:dyDescent="0.25">
      <c r="E197" s="2"/>
    </row>
    <row r="198" spans="5:5" ht="15.75" customHeight="1" x14ac:dyDescent="0.25">
      <c r="E198" s="2"/>
    </row>
    <row r="199" spans="5:5" ht="15.75" customHeight="1" x14ac:dyDescent="0.25">
      <c r="E199" s="2"/>
    </row>
    <row r="200" spans="5:5" ht="15.75" customHeight="1" x14ac:dyDescent="0.25">
      <c r="E200" s="2"/>
    </row>
    <row r="201" spans="5:5" ht="15.75" customHeight="1" x14ac:dyDescent="0.25">
      <c r="E201" s="2"/>
    </row>
    <row r="202" spans="5:5" ht="15.75" customHeight="1" x14ac:dyDescent="0.25">
      <c r="E202" s="2"/>
    </row>
    <row r="203" spans="5:5" ht="15.75" customHeight="1" x14ac:dyDescent="0.25">
      <c r="E203" s="2"/>
    </row>
    <row r="204" spans="5:5" ht="15.75" customHeight="1" x14ac:dyDescent="0.25">
      <c r="E204" s="2"/>
    </row>
    <row r="205" spans="5:5" ht="15.75" customHeight="1" x14ac:dyDescent="0.25">
      <c r="E205" s="2"/>
    </row>
    <row r="206" spans="5:5" ht="15.75" customHeight="1" x14ac:dyDescent="0.25">
      <c r="E206" s="2"/>
    </row>
    <row r="207" spans="5:5" ht="15.75" customHeight="1" x14ac:dyDescent="0.25">
      <c r="E207" s="2"/>
    </row>
    <row r="208" spans="5:5" ht="15.75" customHeight="1" x14ac:dyDescent="0.25">
      <c r="E208" s="2"/>
    </row>
    <row r="209" spans="5:5" ht="15.75" customHeight="1" x14ac:dyDescent="0.25">
      <c r="E209" s="2"/>
    </row>
    <row r="210" spans="5:5" ht="15.75" customHeight="1" x14ac:dyDescent="0.25">
      <c r="E210" s="2"/>
    </row>
    <row r="211" spans="5:5" ht="15.75" customHeight="1" x14ac:dyDescent="0.25">
      <c r="E211" s="2"/>
    </row>
    <row r="212" spans="5:5" ht="15.75" customHeight="1" x14ac:dyDescent="0.25">
      <c r="E212" s="2"/>
    </row>
    <row r="213" spans="5:5" ht="15.75" customHeight="1" x14ac:dyDescent="0.25">
      <c r="E213" s="2"/>
    </row>
    <row r="214" spans="5:5" ht="15.75" customHeight="1" x14ac:dyDescent="0.25">
      <c r="E214" s="2"/>
    </row>
    <row r="215" spans="5:5" ht="15.75" customHeight="1" x14ac:dyDescent="0.25">
      <c r="E215" s="2"/>
    </row>
    <row r="216" spans="5:5" ht="15.75" customHeight="1" x14ac:dyDescent="0.25">
      <c r="E216" s="2"/>
    </row>
    <row r="217" spans="5:5" ht="15.75" customHeight="1" x14ac:dyDescent="0.25">
      <c r="E217" s="2"/>
    </row>
    <row r="218" spans="5:5" ht="15.75" customHeight="1" x14ac:dyDescent="0.25">
      <c r="E218" s="2"/>
    </row>
    <row r="219" spans="5:5" ht="15.75" customHeight="1" x14ac:dyDescent="0.25">
      <c r="E219" s="2"/>
    </row>
    <row r="220" spans="5:5" ht="15.75" customHeight="1" x14ac:dyDescent="0.25">
      <c r="E220" s="2"/>
    </row>
    <row r="221" spans="5:5" ht="15.75" customHeight="1" x14ac:dyDescent="0.25">
      <c r="E221" s="2"/>
    </row>
    <row r="222" spans="5:5" ht="15.75" customHeight="1" x14ac:dyDescent="0.25">
      <c r="E222" s="2"/>
    </row>
    <row r="223" spans="5:5" ht="15.75" customHeight="1" x14ac:dyDescent="0.25">
      <c r="E223" s="2"/>
    </row>
    <row r="224" spans="5:5" ht="15.75" customHeight="1" x14ac:dyDescent="0.25">
      <c r="E224" s="2"/>
    </row>
    <row r="225" spans="5:5" ht="15.75" customHeight="1" x14ac:dyDescent="0.25">
      <c r="E225" s="2"/>
    </row>
    <row r="226" spans="5:5" ht="15.75" customHeight="1" x14ac:dyDescent="0.25">
      <c r="E226" s="2"/>
    </row>
    <row r="227" spans="5:5" ht="15.75" customHeight="1" x14ac:dyDescent="0.25">
      <c r="E227" s="2"/>
    </row>
    <row r="228" spans="5:5" ht="15.75" customHeight="1" x14ac:dyDescent="0.25">
      <c r="E228" s="2"/>
    </row>
    <row r="229" spans="5:5" ht="15.75" customHeight="1" x14ac:dyDescent="0.25">
      <c r="E229" s="2"/>
    </row>
    <row r="230" spans="5:5" ht="15.75" customHeight="1" x14ac:dyDescent="0.25">
      <c r="E230" s="2"/>
    </row>
    <row r="231" spans="5:5" ht="15.75" customHeight="1" x14ac:dyDescent="0.25">
      <c r="E231" s="2"/>
    </row>
    <row r="232" spans="5:5" ht="15.75" customHeight="1" x14ac:dyDescent="0.25">
      <c r="E232" s="2"/>
    </row>
    <row r="233" spans="5:5" ht="15.75" customHeight="1" x14ac:dyDescent="0.25">
      <c r="E233" s="2"/>
    </row>
    <row r="234" spans="5:5" ht="15.75" customHeight="1" x14ac:dyDescent="0.25">
      <c r="E234" s="2"/>
    </row>
    <row r="235" spans="5:5" ht="15.75" customHeight="1" x14ac:dyDescent="0.25">
      <c r="E235" s="2"/>
    </row>
    <row r="236" spans="5:5" ht="15.75" customHeight="1" x14ac:dyDescent="0.25">
      <c r="E236" s="2"/>
    </row>
    <row r="237" spans="5:5" ht="15.75" customHeight="1" x14ac:dyDescent="0.25">
      <c r="E237" s="2"/>
    </row>
    <row r="238" spans="5:5" ht="15.75" customHeight="1" x14ac:dyDescent="0.25">
      <c r="E238" s="2"/>
    </row>
    <row r="239" spans="5:5" ht="15.75" customHeight="1" x14ac:dyDescent="0.25">
      <c r="E239" s="2"/>
    </row>
    <row r="240" spans="5:5" ht="15.75" customHeight="1" x14ac:dyDescent="0.25">
      <c r="E240" s="2"/>
    </row>
    <row r="241" spans="5:5" ht="15.75" customHeight="1" x14ac:dyDescent="0.25">
      <c r="E241" s="2"/>
    </row>
    <row r="242" spans="5:5" ht="15.75" customHeight="1" x14ac:dyDescent="0.25">
      <c r="E242" s="2"/>
    </row>
    <row r="243" spans="5:5" ht="15.75" customHeight="1" x14ac:dyDescent="0.25">
      <c r="E243" s="2"/>
    </row>
    <row r="244" spans="5:5" ht="15.75" customHeight="1" x14ac:dyDescent="0.25">
      <c r="E244" s="2"/>
    </row>
    <row r="245" spans="5:5" ht="15.75" customHeight="1" x14ac:dyDescent="0.25">
      <c r="E245" s="2"/>
    </row>
    <row r="246" spans="5:5" ht="15.75" customHeight="1" x14ac:dyDescent="0.25">
      <c r="E246" s="2"/>
    </row>
    <row r="247" spans="5:5" ht="15.75" customHeight="1" x14ac:dyDescent="0.25">
      <c r="E247" s="2"/>
    </row>
    <row r="248" spans="5:5" ht="15.75" customHeight="1" x14ac:dyDescent="0.25">
      <c r="E248" s="2"/>
    </row>
    <row r="249" spans="5:5" ht="15.75" customHeight="1" x14ac:dyDescent="0.25">
      <c r="E249" s="2"/>
    </row>
    <row r="250" spans="5:5" ht="15.75" customHeight="1" x14ac:dyDescent="0.25">
      <c r="E250" s="2"/>
    </row>
    <row r="251" spans="5:5" ht="15.75" customHeight="1" x14ac:dyDescent="0.25">
      <c r="E251" s="2"/>
    </row>
    <row r="252" spans="5:5" ht="15.75" customHeight="1" x14ac:dyDescent="0.25">
      <c r="E252" s="2"/>
    </row>
    <row r="253" spans="5:5" ht="15.75" customHeight="1" x14ac:dyDescent="0.25">
      <c r="E253" s="2"/>
    </row>
    <row r="254" spans="5:5" ht="15.75" customHeight="1" x14ac:dyDescent="0.25">
      <c r="E254" s="2"/>
    </row>
    <row r="255" spans="5:5" ht="15.75" customHeight="1" x14ac:dyDescent="0.25">
      <c r="E255" s="2"/>
    </row>
    <row r="256" spans="5:5" ht="15.75" customHeight="1" x14ac:dyDescent="0.25">
      <c r="E256" s="2"/>
    </row>
    <row r="257" spans="5:5" ht="15.75" customHeight="1" x14ac:dyDescent="0.25">
      <c r="E257" s="2"/>
    </row>
    <row r="258" spans="5:5" ht="15.75" customHeight="1" x14ac:dyDescent="0.25">
      <c r="E258" s="2"/>
    </row>
    <row r="259" spans="5:5" ht="15.75" customHeight="1" x14ac:dyDescent="0.25">
      <c r="E259" s="2"/>
    </row>
    <row r="260" spans="5:5" ht="15.75" customHeight="1" x14ac:dyDescent="0.25">
      <c r="E260" s="2"/>
    </row>
    <row r="261" spans="5:5" ht="15.75" customHeight="1" x14ac:dyDescent="0.25">
      <c r="E261" s="2"/>
    </row>
    <row r="262" spans="5:5" ht="15.75" customHeight="1" x14ac:dyDescent="0.25">
      <c r="E262" s="2"/>
    </row>
    <row r="263" spans="5:5" ht="15.75" customHeight="1" x14ac:dyDescent="0.25">
      <c r="E263" s="2"/>
    </row>
    <row r="264" spans="5:5" ht="15.75" customHeight="1" x14ac:dyDescent="0.25">
      <c r="E264" s="2"/>
    </row>
    <row r="265" spans="5:5" ht="15.75" customHeight="1" x14ac:dyDescent="0.25">
      <c r="E265" s="2"/>
    </row>
    <row r="266" spans="5:5" ht="15.75" customHeight="1" x14ac:dyDescent="0.25">
      <c r="E266" s="2"/>
    </row>
    <row r="267" spans="5:5" ht="15.75" customHeight="1" x14ac:dyDescent="0.25">
      <c r="E267" s="2"/>
    </row>
    <row r="268" spans="5:5" ht="15.75" customHeight="1" x14ac:dyDescent="0.25">
      <c r="E268" s="2"/>
    </row>
    <row r="269" spans="5:5" ht="15.75" customHeight="1" x14ac:dyDescent="0.25">
      <c r="E269" s="2"/>
    </row>
    <row r="270" spans="5:5" ht="15.75" customHeight="1" x14ac:dyDescent="0.25">
      <c r="E270" s="2"/>
    </row>
    <row r="271" spans="5:5" ht="15.75" customHeight="1" x14ac:dyDescent="0.25">
      <c r="E271" s="2"/>
    </row>
    <row r="272" spans="5:5" ht="15.75" customHeight="1" x14ac:dyDescent="0.25">
      <c r="E272" s="2"/>
    </row>
    <row r="273" spans="5:5" ht="15.75" customHeight="1" x14ac:dyDescent="0.25">
      <c r="E273" s="2"/>
    </row>
    <row r="274" spans="5:5" ht="15.75" customHeight="1" x14ac:dyDescent="0.25">
      <c r="E274" s="2"/>
    </row>
    <row r="275" spans="5:5" ht="15.75" customHeight="1" x14ac:dyDescent="0.25">
      <c r="E275" s="2"/>
    </row>
    <row r="276" spans="5:5" ht="15.75" customHeight="1" x14ac:dyDescent="0.25">
      <c r="E276" s="2"/>
    </row>
    <row r="277" spans="5:5" ht="15.75" customHeight="1" x14ac:dyDescent="0.25">
      <c r="E277" s="2"/>
    </row>
    <row r="278" spans="5:5" ht="15.75" customHeight="1" x14ac:dyDescent="0.25">
      <c r="E278" s="2"/>
    </row>
    <row r="279" spans="5:5" ht="15.75" customHeight="1" x14ac:dyDescent="0.25">
      <c r="E279" s="2"/>
    </row>
    <row r="280" spans="5:5" ht="15.75" customHeight="1" x14ac:dyDescent="0.25">
      <c r="E280" s="2"/>
    </row>
    <row r="281" spans="5:5" ht="15.75" customHeight="1" x14ac:dyDescent="0.25">
      <c r="E281" s="2"/>
    </row>
    <row r="282" spans="5:5" ht="15.75" customHeight="1" x14ac:dyDescent="0.25">
      <c r="E282" s="2"/>
    </row>
    <row r="283" spans="5:5" ht="15.75" customHeight="1" x14ac:dyDescent="0.25">
      <c r="E283" s="2"/>
    </row>
    <row r="284" spans="5:5" ht="15.75" customHeight="1" x14ac:dyDescent="0.25">
      <c r="E284" s="2"/>
    </row>
    <row r="285" spans="5:5" ht="15.75" customHeight="1" x14ac:dyDescent="0.25">
      <c r="E285" s="2"/>
    </row>
    <row r="286" spans="5:5" ht="15.75" customHeight="1" x14ac:dyDescent="0.25">
      <c r="E286" s="2"/>
    </row>
    <row r="287" spans="5:5" ht="15.75" customHeight="1" x14ac:dyDescent="0.25">
      <c r="E287" s="2"/>
    </row>
    <row r="288" spans="5:5" ht="15.75" customHeight="1" x14ac:dyDescent="0.25">
      <c r="E288" s="2"/>
    </row>
    <row r="289" spans="5:5" ht="15.75" customHeight="1" x14ac:dyDescent="0.25">
      <c r="E289" s="2"/>
    </row>
    <row r="290" spans="5:5" ht="15.75" customHeight="1" x14ac:dyDescent="0.25">
      <c r="E290" s="2"/>
    </row>
    <row r="291" spans="5:5" ht="15.75" customHeight="1" x14ac:dyDescent="0.25">
      <c r="E291" s="2"/>
    </row>
    <row r="292" spans="5:5" ht="15.75" customHeight="1" x14ac:dyDescent="0.25">
      <c r="E292" s="2"/>
    </row>
    <row r="293" spans="5:5" ht="15.75" customHeight="1" x14ac:dyDescent="0.25">
      <c r="E293" s="2"/>
    </row>
    <row r="294" spans="5:5" ht="15.75" customHeight="1" x14ac:dyDescent="0.25">
      <c r="E294" s="2"/>
    </row>
    <row r="295" spans="5:5" ht="15.75" customHeight="1" x14ac:dyDescent="0.25">
      <c r="E295" s="2"/>
    </row>
    <row r="296" spans="5:5" ht="15.75" customHeight="1" x14ac:dyDescent="0.25">
      <c r="E296" s="2"/>
    </row>
    <row r="297" spans="5:5" ht="15.75" customHeight="1" x14ac:dyDescent="0.25">
      <c r="E297" s="2"/>
    </row>
    <row r="298" spans="5:5" ht="15.75" customHeight="1" x14ac:dyDescent="0.25">
      <c r="E298" s="2"/>
    </row>
    <row r="299" spans="5:5" ht="15.75" customHeight="1" x14ac:dyDescent="0.25">
      <c r="E299" s="2"/>
    </row>
    <row r="300" spans="5:5" ht="15.75" customHeight="1" x14ac:dyDescent="0.25">
      <c r="E300" s="2"/>
    </row>
    <row r="301" spans="5:5" ht="15.75" customHeight="1" x14ac:dyDescent="0.25">
      <c r="E301" s="2"/>
    </row>
    <row r="302" spans="5:5" ht="15.75" customHeight="1" x14ac:dyDescent="0.25">
      <c r="E302" s="2"/>
    </row>
    <row r="303" spans="5:5" ht="15.75" customHeight="1" x14ac:dyDescent="0.25">
      <c r="E303" s="2"/>
    </row>
    <row r="304" spans="5:5" ht="15.75" customHeight="1" x14ac:dyDescent="0.25">
      <c r="E304" s="2"/>
    </row>
    <row r="305" spans="5:5" ht="15.75" customHeight="1" x14ac:dyDescent="0.25">
      <c r="E305" s="2"/>
    </row>
    <row r="306" spans="5:5" ht="15.75" customHeight="1" x14ac:dyDescent="0.25">
      <c r="E306" s="2"/>
    </row>
    <row r="307" spans="5:5" ht="15.75" customHeight="1" x14ac:dyDescent="0.25">
      <c r="E307" s="2"/>
    </row>
    <row r="308" spans="5:5" ht="15.75" customHeight="1" x14ac:dyDescent="0.25">
      <c r="E308" s="2"/>
    </row>
    <row r="309" spans="5:5" ht="15.75" customHeight="1" x14ac:dyDescent="0.25">
      <c r="E309" s="2"/>
    </row>
    <row r="310" spans="5:5" ht="15.75" customHeight="1" x14ac:dyDescent="0.25">
      <c r="E310" s="2"/>
    </row>
    <row r="311" spans="5:5" ht="15.75" customHeight="1" x14ac:dyDescent="0.25">
      <c r="E311" s="2"/>
    </row>
    <row r="312" spans="5:5" ht="15.75" customHeight="1" x14ac:dyDescent="0.25">
      <c r="E312" s="2"/>
    </row>
    <row r="313" spans="5:5" ht="15.75" customHeight="1" x14ac:dyDescent="0.25">
      <c r="E313" s="2"/>
    </row>
    <row r="314" spans="5:5" ht="15.75" customHeight="1" x14ac:dyDescent="0.25">
      <c r="E314" s="2"/>
    </row>
    <row r="315" spans="5:5" ht="15.75" customHeight="1" x14ac:dyDescent="0.25">
      <c r="E315" s="2"/>
    </row>
    <row r="316" spans="5:5" ht="15.75" customHeight="1" x14ac:dyDescent="0.25">
      <c r="E316" s="2"/>
    </row>
    <row r="317" spans="5:5" ht="15.75" customHeight="1" x14ac:dyDescent="0.25">
      <c r="E317" s="2"/>
    </row>
    <row r="318" spans="5:5" ht="15.75" customHeight="1" x14ac:dyDescent="0.25">
      <c r="E318" s="2"/>
    </row>
    <row r="319" spans="5:5" ht="15.75" customHeight="1" x14ac:dyDescent="0.25">
      <c r="E319" s="2"/>
    </row>
    <row r="320" spans="5:5" ht="15.75" customHeight="1" x14ac:dyDescent="0.25">
      <c r="E320" s="2"/>
    </row>
    <row r="321" spans="5:5" ht="15.75" customHeight="1" x14ac:dyDescent="0.25">
      <c r="E321" s="2"/>
    </row>
    <row r="322" spans="5:5" ht="15.75" customHeight="1" x14ac:dyDescent="0.25">
      <c r="E322" s="2"/>
    </row>
    <row r="323" spans="5:5" ht="15.75" customHeight="1" x14ac:dyDescent="0.25">
      <c r="E323" s="2"/>
    </row>
    <row r="324" spans="5:5" ht="15.75" customHeight="1" x14ac:dyDescent="0.25">
      <c r="E324" s="2"/>
    </row>
    <row r="325" spans="5:5" ht="15.75" customHeight="1" x14ac:dyDescent="0.25">
      <c r="E325" s="2"/>
    </row>
    <row r="326" spans="5:5" ht="15.75" customHeight="1" x14ac:dyDescent="0.25">
      <c r="E326" s="2"/>
    </row>
    <row r="327" spans="5:5" ht="15.75" customHeight="1" x14ac:dyDescent="0.25">
      <c r="E327" s="2"/>
    </row>
    <row r="328" spans="5:5" ht="15.75" customHeight="1" x14ac:dyDescent="0.25">
      <c r="E328" s="2"/>
    </row>
    <row r="329" spans="5:5" ht="15.75" customHeight="1" x14ac:dyDescent="0.25">
      <c r="E329" s="2"/>
    </row>
    <row r="330" spans="5:5" ht="15.75" customHeight="1" x14ac:dyDescent="0.25">
      <c r="E330" s="2"/>
    </row>
    <row r="331" spans="5:5" ht="15.75" customHeight="1" x14ac:dyDescent="0.25">
      <c r="E331" s="2"/>
    </row>
    <row r="332" spans="5:5" ht="15.75" customHeight="1" x14ac:dyDescent="0.25">
      <c r="E332" s="2"/>
    </row>
    <row r="333" spans="5:5" ht="15.75" customHeight="1" x14ac:dyDescent="0.25">
      <c r="E333" s="2"/>
    </row>
    <row r="334" spans="5:5" ht="15.75" customHeight="1" x14ac:dyDescent="0.25">
      <c r="E334" s="2"/>
    </row>
    <row r="335" spans="5:5" ht="15.75" customHeight="1" x14ac:dyDescent="0.25">
      <c r="E335" s="2"/>
    </row>
    <row r="336" spans="5:5" ht="15.75" customHeight="1" x14ac:dyDescent="0.25">
      <c r="E336" s="2"/>
    </row>
    <row r="337" spans="5:5" ht="15.75" customHeight="1" x14ac:dyDescent="0.25">
      <c r="E337" s="2"/>
    </row>
    <row r="338" spans="5:5" ht="15.75" customHeight="1" x14ac:dyDescent="0.25">
      <c r="E338" s="2"/>
    </row>
    <row r="339" spans="5:5" ht="15.75" customHeight="1" x14ac:dyDescent="0.25">
      <c r="E339" s="2"/>
    </row>
    <row r="340" spans="5:5" ht="15.75" customHeight="1" x14ac:dyDescent="0.25">
      <c r="E340" s="2"/>
    </row>
    <row r="341" spans="5:5" ht="15.75" customHeight="1" x14ac:dyDescent="0.25">
      <c r="E341" s="2"/>
    </row>
    <row r="342" spans="5:5" ht="15.75" customHeight="1" x14ac:dyDescent="0.25">
      <c r="E342" s="2"/>
    </row>
    <row r="343" spans="5:5" ht="15.75" customHeight="1" x14ac:dyDescent="0.25">
      <c r="E343" s="2"/>
    </row>
    <row r="344" spans="5:5" ht="15.75" customHeight="1" x14ac:dyDescent="0.25">
      <c r="E344" s="2"/>
    </row>
    <row r="345" spans="5:5" ht="15.75" customHeight="1" x14ac:dyDescent="0.25">
      <c r="E345" s="2"/>
    </row>
    <row r="346" spans="5:5" ht="15.75" customHeight="1" x14ac:dyDescent="0.25">
      <c r="E346" s="2"/>
    </row>
    <row r="347" spans="5:5" ht="15.75" customHeight="1" x14ac:dyDescent="0.25">
      <c r="E347" s="2"/>
    </row>
    <row r="348" spans="5:5" ht="15.75" customHeight="1" x14ac:dyDescent="0.25">
      <c r="E348" s="2"/>
    </row>
    <row r="349" spans="5:5" ht="15.75" customHeight="1" x14ac:dyDescent="0.25">
      <c r="E349" s="2"/>
    </row>
    <row r="350" spans="5:5" ht="15.75" customHeight="1" x14ac:dyDescent="0.25">
      <c r="E350" s="2"/>
    </row>
    <row r="351" spans="5:5" ht="15.75" customHeight="1" x14ac:dyDescent="0.25">
      <c r="E351" s="2"/>
    </row>
    <row r="352" spans="5:5" ht="15.75" customHeight="1" x14ac:dyDescent="0.25">
      <c r="E352" s="2"/>
    </row>
    <row r="353" spans="5:5" ht="15.75" customHeight="1" x14ac:dyDescent="0.25">
      <c r="E353" s="2"/>
    </row>
    <row r="354" spans="5:5" ht="15.75" customHeight="1" x14ac:dyDescent="0.25">
      <c r="E354" s="2"/>
    </row>
    <row r="355" spans="5:5" ht="15.75" customHeight="1" x14ac:dyDescent="0.25">
      <c r="E355" s="2"/>
    </row>
    <row r="356" spans="5:5" ht="15.75" customHeight="1" x14ac:dyDescent="0.25">
      <c r="E356" s="2"/>
    </row>
    <row r="357" spans="5:5" ht="15.75" customHeight="1" x14ac:dyDescent="0.25">
      <c r="E357" s="2"/>
    </row>
    <row r="358" spans="5:5" ht="15.75" customHeight="1" x14ac:dyDescent="0.25">
      <c r="E358" s="2"/>
    </row>
    <row r="359" spans="5:5" ht="15.75" customHeight="1" x14ac:dyDescent="0.25">
      <c r="E359" s="2"/>
    </row>
    <row r="360" spans="5:5" ht="15.75" customHeight="1" x14ac:dyDescent="0.25">
      <c r="E360" s="2"/>
    </row>
    <row r="361" spans="5:5" ht="15.75" customHeight="1" x14ac:dyDescent="0.25">
      <c r="E361" s="2"/>
    </row>
    <row r="362" spans="5:5" ht="15.75" customHeight="1" x14ac:dyDescent="0.25">
      <c r="E362" s="2"/>
    </row>
    <row r="363" spans="5:5" ht="15.75" customHeight="1" x14ac:dyDescent="0.25">
      <c r="E363" s="2"/>
    </row>
    <row r="364" spans="5:5" ht="15.75" customHeight="1" x14ac:dyDescent="0.25">
      <c r="E364" s="2"/>
    </row>
    <row r="365" spans="5:5" ht="15.75" customHeight="1" x14ac:dyDescent="0.25">
      <c r="E365" s="2"/>
    </row>
    <row r="366" spans="5:5" ht="15.75" customHeight="1" x14ac:dyDescent="0.25">
      <c r="E366" s="2"/>
    </row>
    <row r="367" spans="5:5" ht="15.75" customHeight="1" x14ac:dyDescent="0.25">
      <c r="E367" s="2"/>
    </row>
    <row r="368" spans="5:5" ht="15.75" customHeight="1" x14ac:dyDescent="0.25">
      <c r="E368" s="2"/>
    </row>
    <row r="369" spans="5:5" ht="15.75" customHeight="1" x14ac:dyDescent="0.25">
      <c r="E369" s="2"/>
    </row>
    <row r="370" spans="5:5" ht="15.75" customHeight="1" x14ac:dyDescent="0.25">
      <c r="E370" s="2"/>
    </row>
    <row r="371" spans="5:5" ht="15.75" customHeight="1" x14ac:dyDescent="0.25">
      <c r="E371" s="2"/>
    </row>
    <row r="372" spans="5:5" ht="15.75" customHeight="1" x14ac:dyDescent="0.25">
      <c r="E372" s="2"/>
    </row>
    <row r="373" spans="5:5" ht="15.75" customHeight="1" x14ac:dyDescent="0.25">
      <c r="E373" s="2"/>
    </row>
    <row r="374" spans="5:5" ht="15.75" customHeight="1" x14ac:dyDescent="0.25">
      <c r="E374" s="2"/>
    </row>
    <row r="375" spans="5:5" ht="15.75" customHeight="1" x14ac:dyDescent="0.25">
      <c r="E375" s="2"/>
    </row>
    <row r="376" spans="5:5" ht="15.75" customHeight="1" x14ac:dyDescent="0.25">
      <c r="E376" s="2"/>
    </row>
    <row r="377" spans="5:5" ht="15.75" customHeight="1" x14ac:dyDescent="0.25">
      <c r="E377" s="2"/>
    </row>
    <row r="378" spans="5:5" ht="15.75" customHeight="1" x14ac:dyDescent="0.25">
      <c r="E378" s="2"/>
    </row>
    <row r="379" spans="5:5" ht="15.75" customHeight="1" x14ac:dyDescent="0.25">
      <c r="E379" s="2"/>
    </row>
    <row r="380" spans="5:5" ht="15.75" customHeight="1" x14ac:dyDescent="0.25">
      <c r="E380" s="2"/>
    </row>
    <row r="381" spans="5:5" ht="15.75" customHeight="1" x14ac:dyDescent="0.25">
      <c r="E381" s="2"/>
    </row>
    <row r="382" spans="5:5" ht="15.75" customHeight="1" x14ac:dyDescent="0.25">
      <c r="E382" s="2"/>
    </row>
    <row r="383" spans="5:5" ht="15.75" customHeight="1" x14ac:dyDescent="0.25">
      <c r="E383" s="2"/>
    </row>
    <row r="384" spans="5:5" ht="15.75" customHeight="1" x14ac:dyDescent="0.25">
      <c r="E384" s="2"/>
    </row>
    <row r="385" spans="5:5" ht="15.75" customHeight="1" x14ac:dyDescent="0.25">
      <c r="E385" s="2"/>
    </row>
    <row r="386" spans="5:5" ht="15.75" customHeight="1" x14ac:dyDescent="0.25">
      <c r="E386" s="2"/>
    </row>
    <row r="387" spans="5:5" ht="15.75" customHeight="1" x14ac:dyDescent="0.25">
      <c r="E387" s="2"/>
    </row>
    <row r="388" spans="5:5" ht="15.75" customHeight="1" x14ac:dyDescent="0.25">
      <c r="E388" s="2"/>
    </row>
    <row r="389" spans="5:5" ht="15.75" customHeight="1" x14ac:dyDescent="0.25">
      <c r="E389" s="2"/>
    </row>
    <row r="390" spans="5:5" ht="15.75" customHeight="1" x14ac:dyDescent="0.25">
      <c r="E390" s="2"/>
    </row>
    <row r="391" spans="5:5" ht="15.75" customHeight="1" x14ac:dyDescent="0.25">
      <c r="E391" s="2"/>
    </row>
    <row r="392" spans="5:5" ht="15.75" customHeight="1" x14ac:dyDescent="0.25">
      <c r="E392" s="2"/>
    </row>
    <row r="393" spans="5:5" ht="15.75" customHeight="1" x14ac:dyDescent="0.25">
      <c r="E393" s="2"/>
    </row>
    <row r="394" spans="5:5" ht="15.75" customHeight="1" x14ac:dyDescent="0.25">
      <c r="E394" s="2"/>
    </row>
    <row r="395" spans="5:5" ht="15.75" customHeight="1" x14ac:dyDescent="0.25">
      <c r="E395" s="2"/>
    </row>
    <row r="396" spans="5:5" ht="15.75" customHeight="1" x14ac:dyDescent="0.25">
      <c r="E396" s="2"/>
    </row>
    <row r="397" spans="5:5" ht="15.75" customHeight="1" x14ac:dyDescent="0.25">
      <c r="E397" s="2"/>
    </row>
    <row r="398" spans="5:5" ht="15.75" customHeight="1" x14ac:dyDescent="0.25">
      <c r="E398" s="2"/>
    </row>
    <row r="399" spans="5:5" ht="15.75" customHeight="1" x14ac:dyDescent="0.25">
      <c r="E399" s="2"/>
    </row>
    <row r="400" spans="5:5" ht="15.75" customHeight="1" x14ac:dyDescent="0.25">
      <c r="E400" s="2"/>
    </row>
    <row r="401" spans="5:5" ht="15.75" customHeight="1" x14ac:dyDescent="0.25">
      <c r="E401" s="2"/>
    </row>
    <row r="402" spans="5:5" ht="15.75" customHeight="1" x14ac:dyDescent="0.25">
      <c r="E402" s="2"/>
    </row>
    <row r="403" spans="5:5" ht="15.75" customHeight="1" x14ac:dyDescent="0.25">
      <c r="E403" s="2"/>
    </row>
    <row r="404" spans="5:5" ht="15.75" customHeight="1" x14ac:dyDescent="0.25">
      <c r="E404" s="2"/>
    </row>
    <row r="405" spans="5:5" ht="15.75" customHeight="1" x14ac:dyDescent="0.25">
      <c r="E405" s="2"/>
    </row>
    <row r="406" spans="5:5" ht="15.75" customHeight="1" x14ac:dyDescent="0.25">
      <c r="E406" s="2"/>
    </row>
    <row r="407" spans="5:5" ht="15.75" customHeight="1" x14ac:dyDescent="0.25">
      <c r="E407" s="2"/>
    </row>
    <row r="408" spans="5:5" ht="15.75" customHeight="1" x14ac:dyDescent="0.25">
      <c r="E408" s="2"/>
    </row>
    <row r="409" spans="5:5" ht="15.75" customHeight="1" x14ac:dyDescent="0.25">
      <c r="E409" s="2"/>
    </row>
    <row r="410" spans="5:5" ht="15.75" customHeight="1" x14ac:dyDescent="0.25">
      <c r="E410" s="2"/>
    </row>
    <row r="411" spans="5:5" ht="15.75" customHeight="1" x14ac:dyDescent="0.25">
      <c r="E411" s="2"/>
    </row>
    <row r="412" spans="5:5" ht="15.75" customHeight="1" x14ac:dyDescent="0.25">
      <c r="E412" s="2"/>
    </row>
    <row r="413" spans="5:5" ht="15.75" customHeight="1" x14ac:dyDescent="0.25">
      <c r="E413" s="2"/>
    </row>
    <row r="414" spans="5:5" ht="15.75" customHeight="1" x14ac:dyDescent="0.25">
      <c r="E414" s="2"/>
    </row>
    <row r="415" spans="5:5" ht="15.75" customHeight="1" x14ac:dyDescent="0.25">
      <c r="E415" s="2"/>
    </row>
    <row r="416" spans="5:5" ht="15.75" customHeight="1" x14ac:dyDescent="0.25">
      <c r="E416" s="2"/>
    </row>
    <row r="417" spans="5:5" ht="15.75" customHeight="1" x14ac:dyDescent="0.25">
      <c r="E417" s="2"/>
    </row>
    <row r="418" spans="5:5" ht="15.75" customHeight="1" x14ac:dyDescent="0.25">
      <c r="E418" s="2"/>
    </row>
    <row r="419" spans="5:5" ht="15.75" customHeight="1" x14ac:dyDescent="0.25">
      <c r="E419" s="2"/>
    </row>
    <row r="420" spans="5:5" ht="15.75" customHeight="1" x14ac:dyDescent="0.25">
      <c r="E420" s="2"/>
    </row>
    <row r="421" spans="5:5" ht="15.75" customHeight="1" x14ac:dyDescent="0.25">
      <c r="E421" s="2"/>
    </row>
    <row r="422" spans="5:5" ht="15.75" customHeight="1" x14ac:dyDescent="0.25">
      <c r="E422" s="2"/>
    </row>
    <row r="423" spans="5:5" ht="15.75" customHeight="1" x14ac:dyDescent="0.25">
      <c r="E423" s="2"/>
    </row>
    <row r="424" spans="5:5" ht="15.75" customHeight="1" x14ac:dyDescent="0.25">
      <c r="E424" s="2"/>
    </row>
    <row r="425" spans="5:5" ht="15.75" customHeight="1" x14ac:dyDescent="0.25">
      <c r="E425" s="2"/>
    </row>
    <row r="426" spans="5:5" ht="15.75" customHeight="1" x14ac:dyDescent="0.25">
      <c r="E426" s="2"/>
    </row>
    <row r="427" spans="5:5" ht="15.75" customHeight="1" x14ac:dyDescent="0.25">
      <c r="E427" s="2"/>
    </row>
    <row r="428" spans="5:5" ht="15.75" customHeight="1" x14ac:dyDescent="0.25">
      <c r="E428" s="2"/>
    </row>
    <row r="429" spans="5:5" ht="15.75" customHeight="1" x14ac:dyDescent="0.25">
      <c r="E429" s="2"/>
    </row>
    <row r="430" spans="5:5" ht="15.75" customHeight="1" x14ac:dyDescent="0.25">
      <c r="E430" s="2"/>
    </row>
    <row r="431" spans="5:5" ht="15.75" customHeight="1" x14ac:dyDescent="0.25">
      <c r="E431" s="2"/>
    </row>
    <row r="432" spans="5:5" ht="15.75" customHeight="1" x14ac:dyDescent="0.25">
      <c r="E432" s="2"/>
    </row>
    <row r="433" spans="5:5" ht="15.75" customHeight="1" x14ac:dyDescent="0.25">
      <c r="E433" s="2"/>
    </row>
    <row r="434" spans="5:5" ht="15.75" customHeight="1" x14ac:dyDescent="0.25">
      <c r="E434" s="2"/>
    </row>
    <row r="435" spans="5:5" ht="15.75" customHeight="1" x14ac:dyDescent="0.25">
      <c r="E435" s="2"/>
    </row>
    <row r="436" spans="5:5" ht="15.75" customHeight="1" x14ac:dyDescent="0.25">
      <c r="E436" s="2"/>
    </row>
    <row r="437" spans="5:5" ht="15.75" customHeight="1" x14ac:dyDescent="0.25">
      <c r="E437" s="2"/>
    </row>
    <row r="438" spans="5:5" ht="15.75" customHeight="1" x14ac:dyDescent="0.25">
      <c r="E438" s="2"/>
    </row>
    <row r="439" spans="5:5" ht="15.75" customHeight="1" x14ac:dyDescent="0.25">
      <c r="E439" s="2"/>
    </row>
    <row r="440" spans="5:5" ht="15.75" customHeight="1" x14ac:dyDescent="0.25">
      <c r="E440" s="2"/>
    </row>
    <row r="441" spans="5:5" ht="15.75" customHeight="1" x14ac:dyDescent="0.25">
      <c r="E441" s="2"/>
    </row>
    <row r="442" spans="5:5" ht="15.75" customHeight="1" x14ac:dyDescent="0.25">
      <c r="E442" s="2"/>
    </row>
    <row r="443" spans="5:5" ht="15.75" customHeight="1" x14ac:dyDescent="0.25">
      <c r="E443" s="2"/>
    </row>
    <row r="444" spans="5:5" ht="15.75" customHeight="1" x14ac:dyDescent="0.25">
      <c r="E444" s="2"/>
    </row>
    <row r="445" spans="5:5" ht="15.75" customHeight="1" x14ac:dyDescent="0.25">
      <c r="E445" s="2"/>
    </row>
    <row r="446" spans="5:5" ht="15.75" customHeight="1" x14ac:dyDescent="0.25">
      <c r="E446" s="2"/>
    </row>
    <row r="447" spans="5:5" ht="15.75" customHeight="1" x14ac:dyDescent="0.25">
      <c r="E447" s="2"/>
    </row>
    <row r="448" spans="5:5" ht="15.75" customHeight="1" x14ac:dyDescent="0.25">
      <c r="E448" s="2"/>
    </row>
    <row r="449" spans="5:5" ht="15.75" customHeight="1" x14ac:dyDescent="0.25">
      <c r="E449" s="2"/>
    </row>
    <row r="450" spans="5:5" ht="15.75" customHeight="1" x14ac:dyDescent="0.25">
      <c r="E450" s="2"/>
    </row>
    <row r="451" spans="5:5" ht="15.75" customHeight="1" x14ac:dyDescent="0.25">
      <c r="E451" s="2"/>
    </row>
    <row r="452" spans="5:5" ht="15.75" customHeight="1" x14ac:dyDescent="0.25">
      <c r="E452" s="2"/>
    </row>
    <row r="453" spans="5:5" ht="15.75" customHeight="1" x14ac:dyDescent="0.25">
      <c r="E453" s="2"/>
    </row>
    <row r="454" spans="5:5" ht="15.75" customHeight="1" x14ac:dyDescent="0.25">
      <c r="E454" s="2"/>
    </row>
    <row r="455" spans="5:5" ht="15.75" customHeight="1" x14ac:dyDescent="0.25">
      <c r="E455" s="2"/>
    </row>
    <row r="456" spans="5:5" ht="15.75" customHeight="1" x14ac:dyDescent="0.25">
      <c r="E456" s="2"/>
    </row>
    <row r="457" spans="5:5" ht="15.75" customHeight="1" x14ac:dyDescent="0.25">
      <c r="E457" s="2"/>
    </row>
    <row r="458" spans="5:5" ht="15.75" customHeight="1" x14ac:dyDescent="0.25">
      <c r="E458" s="2"/>
    </row>
    <row r="459" spans="5:5" ht="15.75" customHeight="1" x14ac:dyDescent="0.25">
      <c r="E459" s="2"/>
    </row>
    <row r="460" spans="5:5" ht="15.75" customHeight="1" x14ac:dyDescent="0.25">
      <c r="E460" s="2"/>
    </row>
    <row r="461" spans="5:5" ht="15.75" customHeight="1" x14ac:dyDescent="0.25">
      <c r="E461" s="2"/>
    </row>
    <row r="462" spans="5:5" ht="15.75" customHeight="1" x14ac:dyDescent="0.25">
      <c r="E462" s="2"/>
    </row>
    <row r="463" spans="5:5" ht="15.75" customHeight="1" x14ac:dyDescent="0.25">
      <c r="E463" s="2"/>
    </row>
    <row r="464" spans="5:5" ht="15.75" customHeight="1" x14ac:dyDescent="0.25">
      <c r="E464" s="2"/>
    </row>
    <row r="465" spans="5:5" ht="15.75" customHeight="1" x14ac:dyDescent="0.25">
      <c r="E465" s="2"/>
    </row>
    <row r="466" spans="5:5" ht="15.75" customHeight="1" x14ac:dyDescent="0.25">
      <c r="E466" s="2"/>
    </row>
    <row r="467" spans="5:5" ht="15.75" customHeight="1" x14ac:dyDescent="0.25">
      <c r="E467" s="2"/>
    </row>
    <row r="468" spans="5:5" ht="15.75" customHeight="1" x14ac:dyDescent="0.25">
      <c r="E468" s="2"/>
    </row>
    <row r="469" spans="5:5" ht="15.75" customHeight="1" x14ac:dyDescent="0.25">
      <c r="E469" s="2"/>
    </row>
    <row r="470" spans="5:5" ht="15.75" customHeight="1" x14ac:dyDescent="0.25">
      <c r="E470" s="2"/>
    </row>
    <row r="471" spans="5:5" ht="15.75" customHeight="1" x14ac:dyDescent="0.25">
      <c r="E471" s="2"/>
    </row>
    <row r="472" spans="5:5" ht="15.75" customHeight="1" x14ac:dyDescent="0.25">
      <c r="E472" s="2"/>
    </row>
    <row r="473" spans="5:5" ht="15.75" customHeight="1" x14ac:dyDescent="0.25">
      <c r="E473" s="2"/>
    </row>
    <row r="474" spans="5:5" ht="15.75" customHeight="1" x14ac:dyDescent="0.25">
      <c r="E474" s="2"/>
    </row>
    <row r="475" spans="5:5" ht="15.75" customHeight="1" x14ac:dyDescent="0.25">
      <c r="E475" s="2"/>
    </row>
    <row r="476" spans="5:5" ht="15.75" customHeight="1" x14ac:dyDescent="0.25">
      <c r="E476" s="2"/>
    </row>
    <row r="477" spans="5:5" ht="15.75" customHeight="1" x14ac:dyDescent="0.25">
      <c r="E477" s="2"/>
    </row>
    <row r="478" spans="5:5" ht="15.75" customHeight="1" x14ac:dyDescent="0.25">
      <c r="E478" s="2"/>
    </row>
    <row r="479" spans="5:5" ht="15.75" customHeight="1" x14ac:dyDescent="0.25">
      <c r="E479" s="2"/>
    </row>
    <row r="480" spans="5:5" ht="15.75" customHeight="1" x14ac:dyDescent="0.25">
      <c r="E480" s="2"/>
    </row>
    <row r="481" spans="5:5" ht="15.75" customHeight="1" x14ac:dyDescent="0.25">
      <c r="E481" s="2"/>
    </row>
    <row r="482" spans="5:5" ht="15.75" customHeight="1" x14ac:dyDescent="0.25">
      <c r="E482" s="2"/>
    </row>
    <row r="483" spans="5:5" ht="15.75" customHeight="1" x14ac:dyDescent="0.25">
      <c r="E483" s="2"/>
    </row>
    <row r="484" spans="5:5" ht="15.75" customHeight="1" x14ac:dyDescent="0.25">
      <c r="E484" s="2"/>
    </row>
    <row r="485" spans="5:5" ht="15.75" customHeight="1" x14ac:dyDescent="0.25">
      <c r="E485" s="2"/>
    </row>
    <row r="486" spans="5:5" ht="15.75" customHeight="1" x14ac:dyDescent="0.25">
      <c r="E486" s="2"/>
    </row>
    <row r="487" spans="5:5" ht="15.75" customHeight="1" x14ac:dyDescent="0.25">
      <c r="E487" s="2"/>
    </row>
    <row r="488" spans="5:5" ht="15.75" customHeight="1" x14ac:dyDescent="0.25">
      <c r="E488" s="2"/>
    </row>
    <row r="489" spans="5:5" ht="15.75" customHeight="1" x14ac:dyDescent="0.25">
      <c r="E489" s="2"/>
    </row>
    <row r="490" spans="5:5" ht="15.75" customHeight="1" x14ac:dyDescent="0.25">
      <c r="E490" s="2"/>
    </row>
    <row r="491" spans="5:5" ht="15.75" customHeight="1" x14ac:dyDescent="0.25">
      <c r="E491" s="2"/>
    </row>
    <row r="492" spans="5:5" ht="15.75" customHeight="1" x14ac:dyDescent="0.25">
      <c r="E492" s="2"/>
    </row>
    <row r="493" spans="5:5" ht="15.75" customHeight="1" x14ac:dyDescent="0.25">
      <c r="E493" s="2"/>
    </row>
    <row r="494" spans="5:5" ht="15.75" customHeight="1" x14ac:dyDescent="0.25">
      <c r="E494" s="2"/>
    </row>
    <row r="495" spans="5:5" ht="15.75" customHeight="1" x14ac:dyDescent="0.25">
      <c r="E495" s="2"/>
    </row>
    <row r="496" spans="5:5" ht="15.75" customHeight="1" x14ac:dyDescent="0.25">
      <c r="E496" s="2"/>
    </row>
    <row r="497" spans="5:5" ht="15.75" customHeight="1" x14ac:dyDescent="0.25">
      <c r="E497" s="2"/>
    </row>
    <row r="498" spans="5:5" ht="15.75" customHeight="1" x14ac:dyDescent="0.25">
      <c r="E498" s="2"/>
    </row>
    <row r="499" spans="5:5" ht="15.75" customHeight="1" x14ac:dyDescent="0.25">
      <c r="E499" s="2"/>
    </row>
    <row r="500" spans="5:5" ht="15.75" customHeight="1" x14ac:dyDescent="0.25">
      <c r="E500" s="2"/>
    </row>
    <row r="501" spans="5:5" ht="15.75" customHeight="1" x14ac:dyDescent="0.25">
      <c r="E501" s="2"/>
    </row>
    <row r="502" spans="5:5" ht="15.75" customHeight="1" x14ac:dyDescent="0.25">
      <c r="E502" s="2"/>
    </row>
    <row r="503" spans="5:5" ht="15.75" customHeight="1" x14ac:dyDescent="0.25">
      <c r="E503" s="2"/>
    </row>
    <row r="504" spans="5:5" ht="15.75" customHeight="1" x14ac:dyDescent="0.25">
      <c r="E504" s="2"/>
    </row>
    <row r="505" spans="5:5" ht="15.75" customHeight="1" x14ac:dyDescent="0.25">
      <c r="E505" s="2"/>
    </row>
    <row r="506" spans="5:5" ht="15.75" customHeight="1" x14ac:dyDescent="0.25">
      <c r="E506" s="2"/>
    </row>
    <row r="507" spans="5:5" ht="15.75" customHeight="1" x14ac:dyDescent="0.25">
      <c r="E507" s="2"/>
    </row>
    <row r="508" spans="5:5" ht="15.75" customHeight="1" x14ac:dyDescent="0.25">
      <c r="E508" s="2"/>
    </row>
    <row r="509" spans="5:5" ht="15.75" customHeight="1" x14ac:dyDescent="0.25">
      <c r="E509" s="2"/>
    </row>
    <row r="510" spans="5:5" ht="15.75" customHeight="1" x14ac:dyDescent="0.25">
      <c r="E510" s="2"/>
    </row>
    <row r="511" spans="5:5" ht="15.75" customHeight="1" x14ac:dyDescent="0.25">
      <c r="E511" s="2"/>
    </row>
    <row r="512" spans="5:5" ht="15.75" customHeight="1" x14ac:dyDescent="0.25">
      <c r="E512" s="2"/>
    </row>
    <row r="513" spans="5:5" ht="15.75" customHeight="1" x14ac:dyDescent="0.25">
      <c r="E513" s="2"/>
    </row>
    <row r="514" spans="5:5" ht="15.75" customHeight="1" x14ac:dyDescent="0.25">
      <c r="E514" s="2"/>
    </row>
    <row r="515" spans="5:5" ht="15.75" customHeight="1" x14ac:dyDescent="0.25">
      <c r="E515" s="2"/>
    </row>
    <row r="516" spans="5:5" ht="15.75" customHeight="1" x14ac:dyDescent="0.25">
      <c r="E516" s="2"/>
    </row>
    <row r="517" spans="5:5" ht="15.75" customHeight="1" x14ac:dyDescent="0.25">
      <c r="E517" s="2"/>
    </row>
    <row r="518" spans="5:5" ht="15.75" customHeight="1" x14ac:dyDescent="0.25">
      <c r="E518" s="2"/>
    </row>
    <row r="519" spans="5:5" ht="15.75" customHeight="1" x14ac:dyDescent="0.25">
      <c r="E519" s="2"/>
    </row>
    <row r="520" spans="5:5" ht="15.75" customHeight="1" x14ac:dyDescent="0.25">
      <c r="E520" s="2"/>
    </row>
    <row r="521" spans="5:5" ht="15.75" customHeight="1" x14ac:dyDescent="0.25">
      <c r="E521" s="2"/>
    </row>
    <row r="522" spans="5:5" ht="15.75" customHeight="1" x14ac:dyDescent="0.25">
      <c r="E522" s="2"/>
    </row>
    <row r="523" spans="5:5" ht="15.75" customHeight="1" x14ac:dyDescent="0.25">
      <c r="E523" s="2"/>
    </row>
    <row r="524" spans="5:5" ht="15.75" customHeight="1" x14ac:dyDescent="0.25">
      <c r="E524" s="2"/>
    </row>
    <row r="525" spans="5:5" ht="15.75" customHeight="1" x14ac:dyDescent="0.25">
      <c r="E525" s="2"/>
    </row>
    <row r="526" spans="5:5" ht="15.75" customHeight="1" x14ac:dyDescent="0.25">
      <c r="E526" s="2"/>
    </row>
    <row r="527" spans="5:5" ht="15.75" customHeight="1" x14ac:dyDescent="0.25">
      <c r="E527" s="2"/>
    </row>
    <row r="528" spans="5:5" ht="15.75" customHeight="1" x14ac:dyDescent="0.25">
      <c r="E528" s="2"/>
    </row>
    <row r="529" spans="5:5" ht="15.75" customHeight="1" x14ac:dyDescent="0.25">
      <c r="E529" s="2"/>
    </row>
    <row r="530" spans="5:5" ht="15.75" customHeight="1" x14ac:dyDescent="0.25">
      <c r="E530" s="2"/>
    </row>
    <row r="531" spans="5:5" ht="15.75" customHeight="1" x14ac:dyDescent="0.25">
      <c r="E531" s="2"/>
    </row>
    <row r="532" spans="5:5" ht="15.75" customHeight="1" x14ac:dyDescent="0.25">
      <c r="E532" s="2"/>
    </row>
    <row r="533" spans="5:5" ht="15.75" customHeight="1" x14ac:dyDescent="0.25">
      <c r="E533" s="2"/>
    </row>
    <row r="534" spans="5:5" ht="15.75" customHeight="1" x14ac:dyDescent="0.25">
      <c r="E534" s="2"/>
    </row>
    <row r="535" spans="5:5" ht="15.75" customHeight="1" x14ac:dyDescent="0.25">
      <c r="E535" s="2"/>
    </row>
    <row r="536" spans="5:5" ht="15.75" customHeight="1" x14ac:dyDescent="0.25">
      <c r="E536" s="2"/>
    </row>
    <row r="537" spans="5:5" ht="15.75" customHeight="1" x14ac:dyDescent="0.25">
      <c r="E537" s="2"/>
    </row>
    <row r="538" spans="5:5" ht="15.75" customHeight="1" x14ac:dyDescent="0.25">
      <c r="E538" s="2"/>
    </row>
    <row r="539" spans="5:5" ht="15.75" customHeight="1" x14ac:dyDescent="0.25">
      <c r="E539" s="2"/>
    </row>
    <row r="540" spans="5:5" ht="15.75" customHeight="1" x14ac:dyDescent="0.25">
      <c r="E540" s="2"/>
    </row>
    <row r="541" spans="5:5" ht="15.75" customHeight="1" x14ac:dyDescent="0.25">
      <c r="E541" s="2"/>
    </row>
    <row r="542" spans="5:5" ht="15.75" customHeight="1" x14ac:dyDescent="0.25">
      <c r="E542" s="2"/>
    </row>
    <row r="543" spans="5:5" ht="15.75" customHeight="1" x14ac:dyDescent="0.25">
      <c r="E543" s="2"/>
    </row>
    <row r="544" spans="5:5" ht="15.75" customHeight="1" x14ac:dyDescent="0.25">
      <c r="E544" s="2"/>
    </row>
    <row r="545" spans="5:5" ht="15.75" customHeight="1" x14ac:dyDescent="0.25">
      <c r="E545" s="2"/>
    </row>
    <row r="546" spans="5:5" ht="15.75" customHeight="1" x14ac:dyDescent="0.25">
      <c r="E546" s="2"/>
    </row>
    <row r="547" spans="5:5" ht="15.75" customHeight="1" x14ac:dyDescent="0.25">
      <c r="E547" s="2"/>
    </row>
    <row r="548" spans="5:5" ht="15.75" customHeight="1" x14ac:dyDescent="0.25">
      <c r="E548" s="2"/>
    </row>
    <row r="549" spans="5:5" ht="15.75" customHeight="1" x14ac:dyDescent="0.25">
      <c r="E549" s="2"/>
    </row>
    <row r="550" spans="5:5" ht="15.75" customHeight="1" x14ac:dyDescent="0.25">
      <c r="E550" s="2"/>
    </row>
    <row r="551" spans="5:5" ht="15.75" customHeight="1" x14ac:dyDescent="0.25">
      <c r="E551" s="2"/>
    </row>
    <row r="552" spans="5:5" ht="15.75" customHeight="1" x14ac:dyDescent="0.25">
      <c r="E552" s="2"/>
    </row>
    <row r="553" spans="5:5" ht="15.75" customHeight="1" x14ac:dyDescent="0.25">
      <c r="E553" s="2"/>
    </row>
    <row r="554" spans="5:5" ht="15.75" customHeight="1" x14ac:dyDescent="0.25">
      <c r="E554" s="2"/>
    </row>
    <row r="555" spans="5:5" ht="15.75" customHeight="1" x14ac:dyDescent="0.25">
      <c r="E555" s="2"/>
    </row>
    <row r="556" spans="5:5" ht="15.75" customHeight="1" x14ac:dyDescent="0.25">
      <c r="E556" s="2"/>
    </row>
    <row r="557" spans="5:5" ht="15.75" customHeight="1" x14ac:dyDescent="0.25">
      <c r="E557" s="2"/>
    </row>
    <row r="558" spans="5:5" ht="15.75" customHeight="1" x14ac:dyDescent="0.25">
      <c r="E558" s="2"/>
    </row>
    <row r="559" spans="5:5" ht="15.75" customHeight="1" x14ac:dyDescent="0.25">
      <c r="E559" s="2"/>
    </row>
    <row r="560" spans="5:5" ht="15.75" customHeight="1" x14ac:dyDescent="0.25">
      <c r="E560" s="2"/>
    </row>
    <row r="561" spans="5:5" ht="15.75" customHeight="1" x14ac:dyDescent="0.25">
      <c r="E561" s="2"/>
    </row>
    <row r="562" spans="5:5" ht="15.75" customHeight="1" x14ac:dyDescent="0.25">
      <c r="E562" s="2"/>
    </row>
    <row r="563" spans="5:5" ht="15.75" customHeight="1" x14ac:dyDescent="0.25">
      <c r="E563" s="2"/>
    </row>
    <row r="564" spans="5:5" ht="15.75" customHeight="1" x14ac:dyDescent="0.25">
      <c r="E564" s="2"/>
    </row>
    <row r="565" spans="5:5" ht="15.75" customHeight="1" x14ac:dyDescent="0.25">
      <c r="E565" s="2"/>
    </row>
    <row r="566" spans="5:5" ht="15.75" customHeight="1" x14ac:dyDescent="0.25">
      <c r="E566" s="2"/>
    </row>
    <row r="567" spans="5:5" ht="15.75" customHeight="1" x14ac:dyDescent="0.25">
      <c r="E567" s="2"/>
    </row>
    <row r="568" spans="5:5" ht="15.75" customHeight="1" x14ac:dyDescent="0.25">
      <c r="E568" s="2"/>
    </row>
    <row r="569" spans="5:5" ht="15.75" customHeight="1" x14ac:dyDescent="0.25">
      <c r="E569" s="2"/>
    </row>
    <row r="570" spans="5:5" ht="15.75" customHeight="1" x14ac:dyDescent="0.25">
      <c r="E570" s="2"/>
    </row>
    <row r="571" spans="5:5" ht="15.75" customHeight="1" x14ac:dyDescent="0.25">
      <c r="E571" s="2"/>
    </row>
    <row r="572" spans="5:5" ht="15.75" customHeight="1" x14ac:dyDescent="0.25">
      <c r="E572" s="2"/>
    </row>
    <row r="573" spans="5:5" ht="15.75" customHeight="1" x14ac:dyDescent="0.25">
      <c r="E573" s="2"/>
    </row>
    <row r="574" spans="5:5" ht="15.75" customHeight="1" x14ac:dyDescent="0.25">
      <c r="E574" s="2"/>
    </row>
    <row r="575" spans="5:5" ht="15.75" customHeight="1" x14ac:dyDescent="0.25">
      <c r="E575" s="2"/>
    </row>
    <row r="576" spans="5:5" ht="15.75" customHeight="1" x14ac:dyDescent="0.25">
      <c r="E576" s="2"/>
    </row>
    <row r="577" spans="5:5" ht="15.75" customHeight="1" x14ac:dyDescent="0.25">
      <c r="E577" s="2"/>
    </row>
    <row r="578" spans="5:5" ht="15.75" customHeight="1" x14ac:dyDescent="0.25">
      <c r="E578" s="2"/>
    </row>
    <row r="579" spans="5:5" ht="15.75" customHeight="1" x14ac:dyDescent="0.25">
      <c r="E579" s="2"/>
    </row>
    <row r="580" spans="5:5" ht="15.75" customHeight="1" x14ac:dyDescent="0.25">
      <c r="E580" s="2"/>
    </row>
    <row r="581" spans="5:5" ht="15.75" customHeight="1" x14ac:dyDescent="0.25">
      <c r="E581" s="2"/>
    </row>
    <row r="582" spans="5:5" ht="15.75" customHeight="1" x14ac:dyDescent="0.25">
      <c r="E582" s="2"/>
    </row>
    <row r="583" spans="5:5" ht="15.75" customHeight="1" x14ac:dyDescent="0.25">
      <c r="E583" s="2"/>
    </row>
    <row r="584" spans="5:5" ht="15.75" customHeight="1" x14ac:dyDescent="0.25">
      <c r="E584" s="2"/>
    </row>
    <row r="585" spans="5:5" ht="15.75" customHeight="1" x14ac:dyDescent="0.25">
      <c r="E585" s="2"/>
    </row>
    <row r="586" spans="5:5" ht="15.75" customHeight="1" x14ac:dyDescent="0.25">
      <c r="E586" s="2"/>
    </row>
    <row r="587" spans="5:5" ht="15.75" customHeight="1" x14ac:dyDescent="0.25">
      <c r="E587" s="2"/>
    </row>
    <row r="588" spans="5:5" ht="15.75" customHeight="1" x14ac:dyDescent="0.25">
      <c r="E588" s="2"/>
    </row>
    <row r="589" spans="5:5" ht="15.75" customHeight="1" x14ac:dyDescent="0.25">
      <c r="E589" s="2"/>
    </row>
    <row r="590" spans="5:5" ht="15.75" customHeight="1" x14ac:dyDescent="0.25">
      <c r="E590" s="2"/>
    </row>
    <row r="591" spans="5:5" ht="15.75" customHeight="1" x14ac:dyDescent="0.25">
      <c r="E591" s="2"/>
    </row>
    <row r="592" spans="5:5" ht="15.75" customHeight="1" x14ac:dyDescent="0.25">
      <c r="E592" s="2"/>
    </row>
    <row r="593" spans="5:5" ht="15.75" customHeight="1" x14ac:dyDescent="0.25">
      <c r="E593" s="2"/>
    </row>
    <row r="594" spans="5:5" ht="15.75" customHeight="1" x14ac:dyDescent="0.25">
      <c r="E594" s="2"/>
    </row>
    <row r="595" spans="5:5" ht="15.75" customHeight="1" x14ac:dyDescent="0.25">
      <c r="E595" s="2"/>
    </row>
    <row r="596" spans="5:5" ht="15.75" customHeight="1" x14ac:dyDescent="0.25">
      <c r="E596" s="2"/>
    </row>
    <row r="597" spans="5:5" ht="15.75" customHeight="1" x14ac:dyDescent="0.25">
      <c r="E597" s="2"/>
    </row>
    <row r="598" spans="5:5" ht="15.75" customHeight="1" x14ac:dyDescent="0.25">
      <c r="E598" s="2"/>
    </row>
    <row r="599" spans="5:5" ht="15.75" customHeight="1" x14ac:dyDescent="0.25">
      <c r="E599" s="2"/>
    </row>
    <row r="600" spans="5:5" ht="15.75" customHeight="1" x14ac:dyDescent="0.25">
      <c r="E600" s="2"/>
    </row>
    <row r="601" spans="5:5" ht="15.75" customHeight="1" x14ac:dyDescent="0.25">
      <c r="E601" s="2"/>
    </row>
    <row r="602" spans="5:5" ht="15.75" customHeight="1" x14ac:dyDescent="0.25">
      <c r="E602" s="2"/>
    </row>
    <row r="603" spans="5:5" ht="15.75" customHeight="1" x14ac:dyDescent="0.25">
      <c r="E603" s="2"/>
    </row>
    <row r="604" spans="5:5" ht="15.75" customHeight="1" x14ac:dyDescent="0.25">
      <c r="E604" s="2"/>
    </row>
    <row r="605" spans="5:5" ht="15.75" customHeight="1" x14ac:dyDescent="0.25">
      <c r="E605" s="2"/>
    </row>
    <row r="606" spans="5:5" ht="15.75" customHeight="1" x14ac:dyDescent="0.25">
      <c r="E606" s="2"/>
    </row>
    <row r="607" spans="5:5" ht="15.75" customHeight="1" x14ac:dyDescent="0.25">
      <c r="E607" s="2"/>
    </row>
    <row r="608" spans="5:5" ht="15.75" customHeight="1" x14ac:dyDescent="0.25">
      <c r="E608" s="2"/>
    </row>
    <row r="609" spans="5:5" ht="15.75" customHeight="1" x14ac:dyDescent="0.25">
      <c r="E609" s="2"/>
    </row>
    <row r="610" spans="5:5" ht="15.75" customHeight="1" x14ac:dyDescent="0.25">
      <c r="E610" s="2"/>
    </row>
    <row r="611" spans="5:5" ht="15.75" customHeight="1" x14ac:dyDescent="0.25">
      <c r="E611" s="2"/>
    </row>
    <row r="612" spans="5:5" ht="15.75" customHeight="1" x14ac:dyDescent="0.25">
      <c r="E612" s="2"/>
    </row>
    <row r="613" spans="5:5" ht="15.75" customHeight="1" x14ac:dyDescent="0.25">
      <c r="E613" s="2"/>
    </row>
    <row r="614" spans="5:5" ht="15.75" customHeight="1" x14ac:dyDescent="0.25">
      <c r="E614" s="2"/>
    </row>
    <row r="615" spans="5:5" ht="15.75" customHeight="1" x14ac:dyDescent="0.25">
      <c r="E615" s="2"/>
    </row>
    <row r="616" spans="5:5" ht="15.75" customHeight="1" x14ac:dyDescent="0.25">
      <c r="E616" s="2"/>
    </row>
    <row r="617" spans="5:5" ht="15.75" customHeight="1" x14ac:dyDescent="0.25">
      <c r="E617" s="2"/>
    </row>
    <row r="618" spans="5:5" ht="15.75" customHeight="1" x14ac:dyDescent="0.25">
      <c r="E618" s="2"/>
    </row>
    <row r="619" spans="5:5" ht="15.75" customHeight="1" x14ac:dyDescent="0.25">
      <c r="E619" s="2"/>
    </row>
    <row r="620" spans="5:5" ht="15.75" customHeight="1" x14ac:dyDescent="0.25">
      <c r="E620" s="2"/>
    </row>
    <row r="621" spans="5:5" ht="15.75" customHeight="1" x14ac:dyDescent="0.25">
      <c r="E621" s="2"/>
    </row>
    <row r="622" spans="5:5" ht="15.75" customHeight="1" x14ac:dyDescent="0.25">
      <c r="E622" s="2"/>
    </row>
    <row r="623" spans="5:5" ht="15.75" customHeight="1" x14ac:dyDescent="0.25">
      <c r="E623" s="2"/>
    </row>
    <row r="624" spans="5:5" ht="15.75" customHeight="1" x14ac:dyDescent="0.25">
      <c r="E624" s="2"/>
    </row>
    <row r="625" spans="5:5" ht="15.75" customHeight="1" x14ac:dyDescent="0.25">
      <c r="E625" s="2"/>
    </row>
    <row r="626" spans="5:5" ht="15.75" customHeight="1" x14ac:dyDescent="0.25">
      <c r="E626" s="2"/>
    </row>
    <row r="627" spans="5:5" ht="15.75" customHeight="1" x14ac:dyDescent="0.25">
      <c r="E627" s="2"/>
    </row>
    <row r="628" spans="5:5" ht="15.75" customHeight="1" x14ac:dyDescent="0.25">
      <c r="E628" s="2"/>
    </row>
    <row r="629" spans="5:5" ht="15.75" customHeight="1" x14ac:dyDescent="0.25">
      <c r="E629" s="2"/>
    </row>
    <row r="630" spans="5:5" ht="15.75" customHeight="1" x14ac:dyDescent="0.25">
      <c r="E630" s="2"/>
    </row>
    <row r="631" spans="5:5" ht="15.75" customHeight="1" x14ac:dyDescent="0.25">
      <c r="E631" s="2"/>
    </row>
    <row r="632" spans="5:5" ht="15.75" customHeight="1" x14ac:dyDescent="0.25">
      <c r="E632" s="2"/>
    </row>
    <row r="633" spans="5:5" ht="15.75" customHeight="1" x14ac:dyDescent="0.25">
      <c r="E633" s="2"/>
    </row>
    <row r="634" spans="5:5" ht="15.75" customHeight="1" x14ac:dyDescent="0.25">
      <c r="E634" s="2"/>
    </row>
    <row r="635" spans="5:5" ht="15.75" customHeight="1" x14ac:dyDescent="0.25">
      <c r="E635" s="2"/>
    </row>
    <row r="636" spans="5:5" ht="15.75" customHeight="1" x14ac:dyDescent="0.25">
      <c r="E636" s="2"/>
    </row>
    <row r="637" spans="5:5" ht="15.75" customHeight="1" x14ac:dyDescent="0.25">
      <c r="E637" s="2"/>
    </row>
    <row r="638" spans="5:5" ht="15.75" customHeight="1" x14ac:dyDescent="0.25">
      <c r="E638" s="2"/>
    </row>
    <row r="639" spans="5:5" ht="15.75" customHeight="1" x14ac:dyDescent="0.25">
      <c r="E639" s="2"/>
    </row>
    <row r="640" spans="5:5" ht="15.75" customHeight="1" x14ac:dyDescent="0.25">
      <c r="E640" s="2"/>
    </row>
    <row r="641" spans="5:5" ht="15.75" customHeight="1" x14ac:dyDescent="0.25">
      <c r="E641" s="2"/>
    </row>
    <row r="642" spans="5:5" ht="15.75" customHeight="1" x14ac:dyDescent="0.25">
      <c r="E642" s="2"/>
    </row>
    <row r="643" spans="5:5" ht="15.75" customHeight="1" x14ac:dyDescent="0.25">
      <c r="E643" s="2"/>
    </row>
    <row r="644" spans="5:5" ht="15.75" customHeight="1" x14ac:dyDescent="0.25">
      <c r="E644" s="2"/>
    </row>
    <row r="645" spans="5:5" ht="15.75" customHeight="1" x14ac:dyDescent="0.25">
      <c r="E645" s="2"/>
    </row>
    <row r="646" spans="5:5" ht="15.75" customHeight="1" x14ac:dyDescent="0.25">
      <c r="E646" s="2"/>
    </row>
    <row r="647" spans="5:5" ht="15.75" customHeight="1" x14ac:dyDescent="0.25">
      <c r="E647" s="2"/>
    </row>
    <row r="648" spans="5:5" ht="15.75" customHeight="1" x14ac:dyDescent="0.25">
      <c r="E648" s="2"/>
    </row>
    <row r="649" spans="5:5" ht="15.75" customHeight="1" x14ac:dyDescent="0.25">
      <c r="E649" s="2"/>
    </row>
    <row r="650" spans="5:5" ht="15.75" customHeight="1" x14ac:dyDescent="0.25">
      <c r="E650" s="2"/>
    </row>
    <row r="651" spans="5:5" ht="15.75" customHeight="1" x14ac:dyDescent="0.25">
      <c r="E651" s="2"/>
    </row>
    <row r="652" spans="5:5" ht="15.75" customHeight="1" x14ac:dyDescent="0.25">
      <c r="E652" s="2"/>
    </row>
    <row r="653" spans="5:5" ht="15.75" customHeight="1" x14ac:dyDescent="0.25">
      <c r="E653" s="2"/>
    </row>
    <row r="654" spans="5:5" ht="15.75" customHeight="1" x14ac:dyDescent="0.25">
      <c r="E654" s="2"/>
    </row>
    <row r="655" spans="5:5" ht="15.75" customHeight="1" x14ac:dyDescent="0.25">
      <c r="E655" s="2"/>
    </row>
    <row r="656" spans="5:5" ht="15.75" customHeight="1" x14ac:dyDescent="0.25">
      <c r="E656" s="2"/>
    </row>
    <row r="657" spans="5:5" ht="15.75" customHeight="1" x14ac:dyDescent="0.25">
      <c r="E657" s="2"/>
    </row>
    <row r="658" spans="5:5" ht="15.75" customHeight="1" x14ac:dyDescent="0.25">
      <c r="E658" s="2"/>
    </row>
    <row r="659" spans="5:5" ht="15.75" customHeight="1" x14ac:dyDescent="0.25">
      <c r="E659" s="2"/>
    </row>
    <row r="660" spans="5:5" ht="15.75" customHeight="1" x14ac:dyDescent="0.25">
      <c r="E660" s="2"/>
    </row>
    <row r="661" spans="5:5" ht="15.75" customHeight="1" x14ac:dyDescent="0.25">
      <c r="E661" s="2"/>
    </row>
    <row r="662" spans="5:5" ht="15.75" customHeight="1" x14ac:dyDescent="0.25">
      <c r="E662" s="2"/>
    </row>
    <row r="663" spans="5:5" ht="15.75" customHeight="1" x14ac:dyDescent="0.25">
      <c r="E663" s="2"/>
    </row>
    <row r="664" spans="5:5" ht="15.75" customHeight="1" x14ac:dyDescent="0.25">
      <c r="E664" s="2"/>
    </row>
    <row r="665" spans="5:5" ht="15.75" customHeight="1" x14ac:dyDescent="0.25">
      <c r="E665" s="2"/>
    </row>
    <row r="666" spans="5:5" ht="15.75" customHeight="1" x14ac:dyDescent="0.25">
      <c r="E666" s="2"/>
    </row>
    <row r="667" spans="5:5" ht="15.75" customHeight="1" x14ac:dyDescent="0.25">
      <c r="E667" s="2"/>
    </row>
    <row r="668" spans="5:5" ht="15.75" customHeight="1" x14ac:dyDescent="0.25">
      <c r="E668" s="2"/>
    </row>
    <row r="669" spans="5:5" ht="15.75" customHeight="1" x14ac:dyDescent="0.25">
      <c r="E669" s="2"/>
    </row>
    <row r="670" spans="5:5" ht="15.75" customHeight="1" x14ac:dyDescent="0.25">
      <c r="E670" s="2"/>
    </row>
    <row r="671" spans="5:5" ht="15.75" customHeight="1" x14ac:dyDescent="0.25">
      <c r="E671" s="2"/>
    </row>
    <row r="672" spans="5:5" ht="15.75" customHeight="1" x14ac:dyDescent="0.25">
      <c r="E672" s="2"/>
    </row>
    <row r="673" spans="5:5" ht="15.75" customHeight="1" x14ac:dyDescent="0.25">
      <c r="E673" s="2"/>
    </row>
    <row r="674" spans="5:5" ht="15.75" customHeight="1" x14ac:dyDescent="0.25">
      <c r="E674" s="2"/>
    </row>
    <row r="675" spans="5:5" ht="15.75" customHeight="1" x14ac:dyDescent="0.25">
      <c r="E675" s="2"/>
    </row>
    <row r="676" spans="5:5" ht="15.75" customHeight="1" x14ac:dyDescent="0.25">
      <c r="E676" s="2"/>
    </row>
    <row r="677" spans="5:5" ht="15.75" customHeight="1" x14ac:dyDescent="0.25">
      <c r="E677" s="2"/>
    </row>
    <row r="678" spans="5:5" ht="15.75" customHeight="1" x14ac:dyDescent="0.25">
      <c r="E678" s="2"/>
    </row>
    <row r="679" spans="5:5" ht="15.75" customHeight="1" x14ac:dyDescent="0.25">
      <c r="E679" s="2"/>
    </row>
    <row r="680" spans="5:5" ht="15.75" customHeight="1" x14ac:dyDescent="0.25">
      <c r="E680" s="2"/>
    </row>
    <row r="681" spans="5:5" ht="15.75" customHeight="1" x14ac:dyDescent="0.25">
      <c r="E681" s="2"/>
    </row>
    <row r="682" spans="5:5" ht="15.75" customHeight="1" x14ac:dyDescent="0.25">
      <c r="E682" s="2"/>
    </row>
    <row r="683" spans="5:5" ht="15.75" customHeight="1" x14ac:dyDescent="0.25">
      <c r="E683" s="2"/>
    </row>
    <row r="684" spans="5:5" ht="15.75" customHeight="1" x14ac:dyDescent="0.25">
      <c r="E684" s="2"/>
    </row>
    <row r="685" spans="5:5" ht="15.75" customHeight="1" x14ac:dyDescent="0.25">
      <c r="E685" s="2"/>
    </row>
    <row r="686" spans="5:5" ht="15.75" customHeight="1" x14ac:dyDescent="0.25">
      <c r="E686" s="2"/>
    </row>
    <row r="687" spans="5:5" ht="15.75" customHeight="1" x14ac:dyDescent="0.25">
      <c r="E687" s="2"/>
    </row>
    <row r="688" spans="5:5" ht="15.75" customHeight="1" x14ac:dyDescent="0.25">
      <c r="E688" s="2"/>
    </row>
    <row r="689" spans="5:5" ht="15.75" customHeight="1" x14ac:dyDescent="0.25">
      <c r="E689" s="2"/>
    </row>
    <row r="690" spans="5:5" ht="15.75" customHeight="1" x14ac:dyDescent="0.25">
      <c r="E690" s="2"/>
    </row>
    <row r="691" spans="5:5" ht="15.75" customHeight="1" x14ac:dyDescent="0.25">
      <c r="E691" s="2"/>
    </row>
    <row r="692" spans="5:5" ht="15.75" customHeight="1" x14ac:dyDescent="0.25">
      <c r="E692" s="2"/>
    </row>
    <row r="693" spans="5:5" ht="15.75" customHeight="1" x14ac:dyDescent="0.25">
      <c r="E693" s="2"/>
    </row>
    <row r="694" spans="5:5" ht="15.75" customHeight="1" x14ac:dyDescent="0.25">
      <c r="E694" s="2"/>
    </row>
    <row r="695" spans="5:5" ht="15.75" customHeight="1" x14ac:dyDescent="0.25">
      <c r="E695" s="2"/>
    </row>
    <row r="696" spans="5:5" ht="15.75" customHeight="1" x14ac:dyDescent="0.25">
      <c r="E696" s="2"/>
    </row>
    <row r="697" spans="5:5" ht="15.75" customHeight="1" x14ac:dyDescent="0.25">
      <c r="E697" s="2"/>
    </row>
    <row r="698" spans="5:5" ht="15.75" customHeight="1" x14ac:dyDescent="0.25">
      <c r="E698" s="2"/>
    </row>
    <row r="699" spans="5:5" ht="15.75" customHeight="1" x14ac:dyDescent="0.25">
      <c r="E699" s="2"/>
    </row>
    <row r="700" spans="5:5" ht="15.75" customHeight="1" x14ac:dyDescent="0.25">
      <c r="E700" s="2"/>
    </row>
    <row r="701" spans="5:5" ht="15.75" customHeight="1" x14ac:dyDescent="0.25">
      <c r="E701" s="2"/>
    </row>
    <row r="702" spans="5:5" ht="15.75" customHeight="1" x14ac:dyDescent="0.25">
      <c r="E702" s="2"/>
    </row>
    <row r="703" spans="5:5" ht="15.75" customHeight="1" x14ac:dyDescent="0.25">
      <c r="E703" s="2"/>
    </row>
    <row r="704" spans="5:5" ht="15.75" customHeight="1" x14ac:dyDescent="0.25">
      <c r="E704" s="2"/>
    </row>
    <row r="705" spans="5:5" ht="15.75" customHeight="1" x14ac:dyDescent="0.25">
      <c r="E705" s="2"/>
    </row>
    <row r="706" spans="5:5" ht="15.75" customHeight="1" x14ac:dyDescent="0.25">
      <c r="E706" s="2"/>
    </row>
    <row r="707" spans="5:5" ht="15.75" customHeight="1" x14ac:dyDescent="0.25">
      <c r="E707" s="2"/>
    </row>
    <row r="708" spans="5:5" ht="15.75" customHeight="1" x14ac:dyDescent="0.25">
      <c r="E708" s="2"/>
    </row>
    <row r="709" spans="5:5" ht="15.75" customHeight="1" x14ac:dyDescent="0.25">
      <c r="E709" s="2"/>
    </row>
    <row r="710" spans="5:5" ht="15.75" customHeight="1" x14ac:dyDescent="0.25">
      <c r="E710" s="2"/>
    </row>
    <row r="711" spans="5:5" ht="15.75" customHeight="1" x14ac:dyDescent="0.25">
      <c r="E711" s="2"/>
    </row>
    <row r="712" spans="5:5" ht="15.75" customHeight="1" x14ac:dyDescent="0.25">
      <c r="E712" s="2"/>
    </row>
    <row r="713" spans="5:5" ht="15.75" customHeight="1" x14ac:dyDescent="0.25">
      <c r="E713" s="2"/>
    </row>
    <row r="714" spans="5:5" ht="15.75" customHeight="1" x14ac:dyDescent="0.25">
      <c r="E714" s="2"/>
    </row>
    <row r="715" spans="5:5" ht="15.75" customHeight="1" x14ac:dyDescent="0.25">
      <c r="E715" s="2"/>
    </row>
    <row r="716" spans="5:5" ht="15.75" customHeight="1" x14ac:dyDescent="0.25">
      <c r="E716" s="2"/>
    </row>
    <row r="717" spans="5:5" ht="15.75" customHeight="1" x14ac:dyDescent="0.25">
      <c r="E717" s="2"/>
    </row>
    <row r="718" spans="5:5" ht="15.75" customHeight="1" x14ac:dyDescent="0.25">
      <c r="E718" s="2"/>
    </row>
    <row r="719" spans="5:5" ht="15.75" customHeight="1" x14ac:dyDescent="0.25">
      <c r="E719" s="2"/>
    </row>
    <row r="720" spans="5:5" ht="15.75" customHeight="1" x14ac:dyDescent="0.25">
      <c r="E720" s="2"/>
    </row>
    <row r="721" spans="5:5" ht="15.75" customHeight="1" x14ac:dyDescent="0.25">
      <c r="E721" s="2"/>
    </row>
    <row r="722" spans="5:5" ht="15.75" customHeight="1" x14ac:dyDescent="0.25">
      <c r="E722" s="2"/>
    </row>
    <row r="723" spans="5:5" ht="15.75" customHeight="1" x14ac:dyDescent="0.25">
      <c r="E723" s="2"/>
    </row>
    <row r="724" spans="5:5" ht="15.75" customHeight="1" x14ac:dyDescent="0.25">
      <c r="E724" s="2"/>
    </row>
    <row r="725" spans="5:5" ht="15.75" customHeight="1" x14ac:dyDescent="0.25">
      <c r="E725" s="2"/>
    </row>
    <row r="726" spans="5:5" ht="15.75" customHeight="1" x14ac:dyDescent="0.25">
      <c r="E726" s="2"/>
    </row>
    <row r="727" spans="5:5" ht="15.75" customHeight="1" x14ac:dyDescent="0.25">
      <c r="E727" s="2"/>
    </row>
    <row r="728" spans="5:5" ht="15.75" customHeight="1" x14ac:dyDescent="0.25">
      <c r="E728" s="2"/>
    </row>
    <row r="729" spans="5:5" ht="15.75" customHeight="1" x14ac:dyDescent="0.25">
      <c r="E729" s="2"/>
    </row>
    <row r="730" spans="5:5" ht="15.75" customHeight="1" x14ac:dyDescent="0.25">
      <c r="E730" s="2"/>
    </row>
    <row r="731" spans="5:5" ht="15.75" customHeight="1" x14ac:dyDescent="0.25">
      <c r="E731" s="2"/>
    </row>
    <row r="732" spans="5:5" ht="15.75" customHeight="1" x14ac:dyDescent="0.25">
      <c r="E732" s="2"/>
    </row>
    <row r="733" spans="5:5" ht="15.75" customHeight="1" x14ac:dyDescent="0.25">
      <c r="E733" s="2"/>
    </row>
    <row r="734" spans="5:5" ht="15.75" customHeight="1" x14ac:dyDescent="0.25">
      <c r="E734" s="2"/>
    </row>
    <row r="735" spans="5:5" ht="15.75" customHeight="1" x14ac:dyDescent="0.25">
      <c r="E735" s="2"/>
    </row>
    <row r="736" spans="5:5" ht="15.75" customHeight="1" x14ac:dyDescent="0.25">
      <c r="E736" s="2"/>
    </row>
    <row r="737" spans="5:5" ht="15.75" customHeight="1" x14ac:dyDescent="0.25">
      <c r="E737" s="2"/>
    </row>
    <row r="738" spans="5:5" ht="15.75" customHeight="1" x14ac:dyDescent="0.25">
      <c r="E738" s="2"/>
    </row>
    <row r="739" spans="5:5" ht="15.75" customHeight="1" x14ac:dyDescent="0.25">
      <c r="E739" s="2"/>
    </row>
    <row r="740" spans="5:5" ht="15.75" customHeight="1" x14ac:dyDescent="0.25">
      <c r="E740" s="2"/>
    </row>
    <row r="741" spans="5:5" ht="15.75" customHeight="1" x14ac:dyDescent="0.25">
      <c r="E741" s="2"/>
    </row>
    <row r="742" spans="5:5" ht="15.75" customHeight="1" x14ac:dyDescent="0.25">
      <c r="E742" s="2"/>
    </row>
    <row r="743" spans="5:5" ht="15.75" customHeight="1" x14ac:dyDescent="0.25">
      <c r="E743" s="2"/>
    </row>
    <row r="744" spans="5:5" ht="15.75" customHeight="1" x14ac:dyDescent="0.25">
      <c r="E744" s="2"/>
    </row>
    <row r="745" spans="5:5" ht="15.75" customHeight="1" x14ac:dyDescent="0.25">
      <c r="E745" s="2"/>
    </row>
    <row r="746" spans="5:5" ht="15.75" customHeight="1" x14ac:dyDescent="0.25">
      <c r="E746" s="2"/>
    </row>
    <row r="747" spans="5:5" ht="15.75" customHeight="1" x14ac:dyDescent="0.25">
      <c r="E747" s="2"/>
    </row>
    <row r="748" spans="5:5" ht="15.75" customHeight="1" x14ac:dyDescent="0.25">
      <c r="E748" s="2"/>
    </row>
    <row r="749" spans="5:5" ht="15.75" customHeight="1" x14ac:dyDescent="0.25">
      <c r="E749" s="2"/>
    </row>
    <row r="750" spans="5:5" ht="15.75" customHeight="1" x14ac:dyDescent="0.25">
      <c r="E750" s="2"/>
    </row>
    <row r="751" spans="5:5" ht="15.75" customHeight="1" x14ac:dyDescent="0.25">
      <c r="E751" s="2"/>
    </row>
    <row r="752" spans="5:5" ht="15.75" customHeight="1" x14ac:dyDescent="0.25">
      <c r="E752" s="2"/>
    </row>
    <row r="753" spans="5:5" ht="15.75" customHeight="1" x14ac:dyDescent="0.25">
      <c r="E753" s="2"/>
    </row>
    <row r="754" spans="5:5" ht="15.75" customHeight="1" x14ac:dyDescent="0.25">
      <c r="E754" s="2"/>
    </row>
    <row r="755" spans="5:5" ht="15.75" customHeight="1" x14ac:dyDescent="0.25">
      <c r="E755" s="2"/>
    </row>
    <row r="756" spans="5:5" ht="15.75" customHeight="1" x14ac:dyDescent="0.25">
      <c r="E756" s="2"/>
    </row>
    <row r="757" spans="5:5" ht="15.75" customHeight="1" x14ac:dyDescent="0.25">
      <c r="E757" s="2"/>
    </row>
    <row r="758" spans="5:5" ht="15.75" customHeight="1" x14ac:dyDescent="0.25">
      <c r="E758" s="2"/>
    </row>
    <row r="759" spans="5:5" ht="15.75" customHeight="1" x14ac:dyDescent="0.25">
      <c r="E759" s="2"/>
    </row>
    <row r="760" spans="5:5" ht="15.75" customHeight="1" x14ac:dyDescent="0.25">
      <c r="E760" s="2"/>
    </row>
    <row r="761" spans="5:5" ht="15.75" customHeight="1" x14ac:dyDescent="0.25">
      <c r="E761" s="2"/>
    </row>
    <row r="762" spans="5:5" ht="15.75" customHeight="1" x14ac:dyDescent="0.25">
      <c r="E762" s="2"/>
    </row>
    <row r="763" spans="5:5" ht="15.75" customHeight="1" x14ac:dyDescent="0.25">
      <c r="E763" s="2"/>
    </row>
    <row r="764" spans="5:5" ht="15.75" customHeight="1" x14ac:dyDescent="0.25">
      <c r="E764" s="2"/>
    </row>
    <row r="765" spans="5:5" ht="15.75" customHeight="1" x14ac:dyDescent="0.25">
      <c r="E765" s="2"/>
    </row>
    <row r="766" spans="5:5" ht="15.75" customHeight="1" x14ac:dyDescent="0.25">
      <c r="E766" s="2"/>
    </row>
    <row r="767" spans="5:5" ht="15.75" customHeight="1" x14ac:dyDescent="0.25">
      <c r="E767" s="2"/>
    </row>
    <row r="768" spans="5:5" ht="15.75" customHeight="1" x14ac:dyDescent="0.25">
      <c r="E768" s="2"/>
    </row>
    <row r="769" spans="5:5" ht="15.75" customHeight="1" x14ac:dyDescent="0.25">
      <c r="E769" s="2"/>
    </row>
    <row r="770" spans="5:5" ht="15.75" customHeight="1" x14ac:dyDescent="0.25">
      <c r="E770" s="2"/>
    </row>
    <row r="771" spans="5:5" ht="15.75" customHeight="1" x14ac:dyDescent="0.25">
      <c r="E771" s="2"/>
    </row>
    <row r="772" spans="5:5" ht="15.75" customHeight="1" x14ac:dyDescent="0.25">
      <c r="E772" s="2"/>
    </row>
    <row r="773" spans="5:5" ht="15.75" customHeight="1" x14ac:dyDescent="0.25">
      <c r="E773" s="2"/>
    </row>
    <row r="774" spans="5:5" ht="15.75" customHeight="1" x14ac:dyDescent="0.25">
      <c r="E774" s="2"/>
    </row>
    <row r="775" spans="5:5" ht="15.75" customHeight="1" x14ac:dyDescent="0.25">
      <c r="E775" s="2"/>
    </row>
    <row r="776" spans="5:5" ht="15.75" customHeight="1" x14ac:dyDescent="0.25">
      <c r="E776" s="2"/>
    </row>
    <row r="777" spans="5:5" ht="15.75" customHeight="1" x14ac:dyDescent="0.25">
      <c r="E777" s="2"/>
    </row>
    <row r="778" spans="5:5" ht="15.75" customHeight="1" x14ac:dyDescent="0.25">
      <c r="E778" s="2"/>
    </row>
    <row r="779" spans="5:5" ht="15.75" customHeight="1" x14ac:dyDescent="0.25">
      <c r="E779" s="2"/>
    </row>
    <row r="780" spans="5:5" ht="15.75" customHeight="1" x14ac:dyDescent="0.25">
      <c r="E780" s="2"/>
    </row>
    <row r="781" spans="5:5" ht="15.75" customHeight="1" x14ac:dyDescent="0.25">
      <c r="E781" s="2"/>
    </row>
    <row r="782" spans="5:5" ht="15.75" customHeight="1" x14ac:dyDescent="0.25">
      <c r="E782" s="2"/>
    </row>
    <row r="783" spans="5:5" ht="15.75" customHeight="1" x14ac:dyDescent="0.25">
      <c r="E783" s="2"/>
    </row>
    <row r="784" spans="5:5" ht="15.75" customHeight="1" x14ac:dyDescent="0.25">
      <c r="E784" s="2"/>
    </row>
    <row r="785" spans="5:5" ht="15.75" customHeight="1" x14ac:dyDescent="0.25">
      <c r="E785" s="2"/>
    </row>
    <row r="786" spans="5:5" ht="15.75" customHeight="1" x14ac:dyDescent="0.25">
      <c r="E786" s="2"/>
    </row>
    <row r="787" spans="5:5" ht="15.75" customHeight="1" x14ac:dyDescent="0.25">
      <c r="E787" s="2"/>
    </row>
    <row r="788" spans="5:5" ht="15.75" customHeight="1" x14ac:dyDescent="0.25">
      <c r="E788" s="2"/>
    </row>
    <row r="789" spans="5:5" ht="15.75" customHeight="1" x14ac:dyDescent="0.25">
      <c r="E789" s="2"/>
    </row>
    <row r="790" spans="5:5" ht="15.75" customHeight="1" x14ac:dyDescent="0.25">
      <c r="E790" s="2"/>
    </row>
    <row r="791" spans="5:5" ht="15.75" customHeight="1" x14ac:dyDescent="0.25">
      <c r="E791" s="2"/>
    </row>
    <row r="792" spans="5:5" ht="15.75" customHeight="1" x14ac:dyDescent="0.25">
      <c r="E792" s="2"/>
    </row>
    <row r="793" spans="5:5" ht="15.75" customHeight="1" x14ac:dyDescent="0.25">
      <c r="E793" s="2"/>
    </row>
    <row r="794" spans="5:5" ht="15.75" customHeight="1" x14ac:dyDescent="0.25">
      <c r="E794" s="2"/>
    </row>
    <row r="795" spans="5:5" ht="15.75" customHeight="1" x14ac:dyDescent="0.25">
      <c r="E795" s="2"/>
    </row>
    <row r="796" spans="5:5" ht="15.75" customHeight="1" x14ac:dyDescent="0.25">
      <c r="E796" s="2"/>
    </row>
    <row r="797" spans="5:5" ht="15.75" customHeight="1" x14ac:dyDescent="0.25">
      <c r="E797" s="2"/>
    </row>
    <row r="798" spans="5:5" ht="15.75" customHeight="1" x14ac:dyDescent="0.25">
      <c r="E798" s="2"/>
    </row>
    <row r="799" spans="5:5" ht="15.75" customHeight="1" x14ac:dyDescent="0.25">
      <c r="E799" s="2"/>
    </row>
    <row r="800" spans="5:5" ht="15.75" customHeight="1" x14ac:dyDescent="0.25">
      <c r="E800" s="2"/>
    </row>
    <row r="801" spans="5:5" ht="15.75" customHeight="1" x14ac:dyDescent="0.25">
      <c r="E801" s="2"/>
    </row>
    <row r="802" spans="5:5" ht="15.75" customHeight="1" x14ac:dyDescent="0.25">
      <c r="E802" s="2"/>
    </row>
    <row r="803" spans="5:5" ht="15.75" customHeight="1" x14ac:dyDescent="0.25">
      <c r="E803" s="2"/>
    </row>
    <row r="804" spans="5:5" ht="15.75" customHeight="1" x14ac:dyDescent="0.25">
      <c r="E804" s="2"/>
    </row>
    <row r="805" spans="5:5" ht="15.75" customHeight="1" x14ac:dyDescent="0.25">
      <c r="E805" s="2"/>
    </row>
    <row r="806" spans="5:5" ht="15.75" customHeight="1" x14ac:dyDescent="0.25">
      <c r="E806" s="2"/>
    </row>
    <row r="807" spans="5:5" ht="15.75" customHeight="1" x14ac:dyDescent="0.25">
      <c r="E807" s="2"/>
    </row>
    <row r="808" spans="5:5" ht="15.75" customHeight="1" x14ac:dyDescent="0.25">
      <c r="E808" s="2"/>
    </row>
    <row r="809" spans="5:5" ht="15.75" customHeight="1" x14ac:dyDescent="0.25">
      <c r="E809" s="2"/>
    </row>
    <row r="810" spans="5:5" ht="15.75" customHeight="1" x14ac:dyDescent="0.25">
      <c r="E810" s="2"/>
    </row>
    <row r="811" spans="5:5" ht="15.75" customHeight="1" x14ac:dyDescent="0.25">
      <c r="E811" s="2"/>
    </row>
    <row r="812" spans="5:5" ht="15.75" customHeight="1" x14ac:dyDescent="0.25">
      <c r="E812" s="2"/>
    </row>
    <row r="813" spans="5:5" ht="15.75" customHeight="1" x14ac:dyDescent="0.25">
      <c r="E813" s="2"/>
    </row>
    <row r="814" spans="5:5" ht="15.75" customHeight="1" x14ac:dyDescent="0.25">
      <c r="E814" s="2"/>
    </row>
    <row r="815" spans="5:5" ht="15.75" customHeight="1" x14ac:dyDescent="0.25">
      <c r="E815" s="2"/>
    </row>
    <row r="816" spans="5:5" ht="15.75" customHeight="1" x14ac:dyDescent="0.25">
      <c r="E816" s="2"/>
    </row>
    <row r="817" spans="5:5" ht="15.75" customHeight="1" x14ac:dyDescent="0.25">
      <c r="E817" s="2"/>
    </row>
    <row r="818" spans="5:5" ht="15.75" customHeight="1" x14ac:dyDescent="0.25">
      <c r="E818" s="2"/>
    </row>
    <row r="819" spans="5:5" ht="15.75" customHeight="1" x14ac:dyDescent="0.25">
      <c r="E819" s="2"/>
    </row>
    <row r="820" spans="5:5" ht="15.75" customHeight="1" x14ac:dyDescent="0.25">
      <c r="E820" s="2"/>
    </row>
    <row r="821" spans="5:5" ht="15.75" customHeight="1" x14ac:dyDescent="0.25">
      <c r="E821" s="2"/>
    </row>
    <row r="822" spans="5:5" ht="15.75" customHeight="1" x14ac:dyDescent="0.25">
      <c r="E822" s="2"/>
    </row>
    <row r="823" spans="5:5" ht="15.75" customHeight="1" x14ac:dyDescent="0.25">
      <c r="E823" s="2"/>
    </row>
    <row r="824" spans="5:5" ht="15.75" customHeight="1" x14ac:dyDescent="0.25">
      <c r="E824" s="2"/>
    </row>
    <row r="825" spans="5:5" ht="15.75" customHeight="1" x14ac:dyDescent="0.25">
      <c r="E825" s="2"/>
    </row>
    <row r="826" spans="5:5" ht="15.75" customHeight="1" x14ac:dyDescent="0.25">
      <c r="E826" s="2"/>
    </row>
    <row r="827" spans="5:5" ht="15.75" customHeight="1" x14ac:dyDescent="0.25">
      <c r="E827" s="2"/>
    </row>
    <row r="828" spans="5:5" ht="15.75" customHeight="1" x14ac:dyDescent="0.25">
      <c r="E828" s="2"/>
    </row>
    <row r="829" spans="5:5" ht="15.75" customHeight="1" x14ac:dyDescent="0.25">
      <c r="E829" s="2"/>
    </row>
    <row r="830" spans="5:5" ht="15.75" customHeight="1" x14ac:dyDescent="0.25">
      <c r="E830" s="2"/>
    </row>
    <row r="831" spans="5:5" ht="15.75" customHeight="1" x14ac:dyDescent="0.25">
      <c r="E831" s="2"/>
    </row>
    <row r="832" spans="5:5" ht="15.75" customHeight="1" x14ac:dyDescent="0.25">
      <c r="E832" s="2"/>
    </row>
    <row r="833" spans="5:5" ht="15.75" customHeight="1" x14ac:dyDescent="0.25">
      <c r="E833" s="2"/>
    </row>
    <row r="834" spans="5:5" ht="15.75" customHeight="1" x14ac:dyDescent="0.25">
      <c r="E834" s="2"/>
    </row>
    <row r="835" spans="5:5" ht="15.75" customHeight="1" x14ac:dyDescent="0.25">
      <c r="E835" s="2"/>
    </row>
    <row r="836" spans="5:5" ht="15.75" customHeight="1" x14ac:dyDescent="0.25">
      <c r="E836" s="2"/>
    </row>
    <row r="837" spans="5:5" ht="15.75" customHeight="1" x14ac:dyDescent="0.25">
      <c r="E837" s="2"/>
    </row>
    <row r="838" spans="5:5" ht="15.75" customHeight="1" x14ac:dyDescent="0.25">
      <c r="E838" s="2"/>
    </row>
    <row r="839" spans="5:5" ht="15.75" customHeight="1" x14ac:dyDescent="0.25">
      <c r="E839" s="2"/>
    </row>
    <row r="840" spans="5:5" ht="15.75" customHeight="1" x14ac:dyDescent="0.25">
      <c r="E840" s="2"/>
    </row>
    <row r="841" spans="5:5" ht="15.75" customHeight="1" x14ac:dyDescent="0.25">
      <c r="E841" s="2"/>
    </row>
    <row r="842" spans="5:5" ht="15.75" customHeight="1" x14ac:dyDescent="0.25">
      <c r="E842" s="2"/>
    </row>
    <row r="843" spans="5:5" ht="15.75" customHeight="1" x14ac:dyDescent="0.25">
      <c r="E843" s="2"/>
    </row>
    <row r="844" spans="5:5" ht="15.75" customHeight="1" x14ac:dyDescent="0.25">
      <c r="E844" s="2"/>
    </row>
    <row r="845" spans="5:5" ht="15.75" customHeight="1" x14ac:dyDescent="0.25">
      <c r="E845" s="2"/>
    </row>
    <row r="846" spans="5:5" ht="15.75" customHeight="1" x14ac:dyDescent="0.25">
      <c r="E846" s="2"/>
    </row>
    <row r="847" spans="5:5" ht="15.75" customHeight="1" x14ac:dyDescent="0.25">
      <c r="E847" s="2"/>
    </row>
    <row r="848" spans="5:5" ht="15.75" customHeight="1" x14ac:dyDescent="0.25">
      <c r="E848" s="2"/>
    </row>
    <row r="849" spans="5:5" ht="15.75" customHeight="1" x14ac:dyDescent="0.25">
      <c r="E849" s="2"/>
    </row>
    <row r="850" spans="5:5" ht="15.75" customHeight="1" x14ac:dyDescent="0.25">
      <c r="E850" s="2"/>
    </row>
    <row r="851" spans="5:5" ht="15.75" customHeight="1" x14ac:dyDescent="0.25">
      <c r="E851" s="2"/>
    </row>
    <row r="852" spans="5:5" ht="15.75" customHeight="1" x14ac:dyDescent="0.25">
      <c r="E852" s="2"/>
    </row>
    <row r="853" spans="5:5" ht="15.75" customHeight="1" x14ac:dyDescent="0.25">
      <c r="E853" s="2"/>
    </row>
    <row r="854" spans="5:5" ht="15.75" customHeight="1" x14ac:dyDescent="0.25">
      <c r="E854" s="2"/>
    </row>
    <row r="855" spans="5:5" ht="15.75" customHeight="1" x14ac:dyDescent="0.25">
      <c r="E855" s="2"/>
    </row>
    <row r="856" spans="5:5" ht="15.75" customHeight="1" x14ac:dyDescent="0.25">
      <c r="E856" s="2"/>
    </row>
    <row r="857" spans="5:5" ht="15.75" customHeight="1" x14ac:dyDescent="0.25">
      <c r="E857" s="2"/>
    </row>
    <row r="858" spans="5:5" ht="15.75" customHeight="1" x14ac:dyDescent="0.25">
      <c r="E858" s="2"/>
    </row>
    <row r="859" spans="5:5" ht="15.75" customHeight="1" x14ac:dyDescent="0.25">
      <c r="E859" s="2"/>
    </row>
    <row r="860" spans="5:5" ht="15.75" customHeight="1" x14ac:dyDescent="0.25">
      <c r="E860" s="2"/>
    </row>
    <row r="861" spans="5:5" ht="15.75" customHeight="1" x14ac:dyDescent="0.25">
      <c r="E861" s="2"/>
    </row>
    <row r="862" spans="5:5" ht="15.75" customHeight="1" x14ac:dyDescent="0.25">
      <c r="E862" s="2"/>
    </row>
    <row r="863" spans="5:5" ht="15.75" customHeight="1" x14ac:dyDescent="0.25">
      <c r="E863" s="2"/>
    </row>
    <row r="864" spans="5:5" ht="15.75" customHeight="1" x14ac:dyDescent="0.25">
      <c r="E864" s="2"/>
    </row>
    <row r="865" spans="5:5" ht="15.75" customHeight="1" x14ac:dyDescent="0.25">
      <c r="E865" s="2"/>
    </row>
    <row r="866" spans="5:5" ht="15.75" customHeight="1" x14ac:dyDescent="0.25">
      <c r="E866" s="2"/>
    </row>
    <row r="867" spans="5:5" ht="15.75" customHeight="1" x14ac:dyDescent="0.25">
      <c r="E867" s="2"/>
    </row>
    <row r="868" spans="5:5" ht="15.75" customHeight="1" x14ac:dyDescent="0.25">
      <c r="E868" s="2"/>
    </row>
    <row r="869" spans="5:5" ht="15.75" customHeight="1" x14ac:dyDescent="0.25">
      <c r="E869" s="2"/>
    </row>
    <row r="870" spans="5:5" ht="15.75" customHeight="1" x14ac:dyDescent="0.25">
      <c r="E870" s="2"/>
    </row>
    <row r="871" spans="5:5" ht="15.75" customHeight="1" x14ac:dyDescent="0.25">
      <c r="E871" s="2"/>
    </row>
    <row r="872" spans="5:5" ht="15.75" customHeight="1" x14ac:dyDescent="0.25">
      <c r="E872" s="2"/>
    </row>
    <row r="873" spans="5:5" ht="15.75" customHeight="1" x14ac:dyDescent="0.25">
      <c r="E873" s="2"/>
    </row>
    <row r="874" spans="5:5" ht="15.75" customHeight="1" x14ac:dyDescent="0.25">
      <c r="E874" s="2"/>
    </row>
    <row r="875" spans="5:5" ht="15.75" customHeight="1" x14ac:dyDescent="0.25">
      <c r="E875" s="2"/>
    </row>
    <row r="876" spans="5:5" ht="15.75" customHeight="1" x14ac:dyDescent="0.25">
      <c r="E876" s="2"/>
    </row>
    <row r="877" spans="5:5" ht="15.75" customHeight="1" x14ac:dyDescent="0.25">
      <c r="E877" s="2"/>
    </row>
    <row r="878" spans="5:5" ht="15.75" customHeight="1" x14ac:dyDescent="0.25">
      <c r="E878" s="2"/>
    </row>
    <row r="879" spans="5:5" ht="15.75" customHeight="1" x14ac:dyDescent="0.25">
      <c r="E879" s="2"/>
    </row>
    <row r="880" spans="5:5" ht="15.75" customHeight="1" x14ac:dyDescent="0.25">
      <c r="E880" s="2"/>
    </row>
    <row r="881" spans="5:5" ht="15.75" customHeight="1" x14ac:dyDescent="0.25">
      <c r="E881" s="2"/>
    </row>
    <row r="882" spans="5:5" ht="15.75" customHeight="1" x14ac:dyDescent="0.25">
      <c r="E882" s="2"/>
    </row>
    <row r="883" spans="5:5" ht="15.75" customHeight="1" x14ac:dyDescent="0.25">
      <c r="E883" s="2"/>
    </row>
    <row r="884" spans="5:5" ht="15.75" customHeight="1" x14ac:dyDescent="0.25">
      <c r="E884" s="2"/>
    </row>
    <row r="885" spans="5:5" ht="15.75" customHeight="1" x14ac:dyDescent="0.25">
      <c r="E885" s="2"/>
    </row>
    <row r="886" spans="5:5" ht="15.75" customHeight="1" x14ac:dyDescent="0.25">
      <c r="E886" s="2"/>
    </row>
    <row r="887" spans="5:5" ht="15.75" customHeight="1" x14ac:dyDescent="0.25">
      <c r="E887" s="2"/>
    </row>
    <row r="888" spans="5:5" ht="15.75" customHeight="1" x14ac:dyDescent="0.25">
      <c r="E888" s="2"/>
    </row>
    <row r="889" spans="5:5" ht="15.75" customHeight="1" x14ac:dyDescent="0.25">
      <c r="E889" s="2"/>
    </row>
    <row r="890" spans="5:5" ht="15.75" customHeight="1" x14ac:dyDescent="0.25">
      <c r="E890" s="2"/>
    </row>
    <row r="891" spans="5:5" ht="15.75" customHeight="1" x14ac:dyDescent="0.25">
      <c r="E891" s="2"/>
    </row>
    <row r="892" spans="5:5" ht="15.75" customHeight="1" x14ac:dyDescent="0.25">
      <c r="E892" s="2"/>
    </row>
    <row r="893" spans="5:5" ht="15.75" customHeight="1" x14ac:dyDescent="0.25">
      <c r="E893" s="2"/>
    </row>
    <row r="894" spans="5:5" ht="15.75" customHeight="1" x14ac:dyDescent="0.25">
      <c r="E894" s="2"/>
    </row>
    <row r="895" spans="5:5" ht="15.75" customHeight="1" x14ac:dyDescent="0.25">
      <c r="E895" s="2"/>
    </row>
    <row r="896" spans="5:5" ht="15.75" customHeight="1" x14ac:dyDescent="0.25">
      <c r="E896" s="2"/>
    </row>
    <row r="897" spans="5:5" ht="15.75" customHeight="1" x14ac:dyDescent="0.25">
      <c r="E897" s="2"/>
    </row>
    <row r="898" spans="5:5" ht="15.75" customHeight="1" x14ac:dyDescent="0.25">
      <c r="E898" s="2"/>
    </row>
    <row r="899" spans="5:5" ht="15.75" customHeight="1" x14ac:dyDescent="0.25">
      <c r="E899" s="2"/>
    </row>
    <row r="900" spans="5:5" ht="15.75" customHeight="1" x14ac:dyDescent="0.25">
      <c r="E900" s="2"/>
    </row>
    <row r="901" spans="5:5" ht="15.75" customHeight="1" x14ac:dyDescent="0.25">
      <c r="E901" s="2"/>
    </row>
    <row r="902" spans="5:5" ht="15.75" customHeight="1" x14ac:dyDescent="0.25">
      <c r="E902" s="2"/>
    </row>
    <row r="903" spans="5:5" ht="15.75" customHeight="1" x14ac:dyDescent="0.25">
      <c r="E903" s="2"/>
    </row>
    <row r="904" spans="5:5" ht="15.75" customHeight="1" x14ac:dyDescent="0.25">
      <c r="E904" s="2"/>
    </row>
    <row r="905" spans="5:5" ht="15.75" customHeight="1" x14ac:dyDescent="0.25">
      <c r="E905" s="2"/>
    </row>
    <row r="906" spans="5:5" ht="15.75" customHeight="1" x14ac:dyDescent="0.25">
      <c r="E906" s="2"/>
    </row>
    <row r="907" spans="5:5" ht="15.75" customHeight="1" x14ac:dyDescent="0.25">
      <c r="E907" s="2"/>
    </row>
    <row r="908" spans="5:5" ht="15.75" customHeight="1" x14ac:dyDescent="0.25">
      <c r="E908" s="2"/>
    </row>
    <row r="909" spans="5:5" ht="15.75" customHeight="1" x14ac:dyDescent="0.25">
      <c r="E909" s="2"/>
    </row>
    <row r="910" spans="5:5" ht="15.75" customHeight="1" x14ac:dyDescent="0.25">
      <c r="E910" s="2"/>
    </row>
    <row r="911" spans="5:5" ht="15.75" customHeight="1" x14ac:dyDescent="0.25">
      <c r="E911" s="2"/>
    </row>
    <row r="912" spans="5:5" ht="15.75" customHeight="1" x14ac:dyDescent="0.25">
      <c r="E912" s="2"/>
    </row>
    <row r="913" spans="5:5" ht="15.75" customHeight="1" x14ac:dyDescent="0.25">
      <c r="E913" s="2"/>
    </row>
    <row r="914" spans="5:5" ht="15.75" customHeight="1" x14ac:dyDescent="0.25">
      <c r="E914" s="2"/>
    </row>
    <row r="915" spans="5:5" ht="15.75" customHeight="1" x14ac:dyDescent="0.25">
      <c r="E915" s="2"/>
    </row>
    <row r="916" spans="5:5" ht="15.75" customHeight="1" x14ac:dyDescent="0.25">
      <c r="E916" s="2"/>
    </row>
    <row r="917" spans="5:5" ht="15.75" customHeight="1" x14ac:dyDescent="0.25">
      <c r="E917" s="2"/>
    </row>
    <row r="918" spans="5:5" ht="15.75" customHeight="1" x14ac:dyDescent="0.25">
      <c r="E918" s="2"/>
    </row>
    <row r="919" spans="5:5" ht="15.75" customHeight="1" x14ac:dyDescent="0.25">
      <c r="E919" s="2"/>
    </row>
    <row r="920" spans="5:5" ht="15.75" customHeight="1" x14ac:dyDescent="0.25">
      <c r="E920" s="2"/>
    </row>
    <row r="921" spans="5:5" ht="15.75" customHeight="1" x14ac:dyDescent="0.25">
      <c r="E921" s="2"/>
    </row>
    <row r="922" spans="5:5" ht="15.75" customHeight="1" x14ac:dyDescent="0.25">
      <c r="E922" s="2"/>
    </row>
    <row r="923" spans="5:5" ht="15.75" customHeight="1" x14ac:dyDescent="0.25">
      <c r="E923" s="2"/>
    </row>
    <row r="924" spans="5:5" ht="15.75" customHeight="1" x14ac:dyDescent="0.25">
      <c r="E924" s="2"/>
    </row>
    <row r="925" spans="5:5" ht="15.75" customHeight="1" x14ac:dyDescent="0.25">
      <c r="E925" s="2"/>
    </row>
    <row r="926" spans="5:5" ht="15.75" customHeight="1" x14ac:dyDescent="0.25">
      <c r="E926" s="2"/>
    </row>
    <row r="927" spans="5:5" ht="15.75" customHeight="1" x14ac:dyDescent="0.25">
      <c r="E927" s="2"/>
    </row>
    <row r="928" spans="5:5" ht="15.75" customHeight="1" x14ac:dyDescent="0.25">
      <c r="E928" s="2"/>
    </row>
    <row r="929" spans="5:5" ht="15.75" customHeight="1" x14ac:dyDescent="0.25">
      <c r="E929" s="2"/>
    </row>
    <row r="930" spans="5:5" ht="15.75" customHeight="1" x14ac:dyDescent="0.25">
      <c r="E930" s="2"/>
    </row>
    <row r="931" spans="5:5" ht="15.75" customHeight="1" x14ac:dyDescent="0.25">
      <c r="E931" s="2"/>
    </row>
    <row r="932" spans="5:5" ht="15.75" customHeight="1" x14ac:dyDescent="0.25">
      <c r="E932" s="2"/>
    </row>
    <row r="933" spans="5:5" ht="15.75" customHeight="1" x14ac:dyDescent="0.25">
      <c r="E933" s="2"/>
    </row>
    <row r="934" spans="5:5" ht="15.75" customHeight="1" x14ac:dyDescent="0.25">
      <c r="E934" s="2"/>
    </row>
    <row r="935" spans="5:5" ht="15.75" customHeight="1" x14ac:dyDescent="0.25">
      <c r="E935" s="2"/>
    </row>
    <row r="936" spans="5:5" ht="15.75" customHeight="1" x14ac:dyDescent="0.25">
      <c r="E936" s="2"/>
    </row>
    <row r="937" spans="5:5" ht="15.75" customHeight="1" x14ac:dyDescent="0.25">
      <c r="E937" s="2"/>
    </row>
    <row r="938" spans="5:5" ht="15.75" customHeight="1" x14ac:dyDescent="0.25">
      <c r="E938" s="2"/>
    </row>
    <row r="939" spans="5:5" ht="15.75" customHeight="1" x14ac:dyDescent="0.25">
      <c r="E939" s="2"/>
    </row>
    <row r="940" spans="5:5" ht="15.75" customHeight="1" x14ac:dyDescent="0.25">
      <c r="E940" s="2"/>
    </row>
    <row r="941" spans="5:5" ht="15.75" customHeight="1" x14ac:dyDescent="0.25">
      <c r="E941" s="2"/>
    </row>
    <row r="942" spans="5:5" ht="15.75" customHeight="1" x14ac:dyDescent="0.25">
      <c r="E942" s="2"/>
    </row>
    <row r="943" spans="5:5" ht="15.75" customHeight="1" x14ac:dyDescent="0.25">
      <c r="E943" s="2"/>
    </row>
    <row r="944" spans="5:5" ht="15.75" customHeight="1" x14ac:dyDescent="0.25">
      <c r="E944" s="2"/>
    </row>
    <row r="945" spans="5:5" ht="15.75" customHeight="1" x14ac:dyDescent="0.25">
      <c r="E945" s="2"/>
    </row>
    <row r="946" spans="5:5" ht="15.75" customHeight="1" x14ac:dyDescent="0.25">
      <c r="E946" s="2"/>
    </row>
    <row r="947" spans="5:5" ht="15.75" customHeight="1" x14ac:dyDescent="0.25">
      <c r="E947" s="2"/>
    </row>
    <row r="948" spans="5:5" ht="15.75" customHeight="1" x14ac:dyDescent="0.25">
      <c r="E948" s="2"/>
    </row>
    <row r="949" spans="5:5" ht="15.75" customHeight="1" x14ac:dyDescent="0.25">
      <c r="E949" s="2"/>
    </row>
    <row r="950" spans="5:5" ht="15.75" customHeight="1" x14ac:dyDescent="0.25">
      <c r="E950" s="2"/>
    </row>
    <row r="951" spans="5:5" ht="15.75" customHeight="1" x14ac:dyDescent="0.25">
      <c r="E951" s="2"/>
    </row>
    <row r="952" spans="5:5" ht="15.75" customHeight="1" x14ac:dyDescent="0.25">
      <c r="E952" s="2"/>
    </row>
    <row r="953" spans="5:5" ht="15.75" customHeight="1" x14ac:dyDescent="0.25">
      <c r="E953" s="2"/>
    </row>
    <row r="954" spans="5:5" ht="15.75" customHeight="1" x14ac:dyDescent="0.25">
      <c r="E954" s="2"/>
    </row>
    <row r="955" spans="5:5" ht="15.75" customHeight="1" x14ac:dyDescent="0.25">
      <c r="E955" s="2"/>
    </row>
    <row r="956" spans="5:5" ht="15.75" customHeight="1" x14ac:dyDescent="0.25">
      <c r="E956" s="2"/>
    </row>
    <row r="957" spans="5:5" ht="15.75" customHeight="1" x14ac:dyDescent="0.25">
      <c r="E957" s="2"/>
    </row>
    <row r="958" spans="5:5" ht="15.75" customHeight="1" x14ac:dyDescent="0.25">
      <c r="E958" s="2"/>
    </row>
    <row r="959" spans="5:5" ht="15.75" customHeight="1" x14ac:dyDescent="0.25">
      <c r="E959" s="2"/>
    </row>
    <row r="960" spans="5:5" ht="15.75" customHeight="1" x14ac:dyDescent="0.25">
      <c r="E960" s="2"/>
    </row>
    <row r="961" spans="5:5" ht="15.75" customHeight="1" x14ac:dyDescent="0.25">
      <c r="E961" s="2"/>
    </row>
    <row r="962" spans="5:5" ht="15.75" customHeight="1" x14ac:dyDescent="0.25">
      <c r="E962" s="2"/>
    </row>
    <row r="963" spans="5:5" ht="15.75" customHeight="1" x14ac:dyDescent="0.25">
      <c r="E963" s="2"/>
    </row>
    <row r="964" spans="5:5" ht="15.75" customHeight="1" x14ac:dyDescent="0.25">
      <c r="E964" s="2"/>
    </row>
    <row r="965" spans="5:5" ht="15.75" customHeight="1" x14ac:dyDescent="0.25">
      <c r="E965" s="2"/>
    </row>
    <row r="966" spans="5:5" ht="15.75" customHeight="1" x14ac:dyDescent="0.25">
      <c r="E966" s="2"/>
    </row>
    <row r="967" spans="5:5" ht="15.75" customHeight="1" x14ac:dyDescent="0.25">
      <c r="E967" s="2"/>
    </row>
    <row r="968" spans="5:5" ht="15.75" customHeight="1" x14ac:dyDescent="0.25">
      <c r="E968" s="2"/>
    </row>
    <row r="969" spans="5:5" ht="15.75" customHeight="1" x14ac:dyDescent="0.25">
      <c r="E969" s="2"/>
    </row>
    <row r="970" spans="5:5" ht="15.75" customHeight="1" x14ac:dyDescent="0.25">
      <c r="E970" s="2"/>
    </row>
    <row r="971" spans="5:5" ht="15.75" customHeight="1" x14ac:dyDescent="0.25">
      <c r="E971" s="2"/>
    </row>
    <row r="972" spans="5:5" ht="15.75" customHeight="1" x14ac:dyDescent="0.25">
      <c r="E972" s="2"/>
    </row>
    <row r="973" spans="5:5" ht="15.75" customHeight="1" x14ac:dyDescent="0.25">
      <c r="E973" s="2"/>
    </row>
    <row r="974" spans="5:5" ht="15.75" customHeight="1" x14ac:dyDescent="0.25">
      <c r="E974" s="2"/>
    </row>
    <row r="975" spans="5:5" ht="15.75" customHeight="1" x14ac:dyDescent="0.25">
      <c r="E975" s="2"/>
    </row>
    <row r="976" spans="5:5" ht="15.75" customHeight="1" x14ac:dyDescent="0.25">
      <c r="E976" s="2"/>
    </row>
    <row r="977" spans="5:5" ht="15.75" customHeight="1" x14ac:dyDescent="0.25">
      <c r="E977" s="2"/>
    </row>
    <row r="978" spans="5:5" ht="15.75" customHeight="1" x14ac:dyDescent="0.25">
      <c r="E978" s="2"/>
    </row>
    <row r="979" spans="5:5" ht="15.75" customHeight="1" x14ac:dyDescent="0.25">
      <c r="E979" s="2"/>
    </row>
    <row r="980" spans="5:5" ht="15.75" customHeight="1" x14ac:dyDescent="0.25">
      <c r="E980" s="2"/>
    </row>
    <row r="981" spans="5:5" ht="15.75" customHeight="1" x14ac:dyDescent="0.25">
      <c r="E981" s="2"/>
    </row>
    <row r="982" spans="5:5" ht="15.75" customHeight="1" x14ac:dyDescent="0.25">
      <c r="E982" s="2"/>
    </row>
    <row r="983" spans="5:5" ht="15.75" customHeight="1" x14ac:dyDescent="0.25">
      <c r="E983" s="2"/>
    </row>
    <row r="984" spans="5:5" ht="15.75" customHeight="1" x14ac:dyDescent="0.25">
      <c r="E984" s="2"/>
    </row>
    <row r="985" spans="5:5" ht="15.75" customHeight="1" x14ac:dyDescent="0.25">
      <c r="E985" s="2"/>
    </row>
    <row r="986" spans="5:5" ht="15.75" customHeight="1" x14ac:dyDescent="0.25">
      <c r="E986" s="2"/>
    </row>
    <row r="987" spans="5:5" ht="15.75" customHeight="1" x14ac:dyDescent="0.25">
      <c r="E987" s="2"/>
    </row>
    <row r="988" spans="5:5" ht="15.75" customHeight="1" x14ac:dyDescent="0.25">
      <c r="E988" s="2"/>
    </row>
    <row r="989" spans="5:5" ht="15.75" customHeight="1" x14ac:dyDescent="0.25">
      <c r="E989" s="2"/>
    </row>
    <row r="990" spans="5:5" ht="15.75" customHeight="1" x14ac:dyDescent="0.25">
      <c r="E990" s="2"/>
    </row>
    <row r="991" spans="5:5" ht="15.75" customHeight="1" x14ac:dyDescent="0.25">
      <c r="E991" s="2"/>
    </row>
    <row r="992" spans="5:5" ht="15.75" customHeight="1" x14ac:dyDescent="0.25">
      <c r="E992" s="2"/>
    </row>
    <row r="993" spans="5:5" ht="15.75" customHeight="1" x14ac:dyDescent="0.25">
      <c r="E993" s="2"/>
    </row>
    <row r="994" spans="5:5" ht="15.75" customHeight="1" x14ac:dyDescent="0.25">
      <c r="E994" s="2"/>
    </row>
    <row r="995" spans="5:5" ht="15.75" customHeight="1" x14ac:dyDescent="0.25">
      <c r="E995" s="2"/>
    </row>
    <row r="996" spans="5:5" ht="15.75" customHeight="1" x14ac:dyDescent="0.25">
      <c r="E996" s="2"/>
    </row>
    <row r="997" spans="5:5" ht="15.75" customHeight="1" x14ac:dyDescent="0.25">
      <c r="E997" s="2"/>
    </row>
    <row r="998" spans="5:5" ht="15.75" customHeight="1" x14ac:dyDescent="0.25">
      <c r="E998" s="2"/>
    </row>
    <row r="999" spans="5:5" ht="15.75" customHeight="1" x14ac:dyDescent="0.25">
      <c r="E999" s="2"/>
    </row>
    <row r="1000" spans="5:5" ht="15.75" customHeight="1" x14ac:dyDescent="0.25">
      <c r="E1000" s="2"/>
    </row>
  </sheetData>
  <autoFilter ref="B2:E2" xr:uid="{00000000-0009-0000-0000-00000E000000}"/>
  <hyperlinks>
    <hyperlink ref="B3" r:id="rId1" xr:uid="{00000000-0004-0000-0E00-000000000000}"/>
    <hyperlink ref="C3" r:id="rId2" xr:uid="{00000000-0004-0000-0E00-000001000000}"/>
    <hyperlink ref="B4" r:id="rId3" xr:uid="{00000000-0004-0000-0E00-000002000000}"/>
    <hyperlink ref="C4" r:id="rId4" xr:uid="{00000000-0004-0000-0E00-000003000000}"/>
    <hyperlink ref="B5" r:id="rId5" xr:uid="{00000000-0004-0000-0E00-000004000000}"/>
    <hyperlink ref="C5" r:id="rId6" xr:uid="{00000000-0004-0000-0E00-000005000000}"/>
    <hyperlink ref="E5" r:id="rId7" xr:uid="{00000000-0004-0000-0E00-000006000000}"/>
    <hyperlink ref="B6" r:id="rId8" xr:uid="{00000000-0004-0000-0E00-000007000000}"/>
    <hyperlink ref="C6" r:id="rId9" xr:uid="{00000000-0004-0000-0E00-000008000000}"/>
    <hyperlink ref="E6" r:id="rId10" xr:uid="{00000000-0004-0000-0E00-000009000000}"/>
    <hyperlink ref="B7" r:id="rId11" xr:uid="{00000000-0004-0000-0E00-00000A000000}"/>
    <hyperlink ref="C7" r:id="rId12" xr:uid="{00000000-0004-0000-0E00-00000B000000}"/>
    <hyperlink ref="E7" r:id="rId13" xr:uid="{00000000-0004-0000-0E00-00000C000000}"/>
    <hyperlink ref="B8" r:id="rId14" xr:uid="{00000000-0004-0000-0E00-00000D000000}"/>
    <hyperlink ref="C8" r:id="rId15" xr:uid="{00000000-0004-0000-0E00-00000E000000}"/>
    <hyperlink ref="E8" r:id="rId16" xr:uid="{00000000-0004-0000-0E00-00000F000000}"/>
    <hyperlink ref="B9" r:id="rId17" xr:uid="{00000000-0004-0000-0E00-000010000000}"/>
    <hyperlink ref="C9" r:id="rId18" xr:uid="{00000000-0004-0000-0E00-000011000000}"/>
    <hyperlink ref="E9" r:id="rId19" xr:uid="{00000000-0004-0000-0E00-000012000000}"/>
    <hyperlink ref="B10" r:id="rId20" xr:uid="{00000000-0004-0000-0E00-000013000000}"/>
    <hyperlink ref="C10" r:id="rId21" xr:uid="{00000000-0004-0000-0E00-000014000000}"/>
    <hyperlink ref="E10" r:id="rId22" xr:uid="{00000000-0004-0000-0E00-000015000000}"/>
    <hyperlink ref="B11" r:id="rId23" xr:uid="{00000000-0004-0000-0E00-000016000000}"/>
    <hyperlink ref="C11" r:id="rId24" xr:uid="{00000000-0004-0000-0E00-000017000000}"/>
    <hyperlink ref="B12" r:id="rId25" xr:uid="{00000000-0004-0000-0E00-000018000000}"/>
    <hyperlink ref="C12" r:id="rId26" xr:uid="{00000000-0004-0000-0E00-000019000000}"/>
    <hyperlink ref="B13" r:id="rId27" xr:uid="{00000000-0004-0000-0E00-00001A000000}"/>
    <hyperlink ref="C13" r:id="rId28" xr:uid="{00000000-0004-0000-0E00-00001B000000}"/>
    <hyperlink ref="E13" r:id="rId29" xr:uid="{00000000-0004-0000-0E00-00001C000000}"/>
    <hyperlink ref="B14" r:id="rId30" xr:uid="{00000000-0004-0000-0E00-00001D000000}"/>
    <hyperlink ref="C14" r:id="rId31" xr:uid="{00000000-0004-0000-0E00-00001E000000}"/>
    <hyperlink ref="E14" r:id="rId32" xr:uid="{00000000-0004-0000-0E00-00001F000000}"/>
    <hyperlink ref="B15" r:id="rId33" xr:uid="{00000000-0004-0000-0E00-000020000000}"/>
    <hyperlink ref="C15" r:id="rId34" xr:uid="{00000000-0004-0000-0E00-000021000000}"/>
    <hyperlink ref="E15" r:id="rId35" xr:uid="{00000000-0004-0000-0E00-000022000000}"/>
    <hyperlink ref="B16" r:id="rId36" xr:uid="{00000000-0004-0000-0E00-000023000000}"/>
    <hyperlink ref="C16" r:id="rId37" xr:uid="{00000000-0004-0000-0E00-000024000000}"/>
    <hyperlink ref="E16" r:id="rId38" xr:uid="{00000000-0004-0000-0E00-000025000000}"/>
    <hyperlink ref="B17" r:id="rId39" xr:uid="{00000000-0004-0000-0E00-000026000000}"/>
    <hyperlink ref="C17" r:id="rId40" xr:uid="{00000000-0004-0000-0E00-000027000000}"/>
    <hyperlink ref="E17" r:id="rId41" xr:uid="{00000000-0004-0000-0E00-000028000000}"/>
    <hyperlink ref="B18" r:id="rId42" xr:uid="{00000000-0004-0000-0E00-000029000000}"/>
    <hyperlink ref="C18" r:id="rId43" xr:uid="{00000000-0004-0000-0E00-00002A000000}"/>
    <hyperlink ref="E18" r:id="rId44" xr:uid="{00000000-0004-0000-0E00-00002B000000}"/>
    <hyperlink ref="B19" r:id="rId45" xr:uid="{00000000-0004-0000-0E00-00002C000000}"/>
    <hyperlink ref="C19" r:id="rId46" xr:uid="{00000000-0004-0000-0E00-00002D000000}"/>
    <hyperlink ref="E19" r:id="rId47" xr:uid="{00000000-0004-0000-0E00-00002E000000}"/>
    <hyperlink ref="B20" r:id="rId48" xr:uid="{00000000-0004-0000-0E00-00002F000000}"/>
    <hyperlink ref="C20" r:id="rId49" xr:uid="{00000000-0004-0000-0E00-000030000000}"/>
    <hyperlink ref="E20" r:id="rId50" xr:uid="{00000000-0004-0000-0E00-000031000000}"/>
    <hyperlink ref="B21" r:id="rId51" xr:uid="{00000000-0004-0000-0E00-000032000000}"/>
    <hyperlink ref="C21" r:id="rId52" xr:uid="{00000000-0004-0000-0E00-000033000000}"/>
    <hyperlink ref="E21" r:id="rId53" xr:uid="{00000000-0004-0000-0E00-000034000000}"/>
    <hyperlink ref="B22" r:id="rId54" xr:uid="{00000000-0004-0000-0E00-000035000000}"/>
    <hyperlink ref="C22" r:id="rId55" xr:uid="{00000000-0004-0000-0E00-000036000000}"/>
    <hyperlink ref="E22" r:id="rId56" xr:uid="{00000000-0004-0000-0E00-000037000000}"/>
    <hyperlink ref="B23" r:id="rId57" xr:uid="{00000000-0004-0000-0E00-000038000000}"/>
    <hyperlink ref="C23" r:id="rId58" xr:uid="{00000000-0004-0000-0E00-000039000000}"/>
    <hyperlink ref="E23" r:id="rId59" xr:uid="{00000000-0004-0000-0E00-00003A000000}"/>
    <hyperlink ref="B24" r:id="rId60" xr:uid="{00000000-0004-0000-0E00-00003B000000}"/>
    <hyperlink ref="C24" r:id="rId61" xr:uid="{00000000-0004-0000-0E00-00003C000000}"/>
    <hyperlink ref="E24" r:id="rId62" xr:uid="{00000000-0004-0000-0E00-00003D000000}"/>
    <hyperlink ref="B25" r:id="rId63" xr:uid="{00000000-0004-0000-0E00-00003E000000}"/>
    <hyperlink ref="C25" r:id="rId64" xr:uid="{00000000-0004-0000-0E00-00003F000000}"/>
    <hyperlink ref="B26" r:id="rId65" xr:uid="{00000000-0004-0000-0E00-000040000000}"/>
    <hyperlink ref="C26" r:id="rId66" xr:uid="{00000000-0004-0000-0E00-000041000000}"/>
    <hyperlink ref="E26" r:id="rId67" xr:uid="{00000000-0004-0000-0E00-000042000000}"/>
    <hyperlink ref="B27" r:id="rId68" xr:uid="{00000000-0004-0000-0E00-000043000000}"/>
    <hyperlink ref="C27" r:id="rId69" xr:uid="{00000000-0004-0000-0E00-000044000000}"/>
    <hyperlink ref="E27" r:id="rId70" xr:uid="{00000000-0004-0000-0E00-000045000000}"/>
    <hyperlink ref="B28" r:id="rId71" xr:uid="{00000000-0004-0000-0E00-000046000000}"/>
    <hyperlink ref="C28" r:id="rId72" xr:uid="{00000000-0004-0000-0E00-000047000000}"/>
    <hyperlink ref="E28" r:id="rId73" xr:uid="{00000000-0004-0000-0E00-000048000000}"/>
    <hyperlink ref="B29" r:id="rId74" xr:uid="{00000000-0004-0000-0E00-000049000000}"/>
    <hyperlink ref="C29" r:id="rId75" xr:uid="{00000000-0004-0000-0E00-00004A000000}"/>
    <hyperlink ref="E29" r:id="rId76" xr:uid="{00000000-0004-0000-0E00-00004B000000}"/>
    <hyperlink ref="B30" r:id="rId77" xr:uid="{00000000-0004-0000-0E00-00004C000000}"/>
    <hyperlink ref="C30" r:id="rId78" xr:uid="{00000000-0004-0000-0E00-00004D000000}"/>
    <hyperlink ref="B31" r:id="rId79" xr:uid="{00000000-0004-0000-0E00-00004E000000}"/>
    <hyperlink ref="C31" r:id="rId80" xr:uid="{00000000-0004-0000-0E00-00004F000000}"/>
    <hyperlink ref="B32" r:id="rId81" xr:uid="{00000000-0004-0000-0E00-000050000000}"/>
    <hyperlink ref="C32" r:id="rId82" xr:uid="{00000000-0004-0000-0E00-000051000000}"/>
    <hyperlink ref="B33" r:id="rId83" xr:uid="{00000000-0004-0000-0E00-000052000000}"/>
    <hyperlink ref="C33" r:id="rId84" xr:uid="{00000000-0004-0000-0E00-000053000000}"/>
    <hyperlink ref="B34" r:id="rId85" xr:uid="{00000000-0004-0000-0E00-000054000000}"/>
    <hyperlink ref="C34" r:id="rId86" xr:uid="{00000000-0004-0000-0E00-000055000000}"/>
    <hyperlink ref="B35" r:id="rId87" xr:uid="{00000000-0004-0000-0E00-000056000000}"/>
    <hyperlink ref="C35" r:id="rId88" xr:uid="{00000000-0004-0000-0E00-000057000000}"/>
    <hyperlink ref="E35" r:id="rId89" xr:uid="{00000000-0004-0000-0E00-000058000000}"/>
    <hyperlink ref="B36" r:id="rId90" xr:uid="{00000000-0004-0000-0E00-000059000000}"/>
    <hyperlink ref="C36" r:id="rId91" xr:uid="{00000000-0004-0000-0E00-00005A000000}"/>
    <hyperlink ref="E36" r:id="rId92" xr:uid="{00000000-0004-0000-0E00-00005B000000}"/>
    <hyperlink ref="B37" r:id="rId93" xr:uid="{00000000-0004-0000-0E00-00005C000000}"/>
    <hyperlink ref="C37" r:id="rId94" xr:uid="{00000000-0004-0000-0E00-00005D000000}"/>
    <hyperlink ref="E37" r:id="rId95" xr:uid="{00000000-0004-0000-0E00-00005E000000}"/>
    <hyperlink ref="B38" r:id="rId96" xr:uid="{00000000-0004-0000-0E00-00005F000000}"/>
    <hyperlink ref="C38" r:id="rId97" xr:uid="{00000000-0004-0000-0E00-000060000000}"/>
    <hyperlink ref="E38" r:id="rId98" xr:uid="{00000000-0004-0000-0E00-000061000000}"/>
    <hyperlink ref="B39" r:id="rId99" xr:uid="{00000000-0004-0000-0E00-000062000000}"/>
    <hyperlink ref="C39" r:id="rId100" xr:uid="{00000000-0004-0000-0E00-000063000000}"/>
    <hyperlink ref="E39" r:id="rId101" xr:uid="{00000000-0004-0000-0E00-000064000000}"/>
    <hyperlink ref="B40" r:id="rId102" xr:uid="{00000000-0004-0000-0E00-000065000000}"/>
    <hyperlink ref="C40" r:id="rId103" xr:uid="{00000000-0004-0000-0E00-000066000000}"/>
    <hyperlink ref="E40" r:id="rId104" xr:uid="{00000000-0004-0000-0E00-000067000000}"/>
    <hyperlink ref="B41" r:id="rId105" xr:uid="{00000000-0004-0000-0E00-000068000000}"/>
    <hyperlink ref="C41" r:id="rId106" xr:uid="{00000000-0004-0000-0E00-000069000000}"/>
    <hyperlink ref="E41" r:id="rId107" xr:uid="{00000000-0004-0000-0E00-00006A000000}"/>
    <hyperlink ref="B42" r:id="rId108" xr:uid="{00000000-0004-0000-0E00-00006B000000}"/>
    <hyperlink ref="C42" r:id="rId109" xr:uid="{00000000-0004-0000-0E00-00006C000000}"/>
    <hyperlink ref="B43" r:id="rId110" xr:uid="{00000000-0004-0000-0E00-00006D000000}"/>
    <hyperlink ref="C43" r:id="rId111" xr:uid="{00000000-0004-0000-0E00-00006E000000}"/>
    <hyperlink ref="E43" r:id="rId112" xr:uid="{00000000-0004-0000-0E00-00006F000000}"/>
    <hyperlink ref="B44" r:id="rId113" xr:uid="{00000000-0004-0000-0E00-000070000000}"/>
    <hyperlink ref="C44" r:id="rId114" xr:uid="{00000000-0004-0000-0E00-000071000000}"/>
    <hyperlink ref="E44" r:id="rId115" xr:uid="{00000000-0004-0000-0E00-000072000000}"/>
    <hyperlink ref="B45" r:id="rId116" xr:uid="{00000000-0004-0000-0E00-000073000000}"/>
    <hyperlink ref="C45" r:id="rId117" xr:uid="{00000000-0004-0000-0E00-000074000000}"/>
    <hyperlink ref="E45" r:id="rId118" xr:uid="{00000000-0004-0000-0E00-000075000000}"/>
    <hyperlink ref="B46" r:id="rId119" xr:uid="{00000000-0004-0000-0E00-000076000000}"/>
    <hyperlink ref="C46" r:id="rId120" xr:uid="{00000000-0004-0000-0E00-000077000000}"/>
    <hyperlink ref="B47" r:id="rId121" xr:uid="{00000000-0004-0000-0E00-000078000000}"/>
    <hyperlink ref="C47" r:id="rId122" xr:uid="{00000000-0004-0000-0E00-000079000000}"/>
    <hyperlink ref="B48" r:id="rId123" xr:uid="{00000000-0004-0000-0E00-00007A000000}"/>
    <hyperlink ref="C48" r:id="rId124" xr:uid="{00000000-0004-0000-0E00-00007B000000}"/>
    <hyperlink ref="E48" r:id="rId125" xr:uid="{00000000-0004-0000-0E00-00007C000000}"/>
    <hyperlink ref="B49" r:id="rId126" xr:uid="{00000000-0004-0000-0E00-00007D000000}"/>
    <hyperlink ref="C49" r:id="rId127" xr:uid="{00000000-0004-0000-0E00-00007E000000}"/>
    <hyperlink ref="E49" r:id="rId128" xr:uid="{00000000-0004-0000-0E00-00007F000000}"/>
    <hyperlink ref="B50" r:id="rId129" xr:uid="{00000000-0004-0000-0E00-000080000000}"/>
    <hyperlink ref="C50" r:id="rId130" xr:uid="{00000000-0004-0000-0E00-000081000000}"/>
    <hyperlink ref="E50" r:id="rId131" xr:uid="{00000000-0004-0000-0E00-000082000000}"/>
    <hyperlink ref="B51" r:id="rId132" xr:uid="{00000000-0004-0000-0E00-000083000000}"/>
    <hyperlink ref="C51" r:id="rId133" xr:uid="{00000000-0004-0000-0E00-000084000000}"/>
    <hyperlink ref="E51" r:id="rId134" xr:uid="{00000000-0004-0000-0E00-000085000000}"/>
    <hyperlink ref="B52" r:id="rId135" xr:uid="{00000000-0004-0000-0E00-000086000000}"/>
    <hyperlink ref="C52" r:id="rId136" xr:uid="{00000000-0004-0000-0E00-000087000000}"/>
    <hyperlink ref="E52" r:id="rId137" xr:uid="{00000000-0004-0000-0E00-000088000000}"/>
    <hyperlink ref="B53" r:id="rId138" xr:uid="{00000000-0004-0000-0E00-000089000000}"/>
    <hyperlink ref="C53" r:id="rId139" xr:uid="{00000000-0004-0000-0E00-00008A000000}"/>
    <hyperlink ref="E53" r:id="rId140" xr:uid="{00000000-0004-0000-0E00-00008B000000}"/>
    <hyperlink ref="B54" r:id="rId141" xr:uid="{00000000-0004-0000-0E00-00008C000000}"/>
    <hyperlink ref="C54" r:id="rId142" xr:uid="{00000000-0004-0000-0E00-00008D000000}"/>
    <hyperlink ref="E54" r:id="rId143" xr:uid="{00000000-0004-0000-0E00-00008E000000}"/>
    <hyperlink ref="B55" r:id="rId144" xr:uid="{00000000-0004-0000-0E00-00008F000000}"/>
    <hyperlink ref="C55" r:id="rId145" xr:uid="{00000000-0004-0000-0E00-000090000000}"/>
    <hyperlink ref="E55" r:id="rId146" xr:uid="{00000000-0004-0000-0E00-000091000000}"/>
    <hyperlink ref="C56" r:id="rId147" xr:uid="{00000000-0004-0000-0E00-000092000000}"/>
    <hyperlink ref="E56" r:id="rId148" xr:uid="{00000000-0004-0000-0E00-000093000000}"/>
    <hyperlink ref="B57" r:id="rId149" xr:uid="{00000000-0004-0000-0E00-000094000000}"/>
    <hyperlink ref="C57" r:id="rId150" xr:uid="{00000000-0004-0000-0E00-000095000000}"/>
    <hyperlink ref="E57" r:id="rId151" xr:uid="{00000000-0004-0000-0E00-000096000000}"/>
    <hyperlink ref="B58" r:id="rId152" xr:uid="{00000000-0004-0000-0E00-000097000000}"/>
    <hyperlink ref="C58" r:id="rId153" xr:uid="{00000000-0004-0000-0E00-000098000000}"/>
    <hyperlink ref="E58" r:id="rId154" xr:uid="{00000000-0004-0000-0E00-000099000000}"/>
    <hyperlink ref="B59" r:id="rId155" xr:uid="{00000000-0004-0000-0E00-00009A000000}"/>
    <hyperlink ref="C59" r:id="rId156" xr:uid="{00000000-0004-0000-0E00-00009B000000}"/>
    <hyperlink ref="E59" r:id="rId157" xr:uid="{00000000-0004-0000-0E00-00009C000000}"/>
    <hyperlink ref="B60" r:id="rId158" xr:uid="{00000000-0004-0000-0E00-00009D000000}"/>
    <hyperlink ref="C60" r:id="rId159" xr:uid="{00000000-0004-0000-0E00-00009E000000}"/>
    <hyperlink ref="E60" r:id="rId160" xr:uid="{00000000-0004-0000-0E00-00009F000000}"/>
    <hyperlink ref="B61" r:id="rId161" xr:uid="{00000000-0004-0000-0E00-0000A0000000}"/>
    <hyperlink ref="C61" r:id="rId162" xr:uid="{00000000-0004-0000-0E00-0000A1000000}"/>
    <hyperlink ref="E61" r:id="rId163" xr:uid="{00000000-0004-0000-0E00-0000A2000000}"/>
    <hyperlink ref="C62" r:id="rId164" xr:uid="{00000000-0004-0000-0E00-0000A3000000}"/>
    <hyperlink ref="E62" r:id="rId165" xr:uid="{00000000-0004-0000-0E00-0000A4000000}"/>
    <hyperlink ref="C63" r:id="rId166" xr:uid="{00000000-0004-0000-0E00-0000A5000000}"/>
    <hyperlink ref="E63" r:id="rId167" xr:uid="{00000000-0004-0000-0E00-0000A6000000}"/>
    <hyperlink ref="B64" r:id="rId168" xr:uid="{00000000-0004-0000-0E00-0000A7000000}"/>
    <hyperlink ref="C64" r:id="rId169" xr:uid="{00000000-0004-0000-0E00-0000A8000000}"/>
    <hyperlink ref="E64" r:id="rId170" xr:uid="{00000000-0004-0000-0E00-0000A9000000}"/>
    <hyperlink ref="B65" r:id="rId171" xr:uid="{00000000-0004-0000-0E00-0000AA000000}"/>
    <hyperlink ref="C65" r:id="rId172" xr:uid="{00000000-0004-0000-0E00-0000AB000000}"/>
    <hyperlink ref="E65" r:id="rId173" xr:uid="{00000000-0004-0000-0E00-0000AC000000}"/>
    <hyperlink ref="B66" r:id="rId174" xr:uid="{00000000-0004-0000-0E00-0000AD000000}"/>
    <hyperlink ref="C66" r:id="rId175" xr:uid="{00000000-0004-0000-0E00-0000AE000000}"/>
    <hyperlink ref="B67" r:id="rId176" xr:uid="{00000000-0004-0000-0E00-0000AF000000}"/>
    <hyperlink ref="C67" r:id="rId177" xr:uid="{00000000-0004-0000-0E00-0000B0000000}"/>
    <hyperlink ref="C68" r:id="rId178" xr:uid="{00000000-0004-0000-0E00-0000B1000000}"/>
    <hyperlink ref="E68" r:id="rId179" xr:uid="{00000000-0004-0000-0E00-0000B2000000}"/>
    <hyperlink ref="B69" r:id="rId180" xr:uid="{00000000-0004-0000-0E00-0000B3000000}"/>
    <hyperlink ref="C69" r:id="rId181" xr:uid="{00000000-0004-0000-0E00-0000B4000000}"/>
    <hyperlink ref="E69" r:id="rId182" xr:uid="{00000000-0004-0000-0E00-0000B5000000}"/>
    <hyperlink ref="B70" r:id="rId183" xr:uid="{00000000-0004-0000-0E00-0000B6000000}"/>
    <hyperlink ref="C70" r:id="rId184" xr:uid="{00000000-0004-0000-0E00-0000B7000000}"/>
    <hyperlink ref="E70" r:id="rId185" xr:uid="{00000000-0004-0000-0E00-0000B8000000}"/>
    <hyperlink ref="B71" r:id="rId186" xr:uid="{00000000-0004-0000-0E00-0000B9000000}"/>
    <hyperlink ref="C71" r:id="rId187" xr:uid="{00000000-0004-0000-0E00-0000BA000000}"/>
    <hyperlink ref="E71" r:id="rId188" xr:uid="{00000000-0004-0000-0E00-0000BB000000}"/>
    <hyperlink ref="B72" r:id="rId189" xr:uid="{00000000-0004-0000-0E00-0000BC000000}"/>
    <hyperlink ref="C72" r:id="rId190" xr:uid="{00000000-0004-0000-0E00-0000BD000000}"/>
    <hyperlink ref="E72" r:id="rId191" xr:uid="{00000000-0004-0000-0E00-0000BE000000}"/>
    <hyperlink ref="B73" r:id="rId192" xr:uid="{00000000-0004-0000-0E00-0000BF000000}"/>
    <hyperlink ref="C73" r:id="rId193" xr:uid="{00000000-0004-0000-0E00-0000C0000000}"/>
    <hyperlink ref="E73" r:id="rId194" xr:uid="{00000000-0004-0000-0E00-0000C1000000}"/>
    <hyperlink ref="B74" r:id="rId195" xr:uid="{00000000-0004-0000-0E00-0000C2000000}"/>
    <hyperlink ref="C74" r:id="rId196" xr:uid="{00000000-0004-0000-0E00-0000C3000000}"/>
    <hyperlink ref="E74" r:id="rId197" xr:uid="{00000000-0004-0000-0E00-0000C4000000}"/>
    <hyperlink ref="B75" r:id="rId198" xr:uid="{00000000-0004-0000-0E00-0000C5000000}"/>
    <hyperlink ref="C75" r:id="rId199" xr:uid="{00000000-0004-0000-0E00-0000C6000000}"/>
    <hyperlink ref="E75" r:id="rId200" xr:uid="{00000000-0004-0000-0E00-0000C7000000}"/>
    <hyperlink ref="B76" r:id="rId201" xr:uid="{00000000-0004-0000-0E00-0000C8000000}"/>
    <hyperlink ref="C76" r:id="rId202" xr:uid="{00000000-0004-0000-0E00-0000C9000000}"/>
    <hyperlink ref="E76" r:id="rId203" xr:uid="{00000000-0004-0000-0E00-0000CA000000}"/>
    <hyperlink ref="B77" r:id="rId204" xr:uid="{00000000-0004-0000-0E00-0000CB000000}"/>
    <hyperlink ref="C77" r:id="rId205" xr:uid="{00000000-0004-0000-0E00-0000CC000000}"/>
    <hyperlink ref="E77" r:id="rId206" xr:uid="{00000000-0004-0000-0E00-0000CD000000}"/>
    <hyperlink ref="B78" r:id="rId207" xr:uid="{00000000-0004-0000-0E00-0000CE000000}"/>
    <hyperlink ref="C78" r:id="rId208" xr:uid="{00000000-0004-0000-0E00-0000CF000000}"/>
    <hyperlink ref="E78" r:id="rId209" xr:uid="{00000000-0004-0000-0E00-0000D0000000}"/>
    <hyperlink ref="B79" r:id="rId210" xr:uid="{00000000-0004-0000-0E00-0000D1000000}"/>
    <hyperlink ref="C79" r:id="rId211" xr:uid="{00000000-0004-0000-0E00-0000D2000000}"/>
    <hyperlink ref="E79" r:id="rId212" xr:uid="{00000000-0004-0000-0E00-0000D3000000}"/>
    <hyperlink ref="B80" r:id="rId213" xr:uid="{00000000-0004-0000-0E00-0000D4000000}"/>
    <hyperlink ref="C80" r:id="rId214" xr:uid="{00000000-0004-0000-0E00-0000D5000000}"/>
    <hyperlink ref="B81" r:id="rId215" xr:uid="{00000000-0004-0000-0E00-0000D6000000}"/>
    <hyperlink ref="C81" r:id="rId216" xr:uid="{00000000-0004-0000-0E00-0000D7000000}"/>
    <hyperlink ref="B82" r:id="rId217" xr:uid="{00000000-0004-0000-0E00-0000D8000000}"/>
    <hyperlink ref="C82" r:id="rId218" xr:uid="{00000000-0004-0000-0E00-0000D9000000}"/>
    <hyperlink ref="E82" r:id="rId219" xr:uid="{00000000-0004-0000-0E00-0000DA000000}"/>
    <hyperlink ref="B83" r:id="rId220" xr:uid="{00000000-0004-0000-0E00-0000DB000000}"/>
    <hyperlink ref="C83" r:id="rId221" xr:uid="{00000000-0004-0000-0E00-0000DC000000}"/>
    <hyperlink ref="E83" r:id="rId222" xr:uid="{00000000-0004-0000-0E00-0000DD000000}"/>
    <hyperlink ref="B84" r:id="rId223" xr:uid="{00000000-0004-0000-0E00-0000DE000000}"/>
    <hyperlink ref="C84" r:id="rId224" xr:uid="{00000000-0004-0000-0E00-0000DF000000}"/>
    <hyperlink ref="E84" r:id="rId225" xr:uid="{00000000-0004-0000-0E00-0000E0000000}"/>
    <hyperlink ref="B85" r:id="rId226" xr:uid="{00000000-0004-0000-0E00-0000E1000000}"/>
    <hyperlink ref="C85" r:id="rId227" xr:uid="{00000000-0004-0000-0E00-0000E2000000}"/>
    <hyperlink ref="E85" r:id="rId228" xr:uid="{00000000-0004-0000-0E00-0000E3000000}"/>
    <hyperlink ref="B86" r:id="rId229" xr:uid="{00000000-0004-0000-0E00-0000E4000000}"/>
    <hyperlink ref="C86" r:id="rId230" xr:uid="{00000000-0004-0000-0E00-0000E5000000}"/>
    <hyperlink ref="E86" r:id="rId231" xr:uid="{00000000-0004-0000-0E00-0000E6000000}"/>
    <hyperlink ref="B87" r:id="rId232" xr:uid="{00000000-0004-0000-0E00-0000E7000000}"/>
    <hyperlink ref="C87" r:id="rId233" xr:uid="{00000000-0004-0000-0E00-0000E8000000}"/>
    <hyperlink ref="B88" r:id="rId234" xr:uid="{00000000-0004-0000-0E00-0000E9000000}"/>
    <hyperlink ref="C88" r:id="rId235" xr:uid="{00000000-0004-0000-0E00-0000EA000000}"/>
    <hyperlink ref="B89" r:id="rId236" xr:uid="{00000000-0004-0000-0E00-0000EB000000}"/>
    <hyperlink ref="C89" r:id="rId237" xr:uid="{00000000-0004-0000-0E00-0000EC000000}"/>
    <hyperlink ref="B90" r:id="rId238" xr:uid="{00000000-0004-0000-0E00-0000ED000000}"/>
    <hyperlink ref="C90" r:id="rId239" xr:uid="{00000000-0004-0000-0E00-0000EE000000}"/>
    <hyperlink ref="E90" r:id="rId240" xr:uid="{00000000-0004-0000-0E00-0000EF000000}"/>
    <hyperlink ref="B91" r:id="rId241" xr:uid="{00000000-0004-0000-0E00-0000F0000000}"/>
    <hyperlink ref="C91" r:id="rId242" xr:uid="{00000000-0004-0000-0E00-0000F1000000}"/>
    <hyperlink ref="B92" r:id="rId243" xr:uid="{00000000-0004-0000-0E00-0000F2000000}"/>
    <hyperlink ref="C92" r:id="rId244" xr:uid="{00000000-0004-0000-0E00-0000F3000000}"/>
    <hyperlink ref="E92" r:id="rId245" xr:uid="{00000000-0004-0000-0E00-0000F4000000}"/>
    <hyperlink ref="B93" r:id="rId246" xr:uid="{00000000-0004-0000-0E00-0000F5000000}"/>
    <hyperlink ref="C93" r:id="rId247" xr:uid="{00000000-0004-0000-0E00-0000F6000000}"/>
    <hyperlink ref="E93" r:id="rId248" xr:uid="{00000000-0004-0000-0E00-0000F7000000}"/>
    <hyperlink ref="B94" r:id="rId249" xr:uid="{00000000-0004-0000-0E00-0000F8000000}"/>
    <hyperlink ref="C94" r:id="rId250" xr:uid="{00000000-0004-0000-0E00-0000F9000000}"/>
    <hyperlink ref="E94" r:id="rId251" xr:uid="{00000000-0004-0000-0E00-0000FA000000}"/>
    <hyperlink ref="B95" r:id="rId252" xr:uid="{00000000-0004-0000-0E00-0000FB000000}"/>
    <hyperlink ref="C95" r:id="rId253" xr:uid="{00000000-0004-0000-0E00-0000FC000000}"/>
    <hyperlink ref="E95" r:id="rId254" xr:uid="{00000000-0004-0000-0E00-0000FD000000}"/>
    <hyperlink ref="B96" r:id="rId255" xr:uid="{00000000-0004-0000-0E00-0000FE000000}"/>
    <hyperlink ref="C96" r:id="rId256" xr:uid="{00000000-0004-0000-0E00-0000FF000000}"/>
    <hyperlink ref="B97" r:id="rId257" xr:uid="{00000000-0004-0000-0E00-000000010000}"/>
    <hyperlink ref="C97" r:id="rId258" xr:uid="{00000000-0004-0000-0E00-000001010000}"/>
    <hyperlink ref="E97" r:id="rId259" xr:uid="{00000000-0004-0000-0E00-000002010000}"/>
    <hyperlink ref="B98" r:id="rId260" xr:uid="{00000000-0004-0000-0E00-000003010000}"/>
    <hyperlink ref="C98" r:id="rId261" xr:uid="{00000000-0004-0000-0E00-000004010000}"/>
    <hyperlink ref="E98" r:id="rId262" xr:uid="{00000000-0004-0000-0E00-000005010000}"/>
    <hyperlink ref="B99" r:id="rId263" xr:uid="{00000000-0004-0000-0E00-000006010000}"/>
    <hyperlink ref="C99" r:id="rId264" xr:uid="{00000000-0004-0000-0E00-000007010000}"/>
    <hyperlink ref="B100" r:id="rId265" xr:uid="{00000000-0004-0000-0E00-000008010000}"/>
    <hyperlink ref="C100" r:id="rId266" xr:uid="{00000000-0004-0000-0E00-000009010000}"/>
    <hyperlink ref="E100" r:id="rId267" xr:uid="{00000000-0004-0000-0E00-00000A010000}"/>
    <hyperlink ref="B101" r:id="rId268" xr:uid="{00000000-0004-0000-0E00-00000B010000}"/>
    <hyperlink ref="C101" r:id="rId269" xr:uid="{00000000-0004-0000-0E00-00000C010000}"/>
    <hyperlink ref="E101" r:id="rId270" xr:uid="{00000000-0004-0000-0E00-00000D010000}"/>
    <hyperlink ref="B102" r:id="rId271" location="Scholarship_Edition" xr:uid="{00000000-0004-0000-0E00-00000E010000}"/>
    <hyperlink ref="C102" r:id="rId272" xr:uid="{00000000-0004-0000-0E00-00000F010000}"/>
    <hyperlink ref="E102" r:id="rId273" xr:uid="{00000000-0004-0000-0E00-000010010000}"/>
    <hyperlink ref="B103" r:id="rId274" xr:uid="{00000000-0004-0000-0E00-000011010000}"/>
    <hyperlink ref="C103" r:id="rId275" xr:uid="{00000000-0004-0000-0E00-000012010000}"/>
    <hyperlink ref="E103" r:id="rId276" xr:uid="{00000000-0004-0000-0E00-000013010000}"/>
    <hyperlink ref="B104" r:id="rId277" xr:uid="{00000000-0004-0000-0E00-000014010000}"/>
    <hyperlink ref="C104" r:id="rId278" xr:uid="{00000000-0004-0000-0E00-000015010000}"/>
    <hyperlink ref="E104" r:id="rId279" xr:uid="{00000000-0004-0000-0E00-000016010000}"/>
    <hyperlink ref="B105" r:id="rId280" xr:uid="{00000000-0004-0000-0E00-000017010000}"/>
    <hyperlink ref="C105" r:id="rId281" xr:uid="{00000000-0004-0000-0E00-000018010000}"/>
    <hyperlink ref="E105" r:id="rId282" xr:uid="{00000000-0004-0000-0E00-000019010000}"/>
    <hyperlink ref="B106" r:id="rId283" xr:uid="{00000000-0004-0000-0E00-00001A010000}"/>
    <hyperlink ref="C106" r:id="rId284" xr:uid="{00000000-0004-0000-0E00-00001B010000}"/>
    <hyperlink ref="E106" r:id="rId285" xr:uid="{00000000-0004-0000-0E00-00001C010000}"/>
    <hyperlink ref="B107" r:id="rId286" xr:uid="{00000000-0004-0000-0E00-00001D010000}"/>
    <hyperlink ref="C107" r:id="rId287" xr:uid="{00000000-0004-0000-0E00-00001E010000}"/>
    <hyperlink ref="E107" r:id="rId288" xr:uid="{00000000-0004-0000-0E00-00001F010000}"/>
    <hyperlink ref="B108" r:id="rId289" location="Scholarship_Edition" xr:uid="{00000000-0004-0000-0E00-000020010000}"/>
    <hyperlink ref="C108" r:id="rId290" xr:uid="{00000000-0004-0000-0E00-000021010000}"/>
    <hyperlink ref="E108" r:id="rId291" xr:uid="{00000000-0004-0000-0E00-000022010000}"/>
    <hyperlink ref="B109" r:id="rId292" location="Scholarship_Edition" xr:uid="{00000000-0004-0000-0E00-000023010000}"/>
    <hyperlink ref="C109" r:id="rId293" xr:uid="{00000000-0004-0000-0E00-000024010000}"/>
    <hyperlink ref="E109" r:id="rId294" xr:uid="{00000000-0004-0000-0E00-000025010000}"/>
    <hyperlink ref="B110" r:id="rId295" xr:uid="{00000000-0004-0000-0E00-000026010000}"/>
    <hyperlink ref="C110" r:id="rId296" xr:uid="{00000000-0004-0000-0E00-000027010000}"/>
    <hyperlink ref="B111" r:id="rId297" xr:uid="{00000000-0004-0000-0E00-000028010000}"/>
    <hyperlink ref="C111" r:id="rId298" xr:uid="{00000000-0004-0000-0E00-000029010000}"/>
    <hyperlink ref="E111" r:id="rId299" xr:uid="{00000000-0004-0000-0E00-00002A010000}"/>
    <hyperlink ref="B112" r:id="rId300" xr:uid="{00000000-0004-0000-0E00-00002B010000}"/>
    <hyperlink ref="C112" r:id="rId301" xr:uid="{00000000-0004-0000-0E00-00002C010000}"/>
    <hyperlink ref="E112" r:id="rId302" xr:uid="{00000000-0004-0000-0E00-00002D010000}"/>
    <hyperlink ref="B113" r:id="rId303" xr:uid="{00000000-0004-0000-0E00-00002E010000}"/>
    <hyperlink ref="C113" r:id="rId304" xr:uid="{00000000-0004-0000-0E00-00002F010000}"/>
    <hyperlink ref="E113" r:id="rId305" xr:uid="{00000000-0004-0000-0E00-000030010000}"/>
    <hyperlink ref="B114" r:id="rId306" xr:uid="{00000000-0004-0000-0E00-000031010000}"/>
    <hyperlink ref="C114" r:id="rId307" xr:uid="{00000000-0004-0000-0E00-000032010000}"/>
    <hyperlink ref="B115" r:id="rId308" xr:uid="{00000000-0004-0000-0E00-000033010000}"/>
    <hyperlink ref="C115" r:id="rId309" xr:uid="{00000000-0004-0000-0E00-000034010000}"/>
    <hyperlink ref="E115" r:id="rId310" xr:uid="{00000000-0004-0000-0E00-000035010000}"/>
    <hyperlink ref="B116" r:id="rId311" xr:uid="{00000000-0004-0000-0E00-000036010000}"/>
    <hyperlink ref="C116" r:id="rId312" xr:uid="{00000000-0004-0000-0E00-000037010000}"/>
    <hyperlink ref="B117" r:id="rId313" xr:uid="{00000000-0004-0000-0E00-000038010000}"/>
    <hyperlink ref="C117" r:id="rId314" xr:uid="{00000000-0004-0000-0E00-000039010000}"/>
    <hyperlink ref="E117" r:id="rId315" xr:uid="{00000000-0004-0000-0E00-00003A010000}"/>
    <hyperlink ref="B118" r:id="rId316" xr:uid="{00000000-0004-0000-0E00-00003B010000}"/>
    <hyperlink ref="C118" r:id="rId317" xr:uid="{00000000-0004-0000-0E00-00003C010000}"/>
    <hyperlink ref="B119" r:id="rId318" xr:uid="{00000000-0004-0000-0E00-00003D010000}"/>
    <hyperlink ref="C119" r:id="rId319" xr:uid="{00000000-0004-0000-0E00-00003E010000}"/>
    <hyperlink ref="B120" r:id="rId320" location="Midnight_Club_3:_Dub_Edition_Remix" xr:uid="{00000000-0004-0000-0E00-00003F010000}"/>
    <hyperlink ref="C120" r:id="rId321" xr:uid="{00000000-0004-0000-0E00-000040010000}"/>
    <hyperlink ref="E120" r:id="rId322" xr:uid="{00000000-0004-0000-0E00-000041010000}"/>
    <hyperlink ref="B121" r:id="rId323" location="Midnight_Club_3:_Dub_Edition_Remix" xr:uid="{00000000-0004-0000-0E00-000042010000}"/>
    <hyperlink ref="C121" r:id="rId324" xr:uid="{00000000-0004-0000-0E00-000043010000}"/>
    <hyperlink ref="E121" r:id="rId325" xr:uid="{00000000-0004-0000-0E00-000044010000}"/>
    <hyperlink ref="B122" r:id="rId326" xr:uid="{00000000-0004-0000-0E00-000045010000}"/>
    <hyperlink ref="C122" r:id="rId327" xr:uid="{00000000-0004-0000-0E00-000046010000}"/>
    <hyperlink ref="B123" r:id="rId328" xr:uid="{00000000-0004-0000-0E00-000047010000}"/>
    <hyperlink ref="C123" r:id="rId329" xr:uid="{00000000-0004-0000-0E00-000048010000}"/>
    <hyperlink ref="E123" r:id="rId330" xr:uid="{00000000-0004-0000-0E00-000049010000}"/>
    <hyperlink ref="B124" r:id="rId331" xr:uid="{00000000-0004-0000-0E00-00004A010000}"/>
    <hyperlink ref="C124" r:id="rId332" xr:uid="{00000000-0004-0000-0E00-00004B010000}"/>
    <hyperlink ref="E124" r:id="rId333" xr:uid="{00000000-0004-0000-0E00-00004C010000}"/>
    <hyperlink ref="B125" r:id="rId334" xr:uid="{00000000-0004-0000-0E00-00004D010000}"/>
    <hyperlink ref="C125" r:id="rId335" xr:uid="{00000000-0004-0000-0E00-00004E010000}"/>
    <hyperlink ref="E125" r:id="rId336" xr:uid="{00000000-0004-0000-0E00-00004F010000}"/>
    <hyperlink ref="B126" r:id="rId337" xr:uid="{00000000-0004-0000-0E00-000050010000}"/>
    <hyperlink ref="C126" r:id="rId338" xr:uid="{00000000-0004-0000-0E00-000051010000}"/>
    <hyperlink ref="E126" r:id="rId339" xr:uid="{00000000-0004-0000-0E00-000052010000}"/>
    <hyperlink ref="B127" r:id="rId340" xr:uid="{00000000-0004-0000-0E00-000053010000}"/>
    <hyperlink ref="C127" r:id="rId341" xr:uid="{00000000-0004-0000-0E00-000054010000}"/>
    <hyperlink ref="E127" r:id="rId342" xr:uid="{00000000-0004-0000-0E00-000055010000}"/>
    <hyperlink ref="B128" r:id="rId343" xr:uid="{00000000-0004-0000-0E00-000056010000}"/>
    <hyperlink ref="C128" r:id="rId344" xr:uid="{00000000-0004-0000-0E00-000057010000}"/>
    <hyperlink ref="E128" r:id="rId345" xr:uid="{00000000-0004-0000-0E00-000058010000}"/>
    <hyperlink ref="B129" r:id="rId346" xr:uid="{00000000-0004-0000-0E00-000059010000}"/>
    <hyperlink ref="C129" r:id="rId347" xr:uid="{00000000-0004-0000-0E00-00005A010000}"/>
    <hyperlink ref="E129" r:id="rId348" xr:uid="{00000000-0004-0000-0E00-00005B010000}"/>
    <hyperlink ref="B130" r:id="rId349" xr:uid="{00000000-0004-0000-0E00-00005C010000}"/>
    <hyperlink ref="C130" r:id="rId350" xr:uid="{00000000-0004-0000-0E00-00005D010000}"/>
    <hyperlink ref="E130" r:id="rId351" xr:uid="{00000000-0004-0000-0E00-00005E010000}"/>
    <hyperlink ref="B131" r:id="rId352" xr:uid="{00000000-0004-0000-0E00-00005F010000}"/>
    <hyperlink ref="C131" r:id="rId353" xr:uid="{00000000-0004-0000-0E00-000060010000}"/>
    <hyperlink ref="E131" r:id="rId354" xr:uid="{00000000-0004-0000-0E00-000061010000}"/>
    <hyperlink ref="B132" r:id="rId355" xr:uid="{00000000-0004-0000-0E00-000062010000}"/>
    <hyperlink ref="C132" r:id="rId356" xr:uid="{00000000-0004-0000-0E00-000063010000}"/>
    <hyperlink ref="E132" r:id="rId357" xr:uid="{00000000-0004-0000-0E00-000064010000}"/>
    <hyperlink ref="B133" r:id="rId358" xr:uid="{00000000-0004-0000-0E00-000065010000}"/>
    <hyperlink ref="C133" r:id="rId359" xr:uid="{00000000-0004-0000-0E00-000066010000}"/>
    <hyperlink ref="E133" r:id="rId360" xr:uid="{00000000-0004-0000-0E00-000067010000}"/>
    <hyperlink ref="B134" r:id="rId361" xr:uid="{00000000-0004-0000-0E00-000068010000}"/>
    <hyperlink ref="C134" r:id="rId362" xr:uid="{00000000-0004-0000-0E00-000069010000}"/>
    <hyperlink ref="E134" r:id="rId363" xr:uid="{00000000-0004-0000-0E00-00006A010000}"/>
    <hyperlink ref="B135" r:id="rId364" xr:uid="{00000000-0004-0000-0E00-00006B010000}"/>
    <hyperlink ref="C135" r:id="rId365" xr:uid="{00000000-0004-0000-0E00-00006C010000}"/>
    <hyperlink ref="E135" r:id="rId366" xr:uid="{00000000-0004-0000-0E00-00006D010000}"/>
    <hyperlink ref="B136" r:id="rId367" xr:uid="{00000000-0004-0000-0E00-00006E010000}"/>
    <hyperlink ref="C136" r:id="rId368" xr:uid="{00000000-0004-0000-0E00-00006F010000}"/>
    <hyperlink ref="E136" r:id="rId369" xr:uid="{00000000-0004-0000-0E00-000070010000}"/>
    <hyperlink ref="B137" r:id="rId370" xr:uid="{00000000-0004-0000-0E00-000071010000}"/>
    <hyperlink ref="C137" r:id="rId371" xr:uid="{00000000-0004-0000-0E00-000072010000}"/>
    <hyperlink ref="E137" r:id="rId372" xr:uid="{00000000-0004-0000-0E00-000073010000}"/>
    <hyperlink ref="B138" r:id="rId373" xr:uid="{00000000-0004-0000-0E00-000074010000}"/>
    <hyperlink ref="C138" r:id="rId374" xr:uid="{00000000-0004-0000-0E00-000075010000}"/>
    <hyperlink ref="E138" r:id="rId375" xr:uid="{00000000-0004-0000-0E00-000076010000}"/>
    <hyperlink ref="B139" r:id="rId376" xr:uid="{00000000-0004-0000-0E00-000077010000}"/>
    <hyperlink ref="C139" r:id="rId377" xr:uid="{00000000-0004-0000-0E00-000078010000}"/>
    <hyperlink ref="E139" r:id="rId378" xr:uid="{00000000-0004-0000-0E00-000079010000}"/>
    <hyperlink ref="B140" r:id="rId379" xr:uid="{00000000-0004-0000-0E00-00007A010000}"/>
    <hyperlink ref="C140" r:id="rId380" xr:uid="{00000000-0004-0000-0E00-00007B010000}"/>
    <hyperlink ref="E140" r:id="rId381" xr:uid="{00000000-0004-0000-0E00-00007C010000}"/>
    <hyperlink ref="B141" r:id="rId382" xr:uid="{00000000-0004-0000-0E00-00007D010000}"/>
    <hyperlink ref="C141" r:id="rId383" xr:uid="{00000000-0004-0000-0E00-00007E010000}"/>
    <hyperlink ref="E141" r:id="rId384" xr:uid="{00000000-0004-0000-0E00-00007F010000}"/>
    <hyperlink ref="B142" r:id="rId385" xr:uid="{00000000-0004-0000-0E00-000080010000}"/>
    <hyperlink ref="C142" r:id="rId386" xr:uid="{00000000-0004-0000-0E00-000081010000}"/>
    <hyperlink ref="E142" r:id="rId387" xr:uid="{00000000-0004-0000-0E00-000082010000}"/>
    <hyperlink ref="B143" r:id="rId388" xr:uid="{00000000-0004-0000-0E00-000083010000}"/>
    <hyperlink ref="C143" r:id="rId389" xr:uid="{00000000-0004-0000-0E00-000084010000}"/>
    <hyperlink ref="E143" r:id="rId390" xr:uid="{00000000-0004-0000-0E00-000085010000}"/>
    <hyperlink ref="B144" r:id="rId391" xr:uid="{00000000-0004-0000-0E00-000086010000}"/>
    <hyperlink ref="C144" r:id="rId392" xr:uid="{00000000-0004-0000-0E00-000087010000}"/>
    <hyperlink ref="E144" r:id="rId393" xr:uid="{00000000-0004-0000-0E00-000088010000}"/>
    <hyperlink ref="B145" r:id="rId394" xr:uid="{00000000-0004-0000-0E00-000089010000}"/>
    <hyperlink ref="C145" r:id="rId395" xr:uid="{00000000-0004-0000-0E00-00008A010000}"/>
    <hyperlink ref="E145" r:id="rId396" xr:uid="{00000000-0004-0000-0E00-00008B010000}"/>
    <hyperlink ref="B146" r:id="rId397" xr:uid="{00000000-0004-0000-0E00-00008C010000}"/>
    <hyperlink ref="C146" r:id="rId398" xr:uid="{00000000-0004-0000-0E00-00008D010000}"/>
    <hyperlink ref="E146" r:id="rId399" xr:uid="{00000000-0004-0000-0E00-00008E010000}"/>
    <hyperlink ref="B147" r:id="rId400" xr:uid="{00000000-0004-0000-0E00-00008F010000}"/>
    <hyperlink ref="C147" r:id="rId401" xr:uid="{00000000-0004-0000-0E00-000090010000}"/>
    <hyperlink ref="E147" r:id="rId402" xr:uid="{00000000-0004-0000-0E00-000091010000}"/>
    <hyperlink ref="B148" r:id="rId403" xr:uid="{00000000-0004-0000-0E00-000092010000}"/>
    <hyperlink ref="C148" r:id="rId404" xr:uid="{00000000-0004-0000-0E00-000093010000}"/>
    <hyperlink ref="E148" r:id="rId405" xr:uid="{00000000-0004-0000-0E00-000094010000}"/>
    <hyperlink ref="B149" r:id="rId406" xr:uid="{00000000-0004-0000-0E00-000095010000}"/>
    <hyperlink ref="C149" r:id="rId407" xr:uid="{00000000-0004-0000-0E00-000096010000}"/>
    <hyperlink ref="B150" r:id="rId408" xr:uid="{00000000-0004-0000-0E00-000097010000}"/>
    <hyperlink ref="C150" r:id="rId409" xr:uid="{00000000-0004-0000-0E00-000098010000}"/>
    <hyperlink ref="E150" r:id="rId410" xr:uid="{00000000-0004-0000-0E00-000099010000}"/>
    <hyperlink ref="B151" r:id="rId411" xr:uid="{00000000-0004-0000-0E00-00009A010000}"/>
    <hyperlink ref="C151" r:id="rId412" xr:uid="{00000000-0004-0000-0E00-00009B010000}"/>
    <hyperlink ref="E151" r:id="rId413" xr:uid="{00000000-0004-0000-0E00-00009C010000}"/>
    <hyperlink ref="B152" r:id="rId414" xr:uid="{00000000-0004-0000-0E00-00009D010000}"/>
    <hyperlink ref="C152" r:id="rId415" xr:uid="{00000000-0004-0000-0E00-00009E010000}"/>
    <hyperlink ref="E152" r:id="rId416" xr:uid="{00000000-0004-0000-0E00-00009F010000}"/>
    <hyperlink ref="B153" r:id="rId417" xr:uid="{00000000-0004-0000-0E00-0000A0010000}"/>
    <hyperlink ref="C153" r:id="rId418" xr:uid="{00000000-0004-0000-0E00-0000A1010000}"/>
    <hyperlink ref="E153" r:id="rId419" xr:uid="{00000000-0004-0000-0E00-0000A2010000}"/>
    <hyperlink ref="B154" r:id="rId420" xr:uid="{00000000-0004-0000-0E00-0000A3010000}"/>
    <hyperlink ref="C154" r:id="rId421" xr:uid="{00000000-0004-0000-0E00-0000A4010000}"/>
    <hyperlink ref="E154" r:id="rId422" xr:uid="{00000000-0004-0000-0E00-0000A5010000}"/>
    <hyperlink ref="B155" r:id="rId423" xr:uid="{00000000-0004-0000-0E00-0000A6010000}"/>
    <hyperlink ref="C155" r:id="rId424" xr:uid="{00000000-0004-0000-0E00-0000A7010000}"/>
    <hyperlink ref="B156" r:id="rId425" xr:uid="{00000000-0004-0000-0E00-0000A8010000}"/>
    <hyperlink ref="C156" r:id="rId426" xr:uid="{00000000-0004-0000-0E00-0000A9010000}"/>
    <hyperlink ref="E156" r:id="rId427" xr:uid="{00000000-0004-0000-0E00-0000AA010000}"/>
    <hyperlink ref="B157" r:id="rId428" xr:uid="{00000000-0004-0000-0E00-0000AB010000}"/>
    <hyperlink ref="C157" r:id="rId429" xr:uid="{00000000-0004-0000-0E00-0000AC010000}"/>
    <hyperlink ref="B158" r:id="rId430" xr:uid="{00000000-0004-0000-0E00-0000AD010000}"/>
    <hyperlink ref="C158" r:id="rId431" xr:uid="{00000000-0004-0000-0E00-0000AE010000}"/>
    <hyperlink ref="E158" r:id="rId432" xr:uid="{00000000-0004-0000-0E00-0000AF010000}"/>
    <hyperlink ref="B159" r:id="rId433" xr:uid="{00000000-0004-0000-0E00-0000B0010000}"/>
    <hyperlink ref="C159" r:id="rId434" xr:uid="{00000000-0004-0000-0E00-0000B1010000}"/>
    <hyperlink ref="E159" r:id="rId435" xr:uid="{00000000-0004-0000-0E00-0000B2010000}"/>
    <hyperlink ref="B160" r:id="rId436" xr:uid="{00000000-0004-0000-0E00-0000B3010000}"/>
    <hyperlink ref="C160" r:id="rId437" xr:uid="{00000000-0004-0000-0E00-0000B4010000}"/>
    <hyperlink ref="E160" r:id="rId438" xr:uid="{00000000-0004-0000-0E00-0000B5010000}"/>
    <hyperlink ref="B161" r:id="rId439" xr:uid="{00000000-0004-0000-0E00-0000B6010000}"/>
    <hyperlink ref="C161" r:id="rId440" xr:uid="{00000000-0004-0000-0E00-0000B7010000}"/>
    <hyperlink ref="E161" r:id="rId441" xr:uid="{00000000-0004-0000-0E00-0000B8010000}"/>
    <hyperlink ref="B162" r:id="rId442" xr:uid="{00000000-0004-0000-0E00-0000B9010000}"/>
    <hyperlink ref="C162" r:id="rId443" xr:uid="{00000000-0004-0000-0E00-0000BA010000}"/>
    <hyperlink ref="E162" r:id="rId444" xr:uid="{00000000-0004-0000-0E00-0000BB010000}"/>
    <hyperlink ref="B163" r:id="rId445" xr:uid="{00000000-0004-0000-0E00-0000BC010000}"/>
    <hyperlink ref="C163" r:id="rId446" xr:uid="{00000000-0004-0000-0E00-0000BD010000}"/>
    <hyperlink ref="E163" r:id="rId447" xr:uid="{00000000-0004-0000-0E00-0000BE010000}"/>
    <hyperlink ref="C164" r:id="rId448" xr:uid="{00000000-0004-0000-0E00-0000BF010000}"/>
    <hyperlink ref="E164" r:id="rId449" xr:uid="{00000000-0004-0000-0E00-0000C0010000}"/>
    <hyperlink ref="B165" r:id="rId450" xr:uid="{00000000-0004-0000-0E00-0000C1010000}"/>
    <hyperlink ref="C165" r:id="rId451" xr:uid="{00000000-0004-0000-0E00-0000C2010000}"/>
    <hyperlink ref="E165" r:id="rId452" xr:uid="{00000000-0004-0000-0E00-0000C3010000}"/>
    <hyperlink ref="B166" r:id="rId453" xr:uid="{00000000-0004-0000-0E00-0000C4010000}"/>
    <hyperlink ref="C166" r:id="rId454" xr:uid="{00000000-0004-0000-0E00-0000C5010000}"/>
    <hyperlink ref="E166" r:id="rId455" xr:uid="{00000000-0004-0000-0E00-0000C6010000}"/>
    <hyperlink ref="B167" r:id="rId456" xr:uid="{00000000-0004-0000-0E00-0000C7010000}"/>
    <hyperlink ref="C167" r:id="rId457" xr:uid="{00000000-0004-0000-0E00-0000C8010000}"/>
    <hyperlink ref="E167" r:id="rId458" xr:uid="{00000000-0004-0000-0E00-0000C9010000}"/>
    <hyperlink ref="B168" r:id="rId459" xr:uid="{00000000-0004-0000-0E00-0000CA010000}"/>
    <hyperlink ref="C168" r:id="rId460" xr:uid="{00000000-0004-0000-0E00-0000CB010000}"/>
    <hyperlink ref="E168" r:id="rId461" xr:uid="{00000000-0004-0000-0E00-0000CC010000}"/>
    <hyperlink ref="B169" r:id="rId462" xr:uid="{00000000-0004-0000-0E00-0000CD010000}"/>
    <hyperlink ref="C169" r:id="rId463" xr:uid="{00000000-0004-0000-0E00-0000CE010000}"/>
    <hyperlink ref="E169" r:id="rId464" xr:uid="{00000000-0004-0000-0E00-0000CF010000}"/>
    <hyperlink ref="B170" r:id="rId465" location="Monster_Truck_Madness_64" xr:uid="{00000000-0004-0000-0E00-0000D0010000}"/>
    <hyperlink ref="C170" r:id="rId466" xr:uid="{00000000-0004-0000-0E00-0000D1010000}"/>
    <hyperlink ref="E170" r:id="rId467" xr:uid="{00000000-0004-0000-0E00-0000D2010000}"/>
    <hyperlink ref="B171" r:id="rId468" location="Grand_Theft_Auto:_London_1961" xr:uid="{00000000-0004-0000-0E00-0000D3010000}"/>
    <hyperlink ref="C171" r:id="rId469" xr:uid="{00000000-0004-0000-0E00-0000D4010000}"/>
    <hyperlink ref="E171" r:id="rId470" xr:uid="{00000000-0004-0000-0E00-0000D5010000}"/>
    <hyperlink ref="B172" r:id="rId471" location="Grand_Theft_Auto:_London_1961" xr:uid="{00000000-0004-0000-0E00-0000D6010000}"/>
    <hyperlink ref="C172" r:id="rId472" xr:uid="{00000000-0004-0000-0E00-0000D7010000}"/>
    <hyperlink ref="E172" r:id="rId473" xr:uid="{00000000-0004-0000-0E00-0000D8010000}"/>
    <hyperlink ref="B173" r:id="rId474" xr:uid="{00000000-0004-0000-0E00-0000D9010000}"/>
    <hyperlink ref="C173" r:id="rId475" xr:uid="{00000000-0004-0000-0E00-0000DA010000}"/>
    <hyperlink ref="E173" r:id="rId476" xr:uid="{00000000-0004-0000-0E00-0000DB010000}"/>
    <hyperlink ref="B174" r:id="rId477" xr:uid="{00000000-0004-0000-0E00-0000DC010000}"/>
    <hyperlink ref="C174" r:id="rId478" xr:uid="{00000000-0004-0000-0E00-0000DD010000}"/>
    <hyperlink ref="E174" r:id="rId479" xr:uid="{00000000-0004-0000-0E00-0000DE010000}"/>
    <hyperlink ref="B175" r:id="rId480" xr:uid="{00000000-0004-0000-0E00-0000DF010000}"/>
    <hyperlink ref="C175" r:id="rId481" xr:uid="{00000000-0004-0000-0E00-0000E0010000}"/>
    <hyperlink ref="E175" r:id="rId482" xr:uid="{00000000-0004-0000-0E00-0000E1010000}"/>
    <hyperlink ref="C176" r:id="rId483" xr:uid="{00000000-0004-0000-0E00-0000E2010000}"/>
    <hyperlink ref="E176" r:id="rId484" xr:uid="{00000000-0004-0000-0E00-0000E3010000}"/>
    <hyperlink ref="C177" r:id="rId485" xr:uid="{00000000-0004-0000-0E00-0000E4010000}"/>
    <hyperlink ref="E177" r:id="rId486" xr:uid="{00000000-0004-0000-0E00-0000E5010000}"/>
    <hyperlink ref="C178" r:id="rId487" xr:uid="{00000000-0004-0000-0E00-0000E6010000}"/>
    <hyperlink ref="E178" r:id="rId488" xr:uid="{00000000-0004-0000-0E00-0000E701000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Model</vt:lpstr>
      <vt:lpstr>BL</vt:lpstr>
      <vt:lpstr>Franchise</vt:lpstr>
      <vt:lpstr>Console</vt:lpstr>
      <vt:lpstr>GTA units</vt:lpstr>
      <vt:lpstr>VA Details</vt:lpstr>
      <vt:lpstr>Titles</vt:lpstr>
      <vt:lpstr>2K</vt:lpstr>
      <vt:lpstr>Rockstar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openpath</dc:creator>
  <cp:lastModifiedBy>Julien Whitter</cp:lastModifiedBy>
  <dcterms:created xsi:type="dcterms:W3CDTF">2024-02-21T22:43:19Z</dcterms:created>
  <dcterms:modified xsi:type="dcterms:W3CDTF">2025-08-27T01:35:17Z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2024-02-21T22:44:23Z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ec302311-a76e-4d47-bdb2-f537e3ae027e</vt:lpwstr>
  </property>
  <property fmtid="{D5CDD505-2E9C-101B-9397-08002B2CF9AE}" pid="7" name="MSIP_Label_defa4170-0d19-0005-0004-bc88714345d2_ActionId">
    <vt:lpwstr>9b169ad7-2f86-42ff-88de-7bba14426440</vt:lpwstr>
  </property>
  <property fmtid="{D5CDD505-2E9C-101B-9397-08002B2CF9AE}" pid="8" name="MSIP_Label_defa4170-0d19-0005-0004-bc88714345d2_ContentBits">
    <vt:lpwstr>0</vt:lpwstr>
  </property>
  <property fmtid="{D5CDD505-2E9C-101B-9397-08002B2CF9AE}" pid="9" name="ContentTypeId">
    <vt:lpwstr>0x0101007531550D2D32A24994CFFF5BE0634233</vt:lpwstr>
  </property>
  <property fmtid="{D5CDD505-2E9C-101B-9397-08002B2CF9AE}" pid="10" name="MediaServiceImageTags">
    <vt:lpwstr/>
  </property>
</Properties>
</file>