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sheetId="1" r:id="rId4"/>
    <sheet state="visible" name="Credential_Profile" sheetId="2" r:id="rId5"/>
    <sheet state="visible" name="Credential_Format" sheetId="3" r:id="rId6"/>
    <sheet state="visible" name="Signing_Algorithm" sheetId="4" r:id="rId7"/>
    <sheet state="visible" name="Revocation_Algorithm" sheetId="5" r:id="rId8"/>
    <sheet state="visible" name="Key_Management" sheetId="6" r:id="rId9"/>
    <sheet state="visible" name="Trust_Management" sheetId="7" r:id="rId10"/>
    <sheet state="visible" name="Categories" sheetId="8" r:id="rId11"/>
    <sheet state="visible" name="OBSOLETE" sheetId="9" r:id="rId12"/>
  </sheets>
  <definedNames>
    <definedName name="RevocationAlgorithm_table">Revocation_Algorithm!$A$1:$M$17</definedName>
    <definedName name="KeyManagement_list">Key_Management!$A$3:$A$23</definedName>
    <definedName name="SigningAlgorithm_list">Signing_Algorithm!$A$3:$A$12</definedName>
    <definedName name="KeyManagement_table">Key_Management!$A$1:$H$23</definedName>
    <definedName name="CredentialFormat_list">Credential_Format!$A$3:$A$20</definedName>
    <definedName name="TrustManagement_table">Trust_Management!$A$1:$F$13</definedName>
    <definedName name="TrustManagement_list">Trust_Management!$A$3:$A$13</definedName>
    <definedName name="SigningAlgorithm_table">Signing_Algorithm!$A$1:$L$12</definedName>
    <definedName name="CredentialFormat_table">Credential_Format!$A$1:$M$20</definedName>
    <definedName name="RevocationAlgorithm_list">Revocation_Algorithm!$A$3:$A$17</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U4">
      <text>
        <t xml:space="preserve">Yes -- using cached ledger entries
	-Stephen Curran</t>
      </text>
    </comment>
    <comment authorId="0" ref="AS4">
      <text>
        <t xml:space="preserve">No
	-Stephen Curran</t>
      </text>
    </comment>
    <comment authorId="0" ref="AL4">
      <text>
        <t xml:space="preserve">https://github.com/hyperledger/indy-hipe/tree/main/text/0011-cred-revocation
	-Stephen Curran</t>
      </text>
    </comment>
    <comment authorId="0" ref="AJ4">
      <text>
        <t xml:space="preserve">https://github.com/hyperledger/anoncreds-rs
	-Stephen Curran</t>
      </text>
    </comment>
    <comment authorId="0" ref="P4">
      <text>
        <t xml:space="preserve">Hyperledger (Linux Foundation) using the Community Specification License v1.0.
	-Stephen Curran</t>
      </text>
    </comment>
    <comment authorId="0" ref="C4">
      <text>
        <t xml:space="preserve">Tweak sentence to "A favoured profile due to selective disclosure, non-linkability and ZKP predicates, as well as a privacy-preserving revocation mechanism".
	-Stephen Curran</t>
      </text>
    </comment>
    <comment authorId="0" ref="B4">
      <text>
        <t xml:space="preserve">Change to "Hyperledger AnonCreds"
	-Stephen Curran</t>
      </text>
    </comment>
    <comment authorId="0" ref="O4">
      <text>
        <t xml:space="preserve">Please update this linke to https://hyperledger.github.io/anoncreds-spec/
	-Stephen Curran</t>
      </text>
    </comment>
    <comment authorId="0" ref="M4">
      <text>
        <t xml:space="preserve">Link should be to https://github.com/hyperledger/anoncreds-rs
The work the community planned to do has been done.
	-Stephen Curran</t>
      </text>
    </comment>
    <comment authorId="0" ref="G4">
      <text>
        <t xml:space="preserve">This should be extended to include a number of DID Methods -- did:cheqd, did:web, did:cardano, plus files, databare, Fabric and more.
	-Stephen Curran</t>
      </text>
    </comment>
    <comment authorId="0" ref="F4">
      <text>
        <t xml:space="preserve">Should be called "AnonCreds v1.0 Revocation"
	-Stephen Curran</t>
      </text>
    </comment>
    <comment authorId="0" ref="U10">
      <text>
        <t xml:space="preserve">Is this really the case? My understanding is that SD is not supported in ICAO DTCs. Where can I read about how ICAO DTC supports SD?
	-Peter Lee Altmann</t>
      </text>
    </comment>
    <comment authorId="0" ref="BL15">
      <text>
        <t xml:space="preserve">correct link to TRAIN:
https://train.trust-scheme.de/info/
	-Michael Kubach</t>
      </text>
    </comment>
    <comment authorId="0" ref="V7">
      <text>
        <t xml:space="preserve">no -n ot by signature algorythm but by specific attributes that is precalculated
	-Michael Schaefer</t>
      </text>
    </comment>
    <comment authorId="0" ref="U7">
      <text>
        <t xml:space="preserve">yes, attributes can be requested selectively. Signature and Verification material is separately handled by MOS
	-Michael Schaefer</t>
      </text>
    </comment>
    <comment authorId="0" ref="R7">
      <text>
        <t xml:space="preserve">+JSON
	-Michael Schaefer</t>
      </text>
    </comment>
    <comment authorId="0" ref="H17">
      <text>
        <t xml:space="preserve">to check with Lal
	-Maaike</t>
      </text>
    </comment>
    <comment authorId="0" ref="G17">
      <text>
        <t xml:space="preserve">lal said x.509
	-Maaike</t>
      </text>
    </comment>
    <comment authorId="0" ref="B29">
      <text>
        <t xml:space="preserve">Extent with quality and active community
	-Maaike</t>
      </text>
    </comment>
    <comment authorId="0" ref="F36">
      <text>
        <t xml:space="preserve">not sure we can directly assume the same maturity level as for JWTs (especially given the different encoding methods)
	-Torsten Lodderstedt</t>
      </text>
    </comment>
    <comment authorId="0" ref="L38">
      <text>
        <t xml:space="preserve">workaround: add claims representing discrete values (is_over_18, is_over_19, ...)
	-Torsten Lodderstedt</t>
      </text>
    </comment>
    <comment authorId="0" ref="L37">
      <text>
        <t xml:space="preserve">workaround: add claims representing discrete values (is_over_18, is_over_19, ...)
	-Torsten Lodderstedt</t>
      </text>
    </comment>
    <comment authorId="0" ref="G37">
      <text>
        <t xml:space="preserve">@fett@danielfett.de I assume the encoding is JSON?
_Daniel Fett zugewiesen_
	-Torsten Lodderstedt</t>
      </text>
    </comment>
    <comment authorId="0" ref="A8">
      <text>
        <t xml:space="preserve">did:web is also allowed in this interop profile.
	-Troy Ronda
I assume for the issuer. I added another line for this variant of the profile since different key management methods might lead to other evaluation results.
	-Torsten Lodderstedt</t>
      </text>
    </comment>
    <comment authorId="0" ref="L4">
      <text>
        <t xml:space="preserve">using the Indy SDK to issue 100,000 credentials, which ended up taking four hours.
https://arxiv.org/pdf/2204.05784.pdf
“We conclude that issues of Trust Registry scalability have multiple facets. While Hyperledger Indy captures data useful to underpin a decentralized identity scheme, the knock-on effect of its scalability limitations may indeed place constraints on properties of security and decentralization. The current credential verification process relies on transaction processing by a ledger with transaction processing bottlenecks, which may constrain the ideal of non-repudiation.”
	-Torsten Lodderstedt
The credential revocation scheme is not scalable at high volumes. To support user privacy SSI systems have created ways to create and share lists of revoked credentials. This means that the batch sizes for the revocation are small and this smaller size compromises privacy. There is an additional issue: the whole thing is challenging on mobile due to needing to potentially download the tails file through a data connection, etc.
	-Torsten Lodderstedt
@torsten@yes.com @Paul.Bastian@bdr.de Further implementation of Anoncreds is IRMA Irma.app (in the Netherlands, which builds not on Aries/Indy - https://github.com/privacybydesign)
	-Helge Michael
Thanks for pointing out. I will check back with the IRMA developers.
	-Torsten Lodderstedt
here is the answer I got: "The answer is, it depends on how you interpret “AnonCreds”. Some seem to regard it as synonymous with the Idemix cryptographic scheme (the RSA-based one), in which case we do; IRMA is essentially an implementation of that scheme. But if you interpret it as implementing this spec https://anoncreds-wg.github.io/anoncreds-spec exactly, then the answer is no; we do a number of things not involving the cryptography itself in our own way."
	-Torsten Lodderstedt</t>
      </text>
    </comment>
    <comment authorId="0" ref="L8">
      <text>
        <t xml:space="preserve">@kristina.yasuda@microsoft.com 
Can you please add the existing implementations?
_Kristina Yasuda zugewiesen_
	-Torsten Lodderstedt</t>
      </text>
    </comment>
    <comment authorId="0" ref="L1">
      <text>
        <t xml:space="preserve">I think we also need to add actual implementation/deployment/operation experience in terms of scale and reliability
	-Torsten Lodderstedt</t>
      </text>
    </comment>
    <comment authorId="0" ref="L7">
      <text>
        <t xml:space="preserve">@kristina.yasuda@microsoft.com could you please add the implementations you are aware of?
_Kristina Yasuda zugewiesen_
	-Torsten Lodderstedt</t>
      </text>
    </comment>
    <comment authorId="0" ref="A49">
      <text>
        <t xml:space="preserve">DIF relevant references:
https://docs.google.com/spreadsheets/d/1B6Koo8_wUoN4SPDvX7gaKBtkKBr6efOLwKIeVoy4mdI/edit#gid=896375900
	-Andre Kudra</t>
      </text>
    </comment>
    <comment authorId="0" ref="H5">
      <text>
        <t xml:space="preserve">BBS is at its core a proof of possession scheme so doesn't actually require holder managed cryptographic keys to protect against replay attacks, it can of course be used with normal public key binding too though, e.g did based binding or possibly private holder binding (like linked secrets) in future.
	-Tobias Looker
Can you please give a hint how BBS prevents credential replay w/o cryptographic holder binding?
	-Torsten Lodderstedt
@tobias.looker@mattr.global Can you please give a hint how BBS prevents credential replay w/o cryptographic holder binding?
	-Torsten Lodderstedt
With BBS the signature on the credential as issued by the issuer is considered secret (only known by the holder) and a generated proof proves knowledge of this signature, because the proof also includes a nonce it enables a verifier to detect a replay attack
	-Tobias Looker
Would there be any way to prevent an attacker from replaying a stolen credential? I mean if everything relevant for proof of possession is created by the issuer and is contained in the credential, an attacker able to steal the credential would be able to create the proof of possession, right?
	-Torsten Lodderstedt
I wouldn't say that it is replaying a stolen credential, its proving possession of the credential. Stealing the credential is akin to stealing the private key associated to a DID in an issued JSON-LD based credential
	-Tobias Looker
The private key can be protected by creating and leaving it in a secure enclave/element. The equivalent for BBS would be to put the credential into a secure enclave/element?
	-Torsten Lodderstedt
@tobias.looker@mattr.globalhow does the BoundBBS+ spec fit into here? Wasn't this meant to provide holder binding?
	-Paul Bastian
Yes that is another layer on top here. But an ordinary BBS signature that doesn't have binding to a prover cryptographic key behaves like above
	-Anonymous</t>
      </text>
    </comment>
    <comment authorId="0" ref="G5">
      <text>
        <t xml:space="preserve">Just a note that BBS as a scheme really doesnt care about how you manage public keys, but considering its most commonly used with JSON-LD today and that most commonly uses DIDs I think this is the most accurate
	-Tobias Looker
this table compose profiles that can be used to build applications, so every line requires decisions about format, signing algo, revocation, key mgmt - general properties of the signing algo can be explained in the component table below
	-Torsten Lodderstedt</t>
      </text>
    </comment>
    <comment authorId="0" ref="J10">
      <text>
        <t xml:space="preserve">workaround: issue RP-bound or ephemeral credential (batch issued)
	-Torsten Lodderstedt</t>
      </text>
    </comment>
    <comment authorId="0" ref="K4">
      <text>
        <t xml:space="preserve">Workaround: additional device binding (causes linkability)
	-Torsten Lodderstedt</t>
      </text>
    </comment>
    <comment authorId="0" ref="J8">
      <text>
        <t xml:space="preserve">workaround: issue RP-bound or ephemeral credential (batch issued)
	-Torsten Lodderstedt</t>
      </text>
    </comment>
    <comment authorId="0" ref="F7">
      <text>
        <t xml:space="preserve">credential lifecycle management via short expiration and re-issuance
	-Torsten Lodderstedt
Confirmed IIWXXXV
	-Andre Kudra</t>
      </text>
    </comment>
    <comment authorId="0" ref="B10">
      <text>
        <t xml:space="preserve">@tobias.looker@mattr.global can you please add some explanation about ICAO DTC, esp. format and lifecycle management.
_Tobias Looker zugewiesen_
	-Torsten Lodderstedt
----
@kristina.yasuda@microsoft.com please add an explanation
_Kristina Yasuda zugewiesen_
	-Torsten Lodderstedt</t>
      </text>
    </comment>
    <comment authorId="0" ref="B11">
      <text>
        <t xml:space="preserve">@bastianpaul@googlemail.com
_Paul Bastian zugewiesen_
	-Torsten Lodderstedt</t>
      </text>
    </comment>
    <comment authorId="0" ref="B8">
      <text>
        <t xml:space="preserve">@kristina.yasuda@microsoft.com please add an explanation
_Kristina Yasuda zugewiesen_
	-Torsten Lodderstedt</t>
      </text>
    </comment>
    <comment authorId="0" ref="B7">
      <text>
        <t xml:space="preserve">@kristina.yasuda@microsoft.com can you please add an explanation of this combination + some text about credential lifecycle management
_Kristina Yasuda zugewiesen_
	-Torsten Lodderstedt</t>
      </text>
    </comment>
    <comment authorId="0" ref="A3">
      <text>
        <t xml:space="preserve">@paul.bastian@bdr.de
@bastianpaul@googlemail.com 
bitte füllen
_Paul.Bastian@bdr.de zugewiesen_
	-Torsten Lodderstedt</t>
      </text>
    </comment>
    <comment authorId="0" ref="K10">
      <text>
        <t xml:space="preserve">Guiding Core Principles for the Development of Digital Travel Credential (DTC) states:
"Like a regular travel document, issuing authorities can invalidate a DTC by reporting it to the appropriate domestic and international authorities. DTCs that are lost, stolen, revoked or cancelled are no longer valid for travel. Issuing authorities can invalidate a DTC by reporting the issued eMRTD (which has been derived from a record) lost, stolen, revoked or cancelled. The invalidation of the source authorization would automatically invalidate all DTC-VCs linked to that eMRTD.
MRTD bound or eMRTD-PC bound DTCs share the Document Number with an existing eMRTD. Thus, revocation of the existing eMRTD also revokes the DTC. PC bound DTCs do not share the document number with any eMRTD, thus, the PC bound DTC must be revoked on its own."
	-Sebastian Elfors IDnow</t>
      </text>
    </comment>
    <comment authorId="0" ref="B35">
      <text>
        <t xml:space="preserve">please specify
	-Paul Bastian
What would you like in terms of specifics, JWP is a new proposed format that would support a variety of cryptographic schemes including the hash-n-salt style scheme of mDL but also more advanced schemes like BBS
	-Tobias Looker</t>
      </text>
    </comment>
  </commentList>
</comments>
</file>

<file path=xl/comments2.xml><?xml version="1.0" encoding="utf-8"?>
<comments xmlns:r="http://schemas.openxmlformats.org/officeDocument/2006/relationships" xmlns="http://schemas.openxmlformats.org/spreadsheetml/2006/main">
  <authors>
    <author/>
  </authors>
  <commentList>
    <comment authorId="0" ref="A2">
      <text>
        <t xml:space="preserve">W3C VC (not the JWT) data model is not listed. Any specific reason why?
	-Alen Horvat</t>
      </text>
    </comment>
    <comment authorId="0" ref="L6">
      <text>
        <t xml:space="preserve">added by me, based on input from expert at walt.id
	-Maaike</t>
      </text>
    </comment>
    <comment authorId="0" ref="L4">
      <text>
        <t xml:space="preserve">added by me, based on input from expert at walt.id
	-Maaike</t>
      </text>
    </comment>
    <comment authorId="0" ref="M6">
      <text>
        <t xml:space="preserve">did:key, did:web. did:ebsi, did:iota, did:jwk, did:cheqd, did:velocity
	-Maaike</t>
      </text>
    </comment>
    <comment authorId="0" ref="M4">
      <text>
        <t xml:space="preserve">added by me, based on input from expert at walt.id
	-Maaike</t>
      </text>
    </comment>
    <comment authorId="0" ref="L9">
      <text>
        <t xml:space="preserve">https://www.iana.org/assignments/jose/jose.xhtml#web-signature-encryption-algorithms
and for post-quantum algorithms
https://datatracker.ietf.org/doc/draft-ietf-cose-post-quantum-signatures/
	-Daniel Fett</t>
      </text>
    </comment>
    <comment authorId="0" ref="B9">
      <text>
        <t xml:space="preserve">Should be https://github.com/oauth-wg/oauth-selective-disclosure-jwt#implementations
	-Daniel Fett</t>
      </text>
    </comment>
    <comment authorId="0" ref="A17">
      <text>
        <t xml:space="preserve">@maaike.vanleuken@tno.nl may I ask you to reach out to Sietse to get this row filled?
_Maaike van Leuken zugewiesen_
	-Torsten Lodderstedt
Will do!
	-Anonymous</t>
      </text>
    </comment>
    <comment authorId="0" ref="A16">
      <text>
        <t xml:space="preserve">@torsten@lodderstedt.net reach out to Cristopher
_Torsten Lodderstedt zugewiesen_
	-Torsten Lodderstedt</t>
      </text>
    </comment>
    <comment authorId="0" ref="A14">
      <text>
        <t xml:space="preserve">@a.kudra@esatus.com same here
_Andre Kudra zugewiesen_
	-Torsten Lodderstedt</t>
      </text>
    </comment>
    <comment authorId="0" ref="A12">
      <text>
        <t xml:space="preserve">@Michael.Jones@microsoft.com seems you are the master of a lot of entries in this list ;-)
_Michael Jones zugewiesen_
	-Torsten Lodderstedt</t>
      </text>
    </comment>
    <comment authorId="0" ref="A11">
      <text>
        <t xml:space="preserve">@Michael.Jones@microsoft.com Hi, could you complete this row as well?
_Michael Jones zugewiesen_
	-Torsten Lodderstedt</t>
      </text>
    </comment>
    <comment authorId="0" ref="A9">
      <text>
        <t xml:space="preserve">@fett@danielfett.de Hi, may I ask you to do a QA and fill in the blanks? Thanks!
_Daniel Fett zugewiesen_
	-Torsten Lodderstedt</t>
      </text>
    </comment>
    <comment authorId="0" ref="A8">
      <text>
        <t xml:space="preserve">@kristina.yasuda@microsoft.com Hi, could you please fill the blanks and do a QA? We want to release the matrix soon. Thanks!
_Kristina Yasuda zugewiesen_
	-Torsten Lodderstedt</t>
      </text>
    </comment>
    <comment authorId="0" ref="A7">
      <text>
        <t xml:space="preserve">@tobias.looker@mattr.global Hi, May I ask you to take a look on the JWP row, fill the blanks and do a QA? Thanks!
_Tobias Looker zugewiesen_
	-Torsten Lodderstedt</t>
      </text>
    </comment>
    <comment authorId="0" ref="A6">
      <text>
        <t xml:space="preserve">@Michael.Jones@microsoft.com Hi Mike, may I ask you to fill the blanks and do a QA for JWTs? Thanks!
_Michael Jones zugewiesen_
	-Torsten Lodderstedt</t>
      </text>
    </comment>
    <comment authorId="0" ref="A5">
      <text>
        <t xml:space="preserve">@andrewhughes@pingidentity.com Hi Andrew, could you please fill the blanks and do a QA?
_Andrew Hughes zugewiesen_
	-Torsten Lodderstedt</t>
      </text>
    </comment>
    <comment authorId="0" ref="A4">
      <text>
        <t xml:space="preserve">@a.kudra@esatus.com reach out to Brent Zundel (VC WG co-chair) for completion and QA?
_Andre Kudra zugewiesen_
	-Torsten Lodderstedt</t>
      </text>
    </comment>
    <comment authorId="0" ref="A3">
      <text>
        <t xml:space="preserve">@a.kudra@esatus.com 
need to reach out to Stephen Curran for QA and IPR Policy
_Andre Kudra zugewiesen_
	-Torsten Lodderstedt</t>
      </text>
    </comment>
    <comment authorId="0" ref="J5">
      <text>
        <t xml:space="preserve">yes (salted hashes)
	-Anonymous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0">
      <text>
        <t xml:space="preserve">Do we want to include Baby Jubjub Elliptic Curve which sees use in the Iden3 ZKP identity architecture?
https://docs.iden3.io/getting-started/babyjubjub/
https://eips.ethereum.org/EIPS/eip-2494
	-Keith Kowal
As far as I understand, this curve is used with zk-SNARK, so I guess it would make sense to add the zk-SNARK proof scheme?
	-Torsten Lodderstedt
Up to you :)  The commercial solution deploying it to date is Polygon ID
https://polygon.technology/polygon-id
	-Keith Kowal</t>
      </text>
    </comment>
    <comment authorId="0" ref="A7">
      <text>
        <t xml:space="preserve">will try to fill those rows with Christopher
@torsten@lodderstedt.net
_Torsten Lodderstedt zugewiesen_
	-Torsten Lodderstedt</t>
      </text>
    </comment>
    <comment authorId="0" ref="A3">
      <text>
        <t xml:space="preserve">@a.kudra@esatus.com I guess Stephen Curran is the go to guy here as well.
_Andre Kudra zugewiesen_
	-Torsten Lodderstedt</t>
      </text>
    </comment>
    <comment authorId="0" ref="A4">
      <text>
        <t xml:space="preserve">@tobias.looker@mattr.global may I ask you to fill this and the following row on BBS? Thanks!
_Tobias Looker zugewiesen_
	-Torsten Lodderstedt</t>
      </text>
    </comment>
  </commentList>
</comments>
</file>

<file path=xl/comments4.xml><?xml version="1.0" encoding="utf-8"?>
<comments xmlns:r="http://schemas.openxmlformats.org/officeDocument/2006/relationships" xmlns="http://schemas.openxmlformats.org/spreadsheetml/2006/main">
  <authors>
    <author/>
  </authors>
  <commentList>
    <comment authorId="0" ref="A4">
      <text>
        <t xml:space="preserve">@a.kudra@esatus.com Stephen Curran as well, I guess
_Andre Kudra zugewiesen_
	-Torsten Lodderstedt</t>
      </text>
    </comment>
    <comment authorId="0" ref="H14">
      <text>
        <t xml:space="preserve">issuer using X.509 fall into this category as the key itself is raw. The fact that it is bound to a certain DN or to a certain trust anchor is then used to establish trust
	-Torsten Lodderstedt</t>
      </text>
    </comment>
  </commentList>
</comments>
</file>

<file path=xl/comments5.xml><?xml version="1.0" encoding="utf-8"?>
<comments xmlns:r="http://schemas.openxmlformats.org/officeDocument/2006/relationships" xmlns="http://schemas.openxmlformats.org/spreadsheetml/2006/main">
  <authors>
    <author/>
  </authors>
  <commentList>
    <comment authorId="0" ref="A11">
      <text>
        <t xml:space="preserve">DIF Trust Establishment 
https://github.com/decentralized-identity/trust-establishment
	-Keith Kowal
Interesting. Seems to be pretty new work. Is it based on deployment experience?
	-Torsten Lodderstedt
From my understanding Indicio has deployed it, and Block is looking to use it.
	-Keith Kowal
The other Trust Management approach of note is from ToIP
https://wiki.trustoverip.org/display/HOME/ToIP+Trust+Registry+Protocol+Specification
	-Keith Kowal
Hopefully these two are complementary! The DIF spec is super narrow, just a data model for some trust documents, informed by and co-designed by Indicio; the TOIP spec is a little more complex and may even involve the Fraunhofer TRAIN work if I remember correctly?
	-Bumblefudge von CASA
Glad to help get the DIF and/or TOIP work included in this matrix if appropriate, just DM me on DIF Slack
	-Bumblefudge von CASA
(this is Juan btw, just realized I changed my Google Account name)
	-Bumblefudge von CASA</t>
      </text>
    </comment>
    <comment authorId="0" ref="A3">
      <text>
        <t xml:space="preserve">I suggest to rename in "PKI", x.509 certificates are just the technical format
	-luca boldrin
Hi Luca, thanks for your comment! This comparison is about the technical formats/standards (and their features and capabilities). Isn't X.509 the term for the standard?
	-Torsten Lodderstedt
hi Torsten, if the focus is on the technical formats, indeed you are right, the standard is rfc5280 - forget my comment. I thought it was more widely on "trust management. models"
	-luca boldrin</t>
      </text>
    </comment>
  </commentList>
</comments>
</file>

<file path=xl/comments6.xml><?xml version="1.0" encoding="utf-8"?>
<comments xmlns:r="http://schemas.openxmlformats.org/officeDocument/2006/relationships" xmlns="http://schemas.openxmlformats.org/spreadsheetml/2006/main">
  <authors>
    <author/>
  </authors>
  <commentList>
    <comment authorId="0" ref="C7">
      <text>
        <t xml:space="preserve">Works also with statuslist2021
	-Mirko Mollik</t>
      </text>
    </comment>
    <comment authorId="0" ref="E1">
      <text>
        <t xml:space="preserve">split credential format and algos
	-Torsten Lodderstedt</t>
      </text>
    </comment>
    <comment authorId="0" ref="C2">
      <text>
        <t xml:space="preserve">ZKP revocation, status of revocation at presentation time only
	-Torsten Lodderstedt</t>
      </text>
    </comment>
  </commentList>
</comments>
</file>

<file path=xl/sharedStrings.xml><?xml version="1.0" encoding="utf-8"?>
<sst xmlns="http://schemas.openxmlformats.org/spreadsheetml/2006/main" count="1216" uniqueCount="397">
  <si>
    <t>Authors</t>
  </si>
  <si>
    <t>Andre Kudra, Torsten Lodderstedt, Paul Bastian, Mirko Mollik, Maaike van Leuken, Caspar Roelofs.</t>
  </si>
  <si>
    <r>
      <rPr/>
      <t xml:space="preserve">A description of the concepts of this sheet can be found at </t>
    </r>
    <r>
      <rPr>
        <color rgb="FF1155CC"/>
        <u/>
      </rPr>
      <t>https://github.com/vcstuff/credential-profile-comparison</t>
    </r>
  </si>
  <si>
    <t>Copyright</t>
  </si>
  <si>
    <t>Creative Commons Zero v1.0 Universal</t>
  </si>
  <si>
    <t>Common Credential Types consist of (named 'Credential Profile'):</t>
  </si>
  <si>
    <t>Credential Profile</t>
  </si>
  <si>
    <t>Profile Configurator</t>
  </si>
  <si>
    <t>Credential Profile specific</t>
  </si>
  <si>
    <t>EUDIW - ARF 1.0 and likely LSP support (delete column if irrelevant)</t>
  </si>
  <si>
    <t>Format + Signature + Revocation + Key Mgmt Issuer + Key Mgmt Holder</t>
  </si>
  <si>
    <t>Credential Profile is commonly called</t>
  </si>
  <si>
    <t>Credential Profile Description</t>
  </si>
  <si>
    <t>Trust Management</t>
  </si>
  <si>
    <t>Formal Specification</t>
  </si>
  <si>
    <t>IPR Policy</t>
  </si>
  <si>
    <t>Implementations</t>
  </si>
  <si>
    <t>Notes from an ARF 1.0 author and Toolbox member regarding the likely development of plugins / modules for the LSP efforts.</t>
  </si>
  <si>
    <t>Glossary &gt;&gt;&gt;
Credential Profile vvv</t>
  </si>
  <si>
    <t>This is the term under which the profile is usually referred to in (technical) conversations, descriptions and discussions.</t>
  </si>
  <si>
    <t>A narrative that describes the profile, ideally understandable for a layman.</t>
  </si>
  <si>
    <t>How establish Verifiers trust with Issuers?</t>
  </si>
  <si>
    <t>Does a formal specification for the complete tech stack exist?</t>
  </si>
  <si>
    <t>If a Profile-specific IPR Policy exists, it need to be described here</t>
  </si>
  <si>
    <t>Known implementations of the particiular credential profile</t>
  </si>
  <si>
    <t>AnonCreds</t>
  </si>
  <si>
    <t>Well-known default profile in all Hyperledger Indy implementations. A favoured profile due to selective disclosure and predicate capability as well as privacy-preserving revocation mechanism. Standardization in community spec in progress (July 2022).</t>
  </si>
  <si>
    <t>AnonCred</t>
  </si>
  <si>
    <t>CL</t>
  </si>
  <si>
    <t>Indy Revocation</t>
  </si>
  <si>
    <t>did:indy</t>
  </si>
  <si>
    <t>link secrets</t>
  </si>
  <si>
    <t>Verifier knows Issuers</t>
  </si>
  <si>
    <t>tbd</t>
  </si>
  <si>
    <t>Hyperledger Indy + Aries, Esatus, iGrant Data Wallet</t>
  </si>
  <si>
    <t>Type 1: No
Type 2: No (due to indy rev and LS)
Potential candidate for Type 3?</t>
  </si>
  <si>
    <t>JSON-LD VCs with BBS (Credential is Secret)</t>
  </si>
  <si>
    <t>[Profile description goes here]</t>
  </si>
  <si>
    <t>LDP-VC</t>
  </si>
  <si>
    <t>BoundBBS+</t>
  </si>
  <si>
    <t>Status List 2021</t>
  </si>
  <si>
    <t>did:web</t>
  </si>
  <si>
    <t>credential as secret</t>
  </si>
  <si>
    <t>Type 1: No
Type 2: tbd</t>
  </si>
  <si>
    <t>JSON-LD VCs with BBS (Holder DID)</t>
  </si>
  <si>
    <t>BBS+ with public key binding</t>
  </si>
  <si>
    <t>did:key</t>
  </si>
  <si>
    <t>Type 1: No
Type 2: Likely</t>
  </si>
  <si>
    <t>ISO mDL</t>
  </si>
  <si>
    <t>MDOC</t>
  </si>
  <si>
    <t>ECDSA</t>
  </si>
  <si>
    <t>medium-term expiration</t>
  </si>
  <si>
    <t>pub key in X.509 cert</t>
  </si>
  <si>
    <t>cose key</t>
  </si>
  <si>
    <t>Verified issuer certificate authority list (VICAL)</t>
  </si>
  <si>
    <t>ISO 18013-5</t>
  </si>
  <si>
    <t>Apple Wallet, UL, IDEMA</t>
  </si>
  <si>
    <t>Type 1: Yes
Type 2: Yes</t>
  </si>
  <si>
    <t>JWT VC Presentation Profile</t>
  </si>
  <si>
    <t>https://identity.foundation/jwt-vc-presentation-profile/</t>
  </si>
  <si>
    <t>JWT-VC</t>
  </si>
  <si>
    <t>did:ion (long form)</t>
  </si>
  <si>
    <t>MS Authenticator, Ping Wallet, Workday Wallet</t>
  </si>
  <si>
    <t>Type 1: No
Type 2: Depends on did resolver</t>
  </si>
  <si>
    <t>JWT VC Presentation Profile 2</t>
  </si>
  <si>
    <t>ICAO DTC</t>
  </si>
  <si>
    <t>SLTD database (travel and identity documents)</t>
  </si>
  <si>
    <t>raw public keys (none jwk)</t>
  </si>
  <si>
    <t>X.509 certificates</t>
  </si>
  <si>
    <t>Type 1: No
Type 2: No (likely as seperate plugin)</t>
  </si>
  <si>
    <t>x.509</t>
  </si>
  <si>
    <t>CRL - cerficiate revocation list</t>
  </si>
  <si>
    <t>Type 1: No (if you mean attribute certs)
Type 2: tbd</t>
  </si>
  <si>
    <t>SD-JWT VCs (w/ X.509 for Issuers)</t>
  </si>
  <si>
    <t>SD-JWT-VC</t>
  </si>
  <si>
    <t>did:jwk</t>
  </si>
  <si>
    <t>IRMA (Yivi) wallet</t>
  </si>
  <si>
    <t>https://dominoweb.draco.res.ibm.com/reports/rz3730_revised.pdf</t>
  </si>
  <si>
    <t>Idemix attribute-based credential</t>
  </si>
  <si>
    <t>RSA-B - cryptographic accumulator based on RSA</t>
  </si>
  <si>
    <t>IRMA (Yivi) Schemes</t>
  </si>
  <si>
    <t>IRMA (Yivi)</t>
  </si>
  <si>
    <t>Type 1: No
Type 2: No (due to revocation and LS)
Potential candidate for Type 3?</t>
  </si>
  <si>
    <t>NGI Atlantic for OpenID4VCs</t>
  </si>
  <si>
    <t>https://ngiatlantic.info
https://ngiatlantic.eu/funded-experiments/next-generation-ssi-standards</t>
  </si>
  <si>
    <t>short-term expiration</t>
  </si>
  <si>
    <t>TRAIN</t>
  </si>
  <si>
    <t>https://ngiatlantic.info</t>
  </si>
  <si>
    <t>Apache 2</t>
  </si>
  <si>
    <t>CROSSWORD CYBERSECURITY LTD, FRAUNHOFER FHG AND SPRUCE SYSTEMS, INC.
Utilized in VC-EDU JFF Plugfest 2</t>
  </si>
  <si>
    <t>Type 1: No
Type 2: Yes</t>
  </si>
  <si>
    <t>ESSIF (natural person)</t>
  </si>
  <si>
    <t>did:ebsi</t>
  </si>
  <si>
    <t>did:ebsinp</t>
  </si>
  <si>
    <t>EBSI Trust Registries</t>
  </si>
  <si>
    <t>walt.id</t>
  </si>
  <si>
    <t>JFFLabs x VC-EDU PlugFest2 (VC)</t>
  </si>
  <si>
    <t>Interoperability profile used in the PlugFest2</t>
  </si>
  <si>
    <t>EdDSA</t>
  </si>
  <si>
    <t>JFFLabs x VC-EDU PlugFest2 (LDP)</t>
  </si>
  <si>
    <t>SDI Interoperability Profile</t>
  </si>
  <si>
    <t>Interoperability profile used in the "Schaufenster Digitale Identität" program, founded by the German government</t>
  </si>
  <si>
    <t>did:keri</t>
  </si>
  <si>
    <t>OpenID4VC High Assurance Profile with SD-JWT-VC</t>
  </si>
  <si>
    <t>JWT status list</t>
  </si>
  <si>
    <t>.well-known/jwt-issuer</t>
  </si>
  <si>
    <t>raw public keys (jwk)</t>
  </si>
  <si>
    <t>DDIP</t>
  </si>
  <si>
    <t>[Call name goes here]</t>
  </si>
  <si>
    <t>References to below table changed to dedicated tab!</t>
  </si>
  <si>
    <t>Table still left here as comments cannot be copied!</t>
  </si>
  <si>
    <t>Credential Format</t>
  </si>
  <si>
    <t>Implementation Support (e.g. Libraries)</t>
  </si>
  <si>
    <t>Specification</t>
  </si>
  <si>
    <t>Standardization (Body, Process)</t>
  </si>
  <si>
    <t>Technology Readiness Level</t>
  </si>
  <si>
    <t>Encoding Scheme</t>
  </si>
  <si>
    <t xml:space="preserve">Rich Schemas/Semantic </t>
  </si>
  <si>
    <t>Crypto Agility</t>
  </si>
  <si>
    <t>Selective Disclosure</t>
  </si>
  <si>
    <t>Predicates</t>
  </si>
  <si>
    <t>Compatibility with Signing Algorithms</t>
  </si>
  <si>
    <t>Compatibility with Key Management Methods (Issuer)</t>
  </si>
  <si>
    <t>Glossary</t>
  </si>
  <si>
    <t>Which/How many useful software libraries available?</t>
  </si>
  <si>
    <t xml:space="preserve">What is the policy regarding intellectual properties associated with this technology? </t>
  </si>
  <si>
    <t>Where is the credential format specified?</t>
  </si>
  <si>
    <t>Under which Standardization Body and which standards track/status is the credential format standardized?</t>
  </si>
  <si>
    <t>According to NASA-Scheme (http://www.artemisinnovation.com/images/TRL_White_Paper_2004-Edited.pdf)</t>
  </si>
  <si>
    <t xml:space="preserve">Data encoding on the storage layer which applies to this credential format </t>
  </si>
  <si>
    <t>Is the credential format able to communicate data or annotations that supports the semantic understanding of the credential data?</t>
  </si>
  <si>
    <t>Is the credential format capable to cover different cryptographic algorithms and achieve cryptographic agility, as demanded by regulations?</t>
  </si>
  <si>
    <t>Is the credential format capable of selective disclosure - presenting or revealing a subset of claims/attributes - without relying on architecture and protocol solutions like Just-in-Time issuance or a presentation transformation by a trusted third party?</t>
  </si>
  <si>
    <t>Is the credential Format able to produce general-purpose predicates, that means attestations without revealing the data, e.g. age over 18?</t>
  </si>
  <si>
    <t xml:space="preserve">What signing algorithms can the format be combined with </t>
  </si>
  <si>
    <t>What key management methods can the credential format combined it.</t>
  </si>
  <si>
    <t>https://github.com/hyperledger/indy-shared-rs
Community plans to pull anon creds implementation out of Indy and facilitate multi independent implementations through the specification (see respective cell)</t>
  </si>
  <si>
    <t>https://anoncreds-wg.github.io/anoncreds-spec/</t>
  </si>
  <si>
    <t>Community Spec (draft)</t>
  </si>
  <si>
    <t>TRL 6 or 7</t>
  </si>
  <si>
    <t>JSON</t>
  </si>
  <si>
    <t>no</t>
  </si>
  <si>
    <t>none</t>
  </si>
  <si>
    <t>yes (ZKP)</t>
  </si>
  <si>
    <t>yes</t>
  </si>
  <si>
    <t>did:indy
Cosmos (https://cheqd.io/blog/anoncreds-indy-pendence)
Hyperledger Fabric (https://github.com/crubn/fabric-aries)
memory ledger, file, immudb (https://github.com/findy-network)</t>
  </si>
  <si>
    <t>https://github.com/digitalbazaar/jsonld.js</t>
  </si>
  <si>
    <t>https://www.w3.org/Consortium/Patent-Policy-20200915/#sec-Requirements</t>
  </si>
  <si>
    <t>https://www.w3.org/TR/vc-data-model/</t>
  </si>
  <si>
    <t>W3C</t>
  </si>
  <si>
    <t>TBD</t>
  </si>
  <si>
    <t>JSON-LD</t>
  </si>
  <si>
    <t>yes, with one of the following algs:
BBS
CL-Signatures (CL)
Short Randomizable Signatures (ps-sig)</t>
  </si>
  <si>
    <t>depending on signature algorithm</t>
  </si>
  <si>
    <t>Apple, Idemia, Thales, HID global, GET Group, Google, Panasonic</t>
  </si>
  <si>
    <t>ISO</t>
  </si>
  <si>
    <t>TRL 7</t>
  </si>
  <si>
    <t>CBOR</t>
  </si>
  <si>
    <t>JWT</t>
  </si>
  <si>
    <t>https://jwt.io/libraries</t>
  </si>
  <si>
    <t>https://trustee.ietf.org/documents/trust-legal-provisions/</t>
  </si>
  <si>
    <t>https://datatracker.ietf.org/doc/rfc7519/</t>
  </si>
  <si>
    <t>IETF</t>
  </si>
  <si>
    <t>TRL 9</t>
  </si>
  <si>
    <t>JSON ?</t>
  </si>
  <si>
    <t>JWP</t>
  </si>
  <si>
    <t>https://github.com/json-web-proofs/json-web-proofs</t>
  </si>
  <si>
    <t>DIF</t>
  </si>
  <si>
    <t>TRL 3 or 4</t>
  </si>
  <si>
    <t>yes (ZKP, Hash&amp;Salt)</t>
  </si>
  <si>
    <t>TRL 8</t>
  </si>
  <si>
    <t>JSON, JSON-LD</t>
  </si>
  <si>
    <t>SD-JWT</t>
  </si>
  <si>
    <t>https://github.com/oauthstuff/draft-selective-disclosure-jwt#implementations</t>
  </si>
  <si>
    <t>https://datatracker.ietf.org/doc/draft-ietf-oauth-selective-disclosure-jwt/</t>
  </si>
  <si>
    <t>IETF (OAuth WG)</t>
  </si>
  <si>
    <t>TRL 4</t>
  </si>
  <si>
    <t>JSON, JSON-LD ?</t>
  </si>
  <si>
    <t>yes (salted hashes)</t>
  </si>
  <si>
    <t>TRL 3</t>
  </si>
  <si>
    <t>ITUT</t>
  </si>
  <si>
    <t>ASN.1</t>
  </si>
  <si>
    <t>CWT</t>
  </si>
  <si>
    <t>https://www.rfc-editor.org/rfc/rfc8392.html</t>
  </si>
  <si>
    <t>ACDC (KERI)</t>
  </si>
  <si>
    <t>https://datatracker.ietf.org/doc/html/draft-ssmith-acdc-00</t>
  </si>
  <si>
    <t>IETF (intention to go to Blockchain WG)</t>
  </si>
  <si>
    <t>CESR</t>
  </si>
  <si>
    <t>yes*</t>
  </si>
  <si>
    <t>possible</t>
  </si>
  <si>
    <t>CESR/CESR Proof</t>
  </si>
  <si>
    <t>https://www.ietf.org/archive/id/draft-pfeairheller-cesr-proof-00.html</t>
  </si>
  <si>
    <t>ICAO</t>
  </si>
  <si>
    <t>Gordian Envelope</t>
  </si>
  <si>
    <r>
      <rPr>
        <color rgb="FFF4CCCC"/>
      </rPr>
      <t xml:space="preserve">command-line MVP </t>
    </r>
    <r>
      <rPr>
        <color rgb="FFF4CCCC"/>
        <u/>
      </rPr>
      <t>https://github.com/BlockchainCommons/envelope-cli-swift</t>
    </r>
    <r>
      <rPr>
        <color rgb="FFF4CCCC"/>
      </rPr>
      <t>, rust libraries on the way.</t>
    </r>
  </si>
  <si>
    <r>
      <rPr>
        <color rgb="FFF4CCCC"/>
      </rPr>
      <t xml:space="preserve">SPDI:BSD-2-Clause-Patent </t>
    </r>
    <r>
      <rPr>
        <color rgb="FFF4CCCC"/>
        <u/>
      </rPr>
      <t>https://spdx.org/licenses/BSD-2-Clause-Patent.html</t>
    </r>
  </si>
  <si>
    <r>
      <rPr>
        <color rgb="FFF4CCCC"/>
        <u/>
      </rPr>
      <t>https://github.com/BlockchainCommons/BCSwiftSecureComponents</t>
    </r>
    <r>
      <rPr>
        <color rgb="FFF4CCCC"/>
      </rPr>
      <t xml:space="preserve"> (this will be moved elsewhere soon).</t>
    </r>
  </si>
  <si>
    <t>IETF (for CBOR registration) W3C (for did method and alternative DID document and credentials data format)</t>
  </si>
  <si>
    <t>TRL 3 (did:keri - style event receipts)</t>
  </si>
  <si>
    <t>optional yes</t>
  </si>
  <si>
    <t>3 suites</t>
  </si>
  <si>
    <t>yes (hash-inclusion proof, optional salts)</t>
  </si>
  <si>
    <t>Go struct?</t>
  </si>
  <si>
    <t>&gt;&gt;&gt; NEW LINES ONLY IN THE 2 LINE AREA ABOVE!</t>
  </si>
  <si>
    <t>What signing algorithms can the format be combined with?</t>
  </si>
  <si>
    <t>What key management methods can the credential format be combined with?</t>
  </si>
  <si>
    <t>ECDSA, EdDSA, RSA</t>
  </si>
  <si>
    <t>did:key, did:web. did:ebsi, did:iota, did:jwk, did:cheqd, did:velocity</t>
  </si>
  <si>
    <t>compact and JSON serialization</t>
  </si>
  <si>
    <t>VC (1.1)</t>
  </si>
  <si>
    <t>Yes</t>
  </si>
  <si>
    <t>x509, did methods</t>
  </si>
  <si>
    <t>TRL 6</t>
  </si>
  <si>
    <t>x509</t>
  </si>
  <si>
    <r>
      <rPr/>
      <t xml:space="preserve">command-line MVP </t>
    </r>
    <r>
      <rPr>
        <color rgb="FF1155CC"/>
        <u/>
      </rPr>
      <t>https://github.com/BlockchainCommons/envelope-cli-swift</t>
    </r>
    <r>
      <rPr/>
      <t>, rust libraries on the way.</t>
    </r>
  </si>
  <si>
    <r>
      <rPr/>
      <t xml:space="preserve">SPDI:BSD-2-Clause-Patent </t>
    </r>
    <r>
      <rPr>
        <color rgb="FF1155CC"/>
        <u/>
      </rPr>
      <t>https://spdx.org/licenses/BSD-2-Clause-Patent.html</t>
    </r>
  </si>
  <si>
    <r>
      <rPr>
        <color rgb="FF1155CC"/>
        <u/>
      </rPr>
      <t>https://github.com/BlockchainCommons/BCSwiftSecureComponents</t>
    </r>
    <r>
      <rPr>
        <color rgb="FF000000"/>
      </rPr>
      <t xml:space="preserve"> (this will be moved elsewhere soon).</t>
    </r>
  </si>
  <si>
    <t>https://github.com/privacybydesign/gabi (cryptography), https://github.com/privacybydesign/irmago (semantics, wallet, servers, more)</t>
  </si>
  <si>
    <t>None. Protocol documented here: https://irma.app/docs/irma-protocol</t>
  </si>
  <si>
    <t>Privacy by Design Foundation</t>
  </si>
  <si>
    <t>none (only Idemix supported)</t>
  </si>
  <si>
    <t>Signing Algorithm</t>
  </si>
  <si>
    <t>Implementation Support (e.g. Libraries) / Active Community</t>
  </si>
  <si>
    <t>Recognition by government authorities (NIST, BSI, ...)</t>
  </si>
  <si>
    <t>Performance</t>
  </si>
  <si>
    <t>Hardware support</t>
  </si>
  <si>
    <t>Unlinkability/Uncorrelatability/Blind signatures possible</t>
  </si>
  <si>
    <t>Security strength</t>
  </si>
  <si>
    <t>Post-quantum security</t>
  </si>
  <si>
    <t>How complex is the implementation? Which/How many useful software libraries available?</t>
  </si>
  <si>
    <t>Where is the signature algorithm specified?</t>
  </si>
  <si>
    <t>Under which Standardization Body and which standards track/status is the signing algorithm standardized?</t>
  </si>
  <si>
    <t>Is the signing algorithm recognized in regulatory frameworks of leading government bodies?</t>
  </si>
  <si>
    <t>How performant is the signing algorithm?</t>
  </si>
  <si>
    <t>Is the Signing Algorithm supported by common hardware-backed cryptographic implementations, such as Secure Elements, SecureEnclave, HSM, Strongbox, TEE, TPM</t>
  </si>
  <si>
    <t>Is the Signing Algorithm capable of creating a credential scheme, such that two verification processes can not be linked/correlated by colluding Verifiers/Relying Parties</t>
  </si>
  <si>
    <t>What level of security strength is common and standardized for this signing algorithm?</t>
  </si>
  <si>
    <t>Is the Signing Algorithm still secure if quantum computing achieves substantial computation power?</t>
  </si>
  <si>
    <t xml:space="preserve">Hyperledger Ursa, https://github.com/privacybydesign/gabi </t>
  </si>
  <si>
    <t>CL-Signatures of there own do not have a formal specification, that is included in Anoncreds</t>
  </si>
  <si>
    <t>some</t>
  </si>
  <si>
    <t>not acknowledged (indendent crypto analysis published)</t>
  </si>
  <si>
    <t>Ursa: up to 7 seconds for a validation and approximately 30 seconds for credential definition generation; IRMA (Yivi): both in less than a second</t>
  </si>
  <si>
    <t>equivalent to RSA2048</t>
  </si>
  <si>
    <t>https://github.com/mattrglobal/bbs-signatures</t>
  </si>
  <si>
    <t>https://datatracker.ietf.org/doc/draft-looker-cfrg-bbs-signatures/</t>
  </si>
  <si>
    <t>DIF (intention to transfer to IRTF CFRG)</t>
  </si>
  <si>
    <t>not acknowledged</t>
  </si>
  <si>
    <t>381 bit curve</t>
  </si>
  <si>
    <t>barely</t>
  </si>
  <si>
    <t>many mature implementations</t>
  </si>
  <si>
    <t>X9.62-2005</t>
  </si>
  <si>
    <t>ANSI</t>
  </si>
  <si>
    <t>256 / 384 / 512 bit</t>
  </si>
  <si>
    <t>widely accepted, though still behind ECDSA</t>
  </si>
  <si>
    <t>high</t>
  </si>
  <si>
    <t>very little</t>
  </si>
  <si>
    <t>257 / 384 / 512 bit</t>
  </si>
  <si>
    <t>RSA</t>
  </si>
  <si>
    <t>yes, but support is fading</t>
  </si>
  <si>
    <t>2048 / 3072 / 4096 (scales bad)</t>
  </si>
  <si>
    <t>Schnorr</t>
  </si>
  <si>
    <t>patents expired</t>
  </si>
  <si>
    <t>different curves-different specs</t>
  </si>
  <si>
    <t>different curves-different standards</t>
  </si>
  <si>
    <t>NIST with Curve25519</t>
  </si>
  <si>
    <t>no (maybe coming)</t>
  </si>
  <si>
    <t>limited</t>
  </si>
  <si>
    <t>Revocation Algorithm</t>
  </si>
  <si>
    <t>Category</t>
  </si>
  <si>
    <t>Observability</t>
  </si>
  <si>
    <t>Traceability</t>
  </si>
  <si>
    <t>Scalability</t>
  </si>
  <si>
    <t>Offline Friendliness</t>
  </si>
  <si>
    <t>Where is the revocation mechanism specified?</t>
  </si>
  <si>
    <t>Under which Standardization Body and which standards track/status is the revocation algorithm standardized</t>
  </si>
  <si>
    <t>Is the revocation algorithm recognized in regulatory frameworks of leading government bodies?</t>
  </si>
  <si>
    <t>Algorithm that behind the implementation of the revocation (Bitlist = each credential has a position in the list. Deny-List: revoced credentials will be added on demand. Accumulator: cryptographic proof the holder presents to show that the credential is not revoked)</t>
  </si>
  <si>
    <t>How performant is the revocation mechanism (for issuer, holder and verifier)?</t>
  </si>
  <si>
    <t>Does the Verifier have the possiblity to observe the revocation status beyond the presentation?</t>
  </si>
  <si>
    <t>Does the issuer have possiblities to trace the usage of his issued credentials through the revocation mechanism?</t>
  </si>
  <si>
    <t>At what scale has the algorithm/technology been demonstrated to work? Are there any known issues?</t>
  </si>
  <si>
    <t>Does the revocation mechanism support an authentication if the holder is offline?</t>
  </si>
  <si>
    <t>https://github.com/transmute-industries/verifiable-data/tree/main/packages/vc-status-rl-2020</t>
  </si>
  <si>
    <t>https://w3c-ccg.github.io/vc-status-list-2021/</t>
  </si>
  <si>
    <t>Bitstring</t>
  </si>
  <si>
    <t xml:space="preserve">potentially possible with malicious </t>
  </si>
  <si>
    <t>CRL - cerfticate revocation list</t>
  </si>
  <si>
    <t>Deny-List</t>
  </si>
  <si>
    <t>Indy SDK</t>
  </si>
  <si>
    <t>Accumulator</t>
  </si>
  <si>
    <t>limitations by accumulator size</t>
  </si>
  <si>
    <t>BBF18- cryptographic accumulator based on RSA</t>
  </si>
  <si>
    <t>VB20 - cryptographic accumulator based on pairings</t>
  </si>
  <si>
    <t>Non-Revocation Token</t>
  </si>
  <si>
    <t>Validity Credential</t>
  </si>
  <si>
    <t>https://github.com/privacybydesign/gabi/tree/master/revocation</t>
  </si>
  <si>
    <t>https://eprint.iacr.org/2017/043.pdf</t>
  </si>
  <si>
    <t>minutes</t>
  </si>
  <si>
    <t>weeks</t>
  </si>
  <si>
    <t>CWT status list</t>
  </si>
  <si>
    <t>Key Management</t>
  </si>
  <si>
    <t>Infrastructure for Key Resolution</t>
  </si>
  <si>
    <t>Key Rotation</t>
  </si>
  <si>
    <t>Key History</t>
  </si>
  <si>
    <t>Party</t>
  </si>
  <si>
    <t>Where is the key management specified?</t>
  </si>
  <si>
    <t>Is there any infrastructure required to resolve keys and/or validate identifier to key binding</t>
  </si>
  <si>
    <t>Can the key refered to in a credential be replaced by another key?</t>
  </si>
  <si>
    <t>Is it possible to retain and obtain the history of keys related to a certain identifier?</t>
  </si>
  <si>
    <t>What party may uses this technique?</t>
  </si>
  <si>
    <t>https://www.rfc-editor.org/rfc/rfc7517</t>
  </si>
  <si>
    <t>conditional (with OpenID Connect Federation Key History)</t>
  </si>
  <si>
    <t>holder, issuer</t>
  </si>
  <si>
    <t>holder</t>
  </si>
  <si>
    <t>https://hyperledger.github.io/indy-did-method/</t>
  </si>
  <si>
    <t>dlt</t>
  </si>
  <si>
    <t>issuer</t>
  </si>
  <si>
    <t>https://github.com/decentralized-identity/ion</t>
  </si>
  <si>
    <t>did:ion (short form)</t>
  </si>
  <si>
    <t>https://w3c-ccg.github.io/did-method-key/</t>
  </si>
  <si>
    <t>did:peer</t>
  </si>
  <si>
    <t>https://identity.foundation/peer-did-method-spec/index.html</t>
  </si>
  <si>
    <t>https://ec.europa.eu/digital-building-blocks/wikis/display/EBSIDOC/EBSI+DID+Method</t>
  </si>
  <si>
    <t>yes(?)</t>
  </si>
  <si>
    <t>KERI</t>
  </si>
  <si>
    <t>https://weboftrust.github.io/did-keri/</t>
  </si>
  <si>
    <t>witness network</t>
  </si>
  <si>
    <t>https://github.com/w3c-ccg/did-method-web</t>
  </si>
  <si>
    <t>web server</t>
  </si>
  <si>
    <t>jwks_uri</t>
  </si>
  <si>
    <t>https://www.rfc-editor.org/rfc/rfc9052.html</t>
  </si>
  <si>
    <t>Description</t>
  </si>
  <si>
    <t>Where is the trust management specified?</t>
  </si>
  <si>
    <t>Explantion how this trust management approach works</t>
  </si>
  <si>
    <t>broadly available</t>
  </si>
  <si>
    <t xml:space="preserve">Trust is managed by way of attributes attested in the certificate (e.g. could be role of an issuer) in combination with trust chains. The ultimate entity in the chain is typically trust anchor recipients need to rely in. </t>
  </si>
  <si>
    <t>Trusted Lists</t>
  </si>
  <si>
    <t>ETSi</t>
  </si>
  <si>
    <t>https://www.etsi.org/deliver/etsi_ts/119600_119699/119612/02.02.01_60/ts_119612v020201p.pdf</t>
  </si>
  <si>
    <t>used by EU Trusted List (https://webgate.ec.europa.eu/tl-browser/)</t>
  </si>
  <si>
    <t>EU Train Project (https://eu-train-project.eu/)</t>
  </si>
  <si>
    <t>Uses DNS records and ETSi Trusted Lists for trust management</t>
  </si>
  <si>
    <t>OpenID Connect Federation</t>
  </si>
  <si>
    <t>OpenID Foundation</t>
  </si>
  <si>
    <t>https://openid.net/specs/openid-connect-federation-1_0.html</t>
  </si>
  <si>
    <t>Uses JWTs and REST APIs to represent trust chains and trust marks</t>
  </si>
  <si>
    <t>https://irma.app/docs/schemes/</t>
  </si>
  <si>
    <t>every issuer publishes its keys at a certain URL, the whole structure is signed by a trusted authority</t>
  </si>
  <si>
    <t>Manual / bespoke</t>
  </si>
  <si>
    <t>None</t>
  </si>
  <si>
    <t>The verifier knows which issuers he trusts for issuing certain credentials, organizational solution</t>
  </si>
  <si>
    <t>Ledger-anchored trust registries</t>
  </si>
  <si>
    <t>ISO 18013-5, Annex C</t>
  </si>
  <si>
    <t>Validation:</t>
  </si>
  <si>
    <t>Format</t>
  </si>
  <si>
    <t>Revocation</t>
  </si>
  <si>
    <t>Recognition by government authoritites (NIST, BSI, ...)</t>
  </si>
  <si>
    <t>implementation support (e.g. Libraries)</t>
  </si>
  <si>
    <t>active community</t>
  </si>
  <si>
    <t>crypto agility</t>
  </si>
  <si>
    <t>Availability</t>
  </si>
  <si>
    <t>Device Binding</t>
  </si>
  <si>
    <t>ZKP</t>
  </si>
  <si>
    <t>Holder Binding</t>
  </si>
  <si>
    <t>Offline Capability</t>
  </si>
  <si>
    <t>Rich Schemas</t>
  </si>
  <si>
    <t>Native Mobile OS Support</t>
  </si>
  <si>
    <t>Keys in Secure Element</t>
  </si>
  <si>
    <t xml:space="preserve">Key Rotation </t>
  </si>
  <si>
    <t>Linkability</t>
  </si>
  <si>
    <t xml:space="preserve">IPR status </t>
  </si>
  <si>
    <t>Use Cases (in use today or envisioned)</t>
  </si>
  <si>
    <t>yes (cryptographic accumulator on DLT)</t>
  </si>
  <si>
    <t>Community Spec (wip)</t>
  </si>
  <si>
    <t>CL not acknowledged (indendent crypto analysis published)</t>
  </si>
  <si>
    <t>medium</t>
  </si>
  <si>
    <t>LD Proofs w/ BBS+</t>
  </si>
  <si>
    <t>statuslist2021</t>
  </si>
  <si>
    <t>W3C (LDP) + DIF (BBS+)</t>
  </si>
  <si>
    <t>low</t>
  </si>
  <si>
    <t>out of scope of ISO spec</t>
  </si>
  <si>
    <t>on demand, one time use</t>
  </si>
  <si>
    <t>yes (depending on the algorithm)</t>
  </si>
  <si>
    <t>yes (depending on algorithm)</t>
  </si>
  <si>
    <t>VC-JWT</t>
  </si>
  <si>
    <t>hash&amp;salt JWTs</t>
  </si>
  <si>
    <t>nowhere yet</t>
  </si>
  <si>
    <t>yes (CRLs and OCSP)</t>
  </si>
  <si>
    <t>Separate data formats and algorithms</t>
  </si>
  <si>
    <t>Implementation complexity?</t>
  </si>
  <si>
    <t>Magnitude of production deployments?</t>
  </si>
  <si>
    <t>Add glossary for categories (i.e. common understanding/interpretation of category)</t>
  </si>
  <si>
    <t>List typical combinations, e.g. AnonCreds + CL sig</t>
  </si>
  <si>
    <t xml:space="preserve">Available (good) libraries </t>
  </si>
  <si>
    <t>See aslo:</t>
  </si>
  <si>
    <t>https://www.lfph.io/wp-content/uploads/2021/04/Verifiable-Credentials-Flavors-Explained-Infographic.pdf</t>
  </si>
</sst>
</file>

<file path=xl/styles.xml><?xml version="1.0" encoding="utf-8"?>
<styleSheet xmlns="http://schemas.openxmlformats.org/spreadsheetml/2006/main" xmlns:x14ac="http://schemas.microsoft.com/office/spreadsheetml/2009/9/ac" xmlns:mc="http://schemas.openxmlformats.org/markup-compatibility/2006">
  <fonts count="50">
    <font>
      <sz val="10.0"/>
      <color rgb="FF000000"/>
      <name val="Arial"/>
      <scheme val="minor"/>
    </font>
    <font>
      <color theme="1"/>
      <name val="Arial"/>
      <scheme val="minor"/>
    </font>
    <font>
      <u/>
      <color rgb="FF0000FF"/>
    </font>
    <font>
      <b/>
      <color rgb="FFFFFFFF"/>
      <name val="Arial"/>
      <scheme val="minor"/>
    </font>
    <font>
      <i/>
      <color rgb="FFFFFFFF"/>
      <name val="Arial"/>
      <scheme val="minor"/>
    </font>
    <font>
      <i/>
      <color theme="1"/>
      <name val="Arial"/>
      <scheme val="minor"/>
    </font>
    <font>
      <i/>
      <color theme="0"/>
      <name val="Arial"/>
      <scheme val="minor"/>
    </font>
    <font>
      <b/>
      <i/>
      <color theme="0"/>
      <name val="Arial"/>
      <scheme val="minor"/>
    </font>
    <font>
      <b/>
      <color theme="1"/>
      <name val="Arial"/>
      <scheme val="minor"/>
    </font>
    <font>
      <b/>
      <color theme="0"/>
      <name val="Arial"/>
      <scheme val="minor"/>
    </font>
    <font>
      <color theme="0"/>
      <name val="Arial"/>
      <scheme val="minor"/>
    </font>
    <font>
      <color rgb="FFFFFFFF"/>
      <name val="Arial"/>
      <scheme val="minor"/>
    </font>
    <font>
      <b/>
      <i/>
      <color theme="1"/>
      <name val="Arial"/>
      <scheme val="minor"/>
    </font>
    <font>
      <u/>
      <color rgb="FF0000FF"/>
    </font>
    <font>
      <u/>
      <color rgb="FF0000FF"/>
    </font>
    <font>
      <u/>
      <color rgb="FF0000FF"/>
    </font>
    <font>
      <u/>
      <color rgb="FF0000FF"/>
    </font>
    <font>
      <u/>
      <color rgb="FF0000FF"/>
    </font>
    <font>
      <u/>
      <color rgb="FF0000FF"/>
    </font>
    <font>
      <u/>
      <color rgb="FF0000FF"/>
    </font>
    <font>
      <b/>
      <color theme="1"/>
      <name val="Arial"/>
    </font>
    <font>
      <u/>
      <color rgb="FF1155CC"/>
      <name val="Arial"/>
    </font>
    <font>
      <u/>
      <color rgb="FF0000FF"/>
      <name val="Arial"/>
    </font>
    <font>
      <color theme="1"/>
      <name val="Arial"/>
    </font>
    <font>
      <u/>
      <color rgb="FF0000FF"/>
      <name val="Arial"/>
    </font>
    <font>
      <u/>
      <color rgb="FF0000FF"/>
      <name val="Arial"/>
    </font>
    <font>
      <u/>
      <color rgb="FF1155CC"/>
    </font>
    <font>
      <u/>
      <color rgb="FF0000FF"/>
    </font>
    <font>
      <u/>
      <color rgb="FF0000FF"/>
    </font>
    <font>
      <u/>
      <color rgb="FF1155CC"/>
      <name val="Arial"/>
    </font>
    <font>
      <u/>
      <color rgb="FF0000FF"/>
      <name val="Arial"/>
    </font>
    <font>
      <b/>
      <sz val="36.0"/>
      <color rgb="FFFF0000"/>
      <name val="Arial"/>
      <scheme val="minor"/>
    </font>
    <font>
      <sz val="36.0"/>
      <color rgb="FFFF0000"/>
      <name val="Arial"/>
      <scheme val="minor"/>
    </font>
    <font>
      <b/>
      <color rgb="FFF4CCCC"/>
      <name val="Arial"/>
      <scheme val="minor"/>
    </font>
    <font>
      <b/>
      <i/>
      <color rgb="FFF4CCCC"/>
      <name val="Arial"/>
      <scheme val="minor"/>
    </font>
    <font>
      <i/>
      <color rgb="FFF4CCCC"/>
      <name val="Arial"/>
      <scheme val="minor"/>
    </font>
    <font>
      <color rgb="FFF4CCCC"/>
      <name val="Arial"/>
      <scheme val="minor"/>
    </font>
    <font>
      <u/>
      <color rgb="FFF4CCCC"/>
    </font>
    <font>
      <u/>
      <color rgb="FFF4CCCC"/>
    </font>
    <font>
      <u/>
      <color rgb="FFF4CCCC"/>
      <name val="&quot;Arial&quot;"/>
    </font>
    <font>
      <sz val="36.0"/>
      <color theme="1"/>
      <name val="Arial"/>
      <scheme val="minor"/>
    </font>
    <font>
      <color rgb="FFF4CCCC"/>
      <name val="&quot;Arial&quot;"/>
    </font>
    <font>
      <u/>
      <color rgb="FF0000FF"/>
    </font>
    <font>
      <u/>
      <color rgb="FF0000FF"/>
      <name val="&quot;Arial&quot;"/>
    </font>
    <font>
      <color rgb="FF000000"/>
      <name val="&quot;Arial&quot;"/>
    </font>
    <font>
      <color rgb="FF000000"/>
      <name val="Arial"/>
    </font>
    <font>
      <i/>
      <color rgb="FF000000"/>
      <name val="&quot;Arial&quot;"/>
    </font>
    <font>
      <b/>
      <i/>
      <color rgb="FFFFFFFF"/>
      <name val="Arial"/>
      <scheme val="minor"/>
    </font>
    <font>
      <strike/>
      <color theme="1"/>
      <name val="Arial"/>
      <scheme val="minor"/>
    </font>
    <font>
      <u/>
      <color rgb="FF1155CC"/>
    </font>
  </fonts>
  <fills count="13">
    <fill>
      <patternFill patternType="none"/>
    </fill>
    <fill>
      <patternFill patternType="lightGray"/>
    </fill>
    <fill>
      <patternFill patternType="solid">
        <fgColor rgb="FF000000"/>
        <bgColor rgb="FF000000"/>
      </patternFill>
    </fill>
    <fill>
      <patternFill patternType="solid">
        <fgColor rgb="FFD9D9D9"/>
        <bgColor rgb="FFD9D9D9"/>
      </patternFill>
    </fill>
    <fill>
      <patternFill patternType="solid">
        <fgColor rgb="FF1C4587"/>
        <bgColor rgb="FF1C4587"/>
      </patternFill>
    </fill>
    <fill>
      <patternFill patternType="solid">
        <fgColor rgb="FF38761D"/>
        <bgColor rgb="FF38761D"/>
      </patternFill>
    </fill>
    <fill>
      <patternFill patternType="solid">
        <fgColor rgb="FF980000"/>
        <bgColor rgb="FF980000"/>
      </patternFill>
    </fill>
    <fill>
      <patternFill patternType="solid">
        <fgColor rgb="FFFF9900"/>
        <bgColor rgb="FFFF9900"/>
      </patternFill>
    </fill>
    <fill>
      <patternFill patternType="solid">
        <fgColor rgb="FFBF9000"/>
        <bgColor rgb="FFBF9000"/>
      </patternFill>
    </fill>
    <fill>
      <patternFill patternType="solid">
        <fgColor rgb="FF783F04"/>
        <bgColor rgb="FF783F04"/>
      </patternFill>
    </fill>
    <fill>
      <patternFill patternType="solid">
        <fgColor rgb="FFFFE599"/>
        <bgColor rgb="FFFFE599"/>
      </patternFill>
    </fill>
    <fill>
      <patternFill patternType="solid">
        <fgColor rgb="FFEFEFEF"/>
        <bgColor rgb="FFEFEFEF"/>
      </patternFill>
    </fill>
    <fill>
      <patternFill patternType="solid">
        <fgColor rgb="FFFFFFFF"/>
        <bgColor rgb="FFFFFFFF"/>
      </patternFill>
    </fill>
  </fills>
  <borders count="79">
    <border/>
    <border>
      <left style="medium">
        <color rgb="FF000000"/>
      </left>
      <top style="medium">
        <color rgb="FF000000"/>
      </top>
    </border>
    <border>
      <top style="medium">
        <color rgb="FF000000"/>
      </top>
    </border>
    <border>
      <left style="thick">
        <color rgb="FFD9D9D9"/>
      </left>
      <top style="medium">
        <color rgb="FF000000"/>
      </top>
    </border>
    <border>
      <left style="thick">
        <color rgb="FFFFE599"/>
      </left>
      <top style="medium">
        <color rgb="FF000000"/>
      </top>
    </border>
    <border>
      <left style="thick">
        <color rgb="FF38761D"/>
      </left>
      <top style="medium">
        <color rgb="FF000000"/>
      </top>
    </border>
    <border>
      <left style="thick">
        <color rgb="FF980000"/>
      </left>
      <top style="medium">
        <color rgb="FF000000"/>
      </top>
    </border>
    <border>
      <left style="thick">
        <color rgb="FFFF9900"/>
      </left>
      <top style="medium">
        <color rgb="FF000000"/>
      </top>
    </border>
    <border>
      <right style="medium">
        <color rgb="FFBF9000"/>
      </right>
      <top style="medium">
        <color rgb="FF000000"/>
      </top>
    </border>
    <border>
      <right style="medium">
        <color rgb="FF000000"/>
      </right>
      <top style="medium">
        <color rgb="FF000000"/>
      </top>
    </border>
    <border>
      <left style="medium">
        <color rgb="FF000000"/>
      </left>
    </border>
    <border>
      <left style="thick">
        <color rgb="FFD9D9D9"/>
      </left>
    </border>
    <border>
      <left style="thick">
        <color rgb="FFFFE599"/>
      </left>
    </border>
    <border>
      <left style="thick">
        <color rgb="FF1C4587"/>
      </left>
    </border>
    <border>
      <left style="thick">
        <color rgb="FF38761D"/>
      </left>
    </border>
    <border>
      <left style="thick">
        <color rgb="FF980000"/>
      </left>
    </border>
    <border>
      <left style="thick">
        <color rgb="FFFF9900"/>
      </left>
    </border>
    <border>
      <right style="medium">
        <color rgb="FFBF9000"/>
      </right>
    </border>
    <border>
      <right style="medium">
        <color rgb="FF000000"/>
      </right>
    </border>
    <border>
      <right style="thick">
        <color rgb="FF1C4587"/>
      </right>
    </border>
    <border>
      <right style="thick">
        <color rgb="FF38761D"/>
      </right>
    </border>
    <border>
      <right style="thick">
        <color rgb="FF980000"/>
      </right>
    </border>
    <border>
      <right style="thick">
        <color rgb="FFFF9900"/>
      </right>
    </border>
    <border>
      <left style="medium">
        <color rgb="FF000000"/>
      </left>
      <bottom style="medium">
        <color rgb="FF000000"/>
      </bottom>
    </border>
    <border>
      <bottom style="medium">
        <color rgb="FF000000"/>
      </bottom>
    </border>
    <border>
      <left style="thick">
        <color rgb="FFD9D9D9"/>
      </left>
      <bottom style="medium">
        <color rgb="FF000000"/>
      </bottom>
    </border>
    <border>
      <left style="thick">
        <color rgb="FFFFE599"/>
      </left>
      <bottom style="medium">
        <color rgb="FF000000"/>
      </bottom>
    </border>
    <border>
      <left style="thick">
        <color rgb="FF1C4587"/>
      </left>
      <bottom style="medium">
        <color rgb="FF000000"/>
      </bottom>
    </border>
    <border>
      <left style="thick">
        <color rgb="FF38761D"/>
      </left>
      <bottom style="medium">
        <color rgb="FF000000"/>
      </bottom>
    </border>
    <border>
      <left style="thick">
        <color rgb="FF980000"/>
      </left>
      <bottom style="medium">
        <color rgb="FF000000"/>
      </bottom>
    </border>
    <border>
      <left style="thick">
        <color rgb="FFFF9900"/>
      </left>
      <bottom style="medium">
        <color rgb="FF000000"/>
      </bottom>
    </border>
    <border>
      <right style="medium">
        <color rgb="FFBF9000"/>
      </right>
      <bottom style="medium">
        <color rgb="FF000000"/>
      </bottom>
    </border>
    <border>
      <right style="medium">
        <color rgb="FF000000"/>
      </right>
      <bottom style="medium">
        <color rgb="FF000000"/>
      </bottom>
    </border>
    <border>
      <left style="thick">
        <color rgb="FF1C4587"/>
      </left>
      <top style="thick">
        <color rgb="FF1C4587"/>
      </top>
    </border>
    <border>
      <top style="thick">
        <color rgb="FF1C4587"/>
      </top>
    </border>
    <border>
      <right style="thick">
        <color rgb="FF1C4587"/>
      </right>
      <top style="thick">
        <color rgb="FF1C4587"/>
      </top>
    </border>
    <border>
      <left style="thick">
        <color rgb="FF1C4587"/>
      </left>
      <bottom style="thick">
        <color rgb="FF1C4587"/>
      </bottom>
    </border>
    <border>
      <bottom style="thick">
        <color rgb="FF1C4587"/>
      </bottom>
    </border>
    <border>
      <right style="thick">
        <color rgb="FF1C4587"/>
      </right>
      <bottom style="thick">
        <color rgb="FF1C4587"/>
      </bottom>
    </border>
    <border>
      <left style="medium">
        <color rgb="FF1C4587"/>
      </left>
      <top style="medium">
        <color rgb="FF1C4587"/>
      </top>
    </border>
    <border>
      <top style="medium">
        <color rgb="FF1C4587"/>
      </top>
    </border>
    <border>
      <right style="medium">
        <color rgb="FF1C4587"/>
      </right>
      <top style="medium">
        <color rgb="FF1C4587"/>
      </top>
    </border>
    <border>
      <left style="medium">
        <color rgb="FF1C4587"/>
      </left>
    </border>
    <border>
      <right style="medium">
        <color rgb="FF1C4587"/>
      </right>
    </border>
    <border>
      <left style="medium">
        <color rgb="FF1C4587"/>
      </left>
      <bottom style="medium">
        <color rgb="FF1C4587"/>
      </bottom>
    </border>
    <border>
      <bottom style="medium">
        <color rgb="FF1C4587"/>
      </bottom>
    </border>
    <border>
      <right style="medium">
        <color rgb="FF1C4587"/>
      </right>
      <bottom style="medium">
        <color rgb="FF1C4587"/>
      </bottom>
    </border>
    <border>
      <left style="medium">
        <color rgb="FF38761D"/>
      </left>
      <top style="medium">
        <color rgb="FF38761D"/>
      </top>
    </border>
    <border>
      <top style="medium">
        <color rgb="FF38761D"/>
      </top>
    </border>
    <border>
      <right style="medium">
        <color rgb="FF38761D"/>
      </right>
      <top style="medium">
        <color rgb="FF38761D"/>
      </top>
    </border>
    <border>
      <left style="medium">
        <color rgb="FF38761D"/>
      </left>
    </border>
    <border>
      <right style="medium">
        <color rgb="FF38761D"/>
      </right>
    </border>
    <border>
      <left style="medium">
        <color rgb="FF38761D"/>
      </left>
      <bottom style="medium">
        <color rgb="FF38761D"/>
      </bottom>
    </border>
    <border>
      <bottom style="medium">
        <color rgb="FF38761D"/>
      </bottom>
    </border>
    <border>
      <right style="medium">
        <color rgb="FF38761D"/>
      </right>
      <bottom style="medium">
        <color rgb="FF38761D"/>
      </bottom>
    </border>
    <border>
      <left style="medium">
        <color rgb="FF980000"/>
      </left>
      <top style="medium">
        <color rgb="FF980000"/>
      </top>
    </border>
    <border>
      <top style="medium">
        <color rgb="FF980000"/>
      </top>
    </border>
    <border>
      <right style="medium">
        <color rgb="FF980000"/>
      </right>
      <top style="medium">
        <color rgb="FF980000"/>
      </top>
    </border>
    <border>
      <left style="medium">
        <color rgb="FF980000"/>
      </left>
    </border>
    <border>
      <right style="medium">
        <color rgb="FF980000"/>
      </right>
    </border>
    <border>
      <left style="medium">
        <color rgb="FF980000"/>
      </left>
      <bottom style="medium">
        <color rgb="FF980000"/>
      </bottom>
    </border>
    <border>
      <bottom style="medium">
        <color rgb="FF980000"/>
      </bottom>
    </border>
    <border>
      <right style="medium">
        <color rgb="FF980000"/>
      </right>
      <bottom style="medium">
        <color rgb="FF980000"/>
      </bottom>
    </border>
    <border>
      <left style="medium">
        <color rgb="FFFF9900"/>
      </left>
      <top style="medium">
        <color rgb="FFFF9900"/>
      </top>
    </border>
    <border>
      <top style="medium">
        <color rgb="FFFF9900"/>
      </top>
    </border>
    <border>
      <right style="medium">
        <color rgb="FFFF9900"/>
      </right>
      <top style="medium">
        <color rgb="FFFF9900"/>
      </top>
    </border>
    <border>
      <left style="medium">
        <color rgb="FFFF9900"/>
      </left>
    </border>
    <border>
      <right style="medium">
        <color rgb="FFFF9900"/>
      </right>
    </border>
    <border>
      <left style="medium">
        <color rgb="FFFF9900"/>
      </left>
      <bottom style="medium">
        <color rgb="FFFF9900"/>
      </bottom>
    </border>
    <border>
      <bottom style="medium">
        <color rgb="FFFF9900"/>
      </bottom>
    </border>
    <border>
      <right style="medium">
        <color rgb="FFFF9900"/>
      </right>
      <bottom style="medium">
        <color rgb="FFFF9900"/>
      </bottom>
    </border>
    <border>
      <left style="medium">
        <color rgb="FFBF9000"/>
      </left>
      <top style="medium">
        <color rgb="FFBF9000"/>
      </top>
    </border>
    <border>
      <top style="medium">
        <color rgb="FFBF9000"/>
      </top>
    </border>
    <border>
      <right style="medium">
        <color rgb="FFBF9000"/>
      </right>
      <top style="medium">
        <color rgb="FFBF9000"/>
      </top>
    </border>
    <border>
      <left style="medium">
        <color rgb="FFBF9000"/>
      </left>
    </border>
    <border>
      <left style="medium">
        <color rgb="FFBF9000"/>
      </left>
      <bottom style="medium">
        <color rgb="FFBF9000"/>
      </bottom>
    </border>
    <border>
      <bottom style="medium">
        <color rgb="FFBF9000"/>
      </bottom>
    </border>
    <border>
      <right style="medium">
        <color rgb="FFBF9000"/>
      </right>
      <bottom style="medium">
        <color rgb="FFBF9000"/>
      </bottom>
    </border>
    <border>
      <bottom style="thin">
        <color rgb="FF000000"/>
      </bottom>
    </border>
  </borders>
  <cellStyleXfs count="1">
    <xf borderId="0" fillId="0" fontId="0" numFmtId="0" applyAlignment="1" applyFont="1"/>
  </cellStyleXfs>
  <cellXfs count="21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1" fillId="2" fontId="3" numFmtId="0" xfId="0" applyAlignment="1" applyBorder="1" applyFill="1" applyFont="1">
      <alignment readingOrder="0" shrinkToFit="0" vertical="center" wrapText="1"/>
    </xf>
    <xf borderId="2" fillId="2" fontId="4" numFmtId="0" xfId="0" applyAlignment="1" applyBorder="1" applyFont="1">
      <alignment horizontal="center" readingOrder="0" shrinkToFit="0" vertical="center" wrapText="1"/>
    </xf>
    <xf borderId="3" fillId="3" fontId="5" numFmtId="0" xfId="0" applyAlignment="1" applyBorder="1" applyFill="1" applyFont="1">
      <alignment horizontal="center" readingOrder="0" shrinkToFit="0" vertical="center" wrapText="1"/>
    </xf>
    <xf borderId="2" fillId="3" fontId="5" numFmtId="0" xfId="0" applyAlignment="1" applyBorder="1" applyFont="1">
      <alignment horizontal="center" readingOrder="0" shrinkToFit="0" vertical="center" wrapText="1"/>
    </xf>
    <xf borderId="4" fillId="2" fontId="4" numFmtId="0" xfId="0" applyAlignment="1" applyBorder="1" applyFont="1">
      <alignment horizontal="center" readingOrder="0" shrinkToFit="0" vertical="center" wrapText="1"/>
    </xf>
    <xf borderId="2" fillId="4" fontId="6" numFmtId="0" xfId="0" applyAlignment="1" applyBorder="1" applyFill="1" applyFont="1">
      <alignment horizontal="center" readingOrder="0" shrinkToFit="0" vertical="center" wrapText="1"/>
    </xf>
    <xf borderId="5" fillId="5" fontId="6" numFmtId="0" xfId="0" applyAlignment="1" applyBorder="1" applyFill="1" applyFont="1">
      <alignment horizontal="center" readingOrder="0" shrinkToFit="0" vertical="center" wrapText="1"/>
    </xf>
    <xf borderId="2" fillId="5" fontId="6" numFmtId="0" xfId="0" applyAlignment="1" applyBorder="1" applyFont="1">
      <alignment horizontal="center" readingOrder="0" shrinkToFit="0" vertical="center" wrapText="1"/>
    </xf>
    <xf borderId="6" fillId="6" fontId="6" numFmtId="0" xfId="0" applyAlignment="1" applyBorder="1" applyFill="1" applyFont="1">
      <alignment horizontal="center" readingOrder="0" shrinkToFit="0" vertical="center" wrapText="1"/>
    </xf>
    <xf borderId="2" fillId="6" fontId="6" numFmtId="0" xfId="0" applyAlignment="1" applyBorder="1" applyFont="1">
      <alignment horizontal="center" readingOrder="0" shrinkToFit="0" vertical="center" wrapText="1"/>
    </xf>
    <xf borderId="7" fillId="7" fontId="6" numFmtId="0" xfId="0" applyAlignment="1" applyBorder="1" applyFill="1" applyFont="1">
      <alignment horizontal="center" readingOrder="0" shrinkToFit="0" vertical="center" wrapText="1"/>
    </xf>
    <xf borderId="2" fillId="7" fontId="6" numFmtId="0" xfId="0" applyAlignment="1" applyBorder="1" applyFont="1">
      <alignment horizontal="center" readingOrder="0" shrinkToFit="0" vertical="center" wrapText="1"/>
    </xf>
    <xf borderId="8" fillId="7" fontId="6" numFmtId="0" xfId="0" applyAlignment="1" applyBorder="1" applyFont="1">
      <alignment horizontal="center" readingOrder="0" shrinkToFit="0" vertical="center" wrapText="1"/>
    </xf>
    <xf borderId="2" fillId="8" fontId="7" numFmtId="0" xfId="0" applyAlignment="1" applyBorder="1" applyFill="1" applyFont="1">
      <alignment horizontal="center" readingOrder="0" shrinkToFit="0" vertical="center" wrapText="1"/>
    </xf>
    <xf borderId="9" fillId="8" fontId="7" numFmtId="0" xfId="0" applyAlignment="1" applyBorder="1" applyFont="1">
      <alignment horizontal="center" readingOrder="0" shrinkToFit="0" vertical="center" wrapText="1"/>
    </xf>
    <xf borderId="0" fillId="0" fontId="8" numFmtId="0" xfId="0" applyAlignment="1" applyFont="1">
      <alignment readingOrder="0" shrinkToFit="0" vertical="top" wrapText="1"/>
    </xf>
    <xf borderId="0" fillId="9" fontId="3" numFmtId="0" xfId="0" applyAlignment="1" applyFill="1" applyFont="1">
      <alignment readingOrder="0" shrinkToFit="0" vertical="top" wrapText="1"/>
    </xf>
    <xf borderId="10" fillId="2" fontId="3" numFmtId="0" xfId="0" applyAlignment="1" applyBorder="1" applyFont="1">
      <alignment readingOrder="0" shrinkToFit="0" vertical="center" wrapText="1"/>
    </xf>
    <xf borderId="0" fillId="2" fontId="3" numFmtId="0" xfId="0" applyAlignment="1" applyFont="1">
      <alignment horizontal="center" readingOrder="0" shrinkToFit="0" vertical="center" wrapText="1"/>
    </xf>
    <xf borderId="11" fillId="4" fontId="9" numFmtId="0" xfId="0" applyAlignment="1" applyBorder="1" applyFont="1">
      <alignment readingOrder="0" shrinkToFit="0" vertical="center" wrapText="1"/>
    </xf>
    <xf borderId="0" fillId="5" fontId="9" numFmtId="0" xfId="0" applyAlignment="1" applyFont="1">
      <alignment readingOrder="0" shrinkToFit="0" vertical="center" wrapText="1"/>
    </xf>
    <xf borderId="0" fillId="6" fontId="9" numFmtId="0" xfId="0" applyAlignment="1" applyFont="1">
      <alignment readingOrder="0" shrinkToFit="0" vertical="center" wrapText="1"/>
    </xf>
    <xf borderId="0" fillId="7" fontId="9" numFmtId="0" xfId="0" applyAlignment="1" applyFont="1">
      <alignment readingOrder="0" shrinkToFit="0" vertical="center" wrapText="1"/>
    </xf>
    <xf borderId="0" fillId="8" fontId="9" numFmtId="0" xfId="0" applyAlignment="1" applyFont="1">
      <alignment readingOrder="0" shrinkToFit="0" vertical="center" wrapText="1"/>
    </xf>
    <xf borderId="12" fillId="10" fontId="8" numFmtId="0" xfId="0" applyAlignment="1" applyBorder="1" applyFill="1" applyFont="1">
      <alignment readingOrder="0" shrinkToFit="0" vertical="center" wrapText="1"/>
    </xf>
    <xf borderId="0" fillId="10" fontId="8" numFmtId="0" xfId="0" applyAlignment="1" applyFont="1">
      <alignment readingOrder="0" shrinkToFit="0" vertical="center" wrapText="1"/>
    </xf>
    <xf borderId="13" fillId="4" fontId="9" numFmtId="0" xfId="0" applyAlignment="1" applyBorder="1" applyFont="1">
      <alignment readingOrder="0" shrinkToFit="0" vertical="center" wrapText="1"/>
    </xf>
    <xf borderId="0" fillId="4" fontId="9" numFmtId="0" xfId="0" applyAlignment="1" applyFont="1">
      <alignment readingOrder="0" shrinkToFit="0" vertical="center" wrapText="1"/>
    </xf>
    <xf borderId="14" fillId="5" fontId="9" numFmtId="0" xfId="0" applyAlignment="1" applyBorder="1" applyFont="1">
      <alignment readingOrder="0" shrinkToFit="0" vertical="center" wrapText="1"/>
    </xf>
    <xf borderId="15" fillId="6" fontId="9" numFmtId="0" xfId="0" applyAlignment="1" applyBorder="1" applyFont="1">
      <alignment horizontal="center" readingOrder="0" shrinkToFit="0" vertical="center" wrapText="1"/>
    </xf>
    <xf borderId="0" fillId="6" fontId="9" numFmtId="0" xfId="0" applyAlignment="1" applyFont="1">
      <alignment horizontal="center" readingOrder="0" shrinkToFit="0" vertical="center" wrapText="1"/>
    </xf>
    <xf borderId="16" fillId="7" fontId="9" numFmtId="0" xfId="0" applyAlignment="1" applyBorder="1" applyFont="1">
      <alignment horizontal="center" readingOrder="0" shrinkToFit="0" vertical="center" wrapText="1"/>
    </xf>
    <xf borderId="0" fillId="7" fontId="9" numFmtId="0" xfId="0" applyAlignment="1" applyFont="1">
      <alignment horizontal="center" readingOrder="0" shrinkToFit="0" vertical="center" wrapText="1"/>
    </xf>
    <xf borderId="17" fillId="7" fontId="9" numFmtId="0" xfId="0" applyAlignment="1" applyBorder="1" applyFont="1">
      <alignment horizontal="center" readingOrder="0" shrinkToFit="0" vertical="center" wrapText="1"/>
    </xf>
    <xf borderId="0" fillId="8" fontId="10" numFmtId="0" xfId="0" applyAlignment="1" applyFont="1">
      <alignment horizontal="center" readingOrder="0" shrinkToFit="0" vertical="center" wrapText="1"/>
    </xf>
    <xf borderId="18" fillId="8" fontId="10" numFmtId="0" xfId="0" applyAlignment="1" applyBorder="1" applyFont="1">
      <alignment horizontal="center" readingOrder="0" shrinkToFit="0" vertical="center" wrapText="1"/>
    </xf>
    <xf borderId="0" fillId="9" fontId="11" numFmtId="0" xfId="0" applyAlignment="1" applyFont="1">
      <alignment readingOrder="0" shrinkToFit="0" vertical="top" wrapText="1"/>
    </xf>
    <xf borderId="10" fillId="0" fontId="12" numFmtId="0" xfId="0" applyAlignment="1" applyBorder="1" applyFont="1">
      <alignment readingOrder="0" shrinkToFit="0" vertical="top" wrapText="1"/>
    </xf>
    <xf borderId="0" fillId="0" fontId="5" numFmtId="0" xfId="0" applyAlignment="1" applyFont="1">
      <alignment readingOrder="0" shrinkToFit="0" vertical="top" wrapText="1"/>
    </xf>
    <xf borderId="11" fillId="0" fontId="5" numFmtId="0" xfId="0" applyAlignment="1" applyBorder="1" applyFont="1">
      <alignment readingOrder="0" shrinkToFit="0" vertical="top" wrapText="1"/>
    </xf>
    <xf borderId="12" fillId="0" fontId="5" numFmtId="0" xfId="0" applyAlignment="1" applyBorder="1" applyFont="1">
      <alignment readingOrder="0" shrinkToFit="0" vertical="top" wrapText="1"/>
    </xf>
    <xf borderId="13" fillId="0" fontId="5" numFmtId="0" xfId="0" applyAlignment="1" applyBorder="1" applyFont="1">
      <alignment readingOrder="0" shrinkToFit="0" vertical="top" wrapText="1"/>
    </xf>
    <xf borderId="14" fillId="0" fontId="5" numFmtId="0" xfId="0" applyAlignment="1" applyBorder="1" applyFont="1">
      <alignment readingOrder="0" shrinkToFit="0" vertical="top" wrapText="1"/>
    </xf>
    <xf borderId="15" fillId="0" fontId="5" numFmtId="0" xfId="0" applyAlignment="1" applyBorder="1" applyFont="1">
      <alignment readingOrder="0" shrinkToFit="0" vertical="top" wrapText="1"/>
    </xf>
    <xf borderId="16" fillId="0" fontId="5" numFmtId="0" xfId="0" applyAlignment="1" applyBorder="1" applyFont="1">
      <alignment readingOrder="0" shrinkToFit="0" vertical="top" wrapText="1"/>
    </xf>
    <xf borderId="17" fillId="0" fontId="5" numFmtId="0" xfId="0" applyAlignment="1" applyBorder="1" applyFont="1">
      <alignment readingOrder="0" shrinkToFit="0" vertical="top" wrapText="1"/>
    </xf>
    <xf borderId="18" fillId="0" fontId="5" numFmtId="0" xfId="0" applyAlignment="1" applyBorder="1" applyFont="1">
      <alignment readingOrder="0" shrinkToFit="0" vertical="top" wrapText="1"/>
    </xf>
    <xf borderId="0" fillId="0" fontId="1" numFmtId="0" xfId="0" applyAlignment="1" applyFont="1">
      <alignment shrinkToFit="0" vertical="top" wrapText="1"/>
    </xf>
    <xf borderId="10" fillId="0" fontId="5" numFmtId="0" xfId="0" applyAlignment="1" applyBorder="1" applyFont="1">
      <alignment readingOrder="0" shrinkToFit="0" vertical="top" wrapText="1"/>
    </xf>
    <xf borderId="0" fillId="11" fontId="8" numFmtId="0" xfId="0" applyAlignment="1" applyFill="1" applyFont="1">
      <alignment readingOrder="0" shrinkToFit="0" vertical="top" wrapText="1"/>
    </xf>
    <xf borderId="0" fillId="11" fontId="1" numFmtId="0" xfId="0" applyAlignment="1" applyFont="1">
      <alignment readingOrder="0" shrinkToFit="0" vertical="top" wrapText="1"/>
    </xf>
    <xf borderId="11" fillId="11" fontId="8" numFmtId="0" xfId="0" applyAlignment="1" applyBorder="1" applyFont="1">
      <alignment readingOrder="0" shrinkToFit="0" vertical="top" wrapText="1"/>
    </xf>
    <xf borderId="12" fillId="11" fontId="1" numFmtId="0" xfId="0" applyAlignment="1" applyBorder="1" applyFont="1">
      <alignment readingOrder="0" shrinkToFit="0" vertical="top" wrapText="1"/>
    </xf>
    <xf borderId="13" fillId="0" fontId="1" numFmtId="49" xfId="0" applyAlignment="1" applyBorder="1" applyFont="1" applyNumberFormat="1">
      <alignment readingOrder="0" shrinkToFit="0" vertical="top" wrapText="1"/>
    </xf>
    <xf borderId="0" fillId="0" fontId="1" numFmtId="0" xfId="0" applyAlignment="1" applyFont="1">
      <alignment readingOrder="0" shrinkToFit="0" vertical="top" wrapText="1"/>
    </xf>
    <xf borderId="0" fillId="0" fontId="13" numFmtId="0" xfId="0" applyAlignment="1" applyFont="1">
      <alignment readingOrder="0" shrinkToFit="0" vertical="top" wrapText="1"/>
    </xf>
    <xf borderId="14" fillId="0" fontId="1" numFmtId="0" xfId="0" applyAlignment="1" applyBorder="1" applyFont="1">
      <alignment readingOrder="0" shrinkToFit="0" vertical="top" wrapText="1"/>
    </xf>
    <xf borderId="15" fillId="0" fontId="1" numFmtId="0" xfId="0" applyAlignment="1" applyBorder="1" applyFont="1">
      <alignment readingOrder="0" shrinkToFit="0" vertical="top" wrapText="1"/>
    </xf>
    <xf borderId="16" fillId="0" fontId="14" numFmtId="0" xfId="0" applyAlignment="1" applyBorder="1" applyFont="1">
      <alignment readingOrder="0" shrinkToFit="0" vertical="top" wrapText="1"/>
    </xf>
    <xf borderId="17" fillId="0" fontId="1" numFmtId="0" xfId="0" applyAlignment="1" applyBorder="1" applyFont="1">
      <alignment readingOrder="0" shrinkToFit="0" vertical="top" wrapText="1"/>
    </xf>
    <xf borderId="18" fillId="0" fontId="1" numFmtId="0" xfId="0" applyAlignment="1" applyBorder="1" applyFont="1">
      <alignment readingOrder="0" shrinkToFit="0" vertical="top" wrapText="1"/>
    </xf>
    <xf borderId="13" fillId="0" fontId="15" numFmtId="0" xfId="0" applyAlignment="1" applyBorder="1" applyFont="1">
      <alignment readingOrder="0" shrinkToFit="0" vertical="top" wrapText="1"/>
    </xf>
    <xf borderId="15" fillId="0" fontId="16" numFmtId="0" xfId="0" applyAlignment="1" applyBorder="1" applyFont="1">
      <alignment readingOrder="0" shrinkToFit="0" vertical="top" wrapText="1"/>
    </xf>
    <xf borderId="14" fillId="0" fontId="17" numFmtId="0" xfId="0" applyAlignment="1" applyBorder="1" applyFont="1">
      <alignment readingOrder="0" shrinkToFit="0" vertical="top" wrapText="1"/>
    </xf>
    <xf borderId="13" fillId="0" fontId="1" numFmtId="0" xfId="0" applyAlignment="1" applyBorder="1" applyFont="1">
      <alignment readingOrder="0" shrinkToFit="0" vertical="top" wrapText="1"/>
    </xf>
    <xf borderId="16" fillId="0" fontId="1" numFmtId="0" xfId="0" applyAlignment="1" applyBorder="1" applyFont="1">
      <alignment readingOrder="0" shrinkToFit="0" vertical="top" wrapText="1"/>
    </xf>
    <xf borderId="0" fillId="11" fontId="18" numFmtId="0" xfId="0" applyAlignment="1" applyFont="1">
      <alignment readingOrder="0" shrinkToFit="0" vertical="top" wrapText="1"/>
    </xf>
    <xf borderId="12" fillId="11" fontId="19" numFmtId="0" xfId="0" applyAlignment="1" applyBorder="1" applyFont="1">
      <alignment readingOrder="0" shrinkToFit="0" vertical="top" wrapText="1"/>
    </xf>
    <xf borderId="0" fillId="11" fontId="20" numFmtId="0" xfId="0" applyAlignment="1" applyFont="1">
      <alignment readingOrder="0" shrinkToFit="0" vertical="top" wrapText="1"/>
    </xf>
    <xf borderId="0" fillId="11" fontId="21" numFmtId="0" xfId="0" applyAlignment="1" applyFont="1">
      <alignment shrinkToFit="0" vertical="top" wrapText="1"/>
    </xf>
    <xf borderId="11" fillId="11" fontId="20" numFmtId="0" xfId="0" applyAlignment="1" applyBorder="1" applyFont="1">
      <alignment readingOrder="0" shrinkToFit="0" vertical="top" wrapText="1"/>
    </xf>
    <xf borderId="0" fillId="11" fontId="20" numFmtId="0" xfId="0" applyAlignment="1" applyFont="1">
      <alignment shrinkToFit="0" vertical="top" wrapText="1"/>
    </xf>
    <xf borderId="12" fillId="11" fontId="22" numFmtId="0" xfId="0" applyAlignment="1" applyBorder="1" applyFont="1">
      <alignment readingOrder="0" shrinkToFit="0" vertical="top" wrapText="1"/>
    </xf>
    <xf borderId="0" fillId="11" fontId="23" numFmtId="0" xfId="0" applyAlignment="1" applyFont="1">
      <alignment readingOrder="0" shrinkToFit="0" vertical="top" wrapText="1"/>
    </xf>
    <xf borderId="0" fillId="11" fontId="23" numFmtId="0" xfId="0" applyAlignment="1" applyFont="1">
      <alignment shrinkToFit="0" vertical="top" wrapText="1"/>
    </xf>
    <xf borderId="13" fillId="0" fontId="23" numFmtId="0" xfId="0" applyAlignment="1" applyBorder="1" applyFont="1">
      <alignment shrinkToFit="0" vertical="top" wrapText="1"/>
    </xf>
    <xf borderId="0" fillId="0" fontId="23" numFmtId="0" xfId="0" applyAlignment="1" applyFont="1">
      <alignment shrinkToFit="0" vertical="top" wrapText="1"/>
    </xf>
    <xf borderId="14" fillId="0" fontId="23" numFmtId="0" xfId="0" applyAlignment="1" applyBorder="1" applyFont="1">
      <alignment shrinkToFit="0" vertical="top" wrapText="1"/>
    </xf>
    <xf borderId="15" fillId="0" fontId="24" numFmtId="0" xfId="0" applyAlignment="1" applyBorder="1" applyFont="1">
      <alignment shrinkToFit="0" vertical="top" wrapText="1"/>
    </xf>
    <xf borderId="0" fillId="0" fontId="25" numFmtId="0" xfId="0" applyAlignment="1" applyFont="1">
      <alignment shrinkToFit="0" vertical="top" wrapText="1"/>
    </xf>
    <xf borderId="0" fillId="0" fontId="23" numFmtId="0" xfId="0" applyAlignment="1" applyFont="1">
      <alignment vertical="bottom"/>
    </xf>
    <xf borderId="0" fillId="0" fontId="23" numFmtId="0" xfId="0" applyAlignment="1" applyFont="1">
      <alignment vertical="bottom"/>
    </xf>
    <xf borderId="0" fillId="11" fontId="26" numFmtId="0" xfId="0" applyAlignment="1" applyFont="1">
      <alignment readingOrder="0" shrinkToFit="0" vertical="top" wrapText="1"/>
    </xf>
    <xf borderId="12" fillId="11" fontId="27" numFmtId="0" xfId="0" applyAlignment="1" applyBorder="1" applyFont="1">
      <alignment readingOrder="0" shrinkToFit="0" vertical="top" wrapText="1"/>
    </xf>
    <xf borderId="0" fillId="11" fontId="28" numFmtId="0" xfId="0" applyAlignment="1" applyFont="1">
      <alignment readingOrder="0" shrinkToFit="0" vertical="top" wrapText="1"/>
    </xf>
    <xf borderId="12" fillId="11" fontId="23" numFmtId="0" xfId="0" applyAlignment="1" applyBorder="1" applyFont="1">
      <alignment shrinkToFit="0" vertical="top" wrapText="1"/>
    </xf>
    <xf borderId="19" fillId="11" fontId="23" numFmtId="0" xfId="0" applyAlignment="1" applyBorder="1" applyFont="1">
      <alignment shrinkToFit="0" vertical="top" wrapText="1"/>
    </xf>
    <xf borderId="0" fillId="0" fontId="29" numFmtId="0" xfId="0" applyAlignment="1" applyFont="1">
      <alignment shrinkToFit="0" vertical="top" wrapText="1"/>
    </xf>
    <xf borderId="20" fillId="0" fontId="23" numFmtId="0" xfId="0" applyAlignment="1" applyBorder="1" applyFont="1">
      <alignment shrinkToFit="0" vertical="top" wrapText="1"/>
    </xf>
    <xf borderId="0" fillId="0" fontId="23" numFmtId="0" xfId="0" applyAlignment="1" applyFont="1">
      <alignment horizontal="center" shrinkToFit="0" vertical="top" wrapText="1"/>
    </xf>
    <xf borderId="21" fillId="0" fontId="23" numFmtId="0" xfId="0" applyAlignment="1" applyBorder="1" applyFont="1">
      <alignment horizontal="center" shrinkToFit="0" vertical="top" wrapText="1"/>
    </xf>
    <xf borderId="0" fillId="0" fontId="30" numFmtId="0" xfId="0" applyAlignment="1" applyFont="1">
      <alignment horizontal="center" shrinkToFit="0" vertical="top" wrapText="1"/>
    </xf>
    <xf borderId="22" fillId="0" fontId="23" numFmtId="0" xfId="0" applyAlignment="1" applyBorder="1" applyFont="1">
      <alignment horizontal="center" shrinkToFit="0" vertical="top" wrapText="1"/>
    </xf>
    <xf borderId="22" fillId="0" fontId="23" numFmtId="0" xfId="0" applyAlignment="1" applyBorder="1" applyFont="1">
      <alignment shrinkToFit="0" vertical="top" wrapText="1"/>
    </xf>
    <xf borderId="17" fillId="0" fontId="23" numFmtId="0" xfId="0" applyAlignment="1" applyBorder="1" applyFont="1">
      <alignment shrinkToFit="0" vertical="top" wrapText="1"/>
    </xf>
    <xf borderId="18" fillId="0" fontId="23" numFmtId="0" xfId="0" applyAlignment="1" applyBorder="1" applyFont="1">
      <alignment horizontal="center" shrinkToFit="0" vertical="top" wrapText="1"/>
    </xf>
    <xf borderId="0" fillId="0" fontId="23" numFmtId="0" xfId="0" applyAlignment="1" applyFont="1">
      <alignment shrinkToFit="0" vertical="top" wrapText="1"/>
    </xf>
    <xf borderId="23" fillId="0" fontId="5" numFmtId="0" xfId="0" applyAlignment="1" applyBorder="1" applyFont="1">
      <alignment readingOrder="0" shrinkToFit="0" vertical="top" wrapText="1"/>
    </xf>
    <xf borderId="24" fillId="0" fontId="8" numFmtId="0" xfId="0" applyAlignment="1" applyBorder="1" applyFont="1">
      <alignment readingOrder="0" shrinkToFit="0" vertical="top" wrapText="1"/>
    </xf>
    <xf borderId="25" fillId="0" fontId="8" numFmtId="0" xfId="0" applyAlignment="1" applyBorder="1" applyFont="1">
      <alignment readingOrder="0" shrinkToFit="0" vertical="top" wrapText="1"/>
    </xf>
    <xf borderId="26" fillId="0" fontId="8" numFmtId="0" xfId="0" applyAlignment="1" applyBorder="1" applyFont="1">
      <alignment readingOrder="0" shrinkToFit="0" vertical="top" wrapText="1"/>
    </xf>
    <xf borderId="27" fillId="0" fontId="8" numFmtId="0" xfId="0" applyAlignment="1" applyBorder="1" applyFont="1">
      <alignment readingOrder="0" shrinkToFit="0" vertical="top" wrapText="1"/>
    </xf>
    <xf borderId="28" fillId="0" fontId="8" numFmtId="0" xfId="0" applyAlignment="1" applyBorder="1" applyFont="1">
      <alignment readingOrder="0" shrinkToFit="0" vertical="top" wrapText="1"/>
    </xf>
    <xf borderId="29" fillId="0" fontId="8" numFmtId="0" xfId="0" applyAlignment="1" applyBorder="1" applyFont="1">
      <alignment readingOrder="0" shrinkToFit="0" vertical="top" wrapText="1"/>
    </xf>
    <xf borderId="30" fillId="0" fontId="8" numFmtId="0" xfId="0" applyAlignment="1" applyBorder="1" applyFont="1">
      <alignment readingOrder="0" shrinkToFit="0" vertical="top" wrapText="1"/>
    </xf>
    <xf borderId="31" fillId="0" fontId="8" numFmtId="0" xfId="0" applyAlignment="1" applyBorder="1" applyFont="1">
      <alignment readingOrder="0" shrinkToFit="0" vertical="top" wrapText="1"/>
    </xf>
    <xf borderId="24" fillId="0" fontId="1" numFmtId="0" xfId="0" applyAlignment="1" applyBorder="1" applyFont="1">
      <alignment readingOrder="0" shrinkToFit="0" vertical="top" wrapText="1"/>
    </xf>
    <xf borderId="32" fillId="0" fontId="1" numFmtId="0" xfId="0" applyAlignment="1" applyBorder="1" applyFont="1">
      <alignment readingOrder="0" shrinkToFit="0" vertical="top" wrapText="1"/>
    </xf>
    <xf borderId="0" fillId="0" fontId="31" numFmtId="0" xfId="0" applyAlignment="1" applyFont="1">
      <alignment readingOrder="0"/>
    </xf>
    <xf borderId="0" fillId="0" fontId="32" numFmtId="0" xfId="0" applyAlignment="1" applyFont="1">
      <alignment readingOrder="0" vertical="top"/>
    </xf>
    <xf borderId="33" fillId="4" fontId="33" numFmtId="0" xfId="0" applyAlignment="1" applyBorder="1" applyFont="1">
      <alignment readingOrder="0" shrinkToFit="0" vertical="top" wrapText="1"/>
    </xf>
    <xf borderId="34" fillId="4" fontId="33" numFmtId="0" xfId="0" applyAlignment="1" applyBorder="1" applyFont="1">
      <alignment readingOrder="0" shrinkToFit="0" vertical="top" wrapText="1"/>
    </xf>
    <xf borderId="35" fillId="4" fontId="33" numFmtId="0" xfId="0" applyAlignment="1" applyBorder="1" applyFont="1">
      <alignment readingOrder="0" shrinkToFit="0" vertical="top" wrapText="1"/>
    </xf>
    <xf borderId="13" fillId="0" fontId="34" numFmtId="0" xfId="0" applyAlignment="1" applyBorder="1" applyFont="1">
      <alignment readingOrder="0" shrinkToFit="0" vertical="top" wrapText="1"/>
    </xf>
    <xf borderId="0" fillId="0" fontId="35" numFmtId="0" xfId="0" applyAlignment="1" applyFont="1">
      <alignment readingOrder="0" shrinkToFit="0" vertical="top" wrapText="1"/>
    </xf>
    <xf borderId="19" fillId="0" fontId="35" numFmtId="0" xfId="0" applyAlignment="1" applyBorder="1" applyFont="1">
      <alignment readingOrder="0" shrinkToFit="0" vertical="top" wrapText="1"/>
    </xf>
    <xf borderId="13" fillId="0" fontId="35" numFmtId="0" xfId="0" applyAlignment="1" applyBorder="1" applyFont="1">
      <alignment readingOrder="0" shrinkToFit="0" vertical="top" wrapText="1"/>
    </xf>
    <xf borderId="0" fillId="0" fontId="36" numFmtId="49" xfId="0" applyAlignment="1" applyFont="1" applyNumberFormat="1">
      <alignment readingOrder="0" shrinkToFit="0" vertical="top" wrapText="1"/>
    </xf>
    <xf borderId="0" fillId="0" fontId="36" numFmtId="0" xfId="0" applyAlignment="1" applyFont="1">
      <alignment readingOrder="0" shrinkToFit="0" vertical="top" wrapText="1"/>
    </xf>
    <xf borderId="0" fillId="0" fontId="37" numFmtId="0" xfId="0" applyAlignment="1" applyFont="1">
      <alignment readingOrder="0" shrinkToFit="0" vertical="top" wrapText="1"/>
    </xf>
    <xf borderId="19" fillId="0" fontId="36" numFmtId="0" xfId="0" applyAlignment="1" applyBorder="1" applyFont="1">
      <alignment readingOrder="0" shrinkToFit="0" vertical="top" wrapText="1"/>
    </xf>
    <xf borderId="0" fillId="0" fontId="1" numFmtId="0" xfId="0" applyAlignment="1" applyFont="1">
      <alignment vertical="top"/>
    </xf>
    <xf borderId="0" fillId="0" fontId="38" numFmtId="0" xfId="0" applyAlignment="1" applyFont="1">
      <alignment readingOrder="0" shrinkToFit="0" vertical="top" wrapText="1"/>
    </xf>
    <xf borderId="0" fillId="0" fontId="39" numFmtId="0" xfId="0" applyAlignment="1" applyFont="1">
      <alignment readingOrder="0" vertical="top"/>
    </xf>
    <xf borderId="0" fillId="0" fontId="40" numFmtId="0" xfId="0" applyAlignment="1" applyFont="1">
      <alignment readingOrder="0"/>
    </xf>
    <xf borderId="0" fillId="0" fontId="41" numFmtId="0" xfId="0" applyAlignment="1" applyFont="1">
      <alignment readingOrder="0" vertical="top"/>
    </xf>
    <xf borderId="13" fillId="0" fontId="35" numFmtId="0" xfId="0" applyAlignment="1" applyBorder="1" applyFont="1">
      <alignment readingOrder="0" shrinkToFit="0" vertical="top" wrapText="1"/>
    </xf>
    <xf borderId="0" fillId="0" fontId="36" numFmtId="0" xfId="0" applyAlignment="1" applyFont="1">
      <alignment readingOrder="0" shrinkToFit="0" vertical="top" wrapText="1"/>
    </xf>
    <xf borderId="36" fillId="4" fontId="35" numFmtId="0" xfId="0" applyAlignment="1" applyBorder="1" applyFont="1">
      <alignment readingOrder="0" shrinkToFit="0" vertical="top" wrapText="1"/>
    </xf>
    <xf borderId="37" fillId="4" fontId="33" numFmtId="0" xfId="0" applyAlignment="1" applyBorder="1" applyFont="1">
      <alignment readingOrder="0" shrinkToFit="0" vertical="top" wrapText="0"/>
    </xf>
    <xf borderId="37" fillId="4" fontId="36" numFmtId="0" xfId="0" applyAlignment="1" applyBorder="1" applyFont="1">
      <alignment readingOrder="0" shrinkToFit="0" vertical="top" wrapText="1"/>
    </xf>
    <xf borderId="38" fillId="4" fontId="36" numFmtId="0" xfId="0" applyAlignment="1" applyBorder="1" applyFont="1">
      <alignment readingOrder="0" shrinkToFit="0" vertical="top" wrapText="1"/>
    </xf>
    <xf borderId="39" fillId="4" fontId="3" numFmtId="0" xfId="0" applyAlignment="1" applyBorder="1" applyFont="1">
      <alignment readingOrder="0" shrinkToFit="0" vertical="top" wrapText="1"/>
    </xf>
    <xf borderId="40" fillId="4" fontId="3" numFmtId="0" xfId="0" applyAlignment="1" applyBorder="1" applyFont="1">
      <alignment readingOrder="0" shrinkToFit="0" vertical="top" wrapText="1"/>
    </xf>
    <xf borderId="40" fillId="4" fontId="9" numFmtId="0" xfId="0" applyAlignment="1" applyBorder="1" applyFont="1">
      <alignment readingOrder="0" shrinkToFit="0" vertical="top" wrapText="1"/>
    </xf>
    <xf borderId="41" fillId="4" fontId="3" numFmtId="0" xfId="0" applyAlignment="1" applyBorder="1" applyFont="1">
      <alignment readingOrder="0" shrinkToFit="0" vertical="top" wrapText="1"/>
    </xf>
    <xf borderId="42" fillId="0" fontId="12" numFmtId="0" xfId="0" applyAlignment="1" applyBorder="1" applyFont="1">
      <alignment readingOrder="0" shrinkToFit="0" vertical="top" wrapText="1"/>
    </xf>
    <xf borderId="43" fillId="0" fontId="5" numFmtId="0" xfId="0" applyAlignment="1" applyBorder="1" applyFont="1">
      <alignment readingOrder="0" shrinkToFit="0" vertical="top" wrapText="1"/>
    </xf>
    <xf borderId="42" fillId="0" fontId="5" numFmtId="0" xfId="0" applyAlignment="1" applyBorder="1" applyFont="1">
      <alignment readingOrder="0" shrinkToFit="0" vertical="top" wrapText="1"/>
    </xf>
    <xf borderId="0" fillId="0" fontId="1" numFmtId="49" xfId="0" applyAlignment="1" applyFont="1" applyNumberFormat="1">
      <alignment readingOrder="0" shrinkToFit="0" vertical="top" wrapText="1"/>
    </xf>
    <xf borderId="0" fillId="0" fontId="42" numFmtId="0" xfId="0" applyAlignment="1" applyFont="1">
      <alignment readingOrder="0" shrinkToFit="0" vertical="top" wrapText="1"/>
    </xf>
    <xf borderId="43" fillId="0" fontId="1" numFmtId="0" xfId="0" applyAlignment="1" applyBorder="1" applyFont="1">
      <alignment readingOrder="0" shrinkToFit="0" vertical="top" wrapText="1"/>
    </xf>
    <xf borderId="0" fillId="0" fontId="43" numFmtId="0" xfId="0" applyAlignment="1" applyFont="1">
      <alignment readingOrder="0" vertical="top"/>
    </xf>
    <xf borderId="0" fillId="0" fontId="44" numFmtId="0" xfId="0" applyAlignment="1" applyFont="1">
      <alignment readingOrder="0" vertical="top"/>
    </xf>
    <xf borderId="42" fillId="0" fontId="5" numFmtId="0" xfId="0" applyAlignment="1" applyBorder="1" applyFont="1">
      <alignment readingOrder="0" shrinkToFit="0" vertical="top" wrapText="1"/>
    </xf>
    <xf borderId="0" fillId="0" fontId="1" numFmtId="0" xfId="0" applyAlignment="1" applyFont="1">
      <alignment readingOrder="0" shrinkToFit="0" vertical="top" wrapText="1"/>
    </xf>
    <xf borderId="44" fillId="4" fontId="5" numFmtId="0" xfId="0" applyAlignment="1" applyBorder="1" applyFont="1">
      <alignment readingOrder="0" shrinkToFit="0" vertical="top" wrapText="1"/>
    </xf>
    <xf borderId="45" fillId="4" fontId="3" numFmtId="0" xfId="0" applyAlignment="1" applyBorder="1" applyFont="1">
      <alignment readingOrder="0" shrinkToFit="0" vertical="top" wrapText="0"/>
    </xf>
    <xf borderId="45" fillId="4" fontId="1" numFmtId="0" xfId="0" applyAlignment="1" applyBorder="1" applyFont="1">
      <alignment readingOrder="0" shrinkToFit="0" vertical="top" wrapText="1"/>
    </xf>
    <xf borderId="46" fillId="4" fontId="1" numFmtId="0" xfId="0" applyAlignment="1" applyBorder="1" applyFont="1">
      <alignment readingOrder="0" shrinkToFit="0" vertical="top" wrapText="1"/>
    </xf>
    <xf borderId="47" fillId="5" fontId="3" numFmtId="0" xfId="0" applyAlignment="1" applyBorder="1" applyFont="1">
      <alignment readingOrder="0" shrinkToFit="0" vertical="top" wrapText="1"/>
    </xf>
    <xf borderId="48" fillId="5" fontId="9" numFmtId="0" xfId="0" applyAlignment="1" applyBorder="1" applyFont="1">
      <alignment readingOrder="0" shrinkToFit="0" vertical="top" wrapText="1"/>
    </xf>
    <xf borderId="48" fillId="5" fontId="3" numFmtId="0" xfId="0" applyAlignment="1" applyBorder="1" applyFont="1">
      <alignment readingOrder="0" shrinkToFit="0" vertical="top" wrapText="1"/>
    </xf>
    <xf borderId="49" fillId="5" fontId="3" numFmtId="0" xfId="0" applyAlignment="1" applyBorder="1" applyFont="1">
      <alignment readingOrder="0" shrinkToFit="0" vertical="top" wrapText="1"/>
    </xf>
    <xf borderId="50" fillId="0" fontId="12" numFmtId="0" xfId="0" applyAlignment="1" applyBorder="1" applyFont="1">
      <alignment readingOrder="0" shrinkToFit="0" vertical="top" wrapText="1"/>
    </xf>
    <xf borderId="51" fillId="0" fontId="5" numFmtId="0" xfId="0" applyAlignment="1" applyBorder="1" applyFont="1">
      <alignment readingOrder="0" shrinkToFit="0" vertical="top" wrapText="1"/>
    </xf>
    <xf borderId="50" fillId="0" fontId="5" numFmtId="0" xfId="0" applyAlignment="1" applyBorder="1" applyFont="1">
      <alignment readingOrder="0" shrinkToFit="0" vertical="top" wrapText="1"/>
    </xf>
    <xf borderId="51" fillId="0" fontId="1" numFmtId="0" xfId="0" applyAlignment="1" applyBorder="1" applyFont="1">
      <alignment readingOrder="0" shrinkToFit="0" vertical="top" wrapText="1"/>
    </xf>
    <xf borderId="50" fillId="0" fontId="5" numFmtId="0" xfId="0" applyAlignment="1" applyBorder="1" applyFont="1">
      <alignment readingOrder="0" shrinkToFit="0" vertical="top" wrapText="1"/>
    </xf>
    <xf borderId="0" fillId="0" fontId="1" numFmtId="0" xfId="0" applyAlignment="1" applyFont="1">
      <alignment readingOrder="0" shrinkToFit="0" vertical="top" wrapText="1"/>
    </xf>
    <xf borderId="0" fillId="12" fontId="45" numFmtId="0" xfId="0" applyAlignment="1" applyFill="1" applyFont="1">
      <alignment horizontal="left" readingOrder="0" shrinkToFit="0" vertical="top" wrapText="1"/>
    </xf>
    <xf borderId="52" fillId="5" fontId="5" numFmtId="0" xfId="0" applyAlignment="1" applyBorder="1" applyFont="1">
      <alignment readingOrder="0" shrinkToFit="0" vertical="top" wrapText="1"/>
    </xf>
    <xf borderId="53" fillId="5" fontId="3" numFmtId="0" xfId="0" applyAlignment="1" applyBorder="1" applyFont="1">
      <alignment readingOrder="0" shrinkToFit="0" vertical="top" wrapText="0"/>
    </xf>
    <xf borderId="53" fillId="5" fontId="1" numFmtId="0" xfId="0" applyAlignment="1" applyBorder="1" applyFont="1">
      <alignment readingOrder="0" shrinkToFit="0" vertical="top" wrapText="1"/>
    </xf>
    <xf borderId="54" fillId="5" fontId="1" numFmtId="0" xfId="0" applyAlignment="1" applyBorder="1" applyFont="1">
      <alignment readingOrder="0" shrinkToFit="0" vertical="top" wrapText="1"/>
    </xf>
    <xf borderId="55" fillId="6" fontId="3" numFmtId="0" xfId="0" applyAlignment="1" applyBorder="1" applyFont="1">
      <alignment readingOrder="0" shrinkToFit="0" vertical="top" wrapText="1"/>
    </xf>
    <xf borderId="56" fillId="6" fontId="9" numFmtId="0" xfId="0" applyAlignment="1" applyBorder="1" applyFont="1">
      <alignment readingOrder="0" shrinkToFit="0" vertical="top" wrapText="1"/>
    </xf>
    <xf borderId="56" fillId="6" fontId="3" numFmtId="0" xfId="0" applyAlignment="1" applyBorder="1" applyFont="1">
      <alignment readingOrder="0" shrinkToFit="0" vertical="top" wrapText="1"/>
    </xf>
    <xf borderId="57" fillId="6" fontId="9" numFmtId="0" xfId="0" applyAlignment="1" applyBorder="1" applyFont="1">
      <alignment readingOrder="0" shrinkToFit="0" vertical="top" wrapText="1"/>
    </xf>
    <xf borderId="58" fillId="0" fontId="12" numFmtId="0" xfId="0" applyAlignment="1" applyBorder="1" applyFont="1">
      <alignment readingOrder="0" shrinkToFit="0" vertical="top" wrapText="1"/>
    </xf>
    <xf borderId="0" fillId="0" fontId="46" numFmtId="0" xfId="0" applyAlignment="1" applyFont="1">
      <alignment readingOrder="0" shrinkToFit="0" vertical="top" wrapText="1"/>
    </xf>
    <xf borderId="59" fillId="0" fontId="5" numFmtId="0" xfId="0" applyAlignment="1" applyBorder="1" applyFont="1">
      <alignment readingOrder="0" shrinkToFit="0" vertical="top" wrapText="1"/>
    </xf>
    <xf borderId="58" fillId="0" fontId="5" numFmtId="0" xfId="0" applyAlignment="1" applyBorder="1" applyFont="1">
      <alignment readingOrder="0" shrinkToFit="0" vertical="top" wrapText="1"/>
    </xf>
    <xf borderId="59" fillId="0" fontId="1" numFmtId="0" xfId="0" applyAlignment="1" applyBorder="1" applyFont="1">
      <alignment readingOrder="0" shrinkToFit="0" vertical="top" wrapText="1"/>
    </xf>
    <xf borderId="58" fillId="0" fontId="5" numFmtId="0" xfId="0" applyAlignment="1" applyBorder="1" applyFont="1">
      <alignment readingOrder="0" shrinkToFit="0" vertical="top" wrapText="1"/>
    </xf>
    <xf borderId="60" fillId="6" fontId="5" numFmtId="0" xfId="0" applyAlignment="1" applyBorder="1" applyFont="1">
      <alignment readingOrder="0" shrinkToFit="0" vertical="top" wrapText="1"/>
    </xf>
    <xf borderId="61" fillId="6" fontId="9" numFmtId="0" xfId="0" applyAlignment="1" applyBorder="1" applyFont="1">
      <alignment readingOrder="0" shrinkToFit="0" vertical="top" wrapText="0"/>
    </xf>
    <xf borderId="61" fillId="6" fontId="1" numFmtId="0" xfId="0" applyAlignment="1" applyBorder="1" applyFont="1">
      <alignment readingOrder="0" shrinkToFit="0" vertical="top" wrapText="1"/>
    </xf>
    <xf borderId="62" fillId="6" fontId="1" numFmtId="0" xfId="0" applyAlignment="1" applyBorder="1" applyFont="1">
      <alignment readingOrder="0" shrinkToFit="0" vertical="top" wrapText="1"/>
    </xf>
    <xf borderId="63" fillId="7" fontId="3" numFmtId="0" xfId="0" applyAlignment="1" applyBorder="1" applyFont="1">
      <alignment readingOrder="0" shrinkToFit="0" vertical="top" wrapText="1"/>
    </xf>
    <xf borderId="64" fillId="7" fontId="9" numFmtId="0" xfId="0" applyAlignment="1" applyBorder="1" applyFont="1">
      <alignment readingOrder="0" shrinkToFit="0" vertical="top" wrapText="1"/>
    </xf>
    <xf borderId="64" fillId="7" fontId="3" numFmtId="0" xfId="0" applyAlignment="1" applyBorder="1" applyFont="1">
      <alignment readingOrder="0" shrinkToFit="0" vertical="top" wrapText="1"/>
    </xf>
    <xf borderId="65" fillId="7" fontId="3" numFmtId="0" xfId="0" applyAlignment="1" applyBorder="1" applyFont="1">
      <alignment readingOrder="0" shrinkToFit="0" vertical="top" wrapText="1"/>
    </xf>
    <xf borderId="66" fillId="0" fontId="12" numFmtId="0" xfId="0" applyAlignment="1" applyBorder="1" applyFont="1">
      <alignment readingOrder="0" shrinkToFit="0" vertical="top" wrapText="1"/>
    </xf>
    <xf borderId="67" fillId="0" fontId="5" numFmtId="0" xfId="0" applyAlignment="1" applyBorder="1" applyFont="1">
      <alignment readingOrder="0" shrinkToFit="0" vertical="top" wrapText="1"/>
    </xf>
    <xf borderId="66" fillId="0" fontId="5" numFmtId="0" xfId="0" applyAlignment="1" applyBorder="1" applyFont="1">
      <alignment readingOrder="0" shrinkToFit="0" vertical="top" wrapText="1"/>
    </xf>
    <xf borderId="67" fillId="0" fontId="1" numFmtId="0" xfId="0" applyAlignment="1" applyBorder="1" applyFont="1">
      <alignment readingOrder="0" shrinkToFit="0" vertical="top" wrapText="1"/>
    </xf>
    <xf borderId="68" fillId="7" fontId="5" numFmtId="0" xfId="0" applyAlignment="1" applyBorder="1" applyFont="1">
      <alignment readingOrder="0" shrinkToFit="0" vertical="top" wrapText="1"/>
    </xf>
    <xf borderId="69" fillId="7" fontId="9" numFmtId="0" xfId="0" applyAlignment="1" applyBorder="1" applyFont="1">
      <alignment readingOrder="0" shrinkToFit="0" vertical="top" wrapText="0"/>
    </xf>
    <xf borderId="69" fillId="7" fontId="1" numFmtId="0" xfId="0" applyAlignment="1" applyBorder="1" applyFont="1">
      <alignment readingOrder="0" shrinkToFit="0" vertical="top" wrapText="1"/>
    </xf>
    <xf borderId="70" fillId="7" fontId="1" numFmtId="0" xfId="0" applyAlignment="1" applyBorder="1" applyFont="1">
      <alignment readingOrder="0" shrinkToFit="0" vertical="top" wrapText="1"/>
    </xf>
    <xf borderId="71" fillId="8" fontId="3" numFmtId="0" xfId="0" applyAlignment="1" applyBorder="1" applyFont="1">
      <alignment readingOrder="0" shrinkToFit="0" vertical="top" wrapText="1"/>
    </xf>
    <xf borderId="72" fillId="8" fontId="9" numFmtId="0" xfId="0" applyAlignment="1" applyBorder="1" applyFont="1">
      <alignment readingOrder="0" shrinkToFit="0" vertical="top" wrapText="1"/>
    </xf>
    <xf borderId="72" fillId="8" fontId="3" numFmtId="0" xfId="0" applyAlignment="1" applyBorder="1" applyFont="1">
      <alignment readingOrder="0" shrinkToFit="0" vertical="top" wrapText="1"/>
    </xf>
    <xf borderId="73" fillId="8" fontId="3" numFmtId="0" xfId="0" applyAlignment="1" applyBorder="1" applyFont="1">
      <alignment readingOrder="0" shrinkToFit="0" vertical="top" wrapText="1"/>
    </xf>
    <xf borderId="74" fillId="0" fontId="12" numFmtId="0" xfId="0" applyAlignment="1" applyBorder="1" applyFont="1">
      <alignment readingOrder="0" shrinkToFit="0" vertical="top" wrapText="1"/>
    </xf>
    <xf borderId="74" fillId="0" fontId="5" numFmtId="0" xfId="0" applyAlignment="1" applyBorder="1" applyFont="1">
      <alignment readingOrder="0" shrinkToFit="0" vertical="top" wrapText="1"/>
    </xf>
    <xf borderId="75" fillId="8" fontId="5" numFmtId="0" xfId="0" applyAlignment="1" applyBorder="1" applyFont="1">
      <alignment readingOrder="0" shrinkToFit="0" vertical="top" wrapText="1"/>
    </xf>
    <xf borderId="76" fillId="8" fontId="9" numFmtId="0" xfId="0" applyAlignment="1" applyBorder="1" applyFont="1">
      <alignment readingOrder="0" shrinkToFit="0" vertical="top" wrapText="0"/>
    </xf>
    <xf borderId="76" fillId="8" fontId="1" numFmtId="0" xfId="0" applyAlignment="1" applyBorder="1" applyFont="1">
      <alignment readingOrder="0" shrinkToFit="0" vertical="top" wrapText="1"/>
    </xf>
    <xf borderId="77" fillId="8" fontId="1" numFmtId="0" xfId="0" applyAlignment="1" applyBorder="1" applyFont="1">
      <alignment readingOrder="0" shrinkToFit="0" vertical="top" wrapText="1"/>
    </xf>
    <xf borderId="0" fillId="2" fontId="47" numFmtId="0" xfId="0" applyAlignment="1" applyFont="1">
      <alignment horizontal="center" readingOrder="0" shrinkToFit="0" vertical="center" wrapText="1"/>
    </xf>
    <xf borderId="0" fillId="4" fontId="7" numFmtId="0" xfId="0" applyAlignment="1" applyFont="1">
      <alignment horizontal="center" readingOrder="0" shrinkToFit="0" vertical="center" wrapText="1"/>
    </xf>
    <xf borderId="0" fillId="5" fontId="47" numFmtId="0" xfId="0" applyAlignment="1" applyFont="1">
      <alignment horizontal="center" readingOrder="0" shrinkToFit="0" vertical="center" wrapText="1"/>
    </xf>
    <xf borderId="0" fillId="6" fontId="47" numFmtId="0" xfId="0" applyAlignment="1" applyFont="1">
      <alignment horizontal="center" readingOrder="0" shrinkToFit="0" vertical="center" wrapText="1"/>
    </xf>
    <xf borderId="0" fillId="7" fontId="47" numFmtId="0" xfId="0" applyAlignment="1" applyFont="1">
      <alignment horizontal="center" readingOrder="0" shrinkToFit="0" vertical="center" wrapText="1"/>
    </xf>
    <xf borderId="0" fillId="8" fontId="7" numFmtId="0" xfId="0" applyAlignment="1" applyFont="1">
      <alignment horizontal="center" readingOrder="0"/>
    </xf>
    <xf borderId="0" fillId="0" fontId="1" numFmtId="0" xfId="0" applyAlignment="1" applyFont="1">
      <alignment readingOrder="0" shrinkToFit="0" vertical="center" wrapText="1"/>
    </xf>
    <xf borderId="0" fillId="0" fontId="1" numFmtId="0" xfId="0" applyFont="1"/>
    <xf borderId="78" fillId="0" fontId="1" numFmtId="0" xfId="0" applyBorder="1" applyFont="1"/>
    <xf borderId="0" fillId="0" fontId="8" numFmtId="0" xfId="0" applyFont="1"/>
    <xf borderId="0" fillId="0" fontId="5" numFmtId="0" xfId="0" applyAlignment="1" applyFont="1">
      <alignment horizontal="right" readingOrder="0"/>
    </xf>
    <xf borderId="0" fillId="0" fontId="5" numFmtId="0" xfId="0" applyFont="1"/>
    <xf borderId="0" fillId="0" fontId="48" numFmtId="0" xfId="0" applyAlignment="1" applyFont="1">
      <alignment readingOrder="0"/>
    </xf>
    <xf borderId="0" fillId="0" fontId="49"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vcstuff/credential-profile-comparison"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www.w3.org/Consortium/Patent-Policy-20200915/" TargetMode="External"/><Relationship Id="rId22" Type="http://schemas.openxmlformats.org/officeDocument/2006/relationships/hyperlink" Target="https://github.com/oauthstuff/draft-selective-disclosure-jwt" TargetMode="External"/><Relationship Id="rId21" Type="http://schemas.openxmlformats.org/officeDocument/2006/relationships/hyperlink" Target="https://www.w3.org/TR/vc-data-model/" TargetMode="External"/><Relationship Id="rId24" Type="http://schemas.openxmlformats.org/officeDocument/2006/relationships/hyperlink" Target="https://datatracker.ietf.org/doc/draft-ietf-oauth-selective-disclosure-jwt/" TargetMode="External"/><Relationship Id="rId23" Type="http://schemas.openxmlformats.org/officeDocument/2006/relationships/hyperlink" Target="https://trustee.ietf.org/documents/trust-legal-provisions/" TargetMode="External"/><Relationship Id="rId1" Type="http://schemas.openxmlformats.org/officeDocument/2006/relationships/comments" Target="../comments1.xml"/><Relationship Id="rId2" Type="http://schemas.openxmlformats.org/officeDocument/2006/relationships/hyperlink" Target="https://identity.foundation/jwt-vc-presentation-profile/" TargetMode="External"/><Relationship Id="rId3" Type="http://schemas.openxmlformats.org/officeDocument/2006/relationships/hyperlink" Target="https://identity.foundation/jwt-vc-presentation-profile/" TargetMode="External"/><Relationship Id="rId4" Type="http://schemas.openxmlformats.org/officeDocument/2006/relationships/hyperlink" Target="https://identity.foundation/jwt-vc-presentation-profile/" TargetMode="External"/><Relationship Id="rId9" Type="http://schemas.openxmlformats.org/officeDocument/2006/relationships/hyperlink" Target="https://ngiatlantic.info/" TargetMode="External"/><Relationship Id="rId26" Type="http://schemas.openxmlformats.org/officeDocument/2006/relationships/hyperlink" Target="https://datatracker.ietf.org/doc/draft-ietf-oauth-selective-disclosure-jwt/" TargetMode="External"/><Relationship Id="rId25" Type="http://schemas.openxmlformats.org/officeDocument/2006/relationships/hyperlink" Target="https://trustee.ietf.org/documents/trust-legal-provisions/" TargetMode="External"/><Relationship Id="rId28" Type="http://schemas.openxmlformats.org/officeDocument/2006/relationships/hyperlink" Target="https://datatracker.ietf.org/doc/html/draft-ssmith-acdc-00" TargetMode="External"/><Relationship Id="rId27" Type="http://schemas.openxmlformats.org/officeDocument/2006/relationships/hyperlink" Target="https://www.rfc-editor.org/rfc/rfc8392.html" TargetMode="External"/><Relationship Id="rId5" Type="http://schemas.openxmlformats.org/officeDocument/2006/relationships/hyperlink" Target="https://identity.foundation/jwt-vc-presentation-profile/" TargetMode="External"/><Relationship Id="rId6" Type="http://schemas.openxmlformats.org/officeDocument/2006/relationships/hyperlink" Target="https://dominoweb.draco.res.ibm.com/reports/rz3730_revised.pdf" TargetMode="External"/><Relationship Id="rId29" Type="http://schemas.openxmlformats.org/officeDocument/2006/relationships/hyperlink" Target="https://www.ietf.org/archive/id/draft-pfeairheller-cesr-proof-00.html" TargetMode="External"/><Relationship Id="rId7" Type="http://schemas.openxmlformats.org/officeDocument/2006/relationships/hyperlink" Target="https://ngiatlantic.info/" TargetMode="External"/><Relationship Id="rId8" Type="http://schemas.openxmlformats.org/officeDocument/2006/relationships/hyperlink" Target="https://ngiatlantic.info/" TargetMode="External"/><Relationship Id="rId31" Type="http://schemas.openxmlformats.org/officeDocument/2006/relationships/hyperlink" Target="https://spdx.org/licenses/BSD-2-Clause-Patent.html" TargetMode="External"/><Relationship Id="rId30" Type="http://schemas.openxmlformats.org/officeDocument/2006/relationships/hyperlink" Target="https://github.com/BlockchainCommons/envelope-cli-swift" TargetMode="External"/><Relationship Id="rId11" Type="http://schemas.openxmlformats.org/officeDocument/2006/relationships/hyperlink" Target="http://walt.id/" TargetMode="External"/><Relationship Id="rId33" Type="http://schemas.openxmlformats.org/officeDocument/2006/relationships/drawing" Target="../drawings/drawing2.xml"/><Relationship Id="rId10" Type="http://schemas.openxmlformats.org/officeDocument/2006/relationships/hyperlink" Target="https://ngiatlantic.info/" TargetMode="External"/><Relationship Id="rId32" Type="http://schemas.openxmlformats.org/officeDocument/2006/relationships/hyperlink" Target="https://github.com/BlockchainCommons/BCSwiftSecureComponents" TargetMode="External"/><Relationship Id="rId13" Type="http://schemas.openxmlformats.org/officeDocument/2006/relationships/hyperlink" Target="https://github.com/digitalbazaar/jsonld.js" TargetMode="External"/><Relationship Id="rId12" Type="http://schemas.openxmlformats.org/officeDocument/2006/relationships/hyperlink" Target="https://anoncreds-wg.github.io/anoncreds-spec/" TargetMode="External"/><Relationship Id="rId34" Type="http://schemas.openxmlformats.org/officeDocument/2006/relationships/vmlDrawing" Target="../drawings/vmlDrawing1.vml"/><Relationship Id="rId15" Type="http://schemas.openxmlformats.org/officeDocument/2006/relationships/hyperlink" Target="https://www.w3.org/TR/vc-data-model/" TargetMode="External"/><Relationship Id="rId14" Type="http://schemas.openxmlformats.org/officeDocument/2006/relationships/hyperlink" Target="https://www.w3.org/Consortium/Patent-Policy-20200915/" TargetMode="External"/><Relationship Id="rId17" Type="http://schemas.openxmlformats.org/officeDocument/2006/relationships/hyperlink" Target="https://trustee.ietf.org/documents/trust-legal-provisions/" TargetMode="External"/><Relationship Id="rId16" Type="http://schemas.openxmlformats.org/officeDocument/2006/relationships/hyperlink" Target="https://jwt.io/libraries" TargetMode="External"/><Relationship Id="rId19" Type="http://schemas.openxmlformats.org/officeDocument/2006/relationships/hyperlink" Target="https://github.com/json-web-proofs/json-web-proofs" TargetMode="External"/><Relationship Id="rId18" Type="http://schemas.openxmlformats.org/officeDocument/2006/relationships/hyperlink" Target="https://datatracker.ietf.org/doc/rfc7519/"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github.com/BlockchainCommons/envelope-cli-swift" TargetMode="External"/><Relationship Id="rId22" Type="http://schemas.openxmlformats.org/officeDocument/2006/relationships/hyperlink" Target="https://github.com/BlockchainCommons/BCSwiftSecureComponents" TargetMode="External"/><Relationship Id="rId21" Type="http://schemas.openxmlformats.org/officeDocument/2006/relationships/hyperlink" Target="https://spdx.org/licenses/BSD-2-Clause-Patent.html" TargetMode="External"/><Relationship Id="rId24" Type="http://schemas.openxmlformats.org/officeDocument/2006/relationships/vmlDrawing" Target="../drawings/vmlDrawing2.vml"/><Relationship Id="rId23" Type="http://schemas.openxmlformats.org/officeDocument/2006/relationships/drawing" Target="../drawings/drawing3.xml"/><Relationship Id="rId1" Type="http://schemas.openxmlformats.org/officeDocument/2006/relationships/comments" Target="../comments2.xml"/><Relationship Id="rId2" Type="http://schemas.openxmlformats.org/officeDocument/2006/relationships/hyperlink" Target="https://anoncreds-wg.github.io/anoncreds-spec/" TargetMode="External"/><Relationship Id="rId3" Type="http://schemas.openxmlformats.org/officeDocument/2006/relationships/hyperlink" Target="https://github.com/digitalbazaar/jsonld.js" TargetMode="External"/><Relationship Id="rId4" Type="http://schemas.openxmlformats.org/officeDocument/2006/relationships/hyperlink" Target="https://www.w3.org/Consortium/Patent-Policy-20200915/" TargetMode="External"/><Relationship Id="rId9" Type="http://schemas.openxmlformats.org/officeDocument/2006/relationships/hyperlink" Target="https://github.com/json-web-proofs/json-web-proofs" TargetMode="External"/><Relationship Id="rId5" Type="http://schemas.openxmlformats.org/officeDocument/2006/relationships/hyperlink" Target="https://www.w3.org/TR/vc-data-model/" TargetMode="External"/><Relationship Id="rId6" Type="http://schemas.openxmlformats.org/officeDocument/2006/relationships/hyperlink" Target="https://jwt.io/libraries" TargetMode="External"/><Relationship Id="rId7" Type="http://schemas.openxmlformats.org/officeDocument/2006/relationships/hyperlink" Target="https://trustee.ietf.org/documents/trust-legal-provisions/" TargetMode="External"/><Relationship Id="rId8" Type="http://schemas.openxmlformats.org/officeDocument/2006/relationships/hyperlink" Target="https://datatracker.ietf.org/doc/rfc7519/" TargetMode="External"/><Relationship Id="rId11" Type="http://schemas.openxmlformats.org/officeDocument/2006/relationships/hyperlink" Target="https://www.w3.org/TR/vc-data-model/" TargetMode="External"/><Relationship Id="rId10" Type="http://schemas.openxmlformats.org/officeDocument/2006/relationships/hyperlink" Target="https://www.w3.org/Consortium/Patent-Policy-20200915/" TargetMode="External"/><Relationship Id="rId13" Type="http://schemas.openxmlformats.org/officeDocument/2006/relationships/hyperlink" Target="https://trustee.ietf.org/documents/trust-legal-provisions/" TargetMode="External"/><Relationship Id="rId12" Type="http://schemas.openxmlformats.org/officeDocument/2006/relationships/hyperlink" Target="https://github.com/oauthstuff/draft-selective-disclosure-jwt" TargetMode="External"/><Relationship Id="rId15" Type="http://schemas.openxmlformats.org/officeDocument/2006/relationships/hyperlink" Target="https://trustee.ietf.org/documents/trust-legal-provisions/" TargetMode="External"/><Relationship Id="rId14" Type="http://schemas.openxmlformats.org/officeDocument/2006/relationships/hyperlink" Target="https://datatracker.ietf.org/doc/draft-ietf-oauth-selective-disclosure-jwt/" TargetMode="External"/><Relationship Id="rId17" Type="http://schemas.openxmlformats.org/officeDocument/2006/relationships/hyperlink" Target="https://www.rfc-editor.org/rfc/rfc8392.html" TargetMode="External"/><Relationship Id="rId16" Type="http://schemas.openxmlformats.org/officeDocument/2006/relationships/hyperlink" Target="https://datatracker.ietf.org/doc/draft-ietf-oauth-selective-disclosure-jwt/" TargetMode="External"/><Relationship Id="rId19" Type="http://schemas.openxmlformats.org/officeDocument/2006/relationships/hyperlink" Target="https://www.ietf.org/archive/id/draft-pfeairheller-cesr-proof-00.html" TargetMode="External"/><Relationship Id="rId18" Type="http://schemas.openxmlformats.org/officeDocument/2006/relationships/hyperlink" Target="https://datatracker.ietf.org/doc/html/draft-ssmith-acdc-00"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github.com/mattrglobal/bbs-signatures" TargetMode="External"/><Relationship Id="rId3" Type="http://schemas.openxmlformats.org/officeDocument/2006/relationships/hyperlink" Target="https://datatracker.ietf.org/doc/draft-looker-cfrg-bbs-signatures/" TargetMode="External"/><Relationship Id="rId4" Type="http://schemas.openxmlformats.org/officeDocument/2006/relationships/drawing" Target="../drawings/drawing4.xml"/><Relationship Id="rId5"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transmute-industries/verifiable-data/tree/main/packages/vc-status-rl-2020" TargetMode="External"/><Relationship Id="rId2" Type="http://schemas.openxmlformats.org/officeDocument/2006/relationships/hyperlink" Target="https://w3c-ccg.github.io/vc-status-list-2021/" TargetMode="External"/><Relationship Id="rId3" Type="http://schemas.openxmlformats.org/officeDocument/2006/relationships/hyperlink" Target="https://github.com/privacybydesign/gabi/tree/master/revocation" TargetMode="External"/><Relationship Id="rId4" Type="http://schemas.openxmlformats.org/officeDocument/2006/relationships/hyperlink" Target="https://eprint.iacr.org/2017/043.pdf" TargetMode="External"/><Relationship Id="rId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rfc-editor.org/rfc/rfc7517" TargetMode="External"/><Relationship Id="rId3" Type="http://schemas.openxmlformats.org/officeDocument/2006/relationships/hyperlink" Target="https://trustee.ietf.org/documents/trust-legal-provisions/" TargetMode="External"/><Relationship Id="rId4" Type="http://schemas.openxmlformats.org/officeDocument/2006/relationships/hyperlink" Target="https://www.rfc-editor.org/rfc/rfc7517" TargetMode="External"/><Relationship Id="rId9" Type="http://schemas.openxmlformats.org/officeDocument/2006/relationships/hyperlink" Target="https://ec.europa.eu/digital-building-blocks/wikis/display/EBSIDOC/EBSI+DID+Method" TargetMode="External"/><Relationship Id="rId5" Type="http://schemas.openxmlformats.org/officeDocument/2006/relationships/hyperlink" Target="https://hyperledger.github.io/indy-did-method/" TargetMode="External"/><Relationship Id="rId6" Type="http://schemas.openxmlformats.org/officeDocument/2006/relationships/hyperlink" Target="https://github.com/decentralized-identity/ion" TargetMode="External"/><Relationship Id="rId7" Type="http://schemas.openxmlformats.org/officeDocument/2006/relationships/hyperlink" Target="https://w3c-ccg.github.io/did-method-key/" TargetMode="External"/><Relationship Id="rId8" Type="http://schemas.openxmlformats.org/officeDocument/2006/relationships/hyperlink" Target="https://identity.foundation/peer-did-method-spec/index.html" TargetMode="External"/><Relationship Id="rId11" Type="http://schemas.openxmlformats.org/officeDocument/2006/relationships/hyperlink" Target="https://weboftrust.github.io/did-keri/" TargetMode="External"/><Relationship Id="rId10" Type="http://schemas.openxmlformats.org/officeDocument/2006/relationships/hyperlink" Target="https://weboftrust.github.io/did-keri/" TargetMode="External"/><Relationship Id="rId13" Type="http://schemas.openxmlformats.org/officeDocument/2006/relationships/hyperlink" Target="https://www.rfc-editor.org/rfc/rfc9052.html" TargetMode="External"/><Relationship Id="rId12" Type="http://schemas.openxmlformats.org/officeDocument/2006/relationships/hyperlink" Target="https://github.com/w3c-ccg/did-method-web" TargetMode="External"/><Relationship Id="rId15" Type="http://schemas.openxmlformats.org/officeDocument/2006/relationships/vmlDrawing" Target="../drawings/vmlDrawing4.vml"/><Relationship Id="rId1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etsi.org/deliver/etsi_ts/119600_119699/119612/02.02.01_60/ts_119612v020201p.pdf" TargetMode="External"/><Relationship Id="rId3" Type="http://schemas.openxmlformats.org/officeDocument/2006/relationships/hyperlink" Target="https://openid.net/specs/openid-connect-federation-1_0.html" TargetMode="External"/><Relationship Id="rId4" Type="http://schemas.openxmlformats.org/officeDocument/2006/relationships/hyperlink" Target="https://irma.app/docs/schemes/" TargetMode="External"/><Relationship Id="rId5" Type="http://schemas.openxmlformats.org/officeDocument/2006/relationships/drawing" Target="../drawings/drawing7.xml"/><Relationship Id="rId6"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lfph.io/wp-content/uploads/2021/04/Verifiable-Credentials-Flavors-Explained-Infographic.pdf" TargetMode="External"/><Relationship Id="rId3" Type="http://schemas.openxmlformats.org/officeDocument/2006/relationships/drawing" Target="../drawings/drawing9.xml"/><Relationship Id="rId4"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1" t="s">
        <v>0</v>
      </c>
      <c r="B2" s="1" t="s">
        <v>1</v>
      </c>
    </row>
    <row r="4">
      <c r="A4" s="2" t="s">
        <v>2</v>
      </c>
    </row>
    <row r="6">
      <c r="A6" s="1" t="s">
        <v>3</v>
      </c>
      <c r="B6" s="1" t="s">
        <v>4</v>
      </c>
    </row>
  </sheetData>
  <hyperlinks>
    <hyperlink r:id="rId1" ref="A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outlinePr summaryBelow="0" summaryRight="0"/>
    <pageSetUpPr fitToPage="1"/>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outlineLevelCol="1" outlineLevelRow="1"/>
  <cols>
    <col customWidth="1" min="1" max="1" width="50.0"/>
    <col customWidth="1" min="2" max="4" width="20.75"/>
    <col customWidth="1" min="5" max="5" width="20.75" outlineLevel="1"/>
    <col customWidth="1" min="6" max="6" width="20.38" outlineLevel="1"/>
    <col customWidth="1" min="7" max="7" width="22.63" outlineLevel="1"/>
    <col customWidth="1" min="8" max="8" width="20.25" outlineLevel="1"/>
    <col customWidth="1" min="9" max="10" width="20.75"/>
    <col customWidth="1" min="11" max="13" width="20.75" outlineLevel="1"/>
    <col customWidth="1" min="14" max="14" width="20.75"/>
    <col customWidth="1" min="15" max="25" width="20.75" outlineLevel="1"/>
    <col customWidth="1" min="26" max="26" width="20.75"/>
    <col customWidth="1" min="27" max="35" width="20.75" outlineLevel="1"/>
    <col customWidth="1" min="36" max="36" width="20.75"/>
    <col customWidth="1" min="37" max="46" width="20.75" outlineLevel="1"/>
    <col customWidth="1" min="47" max="47" width="20.75"/>
    <col customWidth="1" min="48" max="52" width="20.75" outlineLevel="1"/>
    <col customWidth="1" min="53" max="54" width="20.75"/>
    <col customWidth="1" min="55" max="59" width="20.75" outlineLevel="1"/>
    <col customWidth="1" min="60" max="67" width="20.75"/>
    <col customWidth="1" min="68" max="68" width="34.0"/>
    <col customWidth="1" min="69" max="75" width="20.75"/>
  </cols>
  <sheetData>
    <row r="1">
      <c r="A1" s="3" t="s">
        <v>5</v>
      </c>
      <c r="B1" s="4" t="s">
        <v>6</v>
      </c>
      <c r="C1" s="4" t="s">
        <v>6</v>
      </c>
      <c r="D1" s="5" t="s">
        <v>7</v>
      </c>
      <c r="E1" s="6" t="s">
        <v>7</v>
      </c>
      <c r="F1" s="6" t="s">
        <v>7</v>
      </c>
      <c r="G1" s="6" t="s">
        <v>7</v>
      </c>
      <c r="H1" s="6" t="s">
        <v>7</v>
      </c>
      <c r="I1" s="6" t="s">
        <v>7</v>
      </c>
      <c r="J1" s="7" t="s">
        <v>8</v>
      </c>
      <c r="K1" s="4" t="s">
        <v>8</v>
      </c>
      <c r="L1" s="4" t="s">
        <v>8</v>
      </c>
      <c r="M1" s="8" t="str">
        <f>Credential_Format!$A1</f>
        <v>Credential Format</v>
      </c>
      <c r="N1" s="8" t="str">
        <f>Credential_Format!$A1</f>
        <v>Credential Format</v>
      </c>
      <c r="O1" s="8" t="str">
        <f>Credential_Format!$A1</f>
        <v>Credential Format</v>
      </c>
      <c r="P1" s="8" t="str">
        <f>Credential_Format!$A1</f>
        <v>Credential Format</v>
      </c>
      <c r="Q1" s="8" t="str">
        <f>Credential_Format!$A1</f>
        <v>Credential Format</v>
      </c>
      <c r="R1" s="8" t="str">
        <f>Credential_Format!$A1</f>
        <v>Credential Format</v>
      </c>
      <c r="S1" s="8" t="str">
        <f>Credential_Format!$A1</f>
        <v>Credential Format</v>
      </c>
      <c r="T1" s="8" t="str">
        <f>Credential_Format!$A1</f>
        <v>Credential Format</v>
      </c>
      <c r="U1" s="8" t="str">
        <f>Credential_Format!$A1</f>
        <v>Credential Format</v>
      </c>
      <c r="V1" s="8" t="str">
        <f>Credential_Format!$A1</f>
        <v>Credential Format</v>
      </c>
      <c r="W1" s="8" t="str">
        <f>Credential_Format!$A1</f>
        <v>Credential Format</v>
      </c>
      <c r="X1" s="8" t="str">
        <f>Credential_Format!$A1</f>
        <v>Credential Format</v>
      </c>
      <c r="Y1" s="9" t="str">
        <f>Signing_Algorithm!$A1</f>
        <v>Signing Algorithm</v>
      </c>
      <c r="Z1" s="10" t="str">
        <f>Signing_Algorithm!$A1</f>
        <v>Signing Algorithm</v>
      </c>
      <c r="AA1" s="10" t="str">
        <f>Signing_Algorithm!$A1</f>
        <v>Signing Algorithm</v>
      </c>
      <c r="AB1" s="10" t="str">
        <f>Signing_Algorithm!$A1</f>
        <v>Signing Algorithm</v>
      </c>
      <c r="AC1" s="10" t="str">
        <f>Signing_Algorithm!$A1</f>
        <v>Signing Algorithm</v>
      </c>
      <c r="AD1" s="10" t="str">
        <f>Signing_Algorithm!$A1</f>
        <v>Signing Algorithm</v>
      </c>
      <c r="AE1" s="10" t="str">
        <f>Signing_Algorithm!$A1</f>
        <v>Signing Algorithm</v>
      </c>
      <c r="AF1" s="10" t="str">
        <f>Signing_Algorithm!$A1</f>
        <v>Signing Algorithm</v>
      </c>
      <c r="AG1" s="10" t="str">
        <f>Signing_Algorithm!$A1</f>
        <v>Signing Algorithm</v>
      </c>
      <c r="AH1" s="10" t="str">
        <f>Signing_Algorithm!$A1</f>
        <v>Signing Algorithm</v>
      </c>
      <c r="AI1" s="10" t="str">
        <f>Signing_Algorithm!$A1</f>
        <v>Signing Algorithm</v>
      </c>
      <c r="AJ1" s="11" t="str">
        <f>Revocation_Algorithm!$A1</f>
        <v>Revocation Algorithm</v>
      </c>
      <c r="AK1" s="12" t="str">
        <f>Revocation_Algorithm!$A1</f>
        <v>Revocation Algorithm</v>
      </c>
      <c r="AL1" s="12" t="str">
        <f>Revocation_Algorithm!$A1</f>
        <v>Revocation Algorithm</v>
      </c>
      <c r="AM1" s="12" t="str">
        <f>Revocation_Algorithm!$A1</f>
        <v>Revocation Algorithm</v>
      </c>
      <c r="AN1" s="12" t="str">
        <f>Revocation_Algorithm!$A1</f>
        <v>Revocation Algorithm</v>
      </c>
      <c r="AO1" s="12" t="str">
        <f>Revocation_Algorithm!$A1</f>
        <v>Revocation Algorithm</v>
      </c>
      <c r="AP1" s="12" t="str">
        <f>Revocation_Algorithm!$A1</f>
        <v>Revocation Algorithm</v>
      </c>
      <c r="AQ1" s="12" t="str">
        <f>Revocation_Algorithm!$A1</f>
        <v>Revocation Algorithm</v>
      </c>
      <c r="AR1" s="12" t="str">
        <f>Revocation_Algorithm!$A1</f>
        <v>Revocation Algorithm</v>
      </c>
      <c r="AS1" s="12" t="str">
        <f>Revocation_Algorithm!$A1</f>
        <v>Revocation Algorithm</v>
      </c>
      <c r="AT1" s="12" t="str">
        <f>Revocation_Algorithm!$A1</f>
        <v>Revocation Algorithm</v>
      </c>
      <c r="AU1" s="12" t="str">
        <f>Revocation_Algorithm!$A1</f>
        <v>Revocation Algorithm</v>
      </c>
      <c r="AV1" s="13" t="str">
        <f t="shared" ref="AV1:BB1" si="1">$G2</f>
        <v>Key Management (Issuer)</v>
      </c>
      <c r="AW1" s="14" t="str">
        <f t="shared" si="1"/>
        <v>Key Management (Issuer)</v>
      </c>
      <c r="AX1" s="14" t="str">
        <f t="shared" si="1"/>
        <v>Key Management (Issuer)</v>
      </c>
      <c r="AY1" s="14" t="str">
        <f t="shared" si="1"/>
        <v>Key Management (Issuer)</v>
      </c>
      <c r="AZ1" s="14" t="str">
        <f t="shared" si="1"/>
        <v>Key Management (Issuer)</v>
      </c>
      <c r="BA1" s="14" t="str">
        <f t="shared" si="1"/>
        <v>Key Management (Issuer)</v>
      </c>
      <c r="BB1" s="14" t="str">
        <f t="shared" si="1"/>
        <v>Key Management (Issuer)</v>
      </c>
      <c r="BC1" s="13" t="str">
        <f t="shared" ref="BC1:BI1" si="2">$H2</f>
        <v>Key Management (Holder)</v>
      </c>
      <c r="BD1" s="14" t="str">
        <f t="shared" si="2"/>
        <v>Key Management (Holder)</v>
      </c>
      <c r="BE1" s="14" t="str">
        <f t="shared" si="2"/>
        <v>Key Management (Holder)</v>
      </c>
      <c r="BF1" s="14" t="str">
        <f t="shared" si="2"/>
        <v>Key Management (Holder)</v>
      </c>
      <c r="BG1" s="14" t="str">
        <f t="shared" si="2"/>
        <v>Key Management (Holder)</v>
      </c>
      <c r="BH1" s="14" t="str">
        <f t="shared" si="2"/>
        <v>Key Management (Holder)</v>
      </c>
      <c r="BI1" s="15" t="str">
        <f t="shared" si="2"/>
        <v>Key Management (Holder)</v>
      </c>
      <c r="BJ1" s="16" t="str">
        <f t="shared" ref="BJ1:BN1" si="3">$I2</f>
        <v>Trust Management</v>
      </c>
      <c r="BK1" s="16" t="str">
        <f t="shared" si="3"/>
        <v>Trust Management</v>
      </c>
      <c r="BL1" s="16" t="str">
        <f t="shared" si="3"/>
        <v>Trust Management</v>
      </c>
      <c r="BM1" s="16" t="str">
        <f t="shared" si="3"/>
        <v>Trust Management</v>
      </c>
      <c r="BN1" s="17" t="str">
        <f t="shared" si="3"/>
        <v>Trust Management</v>
      </c>
      <c r="BO1" s="18"/>
      <c r="BP1" s="19" t="s">
        <v>9</v>
      </c>
    </row>
    <row r="2">
      <c r="A2" s="20" t="s">
        <v>10</v>
      </c>
      <c r="B2" s="21" t="s">
        <v>11</v>
      </c>
      <c r="C2" s="21" t="s">
        <v>12</v>
      </c>
      <c r="D2" s="22" t="str">
        <f>Credential_Format!A1</f>
        <v>Credential Format</v>
      </c>
      <c r="E2" s="23" t="str">
        <f>Signing_Algorithm!A1</f>
        <v>Signing Algorithm</v>
      </c>
      <c r="F2" s="24" t="str">
        <f>Revocation_Algorithm!A1</f>
        <v>Revocation Algorithm</v>
      </c>
      <c r="G2" s="25" t="str">
        <f>concatenate(Key_Management!A1," (Issuer)")</f>
        <v>Key Management (Issuer)</v>
      </c>
      <c r="H2" s="25" t="str">
        <f>concatenate(Key_Management!A1," (Holder)")</f>
        <v>Key Management (Holder)</v>
      </c>
      <c r="I2" s="26" t="s">
        <v>13</v>
      </c>
      <c r="J2" s="27" t="s">
        <v>14</v>
      </c>
      <c r="K2" s="28" t="s">
        <v>15</v>
      </c>
      <c r="L2" s="28" t="s">
        <v>16</v>
      </c>
      <c r="M2" s="29" t="str">
        <f>Credential_Format!B1</f>
        <v>Implementation Support (e.g. Libraries)</v>
      </c>
      <c r="N2" s="30" t="str">
        <f>Credential_Format!C1</f>
        <v>IPR Policy</v>
      </c>
      <c r="O2" s="30" t="str">
        <f>Credential_Format!D1</f>
        <v>Specification</v>
      </c>
      <c r="P2" s="30" t="str">
        <f>Credential_Format!E1</f>
        <v>Standardization (Body, Process)</v>
      </c>
      <c r="Q2" s="30" t="str">
        <f>Credential_Format!F1</f>
        <v>Technology Readiness Level</v>
      </c>
      <c r="R2" s="30" t="str">
        <f>Credential_Format!G1</f>
        <v>Encoding Scheme</v>
      </c>
      <c r="S2" s="30" t="str">
        <f>Credential_Format!H1</f>
        <v>Rich Schemas/Semantic </v>
      </c>
      <c r="T2" s="30" t="str">
        <f>Credential_Format!I1</f>
        <v>Crypto Agility</v>
      </c>
      <c r="U2" s="30" t="str">
        <f>Credential_Format!J1</f>
        <v>Selective Disclosure</v>
      </c>
      <c r="V2" s="30" t="str">
        <f>Credential_Format!K1</f>
        <v>Predicates</v>
      </c>
      <c r="W2" s="30" t="str">
        <f>Credential_Format!L1</f>
        <v>Compatibility with Signing Algorithms</v>
      </c>
      <c r="X2" s="30" t="str">
        <f>Credential_Format!M1</f>
        <v>Compatibility with Key Management Methods (Issuer)</v>
      </c>
      <c r="Y2" s="31" t="str">
        <f>Signing_Algorithm!B1</f>
        <v>Implementation Support (e.g. Libraries) / Active Community</v>
      </c>
      <c r="Z2" s="23" t="str">
        <f>Signing_Algorithm!C1</f>
        <v>IPR Policy</v>
      </c>
      <c r="AA2" s="23" t="str">
        <f>Signing_Algorithm!D1</f>
        <v>Specification</v>
      </c>
      <c r="AB2" s="23" t="str">
        <f>Signing_Algorithm!E1</f>
        <v>Standardization (Body, Process)</v>
      </c>
      <c r="AC2" s="23" t="str">
        <f>Signing_Algorithm!F1</f>
        <v>Technology Readiness Level</v>
      </c>
      <c r="AD2" s="23" t="str">
        <f>Signing_Algorithm!G1</f>
        <v>Recognition by government authorities (NIST, BSI, ...)</v>
      </c>
      <c r="AE2" s="23" t="str">
        <f>Signing_Algorithm!H1</f>
        <v>Performance</v>
      </c>
      <c r="AF2" s="23" t="str">
        <f>Signing_Algorithm!I1</f>
        <v>Hardware support</v>
      </c>
      <c r="AG2" s="23" t="str">
        <f>Signing_Algorithm!J1</f>
        <v>Unlinkability/Uncorrelatability/Blind signatures possible</v>
      </c>
      <c r="AH2" s="23" t="str">
        <f>Signing_Algorithm!K1</f>
        <v>Security strength</v>
      </c>
      <c r="AI2" s="23" t="str">
        <f>Signing_Algorithm!L1</f>
        <v>Post-quantum security</v>
      </c>
      <c r="AJ2" s="32" t="str">
        <f>Revocation_Algorithm!B1</f>
        <v>Implementation Support (e.g. Libraries) / Active Community</v>
      </c>
      <c r="AK2" s="33" t="str">
        <f>Revocation_Algorithm!C1</f>
        <v>IPR Policy</v>
      </c>
      <c r="AL2" s="33" t="str">
        <f>Revocation_Algorithm!D1</f>
        <v>Specification</v>
      </c>
      <c r="AM2" s="33" t="str">
        <f>Revocation_Algorithm!E1</f>
        <v>Standardization (Body, Process)</v>
      </c>
      <c r="AN2" s="33" t="str">
        <f>Revocation_Algorithm!F1</f>
        <v>Technology Readiness Level</v>
      </c>
      <c r="AO2" s="33" t="str">
        <f>Revocation_Algorithm!G1</f>
        <v>Recognition by government authorities (NIST, BSI, ...)</v>
      </c>
      <c r="AP2" s="33" t="str">
        <f>Revocation_Algorithm!H1</f>
        <v>Category</v>
      </c>
      <c r="AQ2" s="33" t="str">
        <f>Revocation_Algorithm!I1</f>
        <v>Performance</v>
      </c>
      <c r="AR2" s="33" t="str">
        <f>Revocation_Algorithm!J1</f>
        <v>Observability</v>
      </c>
      <c r="AS2" s="33" t="str">
        <f>Revocation_Algorithm!K1</f>
        <v>Traceability</v>
      </c>
      <c r="AT2" s="33" t="str">
        <f>Revocation_Algorithm!L1</f>
        <v>Scalability</v>
      </c>
      <c r="AU2" s="33" t="str">
        <f>Revocation_Algorithm!M1</f>
        <v>Offline Friendliness</v>
      </c>
      <c r="AV2" s="34" t="str">
        <f>Key_Management!B1</f>
        <v>Implementation Support (e.g. Libraries) / Active Community</v>
      </c>
      <c r="AW2" s="35" t="str">
        <f>Key_Management!C1</f>
        <v>IPR Policy</v>
      </c>
      <c r="AX2" s="35" t="str">
        <f>Key_Management!D1</f>
        <v>Specification</v>
      </c>
      <c r="AY2" s="35" t="str">
        <f>Key_Management!E1</f>
        <v>Infrastructure for Key Resolution</v>
      </c>
      <c r="AZ2" s="35" t="str">
        <f>Key_Management!F1</f>
        <v>Key Rotation</v>
      </c>
      <c r="BA2" s="35" t="str">
        <f>Key_Management!G1</f>
        <v>Key History</v>
      </c>
      <c r="BB2" s="35" t="str">
        <f>Key_Management!H1</f>
        <v>Party</v>
      </c>
      <c r="BC2" s="34" t="str">
        <f>Key_Management!B1</f>
        <v>Implementation Support (e.g. Libraries) / Active Community</v>
      </c>
      <c r="BD2" s="35" t="str">
        <f>Key_Management!C1</f>
        <v>IPR Policy</v>
      </c>
      <c r="BE2" s="35" t="str">
        <f>Key_Management!D1</f>
        <v>Specification</v>
      </c>
      <c r="BF2" s="35" t="str">
        <f>Key_Management!E1</f>
        <v>Infrastructure for Key Resolution</v>
      </c>
      <c r="BG2" s="35" t="str">
        <f>Key_Management!F1</f>
        <v>Key Rotation</v>
      </c>
      <c r="BH2" s="35" t="str">
        <f>Key_Management!G1</f>
        <v>Key History</v>
      </c>
      <c r="BI2" s="36" t="str">
        <f>Key_Management!H1</f>
        <v>Party</v>
      </c>
      <c r="BJ2" s="37" t="str">
        <f>Trust_Management!B1</f>
        <v>Implementation Support (e.g. Libraries) / Active Community</v>
      </c>
      <c r="BK2" s="37" t="str">
        <f>Trust_Management!C1</f>
        <v>IPR Policy</v>
      </c>
      <c r="BL2" s="37" t="str">
        <f>Trust_Management!D1</f>
        <v>Standardization (Body, Process)</v>
      </c>
      <c r="BM2" s="37" t="str">
        <f>Trust_Management!E1</f>
        <v>Specification</v>
      </c>
      <c r="BN2" s="38" t="str">
        <f>Trust_Management!F1</f>
        <v>Description</v>
      </c>
      <c r="BO2" s="18"/>
      <c r="BP2" s="39" t="s">
        <v>17</v>
      </c>
    </row>
    <row r="3" outlineLevel="1">
      <c r="A3" s="40" t="s">
        <v>18</v>
      </c>
      <c r="B3" s="41" t="s">
        <v>19</v>
      </c>
      <c r="C3" s="41" t="s">
        <v>20</v>
      </c>
      <c r="D3" s="42" t="str">
        <f t="shared" ref="D3:H3" si="4">concatenate("Select ",D2," from dropdown list below. Data fields are automatically populated from detailed sub-tables below.")</f>
        <v>Select Credential Format from dropdown list below. Data fields are automatically populated from detailed sub-tables below.</v>
      </c>
      <c r="E3" s="41" t="str">
        <f t="shared" si="4"/>
        <v>Select Signing Algorithm from dropdown list below. Data fields are automatically populated from detailed sub-tables below.</v>
      </c>
      <c r="F3" s="41" t="str">
        <f t="shared" si="4"/>
        <v>Select Revocation Algorithm from dropdown list below. Data fields are automatically populated from detailed sub-tables below.</v>
      </c>
      <c r="G3" s="41" t="str">
        <f t="shared" si="4"/>
        <v>Select Key Management (Issuer) from dropdown list below. Data fields are automatically populated from detailed sub-tables below.</v>
      </c>
      <c r="H3" s="41" t="str">
        <f t="shared" si="4"/>
        <v>Select Key Management (Holder) from dropdown list below. Data fields are automatically populated from detailed sub-tables below.</v>
      </c>
      <c r="I3" s="41" t="s">
        <v>21</v>
      </c>
      <c r="J3" s="43" t="s">
        <v>22</v>
      </c>
      <c r="K3" s="41" t="s">
        <v>23</v>
      </c>
      <c r="L3" s="41" t="s">
        <v>24</v>
      </c>
      <c r="M3" s="44" t="str">
        <f>Credential_Format!B2</f>
        <v>Which/How many useful software libraries available?</v>
      </c>
      <c r="N3" s="41" t="str">
        <f>Credential_Format!C2</f>
        <v>What is the policy regarding intellectual properties associated with this technology? </v>
      </c>
      <c r="O3" s="41" t="str">
        <f>Credential_Format!D2</f>
        <v>Where is the credential format specified?</v>
      </c>
      <c r="P3" s="41" t="str">
        <f>Credential_Format!E2</f>
        <v>Under which Standardization Body and which standards track/status is the credential format standardized?</v>
      </c>
      <c r="Q3" s="41" t="str">
        <f>Credential_Format!F2</f>
        <v>According to NASA-Scheme (http://www.artemisinnovation.com/images/TRL_White_Paper_2004-Edited.pdf)</v>
      </c>
      <c r="R3" s="41" t="str">
        <f>Credential_Format!G2</f>
        <v>Data encoding on the storage layer which applies to this credential format </v>
      </c>
      <c r="S3" s="41" t="str">
        <f>Credential_Format!H2</f>
        <v>Is the credential format able to communicate data or annotations that supports the semantic understanding of the credential data?</v>
      </c>
      <c r="T3" s="41" t="str">
        <f>Credential_Format!I2</f>
        <v>Is the credential format capable to cover different cryptographic algorithms and achieve cryptographic agility, as demanded by regulations?</v>
      </c>
      <c r="U3" s="41" t="str">
        <f>Credential_Format!J2</f>
        <v>Is the credential format capable of selective disclosure - presenting or revealing a subset of claims/attributes - without relying on architecture and protocol solutions like Just-in-Time issuance or a presentation transformation by a trusted third party?</v>
      </c>
      <c r="V3" s="41" t="str">
        <f>Credential_Format!K2</f>
        <v>Is the credential Format able to produce general-purpose predicates, that means attestations without revealing the data, e.g. age over 18?</v>
      </c>
      <c r="W3" s="41" t="str">
        <f>Credential_Format!L2</f>
        <v>What signing algorithms can the format be combined with?</v>
      </c>
      <c r="X3" s="41" t="str">
        <f>Credential_Format!M2</f>
        <v>What key management methods can the credential format be combined with?</v>
      </c>
      <c r="Y3" s="45" t="str">
        <f>Signing_Algorithm!B2</f>
        <v>How complex is the implementation? Which/How many useful software libraries available?</v>
      </c>
      <c r="Z3" s="41" t="str">
        <f>Signing_Algorithm!C2</f>
        <v>What is the policy regarding intellectual properties associated with this technology? </v>
      </c>
      <c r="AA3" s="41" t="str">
        <f>Signing_Algorithm!D2</f>
        <v>Where is the signature algorithm specified?</v>
      </c>
      <c r="AB3" s="41" t="str">
        <f>Signing_Algorithm!E2</f>
        <v>Under which Standardization Body and which standards track/status is the signing algorithm standardized?</v>
      </c>
      <c r="AC3" s="41" t="str">
        <f>Signing_Algorithm!F2</f>
        <v>According to NASA-Scheme (http://www.artemisinnovation.com/images/TRL_White_Paper_2004-Edited.pdf)</v>
      </c>
      <c r="AD3" s="41" t="str">
        <f>Signing_Algorithm!G2</f>
        <v>Is the signing algorithm recognized in regulatory frameworks of leading government bodies?</v>
      </c>
      <c r="AE3" s="41" t="str">
        <f>Signing_Algorithm!H2</f>
        <v>How performant is the signing algorithm?</v>
      </c>
      <c r="AF3" s="41" t="str">
        <f>Signing_Algorithm!I2</f>
        <v>Is the Signing Algorithm supported by common hardware-backed cryptographic implementations, such as Secure Elements, SecureEnclave, HSM, Strongbox, TEE, TPM</v>
      </c>
      <c r="AG3" s="41" t="str">
        <f>Signing_Algorithm!J2</f>
        <v>Is the Signing Algorithm capable of creating a credential scheme, such that two verification processes can not be linked/correlated by colluding Verifiers/Relying Parties</v>
      </c>
      <c r="AH3" s="41" t="str">
        <f>Signing_Algorithm!K2</f>
        <v>What level of security strength is common and standardized for this signing algorithm?</v>
      </c>
      <c r="AI3" s="41" t="str">
        <f>Signing_Algorithm!L2</f>
        <v>Is the Signing Algorithm still secure if quantum computing achieves substantial computation power?</v>
      </c>
      <c r="AJ3" s="46" t="str">
        <f>Revocation_Algorithm!B2</f>
        <v>How complex is the implementation? Which/How many useful software libraries available?</v>
      </c>
      <c r="AK3" s="41" t="str">
        <f>Revocation_Algorithm!C2</f>
        <v>What is the policy regarding intellectual properties associated with this technology? </v>
      </c>
      <c r="AL3" s="41" t="str">
        <f>Revocation_Algorithm!D2</f>
        <v>Where is the revocation mechanism specified?</v>
      </c>
      <c r="AM3" s="41" t="str">
        <f>Revocation_Algorithm!E2</f>
        <v>Under which Standardization Body and which standards track/status is the revocation algorithm standardized</v>
      </c>
      <c r="AN3" s="41" t="str">
        <f>Revocation_Algorithm!F2</f>
        <v>According to NASA-Scheme (http://www.artemisinnovation.com/images/TRL_White_Paper_2004-Edited.pdf)</v>
      </c>
      <c r="AO3" s="41" t="str">
        <f>Revocation_Algorithm!G2</f>
        <v>Is the revocation algorithm recognized in regulatory frameworks of leading government bodies?</v>
      </c>
      <c r="AP3" s="41" t="str">
        <f>Revocation_Algorithm!H2</f>
        <v>Algorithm that behind the implementation of the revocation (Bitlist = each credential has a position in the list. Deny-List: revoced credentials will be added on demand. Accumulator: cryptographic proof the holder presents to show that the credential is not revoked)</v>
      </c>
      <c r="AQ3" s="41" t="str">
        <f>Revocation_Algorithm!I2</f>
        <v>How performant is the revocation mechanism (for issuer, holder and verifier)?</v>
      </c>
      <c r="AR3" s="41" t="str">
        <f>Revocation_Algorithm!J2</f>
        <v>Does the Verifier have the possiblity to observe the revocation status beyond the presentation?</v>
      </c>
      <c r="AS3" s="41" t="str">
        <f>Revocation_Algorithm!K2</f>
        <v>Does the issuer have possiblities to trace the usage of his issued credentials through the revocation mechanism?</v>
      </c>
      <c r="AT3" s="41" t="str">
        <f>Revocation_Algorithm!L2</f>
        <v>At what scale has the algorithm/technology been demonstrated to work? Are there any known issues?</v>
      </c>
      <c r="AU3" s="41" t="str">
        <f>Revocation_Algorithm!M2</f>
        <v>Does the revocation mechanism support an authentication if the holder is offline?</v>
      </c>
      <c r="AV3" s="47" t="str">
        <f>Key_Management!B2</f>
        <v>How complex is the implementation? Which/How many useful software libraries available?</v>
      </c>
      <c r="AW3" s="41" t="str">
        <f>Key_Management!C2</f>
        <v>What is the policy regarding intellectual properties associated with this technology? </v>
      </c>
      <c r="AX3" s="41" t="str">
        <f>Key_Management!D2</f>
        <v>Where is the key management specified?</v>
      </c>
      <c r="AY3" s="41" t="str">
        <f>Key_Management!E2</f>
        <v>Is there any infrastructure required to resolve keys and/or validate identifier to key binding</v>
      </c>
      <c r="AZ3" s="41" t="str">
        <f>Key_Management!F2</f>
        <v>Can the key refered to in a credential be replaced by another key?</v>
      </c>
      <c r="BA3" s="41" t="str">
        <f>Key_Management!G2</f>
        <v>Is it possible to retain and obtain the history of keys related to a certain identifier?</v>
      </c>
      <c r="BB3" s="41" t="str">
        <f>Key_Management!H2</f>
        <v>What party may uses this technique?</v>
      </c>
      <c r="BC3" s="47" t="str">
        <f>Key_Management!B2</f>
        <v>How complex is the implementation? Which/How many useful software libraries available?</v>
      </c>
      <c r="BD3" s="41" t="str">
        <f>Key_Management!C2</f>
        <v>What is the policy regarding intellectual properties associated with this technology? </v>
      </c>
      <c r="BE3" s="41" t="str">
        <f>Key_Management!D2</f>
        <v>Where is the key management specified?</v>
      </c>
      <c r="BF3" s="41" t="str">
        <f>Key_Management!E2</f>
        <v>Is there any infrastructure required to resolve keys and/or validate identifier to key binding</v>
      </c>
      <c r="BG3" s="41" t="str">
        <f>Key_Management!F2</f>
        <v>Can the key refered to in a credential be replaced by another key?</v>
      </c>
      <c r="BH3" s="41" t="str">
        <f>Key_Management!G2</f>
        <v>Is it possible to retain and obtain the history of keys related to a certain identifier?</v>
      </c>
      <c r="BI3" s="48" t="str">
        <f>Key_Management!H2</f>
        <v>What party may uses this technique?</v>
      </c>
      <c r="BJ3" s="41" t="str">
        <f>Trust_Management!B2</f>
        <v>How complex is the implementation? Which/How many useful software libraries available?</v>
      </c>
      <c r="BK3" s="41" t="str">
        <f>Trust_Management!C2</f>
        <v>What is the policy regarding intellectual properties associated with this technology? </v>
      </c>
      <c r="BL3" s="41" t="str">
        <f>Trust_Management!D2</f>
        <v>Under which Standardization Body and which standards track/status is the credential format standardized?</v>
      </c>
      <c r="BM3" s="41" t="str">
        <f>Trust_Management!E2</f>
        <v>Where is the trust management specified?</v>
      </c>
      <c r="BN3" s="49" t="str">
        <f>Trust_Management!F2</f>
        <v>Explantion how this trust management approach works</v>
      </c>
      <c r="BO3" s="41"/>
      <c r="BP3" s="50"/>
    </row>
    <row r="4">
      <c r="A4" s="51" t="str">
        <f t="shared" ref="A4:A22" si="5">concatenate(D4," + ",E4," + ",F4," + ",G4," + ",H4," + ",I4)</f>
        <v>AnonCred + CL + Indy Revocation + did:indy + link secrets + Verifier knows Issuers</v>
      </c>
      <c r="B4" s="52" t="s">
        <v>25</v>
      </c>
      <c r="C4" s="53" t="s">
        <v>26</v>
      </c>
      <c r="D4" s="54" t="s">
        <v>27</v>
      </c>
      <c r="E4" s="52" t="s">
        <v>28</v>
      </c>
      <c r="F4" s="52" t="s">
        <v>29</v>
      </c>
      <c r="G4" s="52" t="s">
        <v>30</v>
      </c>
      <c r="H4" s="52" t="s">
        <v>31</v>
      </c>
      <c r="I4" s="52" t="s">
        <v>32</v>
      </c>
      <c r="J4" s="55" t="s">
        <v>33</v>
      </c>
      <c r="K4" s="53" t="s">
        <v>33</v>
      </c>
      <c r="L4" s="53" t="s">
        <v>34</v>
      </c>
      <c r="M4" s="56" t="str">
        <f>VLOOKUP(D4,CredentialFormat_table,2,false)</f>
        <v>https://github.com/hyperledger/indy-shared-rs
Community plans to pull anon creds implementation out of Indy and facilitate multi independent implementations through the specification (see respective cell)</v>
      </c>
      <c r="N4" s="57" t="str">
        <f>VLOOKUP(D4,CredentialFormat_table,3,false)</f>
        <v>tbd</v>
      </c>
      <c r="O4" s="58" t="str">
        <f>VLOOKUP(D4,CredentialFormat_table,4,false)</f>
        <v>https://anoncreds-wg.github.io/anoncreds-spec/</v>
      </c>
      <c r="P4" s="57" t="str">
        <f>VLOOKUP(D4,CredentialFormat_table,5,false)</f>
        <v>Community Spec (draft)</v>
      </c>
      <c r="Q4" s="57" t="str">
        <f>VLOOKUP(D4,CredentialFormat_table,6,false)</f>
        <v>TRL 6 or 7</v>
      </c>
      <c r="R4" s="57" t="str">
        <f>VLOOKUP(D4,CredentialFormat_table,7,false)</f>
        <v>JSON</v>
      </c>
      <c r="S4" s="57" t="str">
        <f>VLOOKUP(D4,CredentialFormat_table,8,false)</f>
        <v>no</v>
      </c>
      <c r="T4" s="57" t="str">
        <f>VLOOKUP(D4,CredentialFormat_table,9,false)</f>
        <v>none</v>
      </c>
      <c r="U4" s="57" t="str">
        <f>VLOOKUP(D4,CredentialFormat_table,10,false)</f>
        <v>yes (ZKP)</v>
      </c>
      <c r="V4" s="57" t="str">
        <f>VLOOKUP(D4,CredentialFormat_table,11,false)</f>
        <v>yes</v>
      </c>
      <c r="W4" s="57" t="str">
        <f>VLOOKUP(D4,CredentialFormat_table,12,false)</f>
        <v>CL</v>
      </c>
      <c r="X4" s="57" t="str">
        <f>VLOOKUP(D4,CredentialFormat_table,13,false)</f>
        <v>did:indy
Cosmos (https://cheqd.io/blog/anoncreds-indy-pendence)
Hyperledger Fabric (https://github.com/crubn/fabric-aries)
memory ledger, file, immudb (https://github.com/findy-network)</v>
      </c>
      <c r="Y4" s="59" t="str">
        <f>VLOOKUP(E4,SigningAlgorithm_table,2,false)</f>
        <v>Hyperledger Ursa, https://github.com/privacybydesign/gabi </v>
      </c>
      <c r="Z4" s="57" t="str">
        <f>VLOOKUP(E4,SigningAlgorithm_table,3,false)</f>
        <v>tbd</v>
      </c>
      <c r="AA4" s="57" t="str">
        <f>VLOOKUP(E4,SigningAlgorithm_table,4,false)</f>
        <v>CL-Signatures of there own do not have a formal specification, that is included in Anoncreds</v>
      </c>
      <c r="AB4" s="57" t="str">
        <f>VLOOKUP(E4,SigningAlgorithm_table,5,false)</f>
        <v>none</v>
      </c>
      <c r="AC4" s="57" t="str">
        <f>VLOOKUP(E4,SigningAlgorithm_table,6,false)</f>
        <v>some</v>
      </c>
      <c r="AD4" s="57" t="str">
        <f>VLOOKUP(E4,SigningAlgorithm_table,7,false)</f>
        <v>not acknowledged (indendent crypto analysis published)</v>
      </c>
      <c r="AE4" s="57" t="str">
        <f>VLOOKUP(E4,SigningAlgorithm_table,8,false)</f>
        <v>Ursa: up to 7 seconds for a validation and approximately 30 seconds for credential definition generation; IRMA (Yivi): both in less than a second</v>
      </c>
      <c r="AF4" s="57" t="str">
        <f>VLOOKUP(E4,SigningAlgorithm_table,9,false)</f>
        <v>no</v>
      </c>
      <c r="AG4" s="57" t="str">
        <f>VLOOKUP(E4,SigningAlgorithm_table,10,false)</f>
        <v>yes</v>
      </c>
      <c r="AH4" s="57" t="str">
        <f>VLOOKUP(E4,SigningAlgorithm_table,11,false)</f>
        <v>equivalent to RSA2048</v>
      </c>
      <c r="AI4" s="57" t="str">
        <f>VLOOKUP(E4,SigningAlgorithm_table,12,false)</f>
        <v>no</v>
      </c>
      <c r="AJ4" s="60" t="str">
        <f>VLOOKUP(F4,RevocationAlgorithm_table,2,false)</f>
        <v>Indy SDK</v>
      </c>
      <c r="AK4" s="57" t="str">
        <f>VLOOKUP(F4,RevocationAlgorithm_table,3,false)</f>
        <v>tbd</v>
      </c>
      <c r="AL4" s="57" t="str">
        <f>VLOOKUP(F4,RevocationAlgorithm_table,4,false)</f>
        <v>tbd</v>
      </c>
      <c r="AM4" s="57" t="str">
        <f>VLOOKUP(F4,RevocationAlgorithm_table,5,false)</f>
        <v>AnonCreds</v>
      </c>
      <c r="AN4" s="57" t="str">
        <f>VLOOKUP(F4,RevocationAlgorithm_table,6,false)</f>
        <v>tbd</v>
      </c>
      <c r="AO4" s="57" t="str">
        <f>VLOOKUP(F4,RevocationAlgorithm_table,7,false)</f>
        <v>no</v>
      </c>
      <c r="AP4" s="57" t="str">
        <f>VLOOKUP(F4,RevocationAlgorithm_table,8,false)</f>
        <v>Accumulator</v>
      </c>
      <c r="AQ4" s="57" t="str">
        <f>VLOOKUP(F4,RevocationAlgorithm_table,9,false)</f>
        <v>tbd</v>
      </c>
      <c r="AR4" s="57" t="str">
        <f>VLOOKUP(F4,RevocationAlgorithm_table,10,false)</f>
        <v>no</v>
      </c>
      <c r="AS4" s="57" t="str">
        <f>VLOOKUP(F4,RevocationAlgorithm_table,11,false)</f>
        <v>tbd</v>
      </c>
      <c r="AT4" s="57" t="str">
        <f>VLOOKUP(F4,RevocationAlgorithm_table,12,false)</f>
        <v>limitations by accumulator size</v>
      </c>
      <c r="AU4" s="57" t="str">
        <f>VLOOKUP(F4,RevocationAlgorithm_table,13,false)</f>
        <v>tbd</v>
      </c>
      <c r="AV4" s="61" t="str">
        <f>VLOOKUP(G4,KeyManagement_table,2,false)</f>
        <v>https://hyperledger.github.io/indy-did-method/</v>
      </c>
      <c r="AW4" s="57" t="str">
        <f>VLOOKUP(G4,KeyManagement_table,3,false)</f>
        <v>tbd</v>
      </c>
      <c r="AX4" s="57" t="str">
        <f>VLOOKUP(G4,KeyManagement_table,4,false)</f>
        <v>tbd</v>
      </c>
      <c r="AY4" s="57" t="str">
        <f>VLOOKUP(G4,KeyManagement_table,5,false)</f>
        <v>dlt</v>
      </c>
      <c r="AZ4" s="57" t="str">
        <f>VLOOKUP(G4,KeyManagement_table,6,false)</f>
        <v>yes</v>
      </c>
      <c r="BA4" s="57" t="str">
        <f>VLOOKUP(G4,KeyManagement_table,7,false)</f>
        <v>yes</v>
      </c>
      <c r="BB4" s="57" t="str">
        <f>VLOOKUP(G4,KeyManagement_table,8,false)</f>
        <v>issuer</v>
      </c>
      <c r="BC4" s="61" t="str">
        <f>VLOOKUP(G4,KeyManagement_table,2,false)</f>
        <v>https://hyperledger.github.io/indy-did-method/</v>
      </c>
      <c r="BD4" s="57" t="str">
        <f>VLOOKUP(G4,KeyManagement_table,3,false)</f>
        <v>tbd</v>
      </c>
      <c r="BE4" s="57" t="str">
        <f>VLOOKUP(G4,KeyManagement_table,4,false)</f>
        <v>tbd</v>
      </c>
      <c r="BF4" s="57" t="str">
        <f>VLOOKUP(G4,KeyManagement_table,5,false)</f>
        <v>dlt</v>
      </c>
      <c r="BG4" s="57" t="str">
        <f>VLOOKUP(G4,KeyManagement_table,6,false)</f>
        <v>yes</v>
      </c>
      <c r="BH4" s="57" t="str">
        <f>VLOOKUP(G4,KeyManagement_table,7,false)</f>
        <v>yes</v>
      </c>
      <c r="BI4" s="62" t="str">
        <f>VLOOKUP(G4,KeyManagement_table,8,false)</f>
        <v>issuer</v>
      </c>
      <c r="BJ4" s="57" t="str">
        <f>VLOOKUP(I4,TrustManagement_table,2,false)</f>
        <v>Manual / bespoke</v>
      </c>
      <c r="BK4" s="57" t="str">
        <f>VLOOKUP(I4,TrustManagement_table,3,false)</f>
        <v>None</v>
      </c>
      <c r="BL4" s="57" t="str">
        <f>VLOOKUP(I4,TrustManagement_table,4,false)</f>
        <v>None</v>
      </c>
      <c r="BM4" s="57" t="str">
        <f>VLOOKUP(I4,TrustManagement_table,5,false)</f>
        <v>None</v>
      </c>
      <c r="BN4" s="63" t="str">
        <f>VLOOKUP(I4,TrustManagement_table,6,false)</f>
        <v>The verifier knows which issuers he trusts for issuing certain credentials, organizational solution</v>
      </c>
      <c r="BP4" s="57" t="s">
        <v>35</v>
      </c>
    </row>
    <row r="5">
      <c r="A5" s="51" t="str">
        <f t="shared" si="5"/>
        <v>LDP-VC + BoundBBS+ + Status List 2021 + did:web + credential as secret + </v>
      </c>
      <c r="B5" s="52" t="s">
        <v>36</v>
      </c>
      <c r="C5" s="53" t="s">
        <v>37</v>
      </c>
      <c r="D5" s="54" t="s">
        <v>38</v>
      </c>
      <c r="E5" s="52" t="s">
        <v>39</v>
      </c>
      <c r="F5" s="52" t="s">
        <v>40</v>
      </c>
      <c r="G5" s="52" t="s">
        <v>41</v>
      </c>
      <c r="H5" s="52" t="s">
        <v>42</v>
      </c>
      <c r="I5" s="52"/>
      <c r="J5" s="55" t="s">
        <v>33</v>
      </c>
      <c r="K5" s="53" t="s">
        <v>33</v>
      </c>
      <c r="L5" s="53" t="s">
        <v>33</v>
      </c>
      <c r="M5" s="64" t="str">
        <f>VLOOKUP(D5,CredentialFormat_table,2,false)</f>
        <v>https://github.com/digitalbazaar/jsonld.js</v>
      </c>
      <c r="N5" s="58" t="str">
        <f>VLOOKUP(D5,CredentialFormat_table,3,false)</f>
        <v>https://www.w3.org/Consortium/Patent-Policy-20200915/#sec-Requirements</v>
      </c>
      <c r="O5" s="58" t="str">
        <f>VLOOKUP(D5,CredentialFormat_table,4,false)</f>
        <v>https://www.w3.org/TR/vc-data-model/</v>
      </c>
      <c r="P5" s="57" t="str">
        <f>VLOOKUP(D5,CredentialFormat_table,5,false)</f>
        <v>W3C</v>
      </c>
      <c r="Q5" s="57" t="str">
        <f>VLOOKUP(D5,CredentialFormat_table,6,false)</f>
        <v>TBD</v>
      </c>
      <c r="R5" s="57" t="str">
        <f>VLOOKUP(D5,CredentialFormat_table,7,false)</f>
        <v>JSON-LD</v>
      </c>
      <c r="S5" s="57" t="str">
        <f>VLOOKUP(D5,CredentialFormat_table,8,false)</f>
        <v>yes</v>
      </c>
      <c r="T5" s="57" t="str">
        <f>VLOOKUP(D5,CredentialFormat_table,9,false)</f>
        <v>yes</v>
      </c>
      <c r="U5" s="57" t="str">
        <f>VLOOKUP(D5,CredentialFormat_table,10,false)</f>
        <v>yes, with one of the following algs:
BBS
CL-Signatures (CL)
Short Randomizable Signatures (ps-sig)</v>
      </c>
      <c r="V5" s="57" t="str">
        <f>VLOOKUP(D5,CredentialFormat_table,11,false)</f>
        <v>depending on signature algorithm</v>
      </c>
      <c r="W5" s="57" t="str">
        <f>VLOOKUP(D5,CredentialFormat_table,12,false)</f>
        <v>ECDSA, EdDSA, RSA</v>
      </c>
      <c r="X5" s="57" t="str">
        <f>VLOOKUP(D5,CredentialFormat_table,13,false)</f>
        <v>did:key, did:web. did:ebsi, did:iota, did:jwk, did:cheqd, did:velocity</v>
      </c>
      <c r="Y5" s="59" t="str">
        <f>VLOOKUP(E5,SigningAlgorithm_table,2,false)</f>
        <v>tbd</v>
      </c>
      <c r="Z5" s="57" t="str">
        <f>VLOOKUP(E5,SigningAlgorithm_table,3,false)</f>
        <v>barely</v>
      </c>
      <c r="AA5" s="57" t="str">
        <f>VLOOKUP(E5,SigningAlgorithm_table,4,false)</f>
        <v/>
      </c>
      <c r="AB5" s="57" t="str">
        <f>VLOOKUP(E5,SigningAlgorithm_table,5,false)</f>
        <v>DIF (intention to transfer to IRTF CFRG)</v>
      </c>
      <c r="AC5" s="57" t="str">
        <f>VLOOKUP(E5,SigningAlgorithm_table,6,false)</f>
        <v>tbd</v>
      </c>
      <c r="AD5" s="57" t="str">
        <f>VLOOKUP(E5,SigningAlgorithm_table,7,false)</f>
        <v>not acknowledged</v>
      </c>
      <c r="AE5" s="57" t="str">
        <f>VLOOKUP(E5,SigningAlgorithm_table,8,false)</f>
        <v>tbd</v>
      </c>
      <c r="AF5" s="57" t="str">
        <f>VLOOKUP(E5,SigningAlgorithm_table,9,false)</f>
        <v>no</v>
      </c>
      <c r="AG5" s="57" t="str">
        <f>VLOOKUP(E5,SigningAlgorithm_table,10,false)</f>
        <v>yes</v>
      </c>
      <c r="AH5" s="57" t="str">
        <f>VLOOKUP(E5,SigningAlgorithm_table,11,false)</f>
        <v>tbd</v>
      </c>
      <c r="AI5" s="57" t="str">
        <f>VLOOKUP(E5,SigningAlgorithm_table,12,false)</f>
        <v>no</v>
      </c>
      <c r="AJ5" s="65" t="str">
        <f>VLOOKUP(F5,RevocationAlgorithm_table,2,false)</f>
        <v>https://github.com/transmute-industries/verifiable-data/tree/main/packages/vc-status-rl-2020</v>
      </c>
      <c r="AK5" s="57" t="str">
        <f>VLOOKUP(F5,RevocationAlgorithm_table,3,false)</f>
        <v>tbd</v>
      </c>
      <c r="AL5" s="58" t="str">
        <f>VLOOKUP(F5,RevocationAlgorithm_table,4,false)</f>
        <v>https://w3c-ccg.github.io/vc-status-list-2021/</v>
      </c>
      <c r="AM5" s="57" t="str">
        <f>VLOOKUP(F5,RevocationAlgorithm_table,5,false)</f>
        <v>W3C</v>
      </c>
      <c r="AN5" s="57" t="str">
        <f>VLOOKUP(F5,RevocationAlgorithm_table,6,false)</f>
        <v>tbd</v>
      </c>
      <c r="AO5" s="57" t="str">
        <f>VLOOKUP(F5,RevocationAlgorithm_table,7,false)</f>
        <v>no</v>
      </c>
      <c r="AP5" s="57" t="str">
        <f>VLOOKUP(F5,RevocationAlgorithm_table,8,false)</f>
        <v>Bitstring</v>
      </c>
      <c r="AQ5" s="57" t="str">
        <f>VLOOKUP(F5,RevocationAlgorithm_table,9,false)</f>
        <v>tbd</v>
      </c>
      <c r="AR5" s="57" t="str">
        <f>VLOOKUP(F5,RevocationAlgorithm_table,10,false)</f>
        <v>yes</v>
      </c>
      <c r="AS5" s="57" t="str">
        <f>VLOOKUP(F5,RevocationAlgorithm_table,11,false)</f>
        <v>potentially possible with malicious </v>
      </c>
      <c r="AT5" s="57" t="str">
        <f>VLOOKUP(F5,RevocationAlgorithm_table,12,false)</f>
        <v>tbd</v>
      </c>
      <c r="AU5" s="57" t="str">
        <f>VLOOKUP(F5,RevocationAlgorithm_table,13,false)</f>
        <v>tbd</v>
      </c>
      <c r="AV5" s="61" t="str">
        <f>VLOOKUP(G5,KeyManagement_table,2,false)</f>
        <v>https://github.com/w3c-ccg/did-method-web</v>
      </c>
      <c r="AW5" s="57" t="str">
        <f>VLOOKUP(G5,KeyManagement_table,3,false)</f>
        <v>tbd</v>
      </c>
      <c r="AX5" s="57" t="str">
        <f>VLOOKUP(G5,KeyManagement_table,4,false)</f>
        <v>tbd</v>
      </c>
      <c r="AY5" s="57" t="str">
        <f>VLOOKUP(G5,KeyManagement_table,5,false)</f>
        <v>web server</v>
      </c>
      <c r="AZ5" s="57" t="str">
        <f>VLOOKUP(G5,KeyManagement_table,6,false)</f>
        <v>yes</v>
      </c>
      <c r="BA5" s="57" t="str">
        <f>VLOOKUP(G5,KeyManagement_table,7,false)</f>
        <v>no</v>
      </c>
      <c r="BB5" s="57" t="str">
        <f>VLOOKUP(G5,KeyManagement_table,8,false)</f>
        <v>holder, issuer</v>
      </c>
      <c r="BC5" s="61" t="str">
        <f>VLOOKUP(G5,KeyManagement_table,2,false)</f>
        <v>https://github.com/w3c-ccg/did-method-web</v>
      </c>
      <c r="BD5" s="57" t="str">
        <f>VLOOKUP(G5,KeyManagement_table,3,false)</f>
        <v>tbd</v>
      </c>
      <c r="BE5" s="57" t="str">
        <f>VLOOKUP(G5,KeyManagement_table,4,false)</f>
        <v>tbd</v>
      </c>
      <c r="BF5" s="57" t="str">
        <f>VLOOKUP(G5,KeyManagement_table,5,false)</f>
        <v>web server</v>
      </c>
      <c r="BG5" s="57" t="str">
        <f>VLOOKUP(G5,KeyManagement_table,6,false)</f>
        <v>yes</v>
      </c>
      <c r="BH5" s="57" t="str">
        <f>VLOOKUP(G5,KeyManagement_table,7,false)</f>
        <v>no</v>
      </c>
      <c r="BI5" s="62" t="str">
        <f>VLOOKUP(G5,KeyManagement_table,8,false)</f>
        <v>holder, issuer</v>
      </c>
      <c r="BJ5" s="57" t="str">
        <f>VLOOKUP(I5,TrustManagement_table,2,false)</f>
        <v>#N/A</v>
      </c>
      <c r="BK5" s="57" t="str">
        <f>VLOOKUP(I5,TrustManagement_table,3,false)</f>
        <v>#N/A</v>
      </c>
      <c r="BL5" s="57" t="str">
        <f>VLOOKUP(I5,TrustManagement_table,4,false)</f>
        <v>#N/A</v>
      </c>
      <c r="BM5" s="57" t="str">
        <f>VLOOKUP(I5,TrustManagement_table,5,false)</f>
        <v>#N/A</v>
      </c>
      <c r="BN5" s="63" t="str">
        <f>VLOOKUP(I5,TrustManagement_table,6,false)</f>
        <v>#N/A</v>
      </c>
      <c r="BP5" s="57" t="s">
        <v>43</v>
      </c>
    </row>
    <row r="6">
      <c r="A6" s="51" t="str">
        <f t="shared" si="5"/>
        <v>LDP-VC + BBS+ with public key binding + Status List 2021 + did:web + did:key + </v>
      </c>
      <c r="B6" s="52" t="s">
        <v>44</v>
      </c>
      <c r="C6" s="53" t="s">
        <v>37</v>
      </c>
      <c r="D6" s="54" t="s">
        <v>38</v>
      </c>
      <c r="E6" s="52" t="s">
        <v>45</v>
      </c>
      <c r="F6" s="52" t="s">
        <v>40</v>
      </c>
      <c r="G6" s="52" t="s">
        <v>41</v>
      </c>
      <c r="H6" s="52" t="s">
        <v>46</v>
      </c>
      <c r="I6" s="52"/>
      <c r="J6" s="55" t="s">
        <v>33</v>
      </c>
      <c r="K6" s="53" t="s">
        <v>33</v>
      </c>
      <c r="L6" s="53" t="s">
        <v>33</v>
      </c>
      <c r="M6" s="64" t="str">
        <f>VLOOKUP(D6,CredentialFormat_table,2,false)</f>
        <v>https://github.com/digitalbazaar/jsonld.js</v>
      </c>
      <c r="N6" s="58" t="str">
        <f>VLOOKUP(D6,CredentialFormat_table,3,false)</f>
        <v>https://www.w3.org/Consortium/Patent-Policy-20200915/#sec-Requirements</v>
      </c>
      <c r="O6" s="58" t="str">
        <f>VLOOKUP(D6,CredentialFormat_table,4,false)</f>
        <v>https://www.w3.org/TR/vc-data-model/</v>
      </c>
      <c r="P6" s="57" t="str">
        <f>VLOOKUP(D6,CredentialFormat_table,5,false)</f>
        <v>W3C</v>
      </c>
      <c r="Q6" s="57" t="str">
        <f>VLOOKUP(D6,CredentialFormat_table,6,false)</f>
        <v>TBD</v>
      </c>
      <c r="R6" s="57" t="str">
        <f>VLOOKUP(D6,CredentialFormat_table,7,false)</f>
        <v>JSON-LD</v>
      </c>
      <c r="S6" s="57" t="str">
        <f>VLOOKUP(D6,CredentialFormat_table,8,false)</f>
        <v>yes</v>
      </c>
      <c r="T6" s="57" t="str">
        <f>VLOOKUP(D6,CredentialFormat_table,9,false)</f>
        <v>yes</v>
      </c>
      <c r="U6" s="57" t="str">
        <f>VLOOKUP(D6,CredentialFormat_table,10,false)</f>
        <v>yes, with one of the following algs:
BBS
CL-Signatures (CL)
Short Randomizable Signatures (ps-sig)</v>
      </c>
      <c r="V6" s="57" t="str">
        <f>VLOOKUP(D6,CredentialFormat_table,11,false)</f>
        <v>depending on signature algorithm</v>
      </c>
      <c r="W6" s="57" t="str">
        <f>VLOOKUP(D6,CredentialFormat_table,12,false)</f>
        <v>ECDSA, EdDSA, RSA</v>
      </c>
      <c r="X6" s="57" t="str">
        <f>VLOOKUP(D6,CredentialFormat_table,13,false)</f>
        <v>did:key, did:web. did:ebsi, did:iota, did:jwk, did:cheqd, did:velocity</v>
      </c>
      <c r="Y6" s="66" t="str">
        <f>VLOOKUP(E6,SigningAlgorithm_table,2,false)</f>
        <v>https://github.com/mattrglobal/bbs-signatures</v>
      </c>
      <c r="Z6" s="57" t="str">
        <f>VLOOKUP(E6,SigningAlgorithm_table,3,false)</f>
        <v>tbd</v>
      </c>
      <c r="AA6" s="58" t="str">
        <f>VLOOKUP(E6,SigningAlgorithm_table,4,false)</f>
        <v>https://datatracker.ietf.org/doc/draft-looker-cfrg-bbs-signatures/</v>
      </c>
      <c r="AB6" s="57" t="str">
        <f>VLOOKUP(E6,SigningAlgorithm_table,5,false)</f>
        <v>DIF (intention to transfer to IRTF CFRG)</v>
      </c>
      <c r="AC6" s="57" t="str">
        <f>VLOOKUP(E6,SigningAlgorithm_table,6,false)</f>
        <v>tbd</v>
      </c>
      <c r="AD6" s="57" t="str">
        <f>VLOOKUP(E6,SigningAlgorithm_table,7,false)</f>
        <v>not acknowledged</v>
      </c>
      <c r="AE6" s="57" t="str">
        <f>VLOOKUP(E6,SigningAlgorithm_table,8,false)</f>
        <v>tbd</v>
      </c>
      <c r="AF6" s="57" t="str">
        <f>VLOOKUP(E6,SigningAlgorithm_table,9,false)</f>
        <v>no</v>
      </c>
      <c r="AG6" s="57" t="str">
        <f>VLOOKUP(E6,SigningAlgorithm_table,10,false)</f>
        <v>no</v>
      </c>
      <c r="AH6" s="57" t="str">
        <f>VLOOKUP(E6,SigningAlgorithm_table,11,false)</f>
        <v>381 bit curve</v>
      </c>
      <c r="AI6" s="57" t="str">
        <f>VLOOKUP(E6,SigningAlgorithm_table,12,false)</f>
        <v>no</v>
      </c>
      <c r="AJ6" s="65" t="str">
        <f>VLOOKUP(F6,RevocationAlgorithm_table,2,false)</f>
        <v>https://github.com/transmute-industries/verifiable-data/tree/main/packages/vc-status-rl-2020</v>
      </c>
      <c r="AK6" s="57" t="str">
        <f>VLOOKUP(F6,RevocationAlgorithm_table,3,false)</f>
        <v>tbd</v>
      </c>
      <c r="AL6" s="58" t="str">
        <f>VLOOKUP(F6,RevocationAlgorithm_table,4,false)</f>
        <v>https://w3c-ccg.github.io/vc-status-list-2021/</v>
      </c>
      <c r="AM6" s="57" t="str">
        <f>VLOOKUP(F6,RevocationAlgorithm_table,5,false)</f>
        <v>W3C</v>
      </c>
      <c r="AN6" s="57" t="str">
        <f>VLOOKUP(F6,RevocationAlgorithm_table,6,false)</f>
        <v>tbd</v>
      </c>
      <c r="AO6" s="57" t="str">
        <f>VLOOKUP(F6,RevocationAlgorithm_table,7,false)</f>
        <v>no</v>
      </c>
      <c r="AP6" s="57" t="str">
        <f>VLOOKUP(F6,RevocationAlgorithm_table,8,false)</f>
        <v>Bitstring</v>
      </c>
      <c r="AQ6" s="57" t="str">
        <f>VLOOKUP(F6,RevocationAlgorithm_table,9,false)</f>
        <v>tbd</v>
      </c>
      <c r="AR6" s="57" t="str">
        <f>VLOOKUP(F6,RevocationAlgorithm_table,10,false)</f>
        <v>yes</v>
      </c>
      <c r="AS6" s="57" t="str">
        <f>VLOOKUP(F6,RevocationAlgorithm_table,11,false)</f>
        <v>potentially possible with malicious </v>
      </c>
      <c r="AT6" s="57" t="str">
        <f>VLOOKUP(F6,RevocationAlgorithm_table,12,false)</f>
        <v>tbd</v>
      </c>
      <c r="AU6" s="57" t="str">
        <f>VLOOKUP(F6,RevocationAlgorithm_table,13,false)</f>
        <v>tbd</v>
      </c>
      <c r="AV6" s="61" t="str">
        <f>VLOOKUP(G6,KeyManagement_table,2,false)</f>
        <v>https://github.com/w3c-ccg/did-method-web</v>
      </c>
      <c r="AW6" s="57" t="str">
        <f>VLOOKUP(G6,KeyManagement_table,3,false)</f>
        <v>tbd</v>
      </c>
      <c r="AX6" s="57" t="str">
        <f>VLOOKUP(G6,KeyManagement_table,4,false)</f>
        <v>tbd</v>
      </c>
      <c r="AY6" s="57" t="str">
        <f>VLOOKUP(G6,KeyManagement_table,5,false)</f>
        <v>web server</v>
      </c>
      <c r="AZ6" s="57" t="str">
        <f>VLOOKUP(G6,KeyManagement_table,6,false)</f>
        <v>yes</v>
      </c>
      <c r="BA6" s="57" t="str">
        <f>VLOOKUP(G6,KeyManagement_table,7,false)</f>
        <v>no</v>
      </c>
      <c r="BB6" s="57" t="str">
        <f>VLOOKUP(G6,KeyManagement_table,8,false)</f>
        <v>holder, issuer</v>
      </c>
      <c r="BC6" s="61" t="str">
        <f>VLOOKUP(G6,KeyManagement_table,2,false)</f>
        <v>https://github.com/w3c-ccg/did-method-web</v>
      </c>
      <c r="BD6" s="57" t="str">
        <f>VLOOKUP(G6,KeyManagement_table,3,false)</f>
        <v>tbd</v>
      </c>
      <c r="BE6" s="57" t="str">
        <f>VLOOKUP(G6,KeyManagement_table,4,false)</f>
        <v>tbd</v>
      </c>
      <c r="BF6" s="57" t="str">
        <f>VLOOKUP(G6,KeyManagement_table,5,false)</f>
        <v>web server</v>
      </c>
      <c r="BG6" s="57" t="str">
        <f>VLOOKUP(G6,KeyManagement_table,6,false)</f>
        <v>yes</v>
      </c>
      <c r="BH6" s="57" t="str">
        <f>VLOOKUP(G6,KeyManagement_table,7,false)</f>
        <v>no</v>
      </c>
      <c r="BI6" s="62" t="str">
        <f>VLOOKUP(G6,KeyManagement_table,8,false)</f>
        <v>holder, issuer</v>
      </c>
      <c r="BJ6" s="57" t="str">
        <f>VLOOKUP(I6,TrustManagement_table,2,false)</f>
        <v>#N/A</v>
      </c>
      <c r="BK6" s="57" t="str">
        <f>VLOOKUP(I6,TrustManagement_table,3,false)</f>
        <v>#N/A</v>
      </c>
      <c r="BL6" s="57" t="str">
        <f>VLOOKUP(I6,TrustManagement_table,4,false)</f>
        <v>#N/A</v>
      </c>
      <c r="BM6" s="57" t="str">
        <f>VLOOKUP(I6,TrustManagement_table,5,false)</f>
        <v>#N/A</v>
      </c>
      <c r="BN6" s="63" t="str">
        <f>VLOOKUP(I6,TrustManagement_table,6,false)</f>
        <v>#N/A</v>
      </c>
      <c r="BP6" s="57" t="s">
        <v>47</v>
      </c>
    </row>
    <row r="7">
      <c r="A7" s="51" t="str">
        <f t="shared" si="5"/>
        <v>MDOC + ECDSA + medium-term expiration + pub key in X.509 cert + cose key + Verified issuer certificate authority list (VICAL)</v>
      </c>
      <c r="B7" s="52" t="s">
        <v>48</v>
      </c>
      <c r="C7" s="53" t="s">
        <v>37</v>
      </c>
      <c r="D7" s="54" t="s">
        <v>49</v>
      </c>
      <c r="E7" s="52" t="s">
        <v>50</v>
      </c>
      <c r="F7" s="52" t="s">
        <v>51</v>
      </c>
      <c r="G7" s="52" t="s">
        <v>52</v>
      </c>
      <c r="H7" s="52" t="s">
        <v>53</v>
      </c>
      <c r="I7" s="52" t="s">
        <v>54</v>
      </c>
      <c r="J7" s="55" t="s">
        <v>55</v>
      </c>
      <c r="K7" s="53" t="s">
        <v>33</v>
      </c>
      <c r="L7" s="53" t="s">
        <v>56</v>
      </c>
      <c r="M7" s="67" t="str">
        <f>VLOOKUP(D7,CredentialFormat_table,2,false)</f>
        <v>Apple, Idemia, Thales, HID global, GET Group, Google, Panasonic</v>
      </c>
      <c r="N7" s="57" t="str">
        <f>VLOOKUP(D7,CredentialFormat_table,3,false)</f>
        <v>tbd</v>
      </c>
      <c r="O7" s="57" t="str">
        <f>VLOOKUP(D7,CredentialFormat_table,4,false)</f>
        <v>ISO 18013-5</v>
      </c>
      <c r="P7" s="57" t="str">
        <f>VLOOKUP(D7,CredentialFormat_table,5,false)</f>
        <v>ISO</v>
      </c>
      <c r="Q7" s="57" t="str">
        <f>VLOOKUP(D7,CredentialFormat_table,6,false)</f>
        <v>TRL 7</v>
      </c>
      <c r="R7" s="57" t="str">
        <f>VLOOKUP(D7,CredentialFormat_table,7,false)</f>
        <v>CBOR</v>
      </c>
      <c r="S7" s="57" t="str">
        <f>VLOOKUP(D7,CredentialFormat_table,8,false)</f>
        <v>no</v>
      </c>
      <c r="T7" s="57" t="str">
        <f>VLOOKUP(D7,CredentialFormat_table,9,false)</f>
        <v>yes</v>
      </c>
      <c r="U7" s="57" t="str">
        <f>VLOOKUP(D7,CredentialFormat_table,10,false)</f>
        <v>yes (salted hashes)</v>
      </c>
      <c r="V7" s="57" t="str">
        <f>VLOOKUP(D7,CredentialFormat_table,11,false)</f>
        <v>no</v>
      </c>
      <c r="W7" s="57" t="str">
        <f>VLOOKUP(D7,CredentialFormat_table,12,false)</f>
        <v>tbd</v>
      </c>
      <c r="X7" s="57" t="str">
        <f>VLOOKUP(D7,CredentialFormat_table,13,false)</f>
        <v>tbd</v>
      </c>
      <c r="Y7" s="59" t="str">
        <f>VLOOKUP(E7,SigningAlgorithm_table,2,false)</f>
        <v>many mature implementations</v>
      </c>
      <c r="Z7" s="57" t="str">
        <f>VLOOKUP(E7,SigningAlgorithm_table,3,false)</f>
        <v>tbd</v>
      </c>
      <c r="AA7" s="57" t="str">
        <f>VLOOKUP(E7,SigningAlgorithm_table,4,false)</f>
        <v>X9.62-2005</v>
      </c>
      <c r="AB7" s="57" t="str">
        <f>VLOOKUP(E7,SigningAlgorithm_table,5,false)</f>
        <v>ANSI</v>
      </c>
      <c r="AC7" s="57" t="str">
        <f>VLOOKUP(E7,SigningAlgorithm_table,6,false)</f>
        <v>TRL 9</v>
      </c>
      <c r="AD7" s="57" t="str">
        <f>VLOOKUP(E7,SigningAlgorithm_table,7,false)</f>
        <v>yes</v>
      </c>
      <c r="AE7" s="57" t="str">
        <f>VLOOKUP(E7,SigningAlgorithm_table,8,false)</f>
        <v>tbd</v>
      </c>
      <c r="AF7" s="57" t="str">
        <f>VLOOKUP(E7,SigningAlgorithm_table,9,false)</f>
        <v>yes</v>
      </c>
      <c r="AG7" s="57" t="str">
        <f>VLOOKUP(E7,SigningAlgorithm_table,10,false)</f>
        <v>no</v>
      </c>
      <c r="AH7" s="57" t="str">
        <f>VLOOKUP(E7,SigningAlgorithm_table,11,false)</f>
        <v>256 / 384 / 512 bit</v>
      </c>
      <c r="AI7" s="57" t="str">
        <f>VLOOKUP(E7,SigningAlgorithm_table,12,false)</f>
        <v>no</v>
      </c>
      <c r="AJ7" s="60" t="str">
        <f>VLOOKUP(F7,RevocationAlgorithm_table,2,false)</f>
        <v/>
      </c>
      <c r="AK7" s="57" t="str">
        <f>VLOOKUP(F7,RevocationAlgorithm_table,3,false)</f>
        <v/>
      </c>
      <c r="AL7" s="57" t="str">
        <f>VLOOKUP(F7,RevocationAlgorithm_table,4,false)</f>
        <v>weeks</v>
      </c>
      <c r="AM7" s="57" t="str">
        <f>VLOOKUP(F7,RevocationAlgorithm_table,5,false)</f>
        <v/>
      </c>
      <c r="AN7" s="57" t="str">
        <f>VLOOKUP(F7,RevocationAlgorithm_table,6,false)</f>
        <v/>
      </c>
      <c r="AO7" s="57" t="str">
        <f>VLOOKUP(F7,RevocationAlgorithm_table,7,false)</f>
        <v/>
      </c>
      <c r="AP7" s="57" t="str">
        <f>VLOOKUP(F7,RevocationAlgorithm_table,8,false)</f>
        <v/>
      </c>
      <c r="AQ7" s="57" t="str">
        <f>VLOOKUP(F7,RevocationAlgorithm_table,9,false)</f>
        <v/>
      </c>
      <c r="AR7" s="57" t="str">
        <f>VLOOKUP(F7,RevocationAlgorithm_table,10,false)</f>
        <v/>
      </c>
      <c r="AS7" s="57" t="str">
        <f>VLOOKUP(F7,RevocationAlgorithm_table,11,false)</f>
        <v/>
      </c>
      <c r="AT7" s="57" t="str">
        <f>VLOOKUP(F7,RevocationAlgorithm_table,12,false)</f>
        <v/>
      </c>
      <c r="AU7" s="57" t="str">
        <f>VLOOKUP(F7,RevocationAlgorithm_table,13,false)</f>
        <v/>
      </c>
      <c r="AV7" s="68" t="str">
        <f>VLOOKUP(G7,KeyManagement_table,2,false)</f>
        <v/>
      </c>
      <c r="AW7" s="57" t="str">
        <f>VLOOKUP(G7,KeyManagement_table,3,false)</f>
        <v/>
      </c>
      <c r="AX7" s="57" t="str">
        <f>VLOOKUP(G7,KeyManagement_table,4,false)</f>
        <v/>
      </c>
      <c r="AY7" s="57" t="str">
        <f>VLOOKUP(G7,KeyManagement_table,5,false)</f>
        <v/>
      </c>
      <c r="AZ7" s="57" t="str">
        <f>VLOOKUP(G7,KeyManagement_table,6,false)</f>
        <v/>
      </c>
      <c r="BA7" s="57" t="str">
        <f>VLOOKUP(G7,KeyManagement_table,7,false)</f>
        <v/>
      </c>
      <c r="BB7" s="57" t="str">
        <f>VLOOKUP(G7,KeyManagement_table,8,false)</f>
        <v/>
      </c>
      <c r="BC7" s="68" t="str">
        <f>VLOOKUP(G7,KeyManagement_table,2,false)</f>
        <v/>
      </c>
      <c r="BD7" s="57" t="str">
        <f>VLOOKUP(G7,KeyManagement_table,3,false)</f>
        <v/>
      </c>
      <c r="BE7" s="57" t="str">
        <f>VLOOKUP(G7,KeyManagement_table,4,false)</f>
        <v/>
      </c>
      <c r="BF7" s="57" t="str">
        <f>VLOOKUP(G7,KeyManagement_table,5,false)</f>
        <v/>
      </c>
      <c r="BG7" s="57" t="str">
        <f>VLOOKUP(G7,KeyManagement_table,6,false)</f>
        <v/>
      </c>
      <c r="BH7" s="57" t="str">
        <f>VLOOKUP(G7,KeyManagement_table,7,false)</f>
        <v/>
      </c>
      <c r="BI7" s="62" t="str">
        <f>VLOOKUP(G7,KeyManagement_table,8,false)</f>
        <v/>
      </c>
      <c r="BJ7" s="57" t="str">
        <f>VLOOKUP(I7,TrustManagement_table,2,false)</f>
        <v/>
      </c>
      <c r="BK7" s="57" t="str">
        <f>VLOOKUP(I7,TrustManagement_table,3,false)</f>
        <v/>
      </c>
      <c r="BL7" s="57" t="str">
        <f>VLOOKUP(I7,TrustManagement_table,4,false)</f>
        <v/>
      </c>
      <c r="BM7" s="57" t="str">
        <f>VLOOKUP(I7,TrustManagement_table,5,false)</f>
        <v>ISO 18013-5, Annex C</v>
      </c>
      <c r="BN7" s="63" t="str">
        <f>VLOOKUP(I7,TrustManagement_table,6,false)</f>
        <v/>
      </c>
      <c r="BP7" s="57" t="s">
        <v>57</v>
      </c>
    </row>
    <row r="8" ht="34.5" customHeight="1">
      <c r="A8" s="51" t="str">
        <f t="shared" si="5"/>
        <v>JWT-VC + ECDSA + Status List 2021 + did:ion (long form) + did:ion (long form) + </v>
      </c>
      <c r="B8" s="52" t="s">
        <v>58</v>
      </c>
      <c r="C8" s="69" t="s">
        <v>59</v>
      </c>
      <c r="D8" s="54" t="s">
        <v>60</v>
      </c>
      <c r="E8" s="52" t="s">
        <v>50</v>
      </c>
      <c r="F8" s="52" t="s">
        <v>40</v>
      </c>
      <c r="G8" s="52" t="s">
        <v>61</v>
      </c>
      <c r="H8" s="52" t="s">
        <v>61</v>
      </c>
      <c r="I8" s="52"/>
      <c r="J8" s="70" t="s">
        <v>59</v>
      </c>
      <c r="K8" s="53" t="s">
        <v>33</v>
      </c>
      <c r="L8" s="53" t="s">
        <v>62</v>
      </c>
      <c r="M8" s="67" t="str">
        <f>VLOOKUP(D8,CredentialFormat_table,2,false)</f>
        <v>#N/A</v>
      </c>
      <c r="N8" s="57" t="str">
        <f>VLOOKUP(D8,CredentialFormat_table,3,false)</f>
        <v>#N/A</v>
      </c>
      <c r="O8" s="57" t="str">
        <f>VLOOKUP(D8,CredentialFormat_table,4,false)</f>
        <v>#N/A</v>
      </c>
      <c r="P8" s="57" t="str">
        <f>VLOOKUP(D8,CredentialFormat_table,5,false)</f>
        <v>#N/A</v>
      </c>
      <c r="Q8" s="57" t="str">
        <f>VLOOKUP(D8,CredentialFormat_table,6,false)</f>
        <v>#N/A</v>
      </c>
      <c r="R8" s="57" t="str">
        <f>VLOOKUP(D8,CredentialFormat_table,7,false)</f>
        <v>#N/A</v>
      </c>
      <c r="S8" s="57" t="str">
        <f>VLOOKUP(D8,CredentialFormat_table,8,false)</f>
        <v>#N/A</v>
      </c>
      <c r="T8" s="57" t="str">
        <f>VLOOKUP(D8,CredentialFormat_table,9,false)</f>
        <v>#N/A</v>
      </c>
      <c r="U8" s="57" t="str">
        <f>VLOOKUP(D8,CredentialFormat_table,10,false)</f>
        <v>#N/A</v>
      </c>
      <c r="V8" s="57" t="str">
        <f>VLOOKUP(D8,CredentialFormat_table,11,false)</f>
        <v>#N/A</v>
      </c>
      <c r="W8" s="57" t="str">
        <f>VLOOKUP(D8,CredentialFormat_table,12,false)</f>
        <v>#N/A</v>
      </c>
      <c r="X8" s="57" t="str">
        <f>VLOOKUP(D8,CredentialFormat_table,13,false)</f>
        <v>#N/A</v>
      </c>
      <c r="Y8" s="59" t="str">
        <f>VLOOKUP(E8,SigningAlgorithm_table,2,false)</f>
        <v>many mature implementations</v>
      </c>
      <c r="Z8" s="57" t="str">
        <f>VLOOKUP(E8,SigningAlgorithm_table,3,false)</f>
        <v>tbd</v>
      </c>
      <c r="AA8" s="57" t="str">
        <f>VLOOKUP(E8,SigningAlgorithm_table,4,false)</f>
        <v>X9.62-2005</v>
      </c>
      <c r="AB8" s="57" t="str">
        <f>VLOOKUP(E8,SigningAlgorithm_table,5,false)</f>
        <v>ANSI</v>
      </c>
      <c r="AC8" s="57" t="str">
        <f>VLOOKUP(E8,SigningAlgorithm_table,6,false)</f>
        <v>TRL 9</v>
      </c>
      <c r="AD8" s="57" t="str">
        <f>VLOOKUP(E8,SigningAlgorithm_table,7,false)</f>
        <v>yes</v>
      </c>
      <c r="AE8" s="57" t="str">
        <f>VLOOKUP(E8,SigningAlgorithm_table,8,false)</f>
        <v>tbd</v>
      </c>
      <c r="AF8" s="57" t="str">
        <f>VLOOKUP(E8,SigningAlgorithm_table,9,false)</f>
        <v>yes</v>
      </c>
      <c r="AG8" s="57" t="str">
        <f>VLOOKUP(E8,SigningAlgorithm_table,10,false)</f>
        <v>no</v>
      </c>
      <c r="AH8" s="57" t="str">
        <f>VLOOKUP(E8,SigningAlgorithm_table,11,false)</f>
        <v>256 / 384 / 512 bit</v>
      </c>
      <c r="AI8" s="57" t="str">
        <f>VLOOKUP(E8,SigningAlgorithm_table,12,false)</f>
        <v>no</v>
      </c>
      <c r="AJ8" s="65" t="str">
        <f>VLOOKUP(F8,RevocationAlgorithm_table,2,false)</f>
        <v>https://github.com/transmute-industries/verifiable-data/tree/main/packages/vc-status-rl-2020</v>
      </c>
      <c r="AK8" s="57" t="str">
        <f>VLOOKUP(F8,RevocationAlgorithm_table,3,false)</f>
        <v>tbd</v>
      </c>
      <c r="AL8" s="58" t="str">
        <f>VLOOKUP(F8,RevocationAlgorithm_table,4,false)</f>
        <v>https://w3c-ccg.github.io/vc-status-list-2021/</v>
      </c>
      <c r="AM8" s="57" t="str">
        <f>VLOOKUP(F8,RevocationAlgorithm_table,5,false)</f>
        <v>W3C</v>
      </c>
      <c r="AN8" s="57" t="str">
        <f>VLOOKUP(F8,RevocationAlgorithm_table,6,false)</f>
        <v>tbd</v>
      </c>
      <c r="AO8" s="57" t="str">
        <f>VLOOKUP(F8,RevocationAlgorithm_table,7,false)</f>
        <v>no</v>
      </c>
      <c r="AP8" s="57" t="str">
        <f>VLOOKUP(F8,RevocationAlgorithm_table,8,false)</f>
        <v>Bitstring</v>
      </c>
      <c r="AQ8" s="57" t="str">
        <f>VLOOKUP(F8,RevocationAlgorithm_table,9,false)</f>
        <v>tbd</v>
      </c>
      <c r="AR8" s="57" t="str">
        <f>VLOOKUP(F8,RevocationAlgorithm_table,10,false)</f>
        <v>yes</v>
      </c>
      <c r="AS8" s="57" t="str">
        <f>VLOOKUP(F8,RevocationAlgorithm_table,11,false)</f>
        <v>potentially possible with malicious </v>
      </c>
      <c r="AT8" s="57" t="str">
        <f>VLOOKUP(F8,RevocationAlgorithm_table,12,false)</f>
        <v>tbd</v>
      </c>
      <c r="AU8" s="57" t="str">
        <f>VLOOKUP(F8,RevocationAlgorithm_table,13,false)</f>
        <v>tbd</v>
      </c>
      <c r="AV8" s="61" t="str">
        <f>VLOOKUP(G8,KeyManagement_table,2,false)</f>
        <v>https://github.com/decentralized-identity/ion</v>
      </c>
      <c r="AW8" s="57" t="str">
        <f>VLOOKUP(G8,KeyManagement_table,3,false)</f>
        <v>tbd</v>
      </c>
      <c r="AX8" s="57" t="str">
        <f>VLOOKUP(G8,KeyManagement_table,4,false)</f>
        <v>tbd</v>
      </c>
      <c r="AY8" s="57" t="str">
        <f>VLOOKUP(G8,KeyManagement_table,5,false)</f>
        <v>none</v>
      </c>
      <c r="AZ8" s="57" t="str">
        <f>VLOOKUP(G8,KeyManagement_table,6,false)</f>
        <v>no</v>
      </c>
      <c r="BA8" s="57" t="str">
        <f>VLOOKUP(G8,KeyManagement_table,7,false)</f>
        <v>no</v>
      </c>
      <c r="BB8" s="57" t="str">
        <f>VLOOKUP(G8,KeyManagement_table,8,false)</f>
        <v>holder, issuer</v>
      </c>
      <c r="BC8" s="61" t="str">
        <f>VLOOKUP(G8,KeyManagement_table,2,false)</f>
        <v>https://github.com/decentralized-identity/ion</v>
      </c>
      <c r="BD8" s="57" t="str">
        <f>VLOOKUP(G8,KeyManagement_table,3,false)</f>
        <v>tbd</v>
      </c>
      <c r="BE8" s="57" t="str">
        <f>VLOOKUP(G8,KeyManagement_table,4,false)</f>
        <v>tbd</v>
      </c>
      <c r="BF8" s="57" t="str">
        <f>VLOOKUP(G8,KeyManagement_table,5,false)</f>
        <v>none</v>
      </c>
      <c r="BG8" s="57" t="str">
        <f>VLOOKUP(G8,KeyManagement_table,6,false)</f>
        <v>no</v>
      </c>
      <c r="BH8" s="57" t="str">
        <f>VLOOKUP(G8,KeyManagement_table,7,false)</f>
        <v>no</v>
      </c>
      <c r="BI8" s="62" t="str">
        <f>VLOOKUP(G8,KeyManagement_table,8,false)</f>
        <v>holder, issuer</v>
      </c>
      <c r="BJ8" s="57" t="str">
        <f>VLOOKUP(I8,TrustManagement_table,2,false)</f>
        <v>#N/A</v>
      </c>
      <c r="BK8" s="57" t="str">
        <f>VLOOKUP(I8,TrustManagement_table,3,false)</f>
        <v>#N/A</v>
      </c>
      <c r="BL8" s="57" t="str">
        <f>VLOOKUP(I8,TrustManagement_table,4,false)</f>
        <v>#N/A</v>
      </c>
      <c r="BM8" s="57" t="str">
        <f>VLOOKUP(I8,TrustManagement_table,5,false)</f>
        <v>#N/A</v>
      </c>
      <c r="BN8" s="63" t="str">
        <f>VLOOKUP(I8,TrustManagement_table,6,false)</f>
        <v>#N/A</v>
      </c>
      <c r="BP8" s="57" t="s">
        <v>63</v>
      </c>
    </row>
    <row r="9">
      <c r="A9" s="51" t="str">
        <f t="shared" si="5"/>
        <v>JWT-VC + ECDSA + Status List 2021 + did:web + did:ion (long form) + </v>
      </c>
      <c r="B9" s="71" t="s">
        <v>64</v>
      </c>
      <c r="C9" s="72" t="s">
        <v>59</v>
      </c>
      <c r="D9" s="73" t="s">
        <v>60</v>
      </c>
      <c r="E9" s="71" t="s">
        <v>50</v>
      </c>
      <c r="F9" s="74" t="s">
        <v>40</v>
      </c>
      <c r="G9" s="71" t="s">
        <v>41</v>
      </c>
      <c r="H9" s="74" t="s">
        <v>61</v>
      </c>
      <c r="I9" s="52"/>
      <c r="J9" s="75" t="s">
        <v>59</v>
      </c>
      <c r="K9" s="76" t="s">
        <v>33</v>
      </c>
      <c r="L9" s="77" t="s">
        <v>62</v>
      </c>
      <c r="M9" s="78" t="str">
        <f>VLOOKUP(D9,CredentialFormat_table,2,false)</f>
        <v>#N/A</v>
      </c>
      <c r="N9" s="79" t="str">
        <f>VLOOKUP(D9,CredentialFormat_table,3,false)</f>
        <v>#N/A</v>
      </c>
      <c r="O9" s="79" t="str">
        <f>VLOOKUP(D9,CredentialFormat_table,4,false)</f>
        <v>#N/A</v>
      </c>
      <c r="P9" s="79" t="str">
        <f>VLOOKUP(D9,CredentialFormat_table,5,false)</f>
        <v>#N/A</v>
      </c>
      <c r="Q9" s="79" t="str">
        <f>VLOOKUP(D9,CredentialFormat_table,6,false)</f>
        <v>#N/A</v>
      </c>
      <c r="R9" s="57" t="str">
        <f>VLOOKUP(D9,CredentialFormat_table,7,false)</f>
        <v>#N/A</v>
      </c>
      <c r="S9" s="57" t="str">
        <f>VLOOKUP(D9,CredentialFormat_table,8,false)</f>
        <v>#N/A</v>
      </c>
      <c r="T9" s="57" t="str">
        <f>VLOOKUP(D9,CredentialFormat_table,9,false)</f>
        <v>#N/A</v>
      </c>
      <c r="U9" s="57" t="str">
        <f>VLOOKUP(D9,CredentialFormat_table,10,false)</f>
        <v>#N/A</v>
      </c>
      <c r="V9" s="57" t="str">
        <f>VLOOKUP(D9,CredentialFormat_table,11,false)</f>
        <v>#N/A</v>
      </c>
      <c r="W9" s="57" t="str">
        <f>VLOOKUP(D9,CredentialFormat_table,12,false)</f>
        <v>#N/A</v>
      </c>
      <c r="X9" s="57" t="str">
        <f>VLOOKUP(D9,CredentialFormat_table,13,false)</f>
        <v>#N/A</v>
      </c>
      <c r="Y9" s="80" t="str">
        <f>VLOOKUP(E9,SigningAlgorithm_table,2,false)</f>
        <v>many mature implementations</v>
      </c>
      <c r="Z9" s="79" t="str">
        <f>VLOOKUP(E9,SigningAlgorithm_table,3,false)</f>
        <v>tbd</v>
      </c>
      <c r="AA9" s="79" t="str">
        <f>VLOOKUP(E9,SigningAlgorithm_table,4,false)</f>
        <v>X9.62-2005</v>
      </c>
      <c r="AB9" s="79" t="str">
        <f>VLOOKUP(E9,SigningAlgorithm_table,5,false)</f>
        <v>ANSI</v>
      </c>
      <c r="AC9" s="79" t="str">
        <f>VLOOKUP(E9,SigningAlgorithm_table,6,false)</f>
        <v>TRL 9</v>
      </c>
      <c r="AD9" s="57" t="str">
        <f>VLOOKUP(E9,SigningAlgorithm_table,7,false)</f>
        <v>yes</v>
      </c>
      <c r="AE9" s="57" t="str">
        <f>VLOOKUP(E9,SigningAlgorithm_table,8,false)</f>
        <v>tbd</v>
      </c>
      <c r="AF9" s="57" t="str">
        <f>VLOOKUP(E9,SigningAlgorithm_table,9,false)</f>
        <v>yes</v>
      </c>
      <c r="AG9" s="57" t="str">
        <f>VLOOKUP(E9,SigningAlgorithm_table,10,false)</f>
        <v>no</v>
      </c>
      <c r="AH9" s="57" t="str">
        <f>VLOOKUP(E9,SigningAlgorithm_table,11,false)</f>
        <v>256 / 384 / 512 bit</v>
      </c>
      <c r="AI9" s="57" t="str">
        <f>VLOOKUP(E9,SigningAlgorithm_table,12,false)</f>
        <v>no</v>
      </c>
      <c r="AJ9" s="81" t="str">
        <f>VLOOKUP(F9,RevocationAlgorithm_table,2,false)</f>
        <v>https://github.com/transmute-industries/verifiable-data/tree/main/packages/vc-status-rl-2020</v>
      </c>
      <c r="AK9" s="79" t="str">
        <f>VLOOKUP(F9,RevocationAlgorithm_table,3,false)</f>
        <v>tbd</v>
      </c>
      <c r="AL9" s="82" t="str">
        <f>VLOOKUP(F9,RevocationAlgorithm_table,4,false)</f>
        <v>https://w3c-ccg.github.io/vc-status-list-2021/</v>
      </c>
      <c r="AM9" s="79" t="str">
        <f>VLOOKUP(F9,RevocationAlgorithm_table,5,false)</f>
        <v>W3C</v>
      </c>
      <c r="AN9" s="79" t="str">
        <f>VLOOKUP(F9,RevocationAlgorithm_table,6,false)</f>
        <v>tbd</v>
      </c>
      <c r="AO9" s="79" t="str">
        <f>VLOOKUP(F9,RevocationAlgorithm_table,7,false)</f>
        <v>no</v>
      </c>
      <c r="AP9" s="57" t="str">
        <f>VLOOKUP(F9,RevocationAlgorithm_table,8,false)</f>
        <v>Bitstring</v>
      </c>
      <c r="AQ9" s="57" t="str">
        <f>VLOOKUP(F9,RevocationAlgorithm_table,9,false)</f>
        <v>tbd</v>
      </c>
      <c r="AR9" s="57" t="str">
        <f>VLOOKUP(F9,RevocationAlgorithm_table,10,false)</f>
        <v>yes</v>
      </c>
      <c r="AS9" s="57" t="str">
        <f>VLOOKUP(F9,RevocationAlgorithm_table,11,false)</f>
        <v>potentially possible with malicious </v>
      </c>
      <c r="AT9" s="57" t="str">
        <f>VLOOKUP(F9,RevocationAlgorithm_table,12,false)</f>
        <v>tbd</v>
      </c>
      <c r="AU9" s="57" t="str">
        <f>VLOOKUP(F9,RevocationAlgorithm_table,13,false)</f>
        <v>tbd</v>
      </c>
      <c r="AV9" s="61" t="str">
        <f>VLOOKUP(G9,KeyManagement_table,2,false)</f>
        <v>https://github.com/w3c-ccg/did-method-web</v>
      </c>
      <c r="AW9" s="57" t="str">
        <f>VLOOKUP(G9,KeyManagement_table,3,false)</f>
        <v>tbd</v>
      </c>
      <c r="AX9" s="57" t="str">
        <f>VLOOKUP(G9,KeyManagement_table,4,false)</f>
        <v>tbd</v>
      </c>
      <c r="AY9" s="57" t="str">
        <f>VLOOKUP(G9,KeyManagement_table,5,false)</f>
        <v>web server</v>
      </c>
      <c r="AZ9" s="57" t="str">
        <f>VLOOKUP(G9,KeyManagement_table,6,false)</f>
        <v>yes</v>
      </c>
      <c r="BA9" s="57" t="str">
        <f>VLOOKUP(G9,KeyManagement_table,7,false)</f>
        <v>no</v>
      </c>
      <c r="BB9" s="57" t="str">
        <f>VLOOKUP(G9,KeyManagement_table,8,false)</f>
        <v>holder, issuer</v>
      </c>
      <c r="BC9" s="61" t="str">
        <f>VLOOKUP(G9,KeyManagement_table,2,false)</f>
        <v>https://github.com/w3c-ccg/did-method-web</v>
      </c>
      <c r="BD9" s="57" t="str">
        <f>VLOOKUP(G9,KeyManagement_table,3,false)</f>
        <v>tbd</v>
      </c>
      <c r="BE9" s="57" t="str">
        <f>VLOOKUP(G9,KeyManagement_table,4,false)</f>
        <v>tbd</v>
      </c>
      <c r="BF9" s="57" t="str">
        <f>VLOOKUP(G9,KeyManagement_table,5,false)</f>
        <v>web server</v>
      </c>
      <c r="BG9" s="57" t="str">
        <f>VLOOKUP(G9,KeyManagement_table,6,false)</f>
        <v>yes</v>
      </c>
      <c r="BH9" s="57" t="str">
        <f>VLOOKUP(G9,KeyManagement_table,7,false)</f>
        <v>no</v>
      </c>
      <c r="BI9" s="62" t="str">
        <f>VLOOKUP(G9,KeyManagement_table,8,false)</f>
        <v>holder, issuer</v>
      </c>
      <c r="BJ9" s="57" t="str">
        <f>VLOOKUP(I9,TrustManagement_table,2,false)</f>
        <v>#N/A</v>
      </c>
      <c r="BK9" s="57" t="str">
        <f>VLOOKUP(I9,TrustManagement_table,3,false)</f>
        <v>#N/A</v>
      </c>
      <c r="BL9" s="57" t="str">
        <f>VLOOKUP(I9,TrustManagement_table,4,false)</f>
        <v>#N/A</v>
      </c>
      <c r="BM9" s="57" t="str">
        <f>VLOOKUP(I9,TrustManagement_table,5,false)</f>
        <v>#N/A</v>
      </c>
      <c r="BN9" s="63" t="str">
        <f>VLOOKUP(I9,TrustManagement_table,6,false)</f>
        <v>#N/A</v>
      </c>
      <c r="BO9" s="83"/>
      <c r="BP9" s="57" t="s">
        <v>63</v>
      </c>
      <c r="BQ9" s="84"/>
      <c r="BR9" s="84"/>
      <c r="BS9" s="84"/>
      <c r="BT9" s="84"/>
      <c r="BU9" s="84"/>
      <c r="BV9" s="84"/>
      <c r="BW9" s="84"/>
      <c r="BX9" s="84"/>
      <c r="BY9" s="84"/>
      <c r="BZ9" s="84"/>
      <c r="CA9" s="84"/>
      <c r="CB9" s="84"/>
      <c r="CC9" s="84"/>
    </row>
    <row r="10">
      <c r="A10" s="51" t="str">
        <f t="shared" si="5"/>
        <v>ICAO DTC + ECDSA + SLTD database (travel and identity documents) + raw public keys (none jwk) + raw public keys (none jwk) + X.509 certificates</v>
      </c>
      <c r="B10" s="52" t="s">
        <v>65</v>
      </c>
      <c r="C10" s="53" t="s">
        <v>37</v>
      </c>
      <c r="D10" s="54" t="s">
        <v>65</v>
      </c>
      <c r="E10" s="52" t="s">
        <v>50</v>
      </c>
      <c r="F10" s="52" t="s">
        <v>66</v>
      </c>
      <c r="G10" s="52" t="s">
        <v>67</v>
      </c>
      <c r="H10" s="52" t="s">
        <v>67</v>
      </c>
      <c r="I10" s="52" t="s">
        <v>68</v>
      </c>
      <c r="J10" s="55" t="s">
        <v>33</v>
      </c>
      <c r="K10" s="53" t="s">
        <v>33</v>
      </c>
      <c r="L10" s="53" t="s">
        <v>33</v>
      </c>
      <c r="M10" s="67" t="str">
        <f>VLOOKUP(D10,CredentialFormat_table,2,false)</f>
        <v>tbd</v>
      </c>
      <c r="N10" s="57" t="str">
        <f>VLOOKUP(D10,CredentialFormat_table,3,false)</f>
        <v>tbd</v>
      </c>
      <c r="O10" s="57" t="str">
        <f>VLOOKUP(D10,CredentialFormat_table,4,false)</f>
        <v>tbd</v>
      </c>
      <c r="P10" s="57" t="str">
        <f>VLOOKUP(D10,CredentialFormat_table,5,false)</f>
        <v>ICAO</v>
      </c>
      <c r="Q10" s="57" t="str">
        <f>VLOOKUP(D10,CredentialFormat_table,6,false)</f>
        <v>tbd</v>
      </c>
      <c r="R10" s="57" t="str">
        <f>VLOOKUP(D10,CredentialFormat_table,7,false)</f>
        <v>tbd</v>
      </c>
      <c r="S10" s="57" t="str">
        <f>VLOOKUP(D10,CredentialFormat_table,8,false)</f>
        <v>tbd</v>
      </c>
      <c r="T10" s="57" t="str">
        <f>VLOOKUP(D10,CredentialFormat_table,9,false)</f>
        <v>tbd</v>
      </c>
      <c r="U10" s="57" t="str">
        <f>VLOOKUP(D10,CredentialFormat_table,10,false)</f>
        <v>yes</v>
      </c>
      <c r="V10" s="57" t="str">
        <f>VLOOKUP(D10,CredentialFormat_table,11,false)</f>
        <v>tbd</v>
      </c>
      <c r="W10" s="57" t="str">
        <f>VLOOKUP(D10,CredentialFormat_table,12,false)</f>
        <v>tbd</v>
      </c>
      <c r="X10" s="57" t="str">
        <f>VLOOKUP(D10,CredentialFormat_table,13,false)</f>
        <v>tbd</v>
      </c>
      <c r="Y10" s="59" t="str">
        <f>VLOOKUP(E10,SigningAlgorithm_table,2,false)</f>
        <v>many mature implementations</v>
      </c>
      <c r="Z10" s="57" t="str">
        <f>VLOOKUP(E10,SigningAlgorithm_table,3,false)</f>
        <v>tbd</v>
      </c>
      <c r="AA10" s="57" t="str">
        <f>VLOOKUP(E10,SigningAlgorithm_table,4,false)</f>
        <v>X9.62-2005</v>
      </c>
      <c r="AB10" s="57" t="str">
        <f>VLOOKUP(E10,SigningAlgorithm_table,5,false)</f>
        <v>ANSI</v>
      </c>
      <c r="AC10" s="57" t="str">
        <f>VLOOKUP(E10,SigningAlgorithm_table,6,false)</f>
        <v>TRL 9</v>
      </c>
      <c r="AD10" s="57" t="str">
        <f>VLOOKUP(E10,SigningAlgorithm_table,7,false)</f>
        <v>yes</v>
      </c>
      <c r="AE10" s="57" t="str">
        <f>VLOOKUP(E10,SigningAlgorithm_table,8,false)</f>
        <v>tbd</v>
      </c>
      <c r="AF10" s="57" t="str">
        <f>VLOOKUP(E10,SigningAlgorithm_table,9,false)</f>
        <v>yes</v>
      </c>
      <c r="AG10" s="57" t="str">
        <f>VLOOKUP(E10,SigningAlgorithm_table,10,false)</f>
        <v>no</v>
      </c>
      <c r="AH10" s="57" t="str">
        <f>VLOOKUP(E10,SigningAlgorithm_table,11,false)</f>
        <v>256 / 384 / 512 bit</v>
      </c>
      <c r="AI10" s="57" t="str">
        <f>VLOOKUP(E10,SigningAlgorithm_table,12,false)</f>
        <v>no</v>
      </c>
      <c r="AJ10" s="60" t="str">
        <f>VLOOKUP(F10,RevocationAlgorithm_table,2,false)</f>
        <v>tbd</v>
      </c>
      <c r="AK10" s="57" t="str">
        <f>VLOOKUP(F10,RevocationAlgorithm_table,3,false)</f>
        <v>tbd</v>
      </c>
      <c r="AL10" s="57" t="str">
        <f>VLOOKUP(F10,RevocationAlgorithm_table,4,false)</f>
        <v>tbd</v>
      </c>
      <c r="AM10" s="57" t="str">
        <f>VLOOKUP(F10,RevocationAlgorithm_table,5,false)</f>
        <v>tbd</v>
      </c>
      <c r="AN10" s="57" t="str">
        <f>VLOOKUP(F10,RevocationAlgorithm_table,6,false)</f>
        <v>tbd</v>
      </c>
      <c r="AO10" s="57" t="str">
        <f>VLOOKUP(F10,RevocationAlgorithm_table,7,false)</f>
        <v>tbd</v>
      </c>
      <c r="AP10" s="57" t="str">
        <f>VLOOKUP(F10,RevocationAlgorithm_table,8,false)</f>
        <v>Deny-List</v>
      </c>
      <c r="AQ10" s="57" t="str">
        <f>VLOOKUP(F10,RevocationAlgorithm_table,9,false)</f>
        <v>tbd</v>
      </c>
      <c r="AR10" s="57" t="str">
        <f>VLOOKUP(F10,RevocationAlgorithm_table,10,false)</f>
        <v>tbd</v>
      </c>
      <c r="AS10" s="57" t="str">
        <f>VLOOKUP(F10,RevocationAlgorithm_table,11,false)</f>
        <v>tbd</v>
      </c>
      <c r="AT10" s="57" t="str">
        <f>VLOOKUP(F10,RevocationAlgorithm_table,12,false)</f>
        <v>tbd</v>
      </c>
      <c r="AU10" s="57" t="str">
        <f>VLOOKUP(F10,RevocationAlgorithm_table,13,false)</f>
        <v>tbd</v>
      </c>
      <c r="AV10" s="68" t="str">
        <f>VLOOKUP(G10,KeyManagement_table,2,false)</f>
        <v>tbd</v>
      </c>
      <c r="AW10" s="57" t="str">
        <f>VLOOKUP(G10,KeyManagement_table,3,false)</f>
        <v>tbd</v>
      </c>
      <c r="AX10" s="57" t="str">
        <f>VLOOKUP(G10,KeyManagement_table,4,false)</f>
        <v>tbd</v>
      </c>
      <c r="AY10" s="57" t="str">
        <f>VLOOKUP(G10,KeyManagement_table,5,false)</f>
        <v>none</v>
      </c>
      <c r="AZ10" s="57" t="str">
        <f>VLOOKUP(G10,KeyManagement_table,6,false)</f>
        <v>no</v>
      </c>
      <c r="BA10" s="57" t="str">
        <f>VLOOKUP(G10,KeyManagement_table,7,false)</f>
        <v>no</v>
      </c>
      <c r="BB10" s="57" t="str">
        <f>VLOOKUP(G10,KeyManagement_table,8,false)</f>
        <v>holder, issuer</v>
      </c>
      <c r="BC10" s="68" t="str">
        <f>VLOOKUP(G10,KeyManagement_table,2,false)</f>
        <v>tbd</v>
      </c>
      <c r="BD10" s="57" t="str">
        <f>VLOOKUP(G10,KeyManagement_table,3,false)</f>
        <v>tbd</v>
      </c>
      <c r="BE10" s="57" t="str">
        <f>VLOOKUP(G10,KeyManagement_table,4,false)</f>
        <v>tbd</v>
      </c>
      <c r="BF10" s="57" t="str">
        <f>VLOOKUP(G10,KeyManagement_table,5,false)</f>
        <v>none</v>
      </c>
      <c r="BG10" s="57" t="str">
        <f>VLOOKUP(G10,KeyManagement_table,6,false)</f>
        <v>no</v>
      </c>
      <c r="BH10" s="57" t="str">
        <f>VLOOKUP(G10,KeyManagement_table,7,false)</f>
        <v>no</v>
      </c>
      <c r="BI10" s="62" t="str">
        <f>VLOOKUP(G10,KeyManagement_table,8,false)</f>
        <v>holder, issuer</v>
      </c>
      <c r="BJ10" s="57" t="str">
        <f>VLOOKUP(I10,TrustManagement_table,2,false)</f>
        <v>broadly available</v>
      </c>
      <c r="BK10" s="57" t="str">
        <f>VLOOKUP(I10,TrustManagement_table,3,false)</f>
        <v>tbd</v>
      </c>
      <c r="BL10" s="57" t="str">
        <f>VLOOKUP(I10,TrustManagement_table,4,false)</f>
        <v>tbd</v>
      </c>
      <c r="BM10" s="57" t="str">
        <f>VLOOKUP(I10,TrustManagement_table,5,false)</f>
        <v>tbd</v>
      </c>
      <c r="BN10" s="63" t="str">
        <f>VLOOKUP(I10,TrustManagement_table,6,false)</f>
        <v>Trust is managed by way of attributes attested in the certificate (e.g. could be role of an issuer) in combination with trust chains. The ultimate entity in the chain is typically trust anchor recipients need to rely in. </v>
      </c>
      <c r="BO10" s="18"/>
      <c r="BP10" s="57" t="s">
        <v>69</v>
      </c>
    </row>
    <row r="11">
      <c r="A11" s="51" t="str">
        <f t="shared" si="5"/>
        <v>x.509 + ECDSA + CRL - cerficiate revocation list + raw public keys (none jwk) + raw public keys (none jwk) + X.509 certificates</v>
      </c>
      <c r="B11" s="52" t="s">
        <v>70</v>
      </c>
      <c r="C11" s="53" t="s">
        <v>37</v>
      </c>
      <c r="D11" s="54" t="s">
        <v>70</v>
      </c>
      <c r="E11" s="52" t="s">
        <v>50</v>
      </c>
      <c r="F11" s="52" t="s">
        <v>71</v>
      </c>
      <c r="G11" s="52" t="s">
        <v>67</v>
      </c>
      <c r="H11" s="52" t="s">
        <v>67</v>
      </c>
      <c r="I11" s="52" t="s">
        <v>68</v>
      </c>
      <c r="J11" s="55" t="s">
        <v>33</v>
      </c>
      <c r="K11" s="53" t="s">
        <v>33</v>
      </c>
      <c r="L11" s="53" t="s">
        <v>33</v>
      </c>
      <c r="M11" s="67" t="str">
        <f>VLOOKUP(D11,CredentialFormat_table,2,false)</f>
        <v>#N/A</v>
      </c>
      <c r="N11" s="57" t="str">
        <f>VLOOKUP(D11,CredentialFormat_table,3,false)</f>
        <v>#N/A</v>
      </c>
      <c r="O11" s="57" t="str">
        <f>VLOOKUP(D11,CredentialFormat_table,4,false)</f>
        <v>#N/A</v>
      </c>
      <c r="P11" s="57" t="str">
        <f>VLOOKUP(D11,CredentialFormat_table,5,false)</f>
        <v>#N/A</v>
      </c>
      <c r="Q11" s="57" t="str">
        <f>VLOOKUP(D11,CredentialFormat_table,6,false)</f>
        <v>#N/A</v>
      </c>
      <c r="R11" s="57" t="str">
        <f>VLOOKUP(D11,CredentialFormat_table,7,false)</f>
        <v>#N/A</v>
      </c>
      <c r="S11" s="57" t="str">
        <f>VLOOKUP(D11,CredentialFormat_table,8,false)</f>
        <v>#N/A</v>
      </c>
      <c r="T11" s="57" t="str">
        <f>VLOOKUP(D11,CredentialFormat_table,9,false)</f>
        <v>#N/A</v>
      </c>
      <c r="U11" s="57" t="str">
        <f>VLOOKUP(D11,CredentialFormat_table,10,false)</f>
        <v>#N/A</v>
      </c>
      <c r="V11" s="57" t="str">
        <f>VLOOKUP(D11,CredentialFormat_table,11,false)</f>
        <v>#N/A</v>
      </c>
      <c r="W11" s="57" t="str">
        <f>VLOOKUP(D11,CredentialFormat_table,12,false)</f>
        <v>#N/A</v>
      </c>
      <c r="X11" s="57" t="str">
        <f>VLOOKUP(D11,CredentialFormat_table,13,false)</f>
        <v>#N/A</v>
      </c>
      <c r="Y11" s="59" t="str">
        <f>VLOOKUP(E11,SigningAlgorithm_table,2,false)</f>
        <v>many mature implementations</v>
      </c>
      <c r="Z11" s="57" t="str">
        <f>VLOOKUP(E11,SigningAlgorithm_table,3,false)</f>
        <v>tbd</v>
      </c>
      <c r="AA11" s="57" t="str">
        <f>VLOOKUP(E11,SigningAlgorithm_table,4,false)</f>
        <v>X9.62-2005</v>
      </c>
      <c r="AB11" s="57" t="str">
        <f>VLOOKUP(E11,SigningAlgorithm_table,5,false)</f>
        <v>ANSI</v>
      </c>
      <c r="AC11" s="57" t="str">
        <f>VLOOKUP(E11,SigningAlgorithm_table,6,false)</f>
        <v>TRL 9</v>
      </c>
      <c r="AD11" s="57" t="str">
        <f>VLOOKUP(E11,SigningAlgorithm_table,7,false)</f>
        <v>yes</v>
      </c>
      <c r="AE11" s="57" t="str">
        <f>VLOOKUP(E11,SigningAlgorithm_table,8,false)</f>
        <v>tbd</v>
      </c>
      <c r="AF11" s="57" t="str">
        <f>VLOOKUP(E11,SigningAlgorithm_table,9,false)</f>
        <v>yes</v>
      </c>
      <c r="AG11" s="57" t="str">
        <f>VLOOKUP(E11,SigningAlgorithm_table,10,false)</f>
        <v>no</v>
      </c>
      <c r="AH11" s="57" t="str">
        <f>VLOOKUP(E11,SigningAlgorithm_table,11,false)</f>
        <v>256 / 384 / 512 bit</v>
      </c>
      <c r="AI11" s="57" t="str">
        <f>VLOOKUP(E11,SigningAlgorithm_table,12,false)</f>
        <v>no</v>
      </c>
      <c r="AJ11" s="60" t="str">
        <f>VLOOKUP(F11,RevocationAlgorithm_table,2,false)</f>
        <v>#N/A</v>
      </c>
      <c r="AK11" s="57" t="str">
        <f>VLOOKUP(F11,RevocationAlgorithm_table,3,false)</f>
        <v>#N/A</v>
      </c>
      <c r="AL11" s="57" t="str">
        <f>VLOOKUP(F11,RevocationAlgorithm_table,4,false)</f>
        <v>#N/A</v>
      </c>
      <c r="AM11" s="57" t="str">
        <f>VLOOKUP(F11,RevocationAlgorithm_table,5,false)</f>
        <v>#N/A</v>
      </c>
      <c r="AN11" s="57" t="str">
        <f>VLOOKUP(F11,RevocationAlgorithm_table,6,false)</f>
        <v>#N/A</v>
      </c>
      <c r="AO11" s="57" t="str">
        <f>VLOOKUP(F11,RevocationAlgorithm_table,7,false)</f>
        <v>#N/A</v>
      </c>
      <c r="AP11" s="57" t="str">
        <f>VLOOKUP(F11,RevocationAlgorithm_table,8,false)</f>
        <v>#N/A</v>
      </c>
      <c r="AQ11" s="57" t="str">
        <f>VLOOKUP(F11,RevocationAlgorithm_table,9,false)</f>
        <v>#N/A</v>
      </c>
      <c r="AR11" s="57" t="str">
        <f>VLOOKUP(F11,RevocationAlgorithm_table,10,false)</f>
        <v>#N/A</v>
      </c>
      <c r="AS11" s="57" t="str">
        <f>VLOOKUP(F11,RevocationAlgorithm_table,11,false)</f>
        <v>#N/A</v>
      </c>
      <c r="AT11" s="57" t="str">
        <f>VLOOKUP(F11,RevocationAlgorithm_table,12,false)</f>
        <v>#N/A</v>
      </c>
      <c r="AU11" s="57" t="str">
        <f>VLOOKUP(F11,RevocationAlgorithm_table,13,false)</f>
        <v>#N/A</v>
      </c>
      <c r="AV11" s="68" t="str">
        <f>VLOOKUP(G11,KeyManagement_table,2,false)</f>
        <v>tbd</v>
      </c>
      <c r="AW11" s="57" t="str">
        <f>VLOOKUP(G11,KeyManagement_table,3,false)</f>
        <v>tbd</v>
      </c>
      <c r="AX11" s="57" t="str">
        <f>VLOOKUP(G11,KeyManagement_table,4,false)</f>
        <v>tbd</v>
      </c>
      <c r="AY11" s="57" t="str">
        <f>VLOOKUP(G11,KeyManagement_table,5,false)</f>
        <v>none</v>
      </c>
      <c r="AZ11" s="57" t="str">
        <f>VLOOKUP(G11,KeyManagement_table,6,false)</f>
        <v>no</v>
      </c>
      <c r="BA11" s="57" t="str">
        <f>VLOOKUP(G11,KeyManagement_table,7,false)</f>
        <v>no</v>
      </c>
      <c r="BB11" s="57" t="str">
        <f>VLOOKUP(G11,KeyManagement_table,8,false)</f>
        <v>holder, issuer</v>
      </c>
      <c r="BC11" s="68" t="str">
        <f>VLOOKUP(G11,KeyManagement_table,2,false)</f>
        <v>tbd</v>
      </c>
      <c r="BD11" s="57" t="str">
        <f>VLOOKUP(G11,KeyManagement_table,3,false)</f>
        <v>tbd</v>
      </c>
      <c r="BE11" s="57" t="str">
        <f>VLOOKUP(G11,KeyManagement_table,4,false)</f>
        <v>tbd</v>
      </c>
      <c r="BF11" s="57" t="str">
        <f>VLOOKUP(G11,KeyManagement_table,5,false)</f>
        <v>none</v>
      </c>
      <c r="BG11" s="57" t="str">
        <f>VLOOKUP(G11,KeyManagement_table,6,false)</f>
        <v>no</v>
      </c>
      <c r="BH11" s="57" t="str">
        <f>VLOOKUP(G11,KeyManagement_table,7,false)</f>
        <v>no</v>
      </c>
      <c r="BI11" s="62" t="str">
        <f>VLOOKUP(G11,KeyManagement_table,8,false)</f>
        <v>holder, issuer</v>
      </c>
      <c r="BJ11" s="57" t="str">
        <f>VLOOKUP(I11,TrustManagement_table,2,false)</f>
        <v>broadly available</v>
      </c>
      <c r="BK11" s="57" t="str">
        <f>VLOOKUP(I11,TrustManagement_table,3,false)</f>
        <v>tbd</v>
      </c>
      <c r="BL11" s="57" t="str">
        <f>VLOOKUP(I11,TrustManagement_table,4,false)</f>
        <v>tbd</v>
      </c>
      <c r="BM11" s="57" t="str">
        <f>VLOOKUP(I11,TrustManagement_table,5,false)</f>
        <v>tbd</v>
      </c>
      <c r="BN11" s="63" t="str">
        <f>VLOOKUP(I11,TrustManagement_table,6,false)</f>
        <v>Trust is managed by way of attributes attested in the certificate (e.g. could be role of an issuer) in combination with trust chains. The ultimate entity in the chain is typically trust anchor recipients need to rely in. </v>
      </c>
      <c r="BP11" s="57" t="s">
        <v>72</v>
      </c>
    </row>
    <row r="12">
      <c r="A12" s="51" t="str">
        <f t="shared" si="5"/>
        <v>SD-JWT-VC + ECDSA + Status List 2021 + raw public keys (none jwk) + did:jwk + X.509 certificates</v>
      </c>
      <c r="B12" s="52" t="s">
        <v>73</v>
      </c>
      <c r="C12" s="53" t="s">
        <v>37</v>
      </c>
      <c r="D12" s="54" t="s">
        <v>74</v>
      </c>
      <c r="E12" s="52" t="s">
        <v>50</v>
      </c>
      <c r="F12" s="52" t="s">
        <v>40</v>
      </c>
      <c r="G12" s="52" t="s">
        <v>67</v>
      </c>
      <c r="H12" s="52" t="s">
        <v>75</v>
      </c>
      <c r="I12" s="52" t="s">
        <v>68</v>
      </c>
      <c r="J12" s="55" t="s">
        <v>33</v>
      </c>
      <c r="K12" s="53" t="s">
        <v>33</v>
      </c>
      <c r="L12" s="53" t="s">
        <v>33</v>
      </c>
      <c r="M12" s="67" t="str">
        <f>VLOOKUP(D12,CredentialFormat_table,2,false)</f>
        <v>tbd</v>
      </c>
      <c r="N12" s="58" t="str">
        <f>VLOOKUP(D12,CredentialFormat_table,3,false)</f>
        <v>https://trustee.ietf.org/documents/trust-legal-provisions/</v>
      </c>
      <c r="O12" s="58" t="str">
        <f>VLOOKUP(D12,CredentialFormat_table,4,false)</f>
        <v>https://datatracker.ietf.org/doc/draft-ietf-oauth-selective-disclosure-jwt/</v>
      </c>
      <c r="P12" s="57" t="str">
        <f>VLOOKUP(D12,CredentialFormat_table,5,false)</f>
        <v>IETF (OAuth WG)</v>
      </c>
      <c r="Q12" s="57" t="str">
        <f>VLOOKUP(D12,CredentialFormat_table,6,false)</f>
        <v>TRL 4</v>
      </c>
      <c r="R12" s="57" t="str">
        <f>VLOOKUP(D12,CredentialFormat_table,7,false)</f>
        <v>JSON</v>
      </c>
      <c r="S12" s="57" t="str">
        <f>VLOOKUP(D12,CredentialFormat_table,8,false)</f>
        <v>no</v>
      </c>
      <c r="T12" s="57" t="str">
        <f>VLOOKUP(D12,CredentialFormat_table,9,false)</f>
        <v>yes</v>
      </c>
      <c r="U12" s="57" t="str">
        <f>VLOOKUP(D12,CredentialFormat_table,10,false)</f>
        <v>yes (salted hashes)</v>
      </c>
      <c r="V12" s="57" t="str">
        <f>VLOOKUP(D12,CredentialFormat_table,11,false)</f>
        <v>no</v>
      </c>
      <c r="W12" s="57" t="str">
        <f>VLOOKUP(D12,CredentialFormat_table,12,false)</f>
        <v>tbd</v>
      </c>
      <c r="X12" s="57" t="str">
        <f>VLOOKUP(D12,CredentialFormat_table,13,false)</f>
        <v>tbd</v>
      </c>
      <c r="Y12" s="59" t="str">
        <f>VLOOKUP(E12,SigningAlgorithm_table,2,false)</f>
        <v>many mature implementations</v>
      </c>
      <c r="Z12" s="57" t="str">
        <f>VLOOKUP(E12,SigningAlgorithm_table,3,false)</f>
        <v>tbd</v>
      </c>
      <c r="AA12" s="57" t="str">
        <f>VLOOKUP(E12,SigningAlgorithm_table,4,false)</f>
        <v>X9.62-2005</v>
      </c>
      <c r="AB12" s="57" t="str">
        <f>VLOOKUP(E12,SigningAlgorithm_table,5,false)</f>
        <v>ANSI</v>
      </c>
      <c r="AC12" s="57" t="str">
        <f>VLOOKUP(E12,SigningAlgorithm_table,6,false)</f>
        <v>TRL 9</v>
      </c>
      <c r="AD12" s="57" t="str">
        <f>VLOOKUP(E12,SigningAlgorithm_table,7,false)</f>
        <v>yes</v>
      </c>
      <c r="AE12" s="57" t="str">
        <f>VLOOKUP(E12,SigningAlgorithm_table,8,false)</f>
        <v>tbd</v>
      </c>
      <c r="AF12" s="57" t="str">
        <f>VLOOKUP(E12,SigningAlgorithm_table,9,false)</f>
        <v>yes</v>
      </c>
      <c r="AG12" s="57" t="str">
        <f>VLOOKUP(E12,SigningAlgorithm_table,10,false)</f>
        <v>no</v>
      </c>
      <c r="AH12" s="57" t="str">
        <f>VLOOKUP(E12,SigningAlgorithm_table,11,false)</f>
        <v>256 / 384 / 512 bit</v>
      </c>
      <c r="AI12" s="57" t="str">
        <f>VLOOKUP(E12,SigningAlgorithm_table,12,false)</f>
        <v>no</v>
      </c>
      <c r="AJ12" s="65" t="str">
        <f>VLOOKUP(F12,RevocationAlgorithm_table,2,false)</f>
        <v>https://github.com/transmute-industries/verifiable-data/tree/main/packages/vc-status-rl-2020</v>
      </c>
      <c r="AK12" s="57" t="str">
        <f>VLOOKUP(F12,RevocationAlgorithm_table,3,false)</f>
        <v>tbd</v>
      </c>
      <c r="AL12" s="58" t="str">
        <f>VLOOKUP(F12,RevocationAlgorithm_table,4,false)</f>
        <v>https://w3c-ccg.github.io/vc-status-list-2021/</v>
      </c>
      <c r="AM12" s="57" t="str">
        <f>VLOOKUP(F12,RevocationAlgorithm_table,5,false)</f>
        <v>W3C</v>
      </c>
      <c r="AN12" s="57" t="str">
        <f>VLOOKUP(F12,RevocationAlgorithm_table,6,false)</f>
        <v>tbd</v>
      </c>
      <c r="AO12" s="57" t="str">
        <f>VLOOKUP(F12,RevocationAlgorithm_table,7,false)</f>
        <v>no</v>
      </c>
      <c r="AP12" s="57" t="str">
        <f>VLOOKUP(F12,RevocationAlgorithm_table,8,false)</f>
        <v>Bitstring</v>
      </c>
      <c r="AQ12" s="57" t="str">
        <f>VLOOKUP(F12,RevocationAlgorithm_table,9,false)</f>
        <v>tbd</v>
      </c>
      <c r="AR12" s="57" t="str">
        <f>VLOOKUP(F12,RevocationAlgorithm_table,10,false)</f>
        <v>yes</v>
      </c>
      <c r="AS12" s="57" t="str">
        <f>VLOOKUP(F12,RevocationAlgorithm_table,11,false)</f>
        <v>potentially possible with malicious </v>
      </c>
      <c r="AT12" s="57" t="str">
        <f>VLOOKUP(F12,RevocationAlgorithm_table,12,false)</f>
        <v>tbd</v>
      </c>
      <c r="AU12" s="57" t="str">
        <f>VLOOKUP(F12,RevocationAlgorithm_table,13,false)</f>
        <v>tbd</v>
      </c>
      <c r="AV12" s="68" t="str">
        <f>VLOOKUP(G12,KeyManagement_table,2,false)</f>
        <v>tbd</v>
      </c>
      <c r="AW12" s="57" t="str">
        <f>VLOOKUP(G12,KeyManagement_table,3,false)</f>
        <v>tbd</v>
      </c>
      <c r="AX12" s="57" t="str">
        <f>VLOOKUP(G12,KeyManagement_table,4,false)</f>
        <v>tbd</v>
      </c>
      <c r="AY12" s="57" t="str">
        <f>VLOOKUP(G12,KeyManagement_table,5,false)</f>
        <v>none</v>
      </c>
      <c r="AZ12" s="57" t="str">
        <f>VLOOKUP(G12,KeyManagement_table,6,false)</f>
        <v>no</v>
      </c>
      <c r="BA12" s="57" t="str">
        <f>VLOOKUP(G12,KeyManagement_table,7,false)</f>
        <v>no</v>
      </c>
      <c r="BB12" s="57" t="str">
        <f>VLOOKUP(G12,KeyManagement_table,8,false)</f>
        <v>holder, issuer</v>
      </c>
      <c r="BC12" s="68" t="str">
        <f>VLOOKUP(G12,KeyManagement_table,2,false)</f>
        <v>tbd</v>
      </c>
      <c r="BD12" s="57" t="str">
        <f>VLOOKUP(G12,KeyManagement_table,3,false)</f>
        <v>tbd</v>
      </c>
      <c r="BE12" s="57" t="str">
        <f>VLOOKUP(G12,KeyManagement_table,4,false)</f>
        <v>tbd</v>
      </c>
      <c r="BF12" s="57" t="str">
        <f>VLOOKUP(G12,KeyManagement_table,5,false)</f>
        <v>none</v>
      </c>
      <c r="BG12" s="57" t="str">
        <f>VLOOKUP(G12,KeyManagement_table,6,false)</f>
        <v>no</v>
      </c>
      <c r="BH12" s="57" t="str">
        <f>VLOOKUP(G12,KeyManagement_table,7,false)</f>
        <v>no</v>
      </c>
      <c r="BI12" s="62" t="str">
        <f>VLOOKUP(G12,KeyManagement_table,8,false)</f>
        <v>holder, issuer</v>
      </c>
      <c r="BJ12" s="57" t="str">
        <f>VLOOKUP(I12,TrustManagement_table,2,false)</f>
        <v>broadly available</v>
      </c>
      <c r="BK12" s="57" t="str">
        <f>VLOOKUP(I12,TrustManagement_table,3,false)</f>
        <v>tbd</v>
      </c>
      <c r="BL12" s="57" t="str">
        <f>VLOOKUP(I12,TrustManagement_table,4,false)</f>
        <v>tbd</v>
      </c>
      <c r="BM12" s="57" t="str">
        <f>VLOOKUP(I12,TrustManagement_table,5,false)</f>
        <v>tbd</v>
      </c>
      <c r="BN12" s="63" t="str">
        <f>VLOOKUP(I12,TrustManagement_table,6,false)</f>
        <v>Trust is managed by way of attributes attested in the certificate (e.g. could be role of an issuer) in combination with trust chains. The ultimate entity in the chain is typically trust anchor recipients need to rely in. </v>
      </c>
      <c r="BO12" s="18"/>
      <c r="BP12" s="57" t="s">
        <v>57</v>
      </c>
      <c r="BQ12" s="18"/>
      <c r="BR12" s="18"/>
    </row>
    <row r="13">
      <c r="A13" s="51" t="str">
        <f t="shared" si="5"/>
        <v>Idemix attribute-based credential + CL + RSA-B - cryptographic accumulator based on RSA + raw public keys (none jwk) + link secrets + IRMA (Yivi) Schemes</v>
      </c>
      <c r="B13" s="52" t="s">
        <v>76</v>
      </c>
      <c r="C13" s="69" t="s">
        <v>77</v>
      </c>
      <c r="D13" s="54" t="s">
        <v>78</v>
      </c>
      <c r="E13" s="52" t="s">
        <v>28</v>
      </c>
      <c r="F13" s="52" t="s">
        <v>79</v>
      </c>
      <c r="G13" s="52" t="s">
        <v>67</v>
      </c>
      <c r="H13" s="52" t="s">
        <v>31</v>
      </c>
      <c r="I13" s="52" t="s">
        <v>80</v>
      </c>
      <c r="J13" s="55" t="s">
        <v>33</v>
      </c>
      <c r="K13" s="53" t="s">
        <v>33</v>
      </c>
      <c r="L13" s="53" t="s">
        <v>81</v>
      </c>
      <c r="M13" s="67" t="str">
        <f>VLOOKUP(D13,CredentialFormat_table,2,false)</f>
        <v>https://github.com/privacybydesign/gabi (cryptography), https://github.com/privacybydesign/irmago (semantics, wallet, servers, more)</v>
      </c>
      <c r="N13" s="57" t="str">
        <f>VLOOKUP(D13,CredentialFormat_table,3,false)</f>
        <v>tbd</v>
      </c>
      <c r="O13" s="57" t="str">
        <f>VLOOKUP(D13,CredentialFormat_table,4,false)</f>
        <v>None. Protocol documented here: https://irma.app/docs/irma-protocol</v>
      </c>
      <c r="P13" s="57" t="str">
        <f>VLOOKUP(D13,CredentialFormat_table,5,false)</f>
        <v>Privacy by Design Foundation</v>
      </c>
      <c r="Q13" s="57" t="str">
        <f>VLOOKUP(D13,CredentialFormat_table,6,false)</f>
        <v>TRL 9</v>
      </c>
      <c r="R13" s="57" t="str">
        <f>VLOOKUP(D13,CredentialFormat_table,7,false)</f>
        <v>JSON</v>
      </c>
      <c r="S13" s="57" t="str">
        <f>VLOOKUP(D13,CredentialFormat_table,8,false)</f>
        <v>yes</v>
      </c>
      <c r="T13" s="57" t="str">
        <f>VLOOKUP(D13,CredentialFormat_table,9,false)</f>
        <v>none (only Idemix supported)</v>
      </c>
      <c r="U13" s="57" t="str">
        <f>VLOOKUP(D13,CredentialFormat_table,10,false)</f>
        <v>yes</v>
      </c>
      <c r="V13" s="57" t="str">
        <f>VLOOKUP(D13,CredentialFormat_table,11,false)</f>
        <v>yes</v>
      </c>
      <c r="W13" s="57" t="str">
        <f>VLOOKUP(D13,CredentialFormat_table,12,false)</f>
        <v>CL</v>
      </c>
      <c r="X13" s="57" t="str">
        <f>VLOOKUP(D13,CredentialFormat_table,13,false)</f>
        <v>raw public keys (none jwk)</v>
      </c>
      <c r="Y13" s="59" t="str">
        <f>VLOOKUP(E13,SigningAlgorithm_table,2,false)</f>
        <v>Hyperledger Ursa, https://github.com/privacybydesign/gabi </v>
      </c>
      <c r="Z13" s="57" t="str">
        <f>VLOOKUP(E13,SigningAlgorithm_table,3,false)</f>
        <v>tbd</v>
      </c>
      <c r="AA13" s="57" t="str">
        <f>VLOOKUP(E13,SigningAlgorithm_table,4,false)</f>
        <v>CL-Signatures of there own do not have a formal specification, that is included in Anoncreds</v>
      </c>
      <c r="AB13" s="57" t="str">
        <f>VLOOKUP(E13,SigningAlgorithm_table,5,false)</f>
        <v>none</v>
      </c>
      <c r="AC13" s="57" t="str">
        <f>VLOOKUP(E13,SigningAlgorithm_table,6,false)</f>
        <v>some</v>
      </c>
      <c r="AD13" s="57" t="str">
        <f>VLOOKUP(E13,SigningAlgorithm_table,7,false)</f>
        <v>not acknowledged (indendent crypto analysis published)</v>
      </c>
      <c r="AE13" s="57" t="str">
        <f>VLOOKUP(E13,SigningAlgorithm_table,8,false)</f>
        <v>Ursa: up to 7 seconds for a validation and approximately 30 seconds for credential definition generation; IRMA (Yivi): both in less than a second</v>
      </c>
      <c r="AF13" s="57" t="str">
        <f>VLOOKUP(E13,SigningAlgorithm_table,9,false)</f>
        <v>no</v>
      </c>
      <c r="AG13" s="57" t="str">
        <f>VLOOKUP(E13,SigningAlgorithm_table,10,false)</f>
        <v>yes</v>
      </c>
      <c r="AH13" s="57" t="str">
        <f>VLOOKUP(E13,SigningAlgorithm_table,11,false)</f>
        <v>equivalent to RSA2048</v>
      </c>
      <c r="AI13" s="57" t="str">
        <f>VLOOKUP(E13,SigningAlgorithm_table,12,false)</f>
        <v>no</v>
      </c>
      <c r="AJ13" s="65" t="str">
        <f>VLOOKUP(F13,RevocationAlgorithm_table,2,false)</f>
        <v>https://github.com/privacybydesign/gabi/tree/master/revocation</v>
      </c>
      <c r="AK13" s="57" t="str">
        <f>VLOOKUP(F13,RevocationAlgorithm_table,3,false)</f>
        <v>tbd</v>
      </c>
      <c r="AL13" s="58" t="str">
        <f>VLOOKUP(F13,RevocationAlgorithm_table,4,false)</f>
        <v>https://eprint.iacr.org/2017/043.pdf</v>
      </c>
      <c r="AM13" s="57" t="str">
        <f>VLOOKUP(F13,RevocationAlgorithm_table,5,false)</f>
        <v>tbd</v>
      </c>
      <c r="AN13" s="57" t="str">
        <f>VLOOKUP(F13,RevocationAlgorithm_table,6,false)</f>
        <v>tbd</v>
      </c>
      <c r="AO13" s="57" t="str">
        <f>VLOOKUP(F13,RevocationAlgorithm_table,7,false)</f>
        <v>no</v>
      </c>
      <c r="AP13" s="57" t="str">
        <f>VLOOKUP(F13,RevocationAlgorithm_table,8,false)</f>
        <v>Accumulator</v>
      </c>
      <c r="AQ13" s="57" t="str">
        <f>VLOOKUP(F13,RevocationAlgorithm_table,9,false)</f>
        <v>tbd</v>
      </c>
      <c r="AR13" s="57" t="str">
        <f>VLOOKUP(F13,RevocationAlgorithm_table,10,false)</f>
        <v>yes</v>
      </c>
      <c r="AS13" s="57" t="str">
        <f>VLOOKUP(F13,RevocationAlgorithm_table,11,false)</f>
        <v>no</v>
      </c>
      <c r="AT13" s="57" t="str">
        <f>VLOOKUP(F13,RevocationAlgorithm_table,12,false)</f>
        <v>tbd</v>
      </c>
      <c r="AU13" s="57" t="str">
        <f>VLOOKUP(F13,RevocationAlgorithm_table,13,false)</f>
        <v>yes</v>
      </c>
      <c r="AV13" s="68" t="str">
        <f>VLOOKUP(G13,KeyManagement_table,2,false)</f>
        <v>tbd</v>
      </c>
      <c r="AW13" s="57" t="str">
        <f>VLOOKUP(G13,KeyManagement_table,3,false)</f>
        <v>tbd</v>
      </c>
      <c r="AX13" s="57" t="str">
        <f>VLOOKUP(G13,KeyManagement_table,4,false)</f>
        <v>tbd</v>
      </c>
      <c r="AY13" s="57" t="str">
        <f>VLOOKUP(G13,KeyManagement_table,5,false)</f>
        <v>none</v>
      </c>
      <c r="AZ13" s="57" t="str">
        <f>VLOOKUP(G13,KeyManagement_table,6,false)</f>
        <v>no</v>
      </c>
      <c r="BA13" s="57" t="str">
        <f>VLOOKUP(G13,KeyManagement_table,7,false)</f>
        <v>no</v>
      </c>
      <c r="BB13" s="57" t="str">
        <f>VLOOKUP(G13,KeyManagement_table,8,false)</f>
        <v>holder, issuer</v>
      </c>
      <c r="BC13" s="68" t="str">
        <f>VLOOKUP(G13,KeyManagement_table,2,false)</f>
        <v>tbd</v>
      </c>
      <c r="BD13" s="57" t="str">
        <f>VLOOKUP(G13,KeyManagement_table,3,false)</f>
        <v>tbd</v>
      </c>
      <c r="BE13" s="57" t="str">
        <f>VLOOKUP(G13,KeyManagement_table,4,false)</f>
        <v>tbd</v>
      </c>
      <c r="BF13" s="57" t="str">
        <f>VLOOKUP(G13,KeyManagement_table,5,false)</f>
        <v>none</v>
      </c>
      <c r="BG13" s="57" t="str">
        <f>VLOOKUP(G13,KeyManagement_table,6,false)</f>
        <v>no</v>
      </c>
      <c r="BH13" s="57" t="str">
        <f>VLOOKUP(G13,KeyManagement_table,7,false)</f>
        <v>no</v>
      </c>
      <c r="BI13" s="62" t="str">
        <f>VLOOKUP(G13,KeyManagement_table,8,false)</f>
        <v>holder, issuer</v>
      </c>
      <c r="BJ13" s="57" t="str">
        <f>VLOOKUP(I13,TrustManagement_table,2,false)</f>
        <v/>
      </c>
      <c r="BK13" s="57" t="str">
        <f>VLOOKUP(I13,TrustManagement_table,3,false)</f>
        <v/>
      </c>
      <c r="BL13" s="57" t="str">
        <f>VLOOKUP(I13,TrustManagement_table,4,false)</f>
        <v/>
      </c>
      <c r="BM13" s="58" t="str">
        <f>VLOOKUP(I13,TrustManagement_table,5,false)</f>
        <v>https://irma.app/docs/schemes/</v>
      </c>
      <c r="BN13" s="63" t="str">
        <f>VLOOKUP(I13,TrustManagement_table,6,false)</f>
        <v>every issuer publishes its keys at a certain URL, the whole structure is signed by a trusted authority</v>
      </c>
      <c r="BP13" s="57" t="s">
        <v>82</v>
      </c>
      <c r="BQ13" s="18"/>
      <c r="BR13" s="18"/>
      <c r="BS13" s="18"/>
      <c r="BT13" s="18"/>
      <c r="BU13" s="18"/>
      <c r="BV13" s="18"/>
      <c r="BW13" s="18"/>
    </row>
    <row r="14">
      <c r="A14" s="51" t="str">
        <f t="shared" si="5"/>
        <v>JWT-VC + ECDSA + short-term expiration + did:web + did:key + TRAIN</v>
      </c>
      <c r="B14" s="52" t="s">
        <v>83</v>
      </c>
      <c r="C14" s="85" t="s">
        <v>84</v>
      </c>
      <c r="D14" s="54" t="s">
        <v>60</v>
      </c>
      <c r="E14" s="52" t="s">
        <v>50</v>
      </c>
      <c r="F14" s="52" t="s">
        <v>85</v>
      </c>
      <c r="G14" s="52" t="s">
        <v>41</v>
      </c>
      <c r="H14" s="52" t="s">
        <v>46</v>
      </c>
      <c r="I14" s="52" t="s">
        <v>86</v>
      </c>
      <c r="J14" s="70" t="s">
        <v>87</v>
      </c>
      <c r="K14" s="53" t="s">
        <v>88</v>
      </c>
      <c r="L14" s="53" t="s">
        <v>89</v>
      </c>
      <c r="M14" s="67" t="str">
        <f>VLOOKUP(D14,CredentialFormat_table,2,false)</f>
        <v>#N/A</v>
      </c>
      <c r="N14" s="57" t="str">
        <f>VLOOKUP(D14,CredentialFormat_table,3,false)</f>
        <v>#N/A</v>
      </c>
      <c r="O14" s="57" t="str">
        <f>VLOOKUP(D14,CredentialFormat_table,4,false)</f>
        <v>#N/A</v>
      </c>
      <c r="P14" s="57" t="str">
        <f>VLOOKUP(D14,CredentialFormat_table,5,false)</f>
        <v>#N/A</v>
      </c>
      <c r="Q14" s="57" t="str">
        <f>VLOOKUP(D14,CredentialFormat_table,6,false)</f>
        <v>#N/A</v>
      </c>
      <c r="R14" s="57" t="str">
        <f>VLOOKUP(D14,CredentialFormat_table,7,false)</f>
        <v>#N/A</v>
      </c>
      <c r="S14" s="57" t="str">
        <f>VLOOKUP(D14,CredentialFormat_table,8,false)</f>
        <v>#N/A</v>
      </c>
      <c r="T14" s="57" t="str">
        <f>VLOOKUP(D14,CredentialFormat_table,9,false)</f>
        <v>#N/A</v>
      </c>
      <c r="U14" s="57" t="str">
        <f>VLOOKUP(D14,CredentialFormat_table,10,false)</f>
        <v>#N/A</v>
      </c>
      <c r="V14" s="57" t="str">
        <f>VLOOKUP(D14,CredentialFormat_table,11,false)</f>
        <v>#N/A</v>
      </c>
      <c r="W14" s="57" t="str">
        <f>VLOOKUP(D14,CredentialFormat_table,12,false)</f>
        <v>#N/A</v>
      </c>
      <c r="X14" s="57" t="str">
        <f>VLOOKUP(D14,CredentialFormat_table,13,false)</f>
        <v>#N/A</v>
      </c>
      <c r="Y14" s="59" t="str">
        <f>VLOOKUP(E14,SigningAlgorithm_table,2,false)</f>
        <v>many mature implementations</v>
      </c>
      <c r="Z14" s="57" t="str">
        <f>VLOOKUP(E14,SigningAlgorithm_table,3,false)</f>
        <v>tbd</v>
      </c>
      <c r="AA14" s="57" t="str">
        <f>VLOOKUP(E14,SigningAlgorithm_table,4,false)</f>
        <v>X9.62-2005</v>
      </c>
      <c r="AB14" s="57" t="str">
        <f>VLOOKUP(E14,SigningAlgorithm_table,5,false)</f>
        <v>ANSI</v>
      </c>
      <c r="AC14" s="57" t="str">
        <f>VLOOKUP(E14,SigningAlgorithm_table,6,false)</f>
        <v>TRL 9</v>
      </c>
      <c r="AD14" s="57" t="str">
        <f>VLOOKUP(E14,SigningAlgorithm_table,7,false)</f>
        <v>yes</v>
      </c>
      <c r="AE14" s="57" t="str">
        <f>VLOOKUP(E14,SigningAlgorithm_table,8,false)</f>
        <v>tbd</v>
      </c>
      <c r="AF14" s="57" t="str">
        <f>VLOOKUP(E14,SigningAlgorithm_table,9,false)</f>
        <v>yes</v>
      </c>
      <c r="AG14" s="57" t="str">
        <f>VLOOKUP(E14,SigningAlgorithm_table,10,false)</f>
        <v>no</v>
      </c>
      <c r="AH14" s="57" t="str">
        <f>VLOOKUP(E14,SigningAlgorithm_table,11,false)</f>
        <v>256 / 384 / 512 bit</v>
      </c>
      <c r="AI14" s="57" t="str">
        <f>VLOOKUP(E14,SigningAlgorithm_table,12,false)</f>
        <v>no</v>
      </c>
      <c r="AJ14" s="60" t="str">
        <f>VLOOKUP(F14,RevocationAlgorithm_table,2,false)</f>
        <v/>
      </c>
      <c r="AK14" s="57" t="str">
        <f>VLOOKUP(F14,RevocationAlgorithm_table,3,false)</f>
        <v/>
      </c>
      <c r="AL14" s="57" t="str">
        <f>VLOOKUP(F14,RevocationAlgorithm_table,4,false)</f>
        <v>minutes</v>
      </c>
      <c r="AM14" s="57" t="str">
        <f>VLOOKUP(F14,RevocationAlgorithm_table,5,false)</f>
        <v/>
      </c>
      <c r="AN14" s="57" t="str">
        <f>VLOOKUP(F14,RevocationAlgorithm_table,6,false)</f>
        <v/>
      </c>
      <c r="AO14" s="57" t="str">
        <f>VLOOKUP(F14,RevocationAlgorithm_table,7,false)</f>
        <v/>
      </c>
      <c r="AP14" s="57" t="str">
        <f>VLOOKUP(F14,RevocationAlgorithm_table,8,false)</f>
        <v/>
      </c>
      <c r="AQ14" s="57" t="str">
        <f>VLOOKUP(F14,RevocationAlgorithm_table,9,false)</f>
        <v/>
      </c>
      <c r="AR14" s="57" t="str">
        <f>VLOOKUP(F14,RevocationAlgorithm_table,10,false)</f>
        <v/>
      </c>
      <c r="AS14" s="57" t="str">
        <f>VLOOKUP(F14,RevocationAlgorithm_table,11,false)</f>
        <v/>
      </c>
      <c r="AT14" s="57" t="str">
        <f>VLOOKUP(F14,RevocationAlgorithm_table,12,false)</f>
        <v/>
      </c>
      <c r="AU14" s="57" t="str">
        <f>VLOOKUP(F14,RevocationAlgorithm_table,13,false)</f>
        <v/>
      </c>
      <c r="AV14" s="61" t="str">
        <f>VLOOKUP(G14,KeyManagement_table,2,false)</f>
        <v>https://github.com/w3c-ccg/did-method-web</v>
      </c>
      <c r="AW14" s="57" t="str">
        <f>VLOOKUP(G14,KeyManagement_table,3,false)</f>
        <v>tbd</v>
      </c>
      <c r="AX14" s="57" t="str">
        <f>VLOOKUP(G14,KeyManagement_table,4,false)</f>
        <v>tbd</v>
      </c>
      <c r="AY14" s="57" t="str">
        <f>VLOOKUP(G14,KeyManagement_table,5,false)</f>
        <v>web server</v>
      </c>
      <c r="AZ14" s="57" t="str">
        <f>VLOOKUP(G14,KeyManagement_table,6,false)</f>
        <v>yes</v>
      </c>
      <c r="BA14" s="57" t="str">
        <f>VLOOKUP(G14,KeyManagement_table,7,false)</f>
        <v>no</v>
      </c>
      <c r="BB14" s="57" t="str">
        <f>VLOOKUP(G14,KeyManagement_table,8,false)</f>
        <v>holder, issuer</v>
      </c>
      <c r="BC14" s="61" t="str">
        <f>VLOOKUP(G14,KeyManagement_table,2,false)</f>
        <v>https://github.com/w3c-ccg/did-method-web</v>
      </c>
      <c r="BD14" s="57" t="str">
        <f>VLOOKUP(G14,KeyManagement_table,3,false)</f>
        <v>tbd</v>
      </c>
      <c r="BE14" s="57" t="str">
        <f>VLOOKUP(G14,KeyManagement_table,4,false)</f>
        <v>tbd</v>
      </c>
      <c r="BF14" s="57" t="str">
        <f>VLOOKUP(G14,KeyManagement_table,5,false)</f>
        <v>web server</v>
      </c>
      <c r="BG14" s="57" t="str">
        <f>VLOOKUP(G14,KeyManagement_table,6,false)</f>
        <v>yes</v>
      </c>
      <c r="BH14" s="57" t="str">
        <f>VLOOKUP(G14,KeyManagement_table,7,false)</f>
        <v>no</v>
      </c>
      <c r="BI14" s="62" t="str">
        <f>VLOOKUP(G14,KeyManagement_table,8,false)</f>
        <v>holder, issuer</v>
      </c>
      <c r="BJ14" s="57" t="str">
        <f>VLOOKUP(I14,TrustManagement_table,2,false)</f>
        <v>tbd</v>
      </c>
      <c r="BK14" s="57" t="str">
        <f>VLOOKUP(I14,TrustManagement_table,3,false)</f>
        <v>tbd</v>
      </c>
      <c r="BL14" s="57" t="str">
        <f>VLOOKUP(I14,TrustManagement_table,4,false)</f>
        <v>EU Train Project (https://eu-train-project.eu/)</v>
      </c>
      <c r="BM14" s="57" t="str">
        <f>VLOOKUP(I14,TrustManagement_table,5,false)</f>
        <v>tbd</v>
      </c>
      <c r="BN14" s="63" t="str">
        <f>VLOOKUP(I14,TrustManagement_table,6,false)</f>
        <v>Uses DNS records and ETSi Trusted Lists for trust management</v>
      </c>
      <c r="BP14" s="57" t="s">
        <v>90</v>
      </c>
      <c r="BQ14" s="18"/>
      <c r="BR14" s="18"/>
      <c r="BS14" s="18"/>
      <c r="BT14" s="18"/>
      <c r="BU14" s="18"/>
      <c r="BV14" s="18"/>
      <c r="BW14" s="18"/>
    </row>
    <row r="15">
      <c r="A15" s="51" t="str">
        <f t="shared" si="5"/>
        <v>JWT-VC + ECDSA + short-term expiration + did:key + did:key + TRAIN</v>
      </c>
      <c r="B15" s="52" t="s">
        <v>83</v>
      </c>
      <c r="C15" s="85" t="s">
        <v>84</v>
      </c>
      <c r="D15" s="54" t="s">
        <v>60</v>
      </c>
      <c r="E15" s="52" t="s">
        <v>50</v>
      </c>
      <c r="F15" s="52" t="s">
        <v>85</v>
      </c>
      <c r="G15" s="52" t="s">
        <v>46</v>
      </c>
      <c r="H15" s="52" t="s">
        <v>46</v>
      </c>
      <c r="I15" s="52" t="s">
        <v>86</v>
      </c>
      <c r="J15" s="86" t="s">
        <v>87</v>
      </c>
      <c r="K15" s="53" t="s">
        <v>88</v>
      </c>
      <c r="L15" s="53" t="s">
        <v>89</v>
      </c>
      <c r="M15" s="67" t="str">
        <f>VLOOKUP(D15,CredentialFormat_table,2,false)</f>
        <v>#N/A</v>
      </c>
      <c r="N15" s="57" t="str">
        <f>VLOOKUP(D15,CredentialFormat_table,3,false)</f>
        <v>#N/A</v>
      </c>
      <c r="O15" s="57" t="str">
        <f>VLOOKUP(D15,CredentialFormat_table,4,false)</f>
        <v>#N/A</v>
      </c>
      <c r="P15" s="57" t="str">
        <f>VLOOKUP(D15,CredentialFormat_table,5,false)</f>
        <v>#N/A</v>
      </c>
      <c r="Q15" s="57" t="str">
        <f>VLOOKUP(D15,CredentialFormat_table,6,false)</f>
        <v>#N/A</v>
      </c>
      <c r="R15" s="57" t="str">
        <f>VLOOKUP(D15,CredentialFormat_table,7,false)</f>
        <v>#N/A</v>
      </c>
      <c r="S15" s="57" t="str">
        <f>VLOOKUP(D15,CredentialFormat_table,8,false)</f>
        <v>#N/A</v>
      </c>
      <c r="T15" s="57" t="str">
        <f>VLOOKUP(D15,CredentialFormat_table,9,false)</f>
        <v>#N/A</v>
      </c>
      <c r="U15" s="57" t="str">
        <f>VLOOKUP(D15,CredentialFormat_table,10,false)</f>
        <v>#N/A</v>
      </c>
      <c r="V15" s="57" t="str">
        <f>VLOOKUP(D15,CredentialFormat_table,11,false)</f>
        <v>#N/A</v>
      </c>
      <c r="W15" s="57" t="str">
        <f>VLOOKUP(D15,CredentialFormat_table,12,false)</f>
        <v>#N/A</v>
      </c>
      <c r="X15" s="57" t="str">
        <f>VLOOKUP(D15,CredentialFormat_table,13,false)</f>
        <v>#N/A</v>
      </c>
      <c r="Y15" s="59" t="str">
        <f>VLOOKUP(E15,SigningAlgorithm_table,2,false)</f>
        <v>many mature implementations</v>
      </c>
      <c r="Z15" s="57" t="str">
        <f>VLOOKUP(E15,SigningAlgorithm_table,3,false)</f>
        <v>tbd</v>
      </c>
      <c r="AA15" s="57" t="str">
        <f>VLOOKUP(E15,SigningAlgorithm_table,4,false)</f>
        <v>X9.62-2005</v>
      </c>
      <c r="AB15" s="57" t="str">
        <f>VLOOKUP(E15,SigningAlgorithm_table,5,false)</f>
        <v>ANSI</v>
      </c>
      <c r="AC15" s="57" t="str">
        <f>VLOOKUP(E15,SigningAlgorithm_table,6,false)</f>
        <v>TRL 9</v>
      </c>
      <c r="AD15" s="57" t="str">
        <f>VLOOKUP(E15,SigningAlgorithm_table,7,false)</f>
        <v>yes</v>
      </c>
      <c r="AE15" s="57" t="str">
        <f>VLOOKUP(E15,SigningAlgorithm_table,8,false)</f>
        <v>tbd</v>
      </c>
      <c r="AF15" s="57" t="str">
        <f>VLOOKUP(E15,SigningAlgorithm_table,9,false)</f>
        <v>yes</v>
      </c>
      <c r="AG15" s="57" t="str">
        <f>VLOOKUP(E15,SigningAlgorithm_table,10,false)</f>
        <v>no</v>
      </c>
      <c r="AH15" s="57" t="str">
        <f>VLOOKUP(E15,SigningAlgorithm_table,11,false)</f>
        <v>256 / 384 / 512 bit</v>
      </c>
      <c r="AI15" s="57" t="str">
        <f>VLOOKUP(E15,SigningAlgorithm_table,12,false)</f>
        <v>no</v>
      </c>
      <c r="AJ15" s="60" t="str">
        <f>VLOOKUP(F15,RevocationAlgorithm_table,2,false)</f>
        <v/>
      </c>
      <c r="AK15" s="57" t="str">
        <f>VLOOKUP(F15,RevocationAlgorithm_table,3,false)</f>
        <v/>
      </c>
      <c r="AL15" s="57" t="str">
        <f>VLOOKUP(F15,RevocationAlgorithm_table,4,false)</f>
        <v>minutes</v>
      </c>
      <c r="AM15" s="57" t="str">
        <f>VLOOKUP(F15,RevocationAlgorithm_table,5,false)</f>
        <v/>
      </c>
      <c r="AN15" s="57" t="str">
        <f>VLOOKUP(F15,RevocationAlgorithm_table,6,false)</f>
        <v/>
      </c>
      <c r="AO15" s="57" t="str">
        <f>VLOOKUP(F15,RevocationAlgorithm_table,7,false)</f>
        <v/>
      </c>
      <c r="AP15" s="57" t="str">
        <f>VLOOKUP(F15,RevocationAlgorithm_table,8,false)</f>
        <v/>
      </c>
      <c r="AQ15" s="57" t="str">
        <f>VLOOKUP(F15,RevocationAlgorithm_table,9,false)</f>
        <v/>
      </c>
      <c r="AR15" s="57" t="str">
        <f>VLOOKUP(F15,RevocationAlgorithm_table,10,false)</f>
        <v/>
      </c>
      <c r="AS15" s="57" t="str">
        <f>VLOOKUP(F15,RevocationAlgorithm_table,11,false)</f>
        <v/>
      </c>
      <c r="AT15" s="57" t="str">
        <f>VLOOKUP(F15,RevocationAlgorithm_table,12,false)</f>
        <v/>
      </c>
      <c r="AU15" s="57" t="str">
        <f>VLOOKUP(F15,RevocationAlgorithm_table,13,false)</f>
        <v/>
      </c>
      <c r="AV15" s="61" t="str">
        <f>VLOOKUP(G15,KeyManagement_table,2,false)</f>
        <v>https://w3c-ccg.github.io/did-method-key/</v>
      </c>
      <c r="AW15" s="57" t="str">
        <f>VLOOKUP(G15,KeyManagement_table,3,false)</f>
        <v>tbd</v>
      </c>
      <c r="AX15" s="57" t="str">
        <f>VLOOKUP(G15,KeyManagement_table,4,false)</f>
        <v>tbd</v>
      </c>
      <c r="AY15" s="57" t="str">
        <f>VLOOKUP(G15,KeyManagement_table,5,false)</f>
        <v>none</v>
      </c>
      <c r="AZ15" s="57" t="str">
        <f>VLOOKUP(G15,KeyManagement_table,6,false)</f>
        <v>no</v>
      </c>
      <c r="BA15" s="57" t="str">
        <f>VLOOKUP(G15,KeyManagement_table,7,false)</f>
        <v>no</v>
      </c>
      <c r="BB15" s="57" t="str">
        <f>VLOOKUP(G15,KeyManagement_table,8,false)</f>
        <v>holder, issuer</v>
      </c>
      <c r="BC15" s="61" t="str">
        <f>VLOOKUP(G15,KeyManagement_table,2,false)</f>
        <v>https://w3c-ccg.github.io/did-method-key/</v>
      </c>
      <c r="BD15" s="57" t="str">
        <f>VLOOKUP(G15,KeyManagement_table,3,false)</f>
        <v>tbd</v>
      </c>
      <c r="BE15" s="57" t="str">
        <f>VLOOKUP(G15,KeyManagement_table,4,false)</f>
        <v>tbd</v>
      </c>
      <c r="BF15" s="57" t="str">
        <f>VLOOKUP(G15,KeyManagement_table,5,false)</f>
        <v>none</v>
      </c>
      <c r="BG15" s="57" t="str">
        <f>VLOOKUP(G15,KeyManagement_table,6,false)</f>
        <v>no</v>
      </c>
      <c r="BH15" s="57" t="str">
        <f>VLOOKUP(G15,KeyManagement_table,7,false)</f>
        <v>no</v>
      </c>
      <c r="BI15" s="62" t="str">
        <f>VLOOKUP(G15,KeyManagement_table,8,false)</f>
        <v>holder, issuer</v>
      </c>
      <c r="BJ15" s="57" t="str">
        <f>VLOOKUP(I15,TrustManagement_table,2,false)</f>
        <v>tbd</v>
      </c>
      <c r="BK15" s="57" t="str">
        <f>VLOOKUP(I15,TrustManagement_table,3,false)</f>
        <v>tbd</v>
      </c>
      <c r="BL15" s="57" t="str">
        <f>VLOOKUP(I15,TrustManagement_table,4,false)</f>
        <v>EU Train Project (https://eu-train-project.eu/)</v>
      </c>
      <c r="BM15" s="57" t="str">
        <f>VLOOKUP(I15,TrustManagement_table,5,false)</f>
        <v>tbd</v>
      </c>
      <c r="BN15" s="63" t="str">
        <f>VLOOKUP(I15,TrustManagement_table,6,false)</f>
        <v>Uses DNS records and ETSi Trusted Lists for trust management</v>
      </c>
      <c r="BP15" s="57" t="s">
        <v>90</v>
      </c>
      <c r="BQ15" s="18"/>
      <c r="BR15" s="18"/>
      <c r="BS15" s="18"/>
      <c r="BT15" s="18"/>
      <c r="BU15" s="18"/>
      <c r="BV15" s="18"/>
      <c r="BW15" s="18"/>
    </row>
    <row r="16">
      <c r="A16" s="51" t="str">
        <f t="shared" si="5"/>
        <v>JWT-VC + ECDSA +  + did:ebsi + did:ebsinp + EBSI Trust Registries</v>
      </c>
      <c r="B16" s="52" t="s">
        <v>91</v>
      </c>
      <c r="C16" s="53" t="s">
        <v>37</v>
      </c>
      <c r="D16" s="54" t="s">
        <v>60</v>
      </c>
      <c r="E16" s="52" t="s">
        <v>50</v>
      </c>
      <c r="F16" s="52"/>
      <c r="G16" s="52" t="s">
        <v>92</v>
      </c>
      <c r="H16" s="52" t="s">
        <v>93</v>
      </c>
      <c r="I16" s="52" t="s">
        <v>94</v>
      </c>
      <c r="J16" s="55"/>
      <c r="K16" s="53"/>
      <c r="L16" s="87" t="s">
        <v>95</v>
      </c>
      <c r="M16" s="67" t="str">
        <f>VLOOKUP(D16,CredentialFormat_table,2,false)</f>
        <v>#N/A</v>
      </c>
      <c r="N16" s="57" t="str">
        <f>VLOOKUP(D16,CredentialFormat_table,3,false)</f>
        <v>#N/A</v>
      </c>
      <c r="O16" s="57" t="str">
        <f>VLOOKUP(D16,CredentialFormat_table,4,false)</f>
        <v>#N/A</v>
      </c>
      <c r="P16" s="57" t="str">
        <f>VLOOKUP(D16,CredentialFormat_table,5,false)</f>
        <v>#N/A</v>
      </c>
      <c r="Q16" s="57" t="str">
        <f>VLOOKUP(D16,CredentialFormat_table,6,false)</f>
        <v>#N/A</v>
      </c>
      <c r="R16" s="57" t="str">
        <f>VLOOKUP(D16,CredentialFormat_table,7,false)</f>
        <v>#N/A</v>
      </c>
      <c r="S16" s="57" t="str">
        <f>VLOOKUP(D16,CredentialFormat_table,8,false)</f>
        <v>#N/A</v>
      </c>
      <c r="T16" s="57" t="str">
        <f>VLOOKUP(D16,CredentialFormat_table,9,false)</f>
        <v>#N/A</v>
      </c>
      <c r="U16" s="57" t="str">
        <f>VLOOKUP(D16,CredentialFormat_table,10,false)</f>
        <v>#N/A</v>
      </c>
      <c r="V16" s="57" t="str">
        <f>VLOOKUP(D16,CredentialFormat_table,11,false)</f>
        <v>#N/A</v>
      </c>
      <c r="W16" s="57" t="str">
        <f>VLOOKUP(D16,CredentialFormat_table,12,false)</f>
        <v>#N/A</v>
      </c>
      <c r="X16" s="57" t="str">
        <f>VLOOKUP(D16,CredentialFormat_table,13,false)</f>
        <v>#N/A</v>
      </c>
      <c r="Y16" s="59" t="str">
        <f>VLOOKUP(E16,SigningAlgorithm_table,2,false)</f>
        <v>many mature implementations</v>
      </c>
      <c r="Z16" s="57" t="str">
        <f>VLOOKUP(E16,SigningAlgorithm_table,3,false)</f>
        <v>tbd</v>
      </c>
      <c r="AA16" s="57" t="str">
        <f>VLOOKUP(E16,SigningAlgorithm_table,4,false)</f>
        <v>X9.62-2005</v>
      </c>
      <c r="AB16" s="57" t="str">
        <f>VLOOKUP(E16,SigningAlgorithm_table,5,false)</f>
        <v>ANSI</v>
      </c>
      <c r="AC16" s="57" t="str">
        <f>VLOOKUP(E16,SigningAlgorithm_table,6,false)</f>
        <v>TRL 9</v>
      </c>
      <c r="AD16" s="57" t="str">
        <f>VLOOKUP(E16,SigningAlgorithm_table,7,false)</f>
        <v>yes</v>
      </c>
      <c r="AE16" s="57" t="str">
        <f>VLOOKUP(E16,SigningAlgorithm_table,8,false)</f>
        <v>tbd</v>
      </c>
      <c r="AF16" s="57" t="str">
        <f>VLOOKUP(E16,SigningAlgorithm_table,9,false)</f>
        <v>yes</v>
      </c>
      <c r="AG16" s="57" t="str">
        <f>VLOOKUP(E16,SigningAlgorithm_table,10,false)</f>
        <v>no</v>
      </c>
      <c r="AH16" s="57" t="str">
        <f>VLOOKUP(E16,SigningAlgorithm_table,11,false)</f>
        <v>256 / 384 / 512 bit</v>
      </c>
      <c r="AI16" s="57" t="str">
        <f>VLOOKUP(E16,SigningAlgorithm_table,12,false)</f>
        <v>no</v>
      </c>
      <c r="AJ16" s="60" t="str">
        <f>VLOOKUP(F16,RevocationAlgorithm_table,2,false)</f>
        <v>#N/A</v>
      </c>
      <c r="AK16" s="57" t="str">
        <f>VLOOKUP(F16,RevocationAlgorithm_table,3,false)</f>
        <v>#N/A</v>
      </c>
      <c r="AL16" s="57" t="str">
        <f>VLOOKUP(F16,RevocationAlgorithm_table,4,false)</f>
        <v>#N/A</v>
      </c>
      <c r="AM16" s="57" t="str">
        <f>VLOOKUP(F16,RevocationAlgorithm_table,5,false)</f>
        <v>#N/A</v>
      </c>
      <c r="AN16" s="57" t="str">
        <f>VLOOKUP(F16,RevocationAlgorithm_table,6,false)</f>
        <v>#N/A</v>
      </c>
      <c r="AO16" s="57" t="str">
        <f>VLOOKUP(F16,RevocationAlgorithm_table,7,false)</f>
        <v>#N/A</v>
      </c>
      <c r="AP16" s="57" t="str">
        <f>VLOOKUP(F16,RevocationAlgorithm_table,8,false)</f>
        <v>#N/A</v>
      </c>
      <c r="AQ16" s="57" t="str">
        <f>VLOOKUP(F16,RevocationAlgorithm_table,9,false)</f>
        <v>#N/A</v>
      </c>
      <c r="AR16" s="57" t="str">
        <f>VLOOKUP(F16,RevocationAlgorithm_table,10,false)</f>
        <v>#N/A</v>
      </c>
      <c r="AS16" s="57" t="str">
        <f>VLOOKUP(F16,RevocationAlgorithm_table,11,false)</f>
        <v>#N/A</v>
      </c>
      <c r="AT16" s="57" t="str">
        <f>VLOOKUP(F16,RevocationAlgorithm_table,12,false)</f>
        <v>#N/A</v>
      </c>
      <c r="AU16" s="57" t="str">
        <f>VLOOKUP(F16,RevocationAlgorithm_table,13,false)</f>
        <v>#N/A</v>
      </c>
      <c r="AV16" s="61" t="str">
        <f>VLOOKUP(G16,KeyManagement_table,2,false)</f>
        <v>https://ec.europa.eu/digital-building-blocks/wikis/display/EBSIDOC/EBSI+DID+Method</v>
      </c>
      <c r="AW16" s="57" t="str">
        <f>VLOOKUP(G16,KeyManagement_table,3,false)</f>
        <v>tbd</v>
      </c>
      <c r="AX16" s="57" t="str">
        <f>VLOOKUP(G16,KeyManagement_table,4,false)</f>
        <v>tbd</v>
      </c>
      <c r="AY16" s="57" t="str">
        <f>VLOOKUP(G16,KeyManagement_table,5,false)</f>
        <v>dlt</v>
      </c>
      <c r="AZ16" s="57" t="str">
        <f>VLOOKUP(G16,KeyManagement_table,6,false)</f>
        <v>yes</v>
      </c>
      <c r="BA16" s="57" t="str">
        <f>VLOOKUP(G16,KeyManagement_table,7,false)</f>
        <v>yes(?)</v>
      </c>
      <c r="BB16" s="57" t="str">
        <f>VLOOKUP(G16,KeyManagement_table,8,false)</f>
        <v>issuer</v>
      </c>
      <c r="BC16" s="61" t="str">
        <f>VLOOKUP(G16,KeyManagement_table,2,false)</f>
        <v>https://ec.europa.eu/digital-building-blocks/wikis/display/EBSIDOC/EBSI+DID+Method</v>
      </c>
      <c r="BD16" s="57" t="str">
        <f>VLOOKUP(G16,KeyManagement_table,3,false)</f>
        <v>tbd</v>
      </c>
      <c r="BE16" s="57" t="str">
        <f>VLOOKUP(G16,KeyManagement_table,4,false)</f>
        <v>tbd</v>
      </c>
      <c r="BF16" s="57" t="str">
        <f>VLOOKUP(G16,KeyManagement_table,5,false)</f>
        <v>dlt</v>
      </c>
      <c r="BG16" s="57" t="str">
        <f>VLOOKUP(G16,KeyManagement_table,6,false)</f>
        <v>yes</v>
      </c>
      <c r="BH16" s="57" t="str">
        <f>VLOOKUP(G16,KeyManagement_table,7,false)</f>
        <v>yes(?)</v>
      </c>
      <c r="BI16" s="62" t="str">
        <f>VLOOKUP(G16,KeyManagement_table,8,false)</f>
        <v>issuer</v>
      </c>
      <c r="BJ16" s="57" t="str">
        <f>VLOOKUP(I16,TrustManagement_table,2,false)</f>
        <v/>
      </c>
      <c r="BK16" s="57" t="str">
        <f>VLOOKUP(I16,TrustManagement_table,3,false)</f>
        <v/>
      </c>
      <c r="BL16" s="57" t="str">
        <f>VLOOKUP(I16,TrustManagement_table,4,false)</f>
        <v/>
      </c>
      <c r="BM16" s="57" t="str">
        <f>VLOOKUP(I16,TrustManagement_table,5,false)</f>
        <v/>
      </c>
      <c r="BN16" s="63" t="str">
        <f>VLOOKUP(I16,TrustManagement_table,6,false)</f>
        <v>Ledger-anchored trust registries</v>
      </c>
      <c r="BP16" s="57" t="s">
        <v>90</v>
      </c>
      <c r="BQ16" s="18"/>
      <c r="BR16" s="18"/>
      <c r="BS16" s="18"/>
      <c r="BT16" s="18"/>
      <c r="BU16" s="18"/>
      <c r="BV16" s="18"/>
      <c r="BW16" s="18"/>
    </row>
    <row r="17">
      <c r="A17" s="51" t="str">
        <f t="shared" si="5"/>
        <v>LDP-VC + EdDSA +  + did:web + did:key + </v>
      </c>
      <c r="B17" s="52" t="s">
        <v>96</v>
      </c>
      <c r="C17" s="53" t="s">
        <v>97</v>
      </c>
      <c r="D17" s="54" t="s">
        <v>38</v>
      </c>
      <c r="E17" s="52" t="s">
        <v>98</v>
      </c>
      <c r="F17" s="52"/>
      <c r="G17" s="52" t="s">
        <v>41</v>
      </c>
      <c r="H17" s="52" t="s">
        <v>46</v>
      </c>
      <c r="I17" s="53"/>
      <c r="J17" s="55" t="s">
        <v>33</v>
      </c>
      <c r="K17" s="53" t="s">
        <v>33</v>
      </c>
      <c r="L17" s="53" t="s">
        <v>33</v>
      </c>
      <c r="M17" s="64" t="str">
        <f>VLOOKUP(D17,CredentialFormat_table,2,false)</f>
        <v>https://github.com/digitalbazaar/jsonld.js</v>
      </c>
      <c r="N17" s="58" t="str">
        <f>VLOOKUP(D17,CredentialFormat_table,3,false)</f>
        <v>https://www.w3.org/Consortium/Patent-Policy-20200915/#sec-Requirements</v>
      </c>
      <c r="O17" s="58" t="str">
        <f>VLOOKUP(D17,CredentialFormat_table,4,false)</f>
        <v>https://www.w3.org/TR/vc-data-model/</v>
      </c>
      <c r="P17" s="57" t="str">
        <f>VLOOKUP(D17,CredentialFormat_table,5,false)</f>
        <v>W3C</v>
      </c>
      <c r="Q17" s="57" t="str">
        <f>VLOOKUP(D17,CredentialFormat_table,6,false)</f>
        <v>TBD</v>
      </c>
      <c r="R17" s="57" t="str">
        <f>VLOOKUP(D17,CredentialFormat_table,7,false)</f>
        <v>JSON-LD</v>
      </c>
      <c r="S17" s="57" t="str">
        <f>VLOOKUP(D17,CredentialFormat_table,8,false)</f>
        <v>yes</v>
      </c>
      <c r="T17" s="57" t="str">
        <f>VLOOKUP(D17,CredentialFormat_table,9,false)</f>
        <v>yes</v>
      </c>
      <c r="U17" s="57" t="str">
        <f>VLOOKUP(D17,CredentialFormat_table,10,false)</f>
        <v>yes, with one of the following algs:
BBS
CL-Signatures (CL)
Short Randomizable Signatures (ps-sig)</v>
      </c>
      <c r="V17" s="57" t="str">
        <f>VLOOKUP(D17,CredentialFormat_table,11,false)</f>
        <v>depending on signature algorithm</v>
      </c>
      <c r="W17" s="57" t="str">
        <f>VLOOKUP(D17,CredentialFormat_table,12,false)</f>
        <v>ECDSA, EdDSA, RSA</v>
      </c>
      <c r="X17" s="57" t="str">
        <f>VLOOKUP(D17,CredentialFormat_table,13,false)</f>
        <v>did:key, did:web. did:ebsi, did:iota, did:jwk, did:cheqd, did:velocity</v>
      </c>
      <c r="Y17" s="59" t="str">
        <f>VLOOKUP(E17,SigningAlgorithm_table,2,false)</f>
        <v>many mature implementations</v>
      </c>
      <c r="Z17" s="57" t="str">
        <f>VLOOKUP(E17,SigningAlgorithm_table,3,false)</f>
        <v>tbd</v>
      </c>
      <c r="AA17" s="57" t="str">
        <f>VLOOKUP(E17,SigningAlgorithm_table,4,false)</f>
        <v>tbd</v>
      </c>
      <c r="AB17" s="57" t="str">
        <f>VLOOKUP(E17,SigningAlgorithm_table,5,false)</f>
        <v>tbd</v>
      </c>
      <c r="AC17" s="57" t="str">
        <f>VLOOKUP(E17,SigningAlgorithm_table,6,false)</f>
        <v>tbd</v>
      </c>
      <c r="AD17" s="57" t="str">
        <f>VLOOKUP(E17,SigningAlgorithm_table,7,false)</f>
        <v>widely accepted, though still behind ECDSA</v>
      </c>
      <c r="AE17" s="57" t="str">
        <f>VLOOKUP(E17,SigningAlgorithm_table,8,false)</f>
        <v>high</v>
      </c>
      <c r="AF17" s="57" t="str">
        <f>VLOOKUP(E17,SigningAlgorithm_table,9,false)</f>
        <v>very little</v>
      </c>
      <c r="AG17" s="57" t="str">
        <f>VLOOKUP(E17,SigningAlgorithm_table,10,false)</f>
        <v>no</v>
      </c>
      <c r="AH17" s="57" t="str">
        <f>VLOOKUP(E17,SigningAlgorithm_table,11,false)</f>
        <v>257 / 384 / 512 bit</v>
      </c>
      <c r="AI17" s="57" t="str">
        <f>VLOOKUP(E17,SigningAlgorithm_table,12,false)</f>
        <v>no</v>
      </c>
      <c r="AJ17" s="60" t="str">
        <f>VLOOKUP(F17,RevocationAlgorithm_table,2,false)</f>
        <v>#N/A</v>
      </c>
      <c r="AK17" s="57" t="str">
        <f>VLOOKUP(F17,RevocationAlgorithm_table,3,false)</f>
        <v>#N/A</v>
      </c>
      <c r="AL17" s="57" t="str">
        <f>VLOOKUP(F17,RevocationAlgorithm_table,4,false)</f>
        <v>#N/A</v>
      </c>
      <c r="AM17" s="57" t="str">
        <f>VLOOKUP(F17,RevocationAlgorithm_table,5,false)</f>
        <v>#N/A</v>
      </c>
      <c r="AN17" s="57" t="str">
        <f>VLOOKUP(F17,RevocationAlgorithm_table,6,false)</f>
        <v>#N/A</v>
      </c>
      <c r="AO17" s="57" t="str">
        <f>VLOOKUP(F17,RevocationAlgorithm_table,7,false)</f>
        <v>#N/A</v>
      </c>
      <c r="AP17" s="57" t="str">
        <f>VLOOKUP(F17,RevocationAlgorithm_table,8,false)</f>
        <v>#N/A</v>
      </c>
      <c r="AQ17" s="57" t="str">
        <f>VLOOKUP(F17,RevocationAlgorithm_table,9,false)</f>
        <v>#N/A</v>
      </c>
      <c r="AR17" s="57" t="str">
        <f>VLOOKUP(F17,RevocationAlgorithm_table,10,false)</f>
        <v>#N/A</v>
      </c>
      <c r="AS17" s="57" t="str">
        <f>VLOOKUP(F17,RevocationAlgorithm_table,11,false)</f>
        <v>#N/A</v>
      </c>
      <c r="AT17" s="57" t="str">
        <f>VLOOKUP(F17,RevocationAlgorithm_table,12,false)</f>
        <v>#N/A</v>
      </c>
      <c r="AU17" s="57" t="str">
        <f>VLOOKUP(F17,RevocationAlgorithm_table,13,false)</f>
        <v>#N/A</v>
      </c>
      <c r="AV17" s="61" t="str">
        <f>VLOOKUP(G17,KeyManagement_table,2,false)</f>
        <v>https://github.com/w3c-ccg/did-method-web</v>
      </c>
      <c r="AW17" s="57" t="str">
        <f>VLOOKUP(G17,KeyManagement_table,3,false)</f>
        <v>tbd</v>
      </c>
      <c r="AX17" s="57" t="str">
        <f>VLOOKUP(G17,KeyManagement_table,4,false)</f>
        <v>tbd</v>
      </c>
      <c r="AY17" s="57" t="str">
        <f>VLOOKUP(G17,KeyManagement_table,5,false)</f>
        <v>web server</v>
      </c>
      <c r="AZ17" s="57" t="str">
        <f>VLOOKUP(G17,KeyManagement_table,6,false)</f>
        <v>yes</v>
      </c>
      <c r="BA17" s="57" t="str">
        <f>VLOOKUP(G17,KeyManagement_table,7,false)</f>
        <v>no</v>
      </c>
      <c r="BB17" s="57" t="str">
        <f>VLOOKUP(G17,KeyManagement_table,7,false)</f>
        <v>no</v>
      </c>
      <c r="BC17" s="61" t="str">
        <f>VLOOKUP(G17,KeyManagement_table,2,false)</f>
        <v>https://github.com/w3c-ccg/did-method-web</v>
      </c>
      <c r="BD17" s="57" t="str">
        <f>VLOOKUP(G17,KeyManagement_table,3,false)</f>
        <v>tbd</v>
      </c>
      <c r="BE17" s="57" t="str">
        <f>VLOOKUP(G17,KeyManagement_table,4,false)</f>
        <v>tbd</v>
      </c>
      <c r="BF17" s="57" t="str">
        <f>VLOOKUP(G17,KeyManagement_table,5,false)</f>
        <v>web server</v>
      </c>
      <c r="BG17" s="57" t="str">
        <f>VLOOKUP(G17,KeyManagement_table,6,false)</f>
        <v>yes</v>
      </c>
      <c r="BH17" s="57" t="str">
        <f>VLOOKUP(G17,KeyManagement_table,7,false)</f>
        <v>no</v>
      </c>
      <c r="BI17" s="62" t="str">
        <f>VLOOKUP(G17,KeyManagement_table,8,false)</f>
        <v>holder, issuer</v>
      </c>
      <c r="BJ17" s="57" t="str">
        <f>VLOOKUP(I17,TrustManagement_table,2,false)</f>
        <v>#N/A</v>
      </c>
      <c r="BK17" s="57" t="str">
        <f>VLOOKUP(I17,TrustManagement_table,3,false)</f>
        <v>#N/A</v>
      </c>
      <c r="BL17" s="57" t="str">
        <f>VLOOKUP(I17,TrustManagement_table,4,false)</f>
        <v>#N/A</v>
      </c>
      <c r="BM17" s="57" t="str">
        <f>VLOOKUP(I17,TrustManagement_table,5,false)</f>
        <v>#N/A</v>
      </c>
      <c r="BN17" s="63" t="str">
        <f>VLOOKUP(I17,TrustManagement_table,6,false)</f>
        <v>#N/A</v>
      </c>
      <c r="BP17" s="57" t="s">
        <v>43</v>
      </c>
      <c r="BQ17" s="18"/>
      <c r="BR17" s="18"/>
      <c r="BS17" s="18"/>
      <c r="BT17" s="18"/>
      <c r="BU17" s="18"/>
      <c r="BV17" s="18"/>
      <c r="BW17" s="18"/>
    </row>
    <row r="18">
      <c r="A18" s="51" t="str">
        <f t="shared" si="5"/>
        <v>JWT-VC + EdDSA +  + did:web + did:jwk + </v>
      </c>
      <c r="B18" s="52" t="s">
        <v>99</v>
      </c>
      <c r="C18" s="53" t="s">
        <v>97</v>
      </c>
      <c r="D18" s="54" t="s">
        <v>60</v>
      </c>
      <c r="E18" s="52" t="s">
        <v>98</v>
      </c>
      <c r="F18" s="52"/>
      <c r="G18" s="52" t="s">
        <v>41</v>
      </c>
      <c r="H18" s="52" t="s">
        <v>75</v>
      </c>
      <c r="I18" s="53"/>
      <c r="J18" s="55" t="s">
        <v>33</v>
      </c>
      <c r="K18" s="53" t="s">
        <v>33</v>
      </c>
      <c r="L18" s="53" t="s">
        <v>33</v>
      </c>
      <c r="M18" s="67" t="str">
        <f>VLOOKUP(D18,CredentialFormat_table,2,false)</f>
        <v>#N/A</v>
      </c>
      <c r="N18" s="57" t="str">
        <f>VLOOKUP(D18,CredentialFormat_table,3,false)</f>
        <v>#N/A</v>
      </c>
      <c r="O18" s="57" t="str">
        <f>VLOOKUP(D18,CredentialFormat_table,4,false)</f>
        <v>#N/A</v>
      </c>
      <c r="P18" s="57" t="str">
        <f>VLOOKUP(D18,CredentialFormat_table,5,false)</f>
        <v>#N/A</v>
      </c>
      <c r="Q18" s="57" t="str">
        <f>VLOOKUP(D18,CredentialFormat_table,6,false)</f>
        <v>#N/A</v>
      </c>
      <c r="R18" s="57" t="str">
        <f>VLOOKUP(D18,CredentialFormat_table,7,false)</f>
        <v>#N/A</v>
      </c>
      <c r="S18" s="57" t="str">
        <f>VLOOKUP(D18,CredentialFormat_table,8,false)</f>
        <v>#N/A</v>
      </c>
      <c r="T18" s="57" t="str">
        <f>VLOOKUP(D18,CredentialFormat_table,9,false)</f>
        <v>#N/A</v>
      </c>
      <c r="U18" s="57" t="str">
        <f>VLOOKUP(D18,CredentialFormat_table,10,false)</f>
        <v>#N/A</v>
      </c>
      <c r="V18" s="57" t="str">
        <f>VLOOKUP(D18,CredentialFormat_table,11,false)</f>
        <v>#N/A</v>
      </c>
      <c r="W18" s="57" t="str">
        <f>VLOOKUP(D18,CredentialFormat_table,12,false)</f>
        <v>#N/A</v>
      </c>
      <c r="X18" s="57" t="str">
        <f>VLOOKUP(D18,CredentialFormat_table,13,false)</f>
        <v>#N/A</v>
      </c>
      <c r="Y18" s="59" t="str">
        <f>VLOOKUP(E18,SigningAlgorithm_table,2,false)</f>
        <v>many mature implementations</v>
      </c>
      <c r="Z18" s="57" t="str">
        <f>VLOOKUP(E18,SigningAlgorithm_table,3,false)</f>
        <v>tbd</v>
      </c>
      <c r="AA18" s="57" t="str">
        <f>VLOOKUP(E18,SigningAlgorithm_table,4,false)</f>
        <v>tbd</v>
      </c>
      <c r="AB18" s="57" t="str">
        <f>VLOOKUP(E18,SigningAlgorithm_table,5,false)</f>
        <v>tbd</v>
      </c>
      <c r="AC18" s="57" t="str">
        <f>VLOOKUP(E18,SigningAlgorithm_table,6,false)</f>
        <v>tbd</v>
      </c>
      <c r="AD18" s="57" t="str">
        <f>VLOOKUP(E18,SigningAlgorithm_table,7,false)</f>
        <v>widely accepted, though still behind ECDSA</v>
      </c>
      <c r="AE18" s="57" t="str">
        <f>VLOOKUP(E18,SigningAlgorithm_table,8,false)</f>
        <v>high</v>
      </c>
      <c r="AF18" s="57" t="str">
        <f>VLOOKUP(E18,SigningAlgorithm_table,9,false)</f>
        <v>very little</v>
      </c>
      <c r="AG18" s="57" t="str">
        <f>VLOOKUP(E18,SigningAlgorithm_table,10,false)</f>
        <v>no</v>
      </c>
      <c r="AH18" s="57" t="str">
        <f>VLOOKUP(E18,SigningAlgorithm_table,11,false)</f>
        <v>257 / 384 / 512 bit</v>
      </c>
      <c r="AI18" s="57" t="str">
        <f>VLOOKUP(E18,SigningAlgorithm_table,12,false)</f>
        <v>no</v>
      </c>
      <c r="AJ18" s="60" t="str">
        <f>VLOOKUP(F18,RevocationAlgorithm_table,2,false)</f>
        <v>#N/A</v>
      </c>
      <c r="AK18" s="57" t="str">
        <f>VLOOKUP(F18,RevocationAlgorithm_table,3,false)</f>
        <v>#N/A</v>
      </c>
      <c r="AL18" s="57" t="str">
        <f>VLOOKUP(F18,RevocationAlgorithm_table,4,false)</f>
        <v>#N/A</v>
      </c>
      <c r="AM18" s="57" t="str">
        <f>VLOOKUP(F18,RevocationAlgorithm_table,5,false)</f>
        <v>#N/A</v>
      </c>
      <c r="AN18" s="57" t="str">
        <f>VLOOKUP(F18,RevocationAlgorithm_table,6,false)</f>
        <v>#N/A</v>
      </c>
      <c r="AO18" s="57" t="str">
        <f>VLOOKUP(F18,RevocationAlgorithm_table,7,false)</f>
        <v>#N/A</v>
      </c>
      <c r="AP18" s="57" t="str">
        <f>VLOOKUP(F18,RevocationAlgorithm_table,8,false)</f>
        <v>#N/A</v>
      </c>
      <c r="AQ18" s="57" t="str">
        <f>VLOOKUP(F18,RevocationAlgorithm_table,9,false)</f>
        <v>#N/A</v>
      </c>
      <c r="AR18" s="57" t="str">
        <f>VLOOKUP(F18,RevocationAlgorithm_table,10,false)</f>
        <v>#N/A</v>
      </c>
      <c r="AS18" s="57" t="str">
        <f>VLOOKUP(F18,RevocationAlgorithm_table,11,false)</f>
        <v>#N/A</v>
      </c>
      <c r="AT18" s="57" t="str">
        <f>VLOOKUP(F18,RevocationAlgorithm_table,12,false)</f>
        <v>#N/A</v>
      </c>
      <c r="AU18" s="57" t="str">
        <f>VLOOKUP(F18,RevocationAlgorithm_table,13,false)</f>
        <v>#N/A</v>
      </c>
      <c r="AV18" s="61" t="str">
        <f>VLOOKUP(G18,KeyManagement_table,2,false)</f>
        <v>https://github.com/w3c-ccg/did-method-web</v>
      </c>
      <c r="AW18" s="57" t="str">
        <f>VLOOKUP(G18,KeyManagement_table,3,false)</f>
        <v>tbd</v>
      </c>
      <c r="AX18" s="57" t="str">
        <f>VLOOKUP(G18,KeyManagement_table,4,false)</f>
        <v>tbd</v>
      </c>
      <c r="AY18" s="57" t="str">
        <f>VLOOKUP(G18,KeyManagement_table,5,false)</f>
        <v>web server</v>
      </c>
      <c r="AZ18" s="57" t="str">
        <f>VLOOKUP(G18,KeyManagement_table,6,false)</f>
        <v>yes</v>
      </c>
      <c r="BA18" s="57" t="str">
        <f>VLOOKUP(G18,KeyManagement_table,7,false)</f>
        <v>no</v>
      </c>
      <c r="BB18" s="57" t="str">
        <f>VLOOKUP(G18,KeyManagement_table,7,false)</f>
        <v>no</v>
      </c>
      <c r="BC18" s="61" t="str">
        <f>VLOOKUP(G18,KeyManagement_table,2,false)</f>
        <v>https://github.com/w3c-ccg/did-method-web</v>
      </c>
      <c r="BD18" s="57" t="str">
        <f>VLOOKUP(G18,KeyManagement_table,3,false)</f>
        <v>tbd</v>
      </c>
      <c r="BE18" s="57" t="str">
        <f>VLOOKUP(G18,KeyManagement_table,4,false)</f>
        <v>tbd</v>
      </c>
      <c r="BF18" s="57" t="str">
        <f>VLOOKUP(G18,KeyManagement_table,5,false)</f>
        <v>web server</v>
      </c>
      <c r="BG18" s="57" t="str">
        <f>VLOOKUP(G18,KeyManagement_table,6,false)</f>
        <v>yes</v>
      </c>
      <c r="BH18" s="57" t="str">
        <f>VLOOKUP(G18,KeyManagement_table,7,false)</f>
        <v>no</v>
      </c>
      <c r="BI18" s="62" t="str">
        <f>VLOOKUP(G18,KeyManagement_table,8,false)</f>
        <v>holder, issuer</v>
      </c>
      <c r="BJ18" s="57" t="str">
        <f>VLOOKUP(I18,TrustManagement_table,2,false)</f>
        <v>#N/A</v>
      </c>
      <c r="BK18" s="57" t="str">
        <f>VLOOKUP(I18,TrustManagement_table,3,false)</f>
        <v>#N/A</v>
      </c>
      <c r="BL18" s="57" t="str">
        <f>VLOOKUP(I18,TrustManagement_table,4,false)</f>
        <v>#N/A</v>
      </c>
      <c r="BM18" s="57" t="str">
        <f>VLOOKUP(I18,TrustManagement_table,5,false)</f>
        <v>#N/A</v>
      </c>
      <c r="BN18" s="63" t="str">
        <f>VLOOKUP(I18,TrustManagement_table,6,false)</f>
        <v>#N/A</v>
      </c>
      <c r="BP18" s="57" t="s">
        <v>43</v>
      </c>
      <c r="BQ18" s="18"/>
      <c r="BR18" s="18"/>
      <c r="BS18" s="18"/>
      <c r="BT18" s="18"/>
      <c r="BU18" s="18"/>
      <c r="BV18" s="18"/>
      <c r="BW18" s="18"/>
    </row>
    <row r="19">
      <c r="A19" s="51" t="str">
        <f t="shared" si="5"/>
        <v>LDP-VC +  +  + did:keri + did:key + </v>
      </c>
      <c r="B19" s="52" t="s">
        <v>100</v>
      </c>
      <c r="C19" s="53" t="s">
        <v>101</v>
      </c>
      <c r="D19" s="54" t="s">
        <v>38</v>
      </c>
      <c r="E19" s="52"/>
      <c r="F19" s="52"/>
      <c r="G19" s="52" t="s">
        <v>102</v>
      </c>
      <c r="H19" s="52" t="s">
        <v>46</v>
      </c>
      <c r="I19" s="53"/>
      <c r="J19" s="55" t="s">
        <v>33</v>
      </c>
      <c r="K19" s="53" t="s">
        <v>33</v>
      </c>
      <c r="L19" s="53" t="s">
        <v>33</v>
      </c>
      <c r="M19" s="64" t="str">
        <f>VLOOKUP(D19,CredentialFormat_table,2,false)</f>
        <v>https://github.com/digitalbazaar/jsonld.js</v>
      </c>
      <c r="N19" s="58" t="str">
        <f>VLOOKUP(D19,CredentialFormat_table,3,false)</f>
        <v>https://www.w3.org/Consortium/Patent-Policy-20200915/#sec-Requirements</v>
      </c>
      <c r="O19" s="58" t="str">
        <f>VLOOKUP(D19,CredentialFormat_table,4,false)</f>
        <v>https://www.w3.org/TR/vc-data-model/</v>
      </c>
      <c r="P19" s="57" t="str">
        <f>VLOOKUP(D19,CredentialFormat_table,5,false)</f>
        <v>W3C</v>
      </c>
      <c r="Q19" s="57" t="str">
        <f>VLOOKUP(D19,CredentialFormat_table,6,false)</f>
        <v>TBD</v>
      </c>
      <c r="R19" s="57" t="str">
        <f>VLOOKUP(D19,CredentialFormat_table,7,false)</f>
        <v>JSON-LD</v>
      </c>
      <c r="S19" s="57" t="str">
        <f>VLOOKUP(D19,CredentialFormat_table,8,false)</f>
        <v>yes</v>
      </c>
      <c r="T19" s="57" t="str">
        <f>VLOOKUP(D19,CredentialFormat_table,9,false)</f>
        <v>yes</v>
      </c>
      <c r="U19" s="57" t="str">
        <f>VLOOKUP(D19,CredentialFormat_table,10,false)</f>
        <v>yes, with one of the following algs:
BBS
CL-Signatures (CL)
Short Randomizable Signatures (ps-sig)</v>
      </c>
      <c r="V19" s="57" t="str">
        <f>VLOOKUP(D19,CredentialFormat_table,11,false)</f>
        <v>depending on signature algorithm</v>
      </c>
      <c r="W19" s="57" t="str">
        <f>VLOOKUP(D19,CredentialFormat_table,12,false)</f>
        <v>ECDSA, EdDSA, RSA</v>
      </c>
      <c r="X19" s="57" t="str">
        <f>VLOOKUP(D19,CredentialFormat_table,13,false)</f>
        <v>did:key, did:web. did:ebsi, did:iota, did:jwk, did:cheqd, did:velocity</v>
      </c>
      <c r="Y19" s="59" t="str">
        <f>VLOOKUP(E19,SigningAlgorithm_table,2,false)</f>
        <v>#N/A</v>
      </c>
      <c r="Z19" s="57" t="str">
        <f>VLOOKUP(E19,SigningAlgorithm_table,3,false)</f>
        <v>#N/A</v>
      </c>
      <c r="AA19" s="57" t="str">
        <f>VLOOKUP(E19,SigningAlgorithm_table,4,false)</f>
        <v>#N/A</v>
      </c>
      <c r="AB19" s="57" t="str">
        <f>VLOOKUP(E19,SigningAlgorithm_table,5,false)</f>
        <v>#N/A</v>
      </c>
      <c r="AC19" s="57" t="str">
        <f>VLOOKUP(E19,SigningAlgorithm_table,6,false)</f>
        <v>#N/A</v>
      </c>
      <c r="AD19" s="57" t="str">
        <f>VLOOKUP(E19,SigningAlgorithm_table,7,false)</f>
        <v>#N/A</v>
      </c>
      <c r="AE19" s="57" t="str">
        <f>VLOOKUP(E19,SigningAlgorithm_table,8,false)</f>
        <v>#N/A</v>
      </c>
      <c r="AF19" s="57" t="str">
        <f>VLOOKUP(E19,SigningAlgorithm_table,9,false)</f>
        <v>#N/A</v>
      </c>
      <c r="AG19" s="57" t="str">
        <f>VLOOKUP(E19,SigningAlgorithm_table,10,false)</f>
        <v>#N/A</v>
      </c>
      <c r="AH19" s="57" t="str">
        <f>VLOOKUP(E19,SigningAlgorithm_table,11,false)</f>
        <v>#N/A</v>
      </c>
      <c r="AI19" s="57" t="str">
        <f>VLOOKUP(E19,SigningAlgorithm_table,12,false)</f>
        <v>#N/A</v>
      </c>
      <c r="AJ19" s="60" t="str">
        <f>VLOOKUP(F19,RevocationAlgorithm_table,2,false)</f>
        <v>#N/A</v>
      </c>
      <c r="AK19" s="57" t="str">
        <f>VLOOKUP(F19,RevocationAlgorithm_table,3,false)</f>
        <v>#N/A</v>
      </c>
      <c r="AL19" s="57" t="str">
        <f>VLOOKUP(F19,RevocationAlgorithm_table,4,false)</f>
        <v>#N/A</v>
      </c>
      <c r="AM19" s="57" t="str">
        <f>VLOOKUP(F19,RevocationAlgorithm_table,5,false)</f>
        <v>#N/A</v>
      </c>
      <c r="AN19" s="57" t="str">
        <f>VLOOKUP(F19,RevocationAlgorithm_table,6,false)</f>
        <v>#N/A</v>
      </c>
      <c r="AO19" s="57" t="str">
        <f>VLOOKUP(F19,RevocationAlgorithm_table,7,false)</f>
        <v>#N/A</v>
      </c>
      <c r="AP19" s="57" t="str">
        <f>VLOOKUP(F19,RevocationAlgorithm_table,8,false)</f>
        <v>#N/A</v>
      </c>
      <c r="AQ19" s="57" t="str">
        <f>VLOOKUP(F19,RevocationAlgorithm_table,9,false)</f>
        <v>#N/A</v>
      </c>
      <c r="AR19" s="57" t="str">
        <f>VLOOKUP(F19,RevocationAlgorithm_table,10,false)</f>
        <v>#N/A</v>
      </c>
      <c r="AS19" s="57" t="str">
        <f>VLOOKUP(F19,RevocationAlgorithm_table,11,false)</f>
        <v>#N/A</v>
      </c>
      <c r="AT19" s="57" t="str">
        <f>VLOOKUP(F19,RevocationAlgorithm_table,12,false)</f>
        <v>#N/A</v>
      </c>
      <c r="AU19" s="57" t="str">
        <f>VLOOKUP(F19,RevocationAlgorithm_table,13,false)</f>
        <v>#N/A</v>
      </c>
      <c r="AV19" s="61" t="str">
        <f>VLOOKUP(G19,KeyManagement_table,2,false)</f>
        <v>https://weboftrust.github.io/did-keri/</v>
      </c>
      <c r="AW19" s="57" t="str">
        <f>VLOOKUP(G19,KeyManagement_table,3,false)</f>
        <v>tbd</v>
      </c>
      <c r="AX19" s="57" t="str">
        <f>VLOOKUP(G19,KeyManagement_table,4,false)</f>
        <v>tbd</v>
      </c>
      <c r="AY19" s="57" t="str">
        <f>VLOOKUP(G19,KeyManagement_table,5,false)</f>
        <v>witness network</v>
      </c>
      <c r="AZ19" s="57" t="str">
        <f>VLOOKUP(G19,KeyManagement_table,6,false)</f>
        <v>yes</v>
      </c>
      <c r="BA19" s="57" t="str">
        <f>VLOOKUP(G19,KeyManagement_table,7,false)</f>
        <v>yes</v>
      </c>
      <c r="BB19" s="57" t="str">
        <f>VLOOKUP(G19,KeyManagement_table,7,false)</f>
        <v>yes</v>
      </c>
      <c r="BC19" s="61" t="str">
        <f>VLOOKUP(G19,KeyManagement_table,2,false)</f>
        <v>https://weboftrust.github.io/did-keri/</v>
      </c>
      <c r="BD19" s="57" t="str">
        <f>VLOOKUP(G19,KeyManagement_table,3,false)</f>
        <v>tbd</v>
      </c>
      <c r="BE19" s="57" t="str">
        <f>VLOOKUP(G19,KeyManagement_table,4,false)</f>
        <v>tbd</v>
      </c>
      <c r="BF19" s="57" t="str">
        <f>VLOOKUP(G19,KeyManagement_table,5,false)</f>
        <v>witness network</v>
      </c>
      <c r="BG19" s="57" t="str">
        <f>VLOOKUP(G19,KeyManagement_table,6,false)</f>
        <v>yes</v>
      </c>
      <c r="BH19" s="57" t="str">
        <f>VLOOKUP(G19,KeyManagement_table,7,false)</f>
        <v>yes</v>
      </c>
      <c r="BI19" s="62" t="str">
        <f>VLOOKUP(G19,KeyManagement_table,8,false)</f>
        <v>holder, issuer</v>
      </c>
      <c r="BJ19" s="57" t="str">
        <f>VLOOKUP(I19,TrustManagement_table,2,false)</f>
        <v>#N/A</v>
      </c>
      <c r="BK19" s="57" t="str">
        <f>VLOOKUP(I19,TrustManagement_table,3,false)</f>
        <v>#N/A</v>
      </c>
      <c r="BL19" s="57" t="str">
        <f>VLOOKUP(I19,TrustManagement_table,4,false)</f>
        <v>#N/A</v>
      </c>
      <c r="BM19" s="57" t="str">
        <f>VLOOKUP(I19,TrustManagement_table,5,false)</f>
        <v>#N/A</v>
      </c>
      <c r="BN19" s="63" t="str">
        <f>VLOOKUP(I19,TrustManagement_table,6,false)</f>
        <v>#N/A</v>
      </c>
      <c r="BP19" s="57" t="s">
        <v>43</v>
      </c>
      <c r="BQ19" s="18"/>
      <c r="BR19" s="18"/>
      <c r="BS19" s="18"/>
      <c r="BT19" s="18"/>
      <c r="BU19" s="18"/>
      <c r="BV19" s="18"/>
      <c r="BW19" s="18"/>
    </row>
    <row r="20">
      <c r="A20" s="51" t="str">
        <f t="shared" si="5"/>
        <v>SD-JWT-VC + ECDSA + JWT status list + .well-known/jwt-issuer + raw public keys (jwk) + </v>
      </c>
      <c r="B20" s="52" t="s">
        <v>103</v>
      </c>
      <c r="C20" s="53"/>
      <c r="D20" s="54" t="s">
        <v>74</v>
      </c>
      <c r="E20" s="52" t="s">
        <v>50</v>
      </c>
      <c r="F20" s="52" t="s">
        <v>104</v>
      </c>
      <c r="G20" s="52" t="s">
        <v>105</v>
      </c>
      <c r="H20" s="52" t="s">
        <v>106</v>
      </c>
      <c r="I20" s="53"/>
      <c r="J20" s="55" t="s">
        <v>33</v>
      </c>
      <c r="K20" s="53" t="s">
        <v>33</v>
      </c>
      <c r="L20" s="53" t="s">
        <v>33</v>
      </c>
      <c r="M20" s="67" t="str">
        <f>VLOOKUP(D20,CredentialFormat_table,2,false)</f>
        <v>tbd</v>
      </c>
      <c r="N20" s="58" t="str">
        <f>VLOOKUP(D20,CredentialFormat_table,3,false)</f>
        <v>https://trustee.ietf.org/documents/trust-legal-provisions/</v>
      </c>
      <c r="O20" s="58" t="str">
        <f>VLOOKUP(D20,CredentialFormat_table,4,false)</f>
        <v>https://datatracker.ietf.org/doc/draft-ietf-oauth-selective-disclosure-jwt/</v>
      </c>
      <c r="P20" s="57" t="str">
        <f>VLOOKUP(D20,CredentialFormat_table,5,false)</f>
        <v>IETF (OAuth WG)</v>
      </c>
      <c r="Q20" s="57" t="str">
        <f>VLOOKUP(D20,CredentialFormat_table,6,false)</f>
        <v>TRL 4</v>
      </c>
      <c r="R20" s="57" t="str">
        <f>VLOOKUP(D20,CredentialFormat_table,7,false)</f>
        <v>JSON</v>
      </c>
      <c r="S20" s="57" t="str">
        <f>VLOOKUP(D20,CredentialFormat_table,8,false)</f>
        <v>no</v>
      </c>
      <c r="T20" s="57" t="str">
        <f>VLOOKUP(D20,CredentialFormat_table,9,false)</f>
        <v>yes</v>
      </c>
      <c r="U20" s="57" t="str">
        <f>VLOOKUP(D20,CredentialFormat_table,10,false)</f>
        <v>yes (salted hashes)</v>
      </c>
      <c r="V20" s="57" t="str">
        <f>VLOOKUP(D20,CredentialFormat_table,11,false)</f>
        <v>no</v>
      </c>
      <c r="W20" s="57" t="str">
        <f>VLOOKUP(D20,CredentialFormat_table,12,false)</f>
        <v>tbd</v>
      </c>
      <c r="X20" s="57" t="str">
        <f>VLOOKUP(D20,CredentialFormat_table,13,false)</f>
        <v>tbd</v>
      </c>
      <c r="Y20" s="59" t="str">
        <f>VLOOKUP(E20,SigningAlgorithm_table,2,false)</f>
        <v>many mature implementations</v>
      </c>
      <c r="Z20" s="57" t="str">
        <f>VLOOKUP(E20,SigningAlgorithm_table,3,false)</f>
        <v>tbd</v>
      </c>
      <c r="AA20" s="57" t="str">
        <f>VLOOKUP(E20,SigningAlgorithm_table,4,false)</f>
        <v>X9.62-2005</v>
      </c>
      <c r="AB20" s="57" t="str">
        <f>VLOOKUP(E20,SigningAlgorithm_table,5,false)</f>
        <v>ANSI</v>
      </c>
      <c r="AC20" s="57" t="str">
        <f>VLOOKUP(E20,SigningAlgorithm_table,6,false)</f>
        <v>TRL 9</v>
      </c>
      <c r="AD20" s="57" t="str">
        <f>VLOOKUP(E20,SigningAlgorithm_table,7,false)</f>
        <v>yes</v>
      </c>
      <c r="AE20" s="57" t="str">
        <f>VLOOKUP(E20,SigningAlgorithm_table,8,false)</f>
        <v>tbd</v>
      </c>
      <c r="AF20" s="57" t="str">
        <f>VLOOKUP(E20,SigningAlgorithm_table,9,false)</f>
        <v>yes</v>
      </c>
      <c r="AG20" s="57" t="str">
        <f>VLOOKUP(E20,SigningAlgorithm_table,10,false)</f>
        <v>no</v>
      </c>
      <c r="AH20" s="57" t="str">
        <f>VLOOKUP(E20,SigningAlgorithm_table,11,false)</f>
        <v>256 / 384 / 512 bit</v>
      </c>
      <c r="AI20" s="57" t="str">
        <f>VLOOKUP(E20,SigningAlgorithm_table,12,false)</f>
        <v>no</v>
      </c>
      <c r="AJ20" s="60" t="str">
        <f>VLOOKUP(F20,RevocationAlgorithm_table,2,false)</f>
        <v/>
      </c>
      <c r="AK20" s="57" t="str">
        <f>VLOOKUP(F20,RevocationAlgorithm_table,3,false)</f>
        <v/>
      </c>
      <c r="AL20" s="57" t="str">
        <f>VLOOKUP(F20,RevocationAlgorithm_table,4,false)</f>
        <v/>
      </c>
      <c r="AM20" s="57" t="str">
        <f>VLOOKUP(F20,RevocationAlgorithm_table,5,false)</f>
        <v/>
      </c>
      <c r="AN20" s="57" t="str">
        <f>VLOOKUP(F20,RevocationAlgorithm_table,6,false)</f>
        <v/>
      </c>
      <c r="AO20" s="57" t="str">
        <f>VLOOKUP(F20,RevocationAlgorithm_table,7,false)</f>
        <v/>
      </c>
      <c r="AP20" s="57" t="str">
        <f>VLOOKUP(F20,RevocationAlgorithm_table,8,false)</f>
        <v/>
      </c>
      <c r="AQ20" s="57" t="str">
        <f>VLOOKUP(F20,RevocationAlgorithm_table,9,false)</f>
        <v/>
      </c>
      <c r="AR20" s="57" t="str">
        <f>VLOOKUP(F20,RevocationAlgorithm_table,10,false)</f>
        <v/>
      </c>
      <c r="AS20" s="57" t="str">
        <f>VLOOKUP(F20,RevocationAlgorithm_table,11,false)</f>
        <v/>
      </c>
      <c r="AT20" s="57" t="str">
        <f>VLOOKUP(F20,RevocationAlgorithm_table,12,false)</f>
        <v/>
      </c>
      <c r="AU20" s="57" t="str">
        <f>VLOOKUP(F20,RevocationAlgorithm_table,13,false)</f>
        <v/>
      </c>
      <c r="AV20" s="68" t="str">
        <f>VLOOKUP(G20,KeyManagement_table,2,false)</f>
        <v/>
      </c>
      <c r="AW20" s="57" t="str">
        <f>VLOOKUP(G20,KeyManagement_table,3,false)</f>
        <v/>
      </c>
      <c r="AX20" s="57" t="str">
        <f>VLOOKUP(G20,KeyManagement_table,4,false)</f>
        <v/>
      </c>
      <c r="AY20" s="57" t="str">
        <f>VLOOKUP(G20,KeyManagement_table,5,false)</f>
        <v/>
      </c>
      <c r="AZ20" s="57" t="str">
        <f>VLOOKUP(G20,KeyManagement_table,6,false)</f>
        <v/>
      </c>
      <c r="BA20" s="57" t="str">
        <f>VLOOKUP(G20,KeyManagement_table,7,false)</f>
        <v/>
      </c>
      <c r="BB20" s="57" t="str">
        <f>VLOOKUP(G20,KeyManagement_table,7,false)</f>
        <v/>
      </c>
      <c r="BC20" s="68" t="str">
        <f>VLOOKUP(G20,KeyManagement_table,2,false)</f>
        <v/>
      </c>
      <c r="BD20" s="57" t="str">
        <f>VLOOKUP(G20,KeyManagement_table,3,false)</f>
        <v/>
      </c>
      <c r="BE20" s="57" t="str">
        <f>VLOOKUP(G20,KeyManagement_table,4,false)</f>
        <v/>
      </c>
      <c r="BF20" s="57" t="str">
        <f>VLOOKUP(G20,KeyManagement_table,5,false)</f>
        <v/>
      </c>
      <c r="BG20" s="57" t="str">
        <f>VLOOKUP(G20,KeyManagement_table,6,false)</f>
        <v/>
      </c>
      <c r="BH20" s="57" t="str">
        <f>VLOOKUP(G20,KeyManagement_table,7,false)</f>
        <v/>
      </c>
      <c r="BI20" s="62" t="str">
        <f>VLOOKUP(G20,KeyManagement_table,8,false)</f>
        <v/>
      </c>
      <c r="BJ20" s="57" t="str">
        <f>VLOOKUP(I20,TrustManagement_table,2,false)</f>
        <v>#N/A</v>
      </c>
      <c r="BK20" s="57" t="str">
        <f>VLOOKUP(I20,TrustManagement_table,3,false)</f>
        <v>#N/A</v>
      </c>
      <c r="BL20" s="57" t="str">
        <f>VLOOKUP(I20,TrustManagement_table,4,false)</f>
        <v>#N/A</v>
      </c>
      <c r="BM20" s="57" t="str">
        <f>VLOOKUP(I20,TrustManagement_table,5,false)</f>
        <v>#N/A</v>
      </c>
      <c r="BN20" s="63" t="str">
        <f>VLOOKUP(I20,TrustManagement_table,6,false)</f>
        <v>#N/A</v>
      </c>
      <c r="BP20" s="57" t="s">
        <v>43</v>
      </c>
      <c r="BQ20" s="18"/>
      <c r="BR20" s="18"/>
      <c r="BS20" s="18"/>
      <c r="BT20" s="18"/>
      <c r="BU20" s="18"/>
      <c r="BV20" s="18"/>
      <c r="BW20" s="18"/>
    </row>
    <row r="21">
      <c r="A21" s="51" t="str">
        <f t="shared" si="5"/>
        <v>JWT-VC + ECDSA + Status List 2021 + did:web + did:jwk + </v>
      </c>
      <c r="B21" s="52" t="s">
        <v>107</v>
      </c>
      <c r="C21" s="53"/>
      <c r="D21" s="54" t="s">
        <v>60</v>
      </c>
      <c r="E21" s="52" t="s">
        <v>50</v>
      </c>
      <c r="F21" s="52" t="s">
        <v>40</v>
      </c>
      <c r="G21" s="52" t="s">
        <v>41</v>
      </c>
      <c r="H21" s="52" t="s">
        <v>75</v>
      </c>
      <c r="I21" s="53"/>
      <c r="J21" s="88" t="s">
        <v>33</v>
      </c>
      <c r="K21" s="77" t="s">
        <v>33</v>
      </c>
      <c r="L21" s="89" t="s">
        <v>33</v>
      </c>
      <c r="M21" s="90" t="str">
        <f>VLOOKUP(D21,CredentialFormat_table,2,false)</f>
        <v>#N/A</v>
      </c>
      <c r="N21" s="90" t="str">
        <f>VLOOKUP(D21,CredentialFormat_table,3,false)</f>
        <v>#N/A</v>
      </c>
      <c r="O21" s="90" t="str">
        <f>VLOOKUP(D21,CredentialFormat_table,4,false)</f>
        <v>#N/A</v>
      </c>
      <c r="P21" s="79" t="str">
        <f>VLOOKUP(D21,CredentialFormat_table,5,false)</f>
        <v>#N/A</v>
      </c>
      <c r="Q21" s="79" t="str">
        <f>VLOOKUP(D21,CredentialFormat_table,6,false)</f>
        <v>#N/A</v>
      </c>
      <c r="R21" s="79" t="str">
        <f>VLOOKUP(D21,CredentialFormat_table,7,false)</f>
        <v>#N/A</v>
      </c>
      <c r="S21" s="79" t="str">
        <f>VLOOKUP(D21,CredentialFormat_table,8,false)</f>
        <v>#N/A</v>
      </c>
      <c r="T21" s="79" t="str">
        <f>VLOOKUP(D21,CredentialFormat_table,9,false)</f>
        <v>#N/A</v>
      </c>
      <c r="U21" s="79" t="str">
        <f>VLOOKUP(D21,CredentialFormat_table,10,false)</f>
        <v>#N/A</v>
      </c>
      <c r="V21" s="79" t="str">
        <f>VLOOKUP(D21,CredentialFormat_table,11,false)</f>
        <v>#N/A</v>
      </c>
      <c r="W21" s="79" t="str">
        <f>VLOOKUP(D21,CredentialFormat_table,12,false)</f>
        <v>#N/A</v>
      </c>
      <c r="X21" s="91" t="str">
        <f>VLOOKUP(D21,CredentialFormat_table,13,false)</f>
        <v>#N/A</v>
      </c>
      <c r="Y21" s="92" t="str">
        <f>VLOOKUP(E21,SigningAlgorithm_table,2,false)</f>
        <v>many mature implementations</v>
      </c>
      <c r="Z21" s="92" t="str">
        <f>VLOOKUP(E21,SigningAlgorithm_table,3,false)</f>
        <v>tbd</v>
      </c>
      <c r="AA21" s="92" t="str">
        <f>VLOOKUP(E21,SigningAlgorithm_table,4,false)</f>
        <v>X9.62-2005</v>
      </c>
      <c r="AB21" s="92" t="str">
        <f>VLOOKUP(E21,SigningAlgorithm_table,5,false)</f>
        <v>ANSI</v>
      </c>
      <c r="AC21" s="92" t="str">
        <f>VLOOKUP(E21,SigningAlgorithm_table,6,false)</f>
        <v>TRL 9</v>
      </c>
      <c r="AD21" s="92" t="str">
        <f>VLOOKUP(E21,SigningAlgorithm_table,7,false)</f>
        <v>yes</v>
      </c>
      <c r="AE21" s="92" t="str">
        <f>VLOOKUP(E21,SigningAlgorithm_table,8,false)</f>
        <v>tbd</v>
      </c>
      <c r="AF21" s="92" t="str">
        <f>VLOOKUP(E21,SigningAlgorithm_table,9,false)</f>
        <v>yes</v>
      </c>
      <c r="AG21" s="92" t="str">
        <f>VLOOKUP(E21,SigningAlgorithm_table,10,false)</f>
        <v>no</v>
      </c>
      <c r="AH21" s="92" t="str">
        <f>VLOOKUP(E21,SigningAlgorithm_table,11,false)</f>
        <v>256 / 384 / 512 bit</v>
      </c>
      <c r="AI21" s="93" t="str">
        <f>VLOOKUP(E21,SigningAlgorithm_table,12,false)</f>
        <v>no</v>
      </c>
      <c r="AJ21" s="94" t="str">
        <f>VLOOKUP(F21,RevocationAlgorithm_table,2,false)</f>
        <v>https://github.com/transmute-industries/verifiable-data/tree/main/packages/vc-status-rl-2020</v>
      </c>
      <c r="AK21" s="92" t="str">
        <f>VLOOKUP(F21,RevocationAlgorithm_table,3,false)</f>
        <v>tbd</v>
      </c>
      <c r="AL21" s="94" t="str">
        <f>VLOOKUP(F21,RevocationAlgorithm_table,4,false)</f>
        <v>https://w3c-ccg.github.io/vc-status-list-2021/</v>
      </c>
      <c r="AM21" s="92" t="str">
        <f>VLOOKUP(F21,RevocationAlgorithm_table,5,false)</f>
        <v>W3C</v>
      </c>
      <c r="AN21" s="92" t="str">
        <f>VLOOKUP(F21,RevocationAlgorithm_table,6,false)</f>
        <v>tbd</v>
      </c>
      <c r="AO21" s="92" t="str">
        <f>VLOOKUP(F21,RevocationAlgorithm_table,7,false)</f>
        <v>no</v>
      </c>
      <c r="AP21" s="92" t="str">
        <f>VLOOKUP(F21,RevocationAlgorithm_table,8,false)</f>
        <v>Bitstring</v>
      </c>
      <c r="AQ21" s="92" t="str">
        <f>VLOOKUP(F21,RevocationAlgorithm_table,9,false)</f>
        <v>tbd</v>
      </c>
      <c r="AR21" s="92" t="str">
        <f>VLOOKUP(F21,RevocationAlgorithm_table,10,false)</f>
        <v>yes</v>
      </c>
      <c r="AS21" s="92" t="str">
        <f>VLOOKUP(F21,RevocationAlgorithm_table,11,false)</f>
        <v>potentially possible with malicious </v>
      </c>
      <c r="AT21" s="92" t="str">
        <f>VLOOKUP(F21,RevocationAlgorithm_table,12,false)</f>
        <v>tbd</v>
      </c>
      <c r="AU21" s="95" t="str">
        <f>VLOOKUP(F21,RevocationAlgorithm_table,13,false)</f>
        <v>tbd</v>
      </c>
      <c r="AV21" s="90" t="str">
        <f>VLOOKUP(G21,KeyManagement_table,2,false)</f>
        <v>https://github.com/w3c-ccg/did-method-web</v>
      </c>
      <c r="AW21" s="79" t="str">
        <f>VLOOKUP(G21,KeyManagement_table,3,false)</f>
        <v>tbd</v>
      </c>
      <c r="AX21" s="79" t="str">
        <f>VLOOKUP(G21,KeyManagement_table,4,false)</f>
        <v>tbd</v>
      </c>
      <c r="AY21" s="79" t="str">
        <f>VLOOKUP(G21,KeyManagement_table,5,false)</f>
        <v>web server</v>
      </c>
      <c r="AZ21" s="79" t="str">
        <f>VLOOKUP(G21,KeyManagement_table,6,false)</f>
        <v>yes</v>
      </c>
      <c r="BA21" s="79" t="str">
        <f>VLOOKUP(G21,KeyManagement_table,7,false)</f>
        <v>no</v>
      </c>
      <c r="BB21" s="96" t="str">
        <f>VLOOKUP(G21,KeyManagement_table,7,false)</f>
        <v>no</v>
      </c>
      <c r="BC21" s="90" t="str">
        <f>VLOOKUP(G21,KeyManagement_table,2,false)</f>
        <v>https://github.com/w3c-ccg/did-method-web</v>
      </c>
      <c r="BD21" s="79" t="str">
        <f>VLOOKUP(G21,KeyManagement_table,3,false)</f>
        <v>tbd</v>
      </c>
      <c r="BE21" s="79" t="str">
        <f>VLOOKUP(G21,KeyManagement_table,4,false)</f>
        <v>tbd</v>
      </c>
      <c r="BF21" s="79" t="str">
        <f>VLOOKUP(G21,KeyManagement_table,5,false)</f>
        <v>web server</v>
      </c>
      <c r="BG21" s="79" t="str">
        <f>VLOOKUP(G21,KeyManagement_table,6,false)</f>
        <v>yes</v>
      </c>
      <c r="BH21" s="79" t="str">
        <f>VLOOKUP(G21,KeyManagement_table,7,false)</f>
        <v>no</v>
      </c>
      <c r="BI21" s="97" t="str">
        <f>VLOOKUP(G21,KeyManagement_table,8,false)</f>
        <v>holder, issuer</v>
      </c>
      <c r="BJ21" s="92" t="str">
        <f>VLOOKUP(I21,TrustManagement_table,2,false)</f>
        <v>#N/A</v>
      </c>
      <c r="BK21" s="92" t="str">
        <f>VLOOKUP(I21,TrustManagement_table,3,false)</f>
        <v>#N/A</v>
      </c>
      <c r="BL21" s="92" t="str">
        <f>VLOOKUP(I21,TrustManagement_table,4,false)</f>
        <v>#N/A</v>
      </c>
      <c r="BM21" s="92" t="str">
        <f>VLOOKUP(I21,TrustManagement_table,5,false)</f>
        <v>#N/A</v>
      </c>
      <c r="BN21" s="98" t="str">
        <f>VLOOKUP(I21,TrustManagement_table,6,false)</f>
        <v>#N/A</v>
      </c>
      <c r="BO21" s="84"/>
      <c r="BP21" s="99" t="s">
        <v>43</v>
      </c>
      <c r="BQ21" s="18"/>
      <c r="BR21" s="18"/>
      <c r="BS21" s="18"/>
      <c r="BT21" s="18"/>
      <c r="BU21" s="18"/>
      <c r="BV21" s="18"/>
      <c r="BW21" s="18"/>
    </row>
    <row r="22">
      <c r="A22" s="51" t="str">
        <f t="shared" si="5"/>
        <v> +  +  +  +  + </v>
      </c>
      <c r="B22" s="52" t="s">
        <v>108</v>
      </c>
      <c r="C22" s="53" t="s">
        <v>37</v>
      </c>
      <c r="D22" s="54"/>
      <c r="E22" s="52"/>
      <c r="F22" s="52"/>
      <c r="G22" s="52"/>
      <c r="H22" s="52"/>
      <c r="I22" s="53"/>
      <c r="J22" s="55" t="s">
        <v>33</v>
      </c>
      <c r="K22" s="53" t="s">
        <v>33</v>
      </c>
      <c r="L22" s="53" t="s">
        <v>33</v>
      </c>
      <c r="M22" s="67" t="str">
        <f>VLOOKUP(D22,CredentialFormat_table,2,false)</f>
        <v>#N/A</v>
      </c>
      <c r="N22" s="57" t="str">
        <f>VLOOKUP(D22,CredentialFormat_table,3,false)</f>
        <v>#N/A</v>
      </c>
      <c r="O22" s="57" t="str">
        <f>VLOOKUP(D22,CredentialFormat_table,4,false)</f>
        <v>#N/A</v>
      </c>
      <c r="P22" s="57" t="str">
        <f>VLOOKUP(D22,CredentialFormat_table,5,false)</f>
        <v>#N/A</v>
      </c>
      <c r="Q22" s="57" t="str">
        <f>VLOOKUP(D22,CredentialFormat_table,6,false)</f>
        <v>#N/A</v>
      </c>
      <c r="R22" s="57" t="str">
        <f>VLOOKUP(D22,CredentialFormat_table,7,false)</f>
        <v>#N/A</v>
      </c>
      <c r="S22" s="57" t="str">
        <f>VLOOKUP(D22,CredentialFormat_table,8,false)</f>
        <v>#N/A</v>
      </c>
      <c r="T22" s="57" t="str">
        <f>VLOOKUP(D22,CredentialFormat_table,9,false)</f>
        <v>#N/A</v>
      </c>
      <c r="U22" s="57" t="str">
        <f>VLOOKUP(D22,CredentialFormat_table,10,false)</f>
        <v>#N/A</v>
      </c>
      <c r="V22" s="57" t="str">
        <f>VLOOKUP(D22,CredentialFormat_table,11,false)</f>
        <v>#N/A</v>
      </c>
      <c r="W22" s="57" t="str">
        <f>VLOOKUP(D22,CredentialFormat_table,12,false)</f>
        <v>#N/A</v>
      </c>
      <c r="X22" s="57" t="str">
        <f>VLOOKUP(D22,CredentialFormat_table,13,false)</f>
        <v>#N/A</v>
      </c>
      <c r="Y22" s="59" t="str">
        <f>VLOOKUP(E22,SigningAlgorithm_table,2,false)</f>
        <v>#N/A</v>
      </c>
      <c r="Z22" s="57" t="str">
        <f>VLOOKUP(E22,SigningAlgorithm_table,3,false)</f>
        <v>#N/A</v>
      </c>
      <c r="AA22" s="57" t="str">
        <f>VLOOKUP(E22,SigningAlgorithm_table,4,false)</f>
        <v>#N/A</v>
      </c>
      <c r="AB22" s="57" t="str">
        <f>VLOOKUP(E22,SigningAlgorithm_table,5,false)</f>
        <v>#N/A</v>
      </c>
      <c r="AC22" s="57" t="str">
        <f>VLOOKUP(E22,SigningAlgorithm_table,6,false)</f>
        <v>#N/A</v>
      </c>
      <c r="AD22" s="57" t="str">
        <f>VLOOKUP(E22,SigningAlgorithm_table,7,false)</f>
        <v>#N/A</v>
      </c>
      <c r="AE22" s="57" t="str">
        <f>VLOOKUP(E22,SigningAlgorithm_table,8,false)</f>
        <v>#N/A</v>
      </c>
      <c r="AF22" s="57" t="str">
        <f>VLOOKUP(E22,SigningAlgorithm_table,9,false)</f>
        <v>#N/A</v>
      </c>
      <c r="AG22" s="57" t="str">
        <f>VLOOKUP(E22,SigningAlgorithm_table,10,false)</f>
        <v>#N/A</v>
      </c>
      <c r="AH22" s="57" t="str">
        <f>VLOOKUP(E22,SigningAlgorithm_table,11,false)</f>
        <v>#N/A</v>
      </c>
      <c r="AI22" s="57" t="str">
        <f>VLOOKUP(E22,SigningAlgorithm_table,12,false)</f>
        <v>#N/A</v>
      </c>
      <c r="AJ22" s="60" t="str">
        <f>VLOOKUP(F22,RevocationAlgorithm_table,2,false)</f>
        <v>#N/A</v>
      </c>
      <c r="AK22" s="57" t="str">
        <f>VLOOKUP(F22,RevocationAlgorithm_table,3,false)</f>
        <v>#N/A</v>
      </c>
      <c r="AL22" s="57" t="str">
        <f>VLOOKUP(F22,RevocationAlgorithm_table,4,false)</f>
        <v>#N/A</v>
      </c>
      <c r="AM22" s="57" t="str">
        <f>VLOOKUP(F22,RevocationAlgorithm_table,5,false)</f>
        <v>#N/A</v>
      </c>
      <c r="AN22" s="57" t="str">
        <f>VLOOKUP(F22,RevocationAlgorithm_table,6,false)</f>
        <v>#N/A</v>
      </c>
      <c r="AO22" s="57" t="str">
        <f>VLOOKUP(F22,RevocationAlgorithm_table,7,false)</f>
        <v>#N/A</v>
      </c>
      <c r="AP22" s="57" t="str">
        <f>VLOOKUP(F22,RevocationAlgorithm_table,8,false)</f>
        <v>#N/A</v>
      </c>
      <c r="AQ22" s="57" t="str">
        <f>VLOOKUP(F22,RevocationAlgorithm_table,9,false)</f>
        <v>#N/A</v>
      </c>
      <c r="AR22" s="57" t="str">
        <f>VLOOKUP(F22,RevocationAlgorithm_table,10,false)</f>
        <v>#N/A</v>
      </c>
      <c r="AS22" s="57" t="str">
        <f>VLOOKUP(F22,RevocationAlgorithm_table,11,false)</f>
        <v>#N/A</v>
      </c>
      <c r="AT22" s="57" t="str">
        <f>VLOOKUP(F22,RevocationAlgorithm_table,12,false)</f>
        <v>#N/A</v>
      </c>
      <c r="AU22" s="57" t="str">
        <f>VLOOKUP(F22,RevocationAlgorithm_table,13,false)</f>
        <v>#N/A</v>
      </c>
      <c r="AV22" s="68" t="str">
        <f>VLOOKUP(G22,KeyManagement_table,2,false)</f>
        <v>#N/A</v>
      </c>
      <c r="AW22" s="57" t="str">
        <f>VLOOKUP(G22,KeyManagement_table,3,false)</f>
        <v>#N/A</v>
      </c>
      <c r="AX22" s="57" t="str">
        <f>VLOOKUP(G22,KeyManagement_table,4,false)</f>
        <v>#N/A</v>
      </c>
      <c r="AY22" s="57" t="str">
        <f>VLOOKUP(G22,KeyManagement_table,5,false)</f>
        <v>#N/A</v>
      </c>
      <c r="AZ22" s="57" t="str">
        <f>VLOOKUP(G22,KeyManagement_table,6,false)</f>
        <v>#N/A</v>
      </c>
      <c r="BA22" s="57" t="str">
        <f>VLOOKUP(G22,KeyManagement_table,7,false)</f>
        <v>#N/A</v>
      </c>
      <c r="BB22" s="57" t="str">
        <f>VLOOKUP(G22,KeyManagement_table,7,false)</f>
        <v>#N/A</v>
      </c>
      <c r="BC22" s="68" t="str">
        <f>VLOOKUP(G22,KeyManagement_table,2,false)</f>
        <v>#N/A</v>
      </c>
      <c r="BD22" s="57" t="str">
        <f>VLOOKUP(G22,KeyManagement_table,3,false)</f>
        <v>#N/A</v>
      </c>
      <c r="BE22" s="57" t="str">
        <f>VLOOKUP(G22,KeyManagement_table,4,false)</f>
        <v>#N/A</v>
      </c>
      <c r="BF22" s="57" t="str">
        <f>VLOOKUP(G22,KeyManagement_table,5,false)</f>
        <v>#N/A</v>
      </c>
      <c r="BG22" s="57" t="str">
        <f>VLOOKUP(G22,KeyManagement_table,6,false)</f>
        <v>#N/A</v>
      </c>
      <c r="BH22" s="57" t="str">
        <f>VLOOKUP(G22,KeyManagement_table,7,false)</f>
        <v>#N/A</v>
      </c>
      <c r="BI22" s="62" t="str">
        <f>VLOOKUP(G22,KeyManagement_table,8,false)</f>
        <v>#N/A</v>
      </c>
      <c r="BJ22" s="57" t="str">
        <f>VLOOKUP(I22,TrustManagement_table,2,false)</f>
        <v>#N/A</v>
      </c>
      <c r="BK22" s="57" t="str">
        <f>VLOOKUP(I22,TrustManagement_table,3,false)</f>
        <v>#N/A</v>
      </c>
      <c r="BL22" s="57" t="str">
        <f>VLOOKUP(I22,TrustManagement_table,4,false)</f>
        <v>#N/A</v>
      </c>
      <c r="BM22" s="57" t="str">
        <f>VLOOKUP(I22,TrustManagement_table,5,false)</f>
        <v>#N/A</v>
      </c>
      <c r="BN22" s="63" t="str">
        <f>VLOOKUP(I22,TrustManagement_table,6,false)</f>
        <v>#N/A</v>
      </c>
      <c r="BP22" s="50"/>
      <c r="BQ22" s="18"/>
      <c r="BR22" s="18"/>
      <c r="BS22" s="18"/>
      <c r="BT22" s="18"/>
      <c r="BU22" s="18"/>
      <c r="BV22" s="18"/>
      <c r="BW22" s="18"/>
    </row>
    <row r="23">
      <c r="A23" s="100"/>
      <c r="B23" s="101"/>
      <c r="C23" s="101"/>
      <c r="D23" s="102"/>
      <c r="E23" s="101"/>
      <c r="F23" s="101"/>
      <c r="G23" s="101"/>
      <c r="H23" s="101"/>
      <c r="I23" s="101"/>
      <c r="J23" s="103"/>
      <c r="K23" s="101"/>
      <c r="L23" s="101"/>
      <c r="M23" s="104"/>
      <c r="N23" s="101"/>
      <c r="O23" s="101"/>
      <c r="P23" s="101"/>
      <c r="Q23" s="101"/>
      <c r="R23" s="101"/>
      <c r="S23" s="101"/>
      <c r="T23" s="101"/>
      <c r="U23" s="101"/>
      <c r="V23" s="101"/>
      <c r="W23" s="101"/>
      <c r="X23" s="101"/>
      <c r="Y23" s="105"/>
      <c r="Z23" s="101"/>
      <c r="AA23" s="101"/>
      <c r="AB23" s="101"/>
      <c r="AC23" s="101"/>
      <c r="AD23" s="101"/>
      <c r="AE23" s="101"/>
      <c r="AF23" s="101"/>
      <c r="AG23" s="101"/>
      <c r="AH23" s="101"/>
      <c r="AI23" s="101"/>
      <c r="AJ23" s="106"/>
      <c r="AK23" s="101"/>
      <c r="AL23" s="101"/>
      <c r="AM23" s="101"/>
      <c r="AN23" s="101"/>
      <c r="AO23" s="101"/>
      <c r="AP23" s="101"/>
      <c r="AQ23" s="101"/>
      <c r="AR23" s="101"/>
      <c r="AS23" s="101"/>
      <c r="AT23" s="101"/>
      <c r="AU23" s="101"/>
      <c r="AV23" s="107"/>
      <c r="AW23" s="101"/>
      <c r="AX23" s="101"/>
      <c r="AY23" s="101"/>
      <c r="AZ23" s="101"/>
      <c r="BA23" s="101"/>
      <c r="BB23" s="101"/>
      <c r="BC23" s="107"/>
      <c r="BD23" s="101"/>
      <c r="BE23" s="101"/>
      <c r="BF23" s="101"/>
      <c r="BG23" s="101"/>
      <c r="BH23" s="101"/>
      <c r="BI23" s="108"/>
      <c r="BJ23" s="109"/>
      <c r="BK23" s="109"/>
      <c r="BL23" s="109"/>
      <c r="BM23" s="109"/>
      <c r="BN23" s="110"/>
      <c r="BP23" s="50"/>
      <c r="BQ23" s="18"/>
      <c r="BR23" s="18"/>
      <c r="BS23" s="18"/>
      <c r="BT23" s="18"/>
      <c r="BU23" s="18"/>
      <c r="BV23" s="18"/>
      <c r="BW23" s="18"/>
    </row>
    <row r="24">
      <c r="A24" s="41"/>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P24" s="18"/>
      <c r="BQ24" s="18"/>
      <c r="BR24" s="18"/>
      <c r="BS24" s="18"/>
      <c r="BT24" s="18"/>
      <c r="BU24" s="18"/>
      <c r="BV24" s="18"/>
    </row>
    <row r="25">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P25" s="18"/>
      <c r="BQ25" s="18"/>
      <c r="BR25" s="18"/>
      <c r="BS25" s="18"/>
      <c r="BT25" s="18"/>
      <c r="BU25" s="18"/>
      <c r="BV25" s="18"/>
    </row>
    <row r="26">
      <c r="A26" s="111" t="s">
        <v>109</v>
      </c>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P26" s="18"/>
      <c r="BQ26" s="18"/>
      <c r="BR26" s="18"/>
      <c r="BS26" s="18"/>
      <c r="BT26" s="18"/>
      <c r="BU26" s="18"/>
      <c r="BV26" s="18"/>
    </row>
    <row r="27">
      <c r="A27" s="112" t="s">
        <v>110</v>
      </c>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P27" s="18"/>
      <c r="BQ27" s="18"/>
      <c r="BR27" s="18"/>
      <c r="BS27" s="18"/>
      <c r="BT27" s="18"/>
      <c r="BU27" s="18"/>
      <c r="BV27" s="18"/>
    </row>
    <row r="28">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P28" s="18"/>
      <c r="BQ28" s="18"/>
      <c r="BR28" s="18"/>
      <c r="BS28" s="18"/>
      <c r="BT28" s="18"/>
      <c r="BU28" s="18"/>
      <c r="BV28" s="18"/>
    </row>
    <row r="29">
      <c r="A29" s="113" t="s">
        <v>111</v>
      </c>
      <c r="B29" s="114" t="s">
        <v>112</v>
      </c>
      <c r="C29" s="115" t="s">
        <v>15</v>
      </c>
      <c r="D29" s="114" t="s">
        <v>113</v>
      </c>
      <c r="E29" s="114" t="s">
        <v>114</v>
      </c>
      <c r="F29" s="114" t="s">
        <v>115</v>
      </c>
      <c r="G29" s="114" t="s">
        <v>116</v>
      </c>
      <c r="H29" s="114" t="s">
        <v>117</v>
      </c>
      <c r="I29" s="114"/>
      <c r="J29" s="114" t="s">
        <v>118</v>
      </c>
      <c r="K29" s="114" t="s">
        <v>119</v>
      </c>
      <c r="L29" s="114" t="s">
        <v>120</v>
      </c>
      <c r="M29" s="114" t="s">
        <v>121</v>
      </c>
      <c r="N29" s="115" t="s">
        <v>122</v>
      </c>
      <c r="AV29" s="18"/>
      <c r="AW29" s="18"/>
      <c r="AX29" s="18"/>
      <c r="AY29" s="18"/>
      <c r="AZ29" s="18"/>
      <c r="BA29" s="18"/>
      <c r="BB29" s="18"/>
      <c r="BC29" s="18"/>
      <c r="BD29" s="18"/>
      <c r="BE29" s="18"/>
      <c r="BF29" s="18"/>
      <c r="BG29" s="18"/>
      <c r="BP29" s="18"/>
      <c r="BQ29" s="18"/>
      <c r="BR29" s="18"/>
      <c r="BS29" s="18"/>
    </row>
    <row r="30" ht="84.0" customHeight="1">
      <c r="A30" s="116" t="s">
        <v>123</v>
      </c>
      <c r="B30" s="117" t="s">
        <v>124</v>
      </c>
      <c r="C30" s="117" t="s">
        <v>125</v>
      </c>
      <c r="D30" s="117" t="s">
        <v>126</v>
      </c>
      <c r="E30" s="117" t="s">
        <v>127</v>
      </c>
      <c r="F30" s="117" t="s">
        <v>128</v>
      </c>
      <c r="G30" s="117" t="s">
        <v>129</v>
      </c>
      <c r="H30" s="117" t="s">
        <v>130</v>
      </c>
      <c r="I30" s="117"/>
      <c r="J30" s="117" t="s">
        <v>131</v>
      </c>
      <c r="K30" s="117" t="s">
        <v>132</v>
      </c>
      <c r="L30" s="117" t="s">
        <v>133</v>
      </c>
      <c r="M30" s="117" t="s">
        <v>134</v>
      </c>
      <c r="N30" s="118" t="s">
        <v>135</v>
      </c>
      <c r="P30" s="111"/>
      <c r="AV30" s="41"/>
      <c r="AW30" s="41"/>
      <c r="AX30" s="41"/>
      <c r="AY30" s="41"/>
      <c r="AZ30" s="41"/>
      <c r="BA30" s="41"/>
      <c r="BB30" s="41"/>
      <c r="BC30" s="41"/>
      <c r="BD30" s="41"/>
      <c r="BE30" s="41"/>
      <c r="BF30" s="41"/>
      <c r="BG30" s="41"/>
      <c r="BP30" s="41"/>
      <c r="BQ30" s="41"/>
      <c r="BR30" s="41"/>
      <c r="BS30" s="41"/>
    </row>
    <row r="31">
      <c r="A31" s="119" t="s">
        <v>25</v>
      </c>
      <c r="B31" s="120" t="s">
        <v>136</v>
      </c>
      <c r="C31" s="121" t="s">
        <v>33</v>
      </c>
      <c r="D31" s="122" t="s">
        <v>137</v>
      </c>
      <c r="E31" s="121" t="s">
        <v>138</v>
      </c>
      <c r="F31" s="121" t="s">
        <v>139</v>
      </c>
      <c r="G31" s="121" t="s">
        <v>140</v>
      </c>
      <c r="H31" s="121" t="s">
        <v>141</v>
      </c>
      <c r="I31" s="121"/>
      <c r="J31" s="121" t="s">
        <v>142</v>
      </c>
      <c r="K31" s="121" t="s">
        <v>143</v>
      </c>
      <c r="L31" s="121" t="s">
        <v>144</v>
      </c>
      <c r="M31" s="121" t="s">
        <v>28</v>
      </c>
      <c r="N31" s="123" t="s">
        <v>145</v>
      </c>
      <c r="P31" s="112"/>
      <c r="AV31" s="124"/>
      <c r="AW31" s="124"/>
      <c r="AX31" s="124"/>
      <c r="AY31" s="124"/>
      <c r="AZ31" s="124"/>
      <c r="BA31" s="124"/>
      <c r="BB31" s="124"/>
      <c r="BC31" s="124"/>
      <c r="BD31" s="124"/>
      <c r="BE31" s="124"/>
      <c r="BF31" s="124"/>
      <c r="BG31" s="124"/>
      <c r="BH31" s="124"/>
      <c r="BI31" s="124"/>
      <c r="BJ31" s="124"/>
      <c r="BK31" s="124"/>
      <c r="BO31" s="124"/>
      <c r="BP31" s="57"/>
      <c r="BQ31" s="124"/>
      <c r="BR31" s="124"/>
      <c r="BS31" s="124"/>
      <c r="BT31" s="124"/>
      <c r="BU31" s="124"/>
    </row>
    <row r="32">
      <c r="A32" s="119" t="s">
        <v>38</v>
      </c>
      <c r="B32" s="125" t="s">
        <v>146</v>
      </c>
      <c r="C32" s="126" t="s">
        <v>147</v>
      </c>
      <c r="D32" s="122" t="s">
        <v>148</v>
      </c>
      <c r="E32" s="121" t="s">
        <v>149</v>
      </c>
      <c r="F32" s="121" t="s">
        <v>150</v>
      </c>
      <c r="G32" s="121" t="s">
        <v>151</v>
      </c>
      <c r="H32" s="121" t="s">
        <v>144</v>
      </c>
      <c r="I32" s="121"/>
      <c r="J32" s="121" t="s">
        <v>144</v>
      </c>
      <c r="K32" s="121" t="s">
        <v>152</v>
      </c>
      <c r="L32" s="121" t="s">
        <v>153</v>
      </c>
      <c r="M32" s="121"/>
      <c r="N32" s="123"/>
      <c r="P32" s="127"/>
      <c r="AV32" s="124"/>
      <c r="AW32" s="124"/>
      <c r="AX32" s="124"/>
      <c r="AY32" s="124"/>
      <c r="AZ32" s="124"/>
      <c r="BA32" s="124"/>
      <c r="BB32" s="124"/>
      <c r="BC32" s="124"/>
      <c r="BD32" s="124"/>
      <c r="BE32" s="124"/>
      <c r="BF32" s="124"/>
      <c r="BG32" s="124"/>
      <c r="BH32" s="124"/>
      <c r="BI32" s="124"/>
      <c r="BJ32" s="124"/>
      <c r="BK32" s="124"/>
      <c r="BO32" s="124"/>
      <c r="BP32" s="57"/>
      <c r="BQ32" s="124"/>
      <c r="BR32" s="124"/>
      <c r="BS32" s="124"/>
      <c r="BT32" s="124"/>
      <c r="BU32" s="124"/>
    </row>
    <row r="33">
      <c r="A33" s="119" t="s">
        <v>49</v>
      </c>
      <c r="B33" s="121" t="s">
        <v>154</v>
      </c>
      <c r="C33" s="128" t="s">
        <v>33</v>
      </c>
      <c r="D33" s="121" t="s">
        <v>55</v>
      </c>
      <c r="E33" s="121" t="s">
        <v>155</v>
      </c>
      <c r="F33" s="121" t="s">
        <v>156</v>
      </c>
      <c r="G33" s="121" t="s">
        <v>157</v>
      </c>
      <c r="H33" s="121" t="s">
        <v>141</v>
      </c>
      <c r="I33" s="121"/>
      <c r="J33" s="121" t="s">
        <v>144</v>
      </c>
      <c r="K33" s="121"/>
      <c r="L33" s="121" t="s">
        <v>141</v>
      </c>
      <c r="M33" s="121"/>
      <c r="N33" s="123"/>
      <c r="AV33" s="124"/>
      <c r="AW33" s="124"/>
      <c r="AX33" s="124"/>
      <c r="AY33" s="124"/>
      <c r="AZ33" s="124"/>
      <c r="BA33" s="124"/>
      <c r="BB33" s="124"/>
      <c r="BC33" s="124"/>
      <c r="BD33" s="124"/>
      <c r="BE33" s="124"/>
      <c r="BF33" s="124"/>
      <c r="BG33" s="124"/>
      <c r="BH33" s="124"/>
      <c r="BI33" s="124"/>
      <c r="BJ33" s="124"/>
      <c r="BK33" s="124"/>
      <c r="BO33" s="124"/>
      <c r="BP33" s="57"/>
      <c r="BQ33" s="124"/>
      <c r="BR33" s="124"/>
      <c r="BS33" s="124"/>
      <c r="BT33" s="124"/>
      <c r="BU33" s="124"/>
    </row>
    <row r="34">
      <c r="A34" s="119" t="s">
        <v>158</v>
      </c>
      <c r="B34" s="122" t="s">
        <v>159</v>
      </c>
      <c r="C34" s="122" t="s">
        <v>160</v>
      </c>
      <c r="D34" s="122" t="s">
        <v>161</v>
      </c>
      <c r="E34" s="121" t="s">
        <v>162</v>
      </c>
      <c r="F34" s="121" t="s">
        <v>163</v>
      </c>
      <c r="G34" s="121" t="s">
        <v>164</v>
      </c>
      <c r="H34" s="121" t="s">
        <v>141</v>
      </c>
      <c r="I34" s="121"/>
      <c r="J34" s="121" t="s">
        <v>144</v>
      </c>
      <c r="K34" s="121" t="s">
        <v>141</v>
      </c>
      <c r="L34" s="121" t="s">
        <v>141</v>
      </c>
      <c r="M34" s="121"/>
      <c r="N34" s="123"/>
      <c r="AV34" s="124"/>
      <c r="AW34" s="124"/>
      <c r="AX34" s="124"/>
      <c r="AY34" s="124"/>
      <c r="AZ34" s="124"/>
      <c r="BA34" s="124"/>
      <c r="BB34" s="124"/>
      <c r="BC34" s="124"/>
      <c r="BD34" s="124"/>
      <c r="BE34" s="124"/>
      <c r="BF34" s="124"/>
      <c r="BG34" s="124"/>
      <c r="BH34" s="124"/>
      <c r="BI34" s="124"/>
      <c r="BJ34" s="124"/>
      <c r="BK34" s="124"/>
      <c r="BO34" s="124"/>
      <c r="BP34" s="57"/>
      <c r="BQ34" s="124"/>
      <c r="BR34" s="124"/>
      <c r="BS34" s="124"/>
      <c r="BT34" s="124"/>
      <c r="BU34" s="124"/>
    </row>
    <row r="35">
      <c r="A35" s="119" t="s">
        <v>165</v>
      </c>
      <c r="B35" s="121" t="s">
        <v>33</v>
      </c>
      <c r="C35" s="128" t="s">
        <v>33</v>
      </c>
      <c r="D35" s="122" t="s">
        <v>166</v>
      </c>
      <c r="E35" s="121" t="s">
        <v>167</v>
      </c>
      <c r="F35" s="121" t="s">
        <v>168</v>
      </c>
      <c r="G35" s="121" t="s">
        <v>164</v>
      </c>
      <c r="H35" s="121" t="s">
        <v>33</v>
      </c>
      <c r="I35" s="121"/>
      <c r="J35" s="121" t="s">
        <v>144</v>
      </c>
      <c r="K35" s="121" t="s">
        <v>169</v>
      </c>
      <c r="L35" s="121" t="s">
        <v>144</v>
      </c>
      <c r="M35" s="121"/>
      <c r="N35" s="123"/>
      <c r="AV35" s="124"/>
      <c r="AW35" s="124"/>
      <c r="AX35" s="124"/>
      <c r="AY35" s="124"/>
      <c r="AZ35" s="124"/>
      <c r="BA35" s="124"/>
      <c r="BB35" s="124"/>
      <c r="BC35" s="124"/>
      <c r="BD35" s="124"/>
      <c r="BE35" s="124"/>
      <c r="BF35" s="124"/>
      <c r="BG35" s="124"/>
      <c r="BH35" s="124"/>
      <c r="BI35" s="124"/>
      <c r="BJ35" s="124"/>
      <c r="BK35" s="124"/>
      <c r="BO35" s="124"/>
      <c r="BP35" s="57"/>
      <c r="BQ35" s="124"/>
      <c r="BR35" s="124"/>
      <c r="BS35" s="124"/>
      <c r="BT35" s="124"/>
      <c r="BU35" s="124"/>
    </row>
    <row r="36">
      <c r="A36" s="119" t="s">
        <v>60</v>
      </c>
      <c r="B36" s="125" t="str">
        <f>B34</f>
        <v>https://jwt.io/libraries</v>
      </c>
      <c r="C36" s="126" t="s">
        <v>147</v>
      </c>
      <c r="D36" s="122" t="s">
        <v>148</v>
      </c>
      <c r="E36" s="121" t="s">
        <v>149</v>
      </c>
      <c r="F36" s="121" t="s">
        <v>170</v>
      </c>
      <c r="G36" s="121" t="s">
        <v>171</v>
      </c>
      <c r="H36" s="121" t="s">
        <v>141</v>
      </c>
      <c r="I36" s="121"/>
      <c r="J36" s="121" t="s">
        <v>144</v>
      </c>
      <c r="K36" s="121" t="s">
        <v>141</v>
      </c>
      <c r="L36" s="121" t="s">
        <v>141</v>
      </c>
      <c r="M36" s="121"/>
      <c r="N36" s="123"/>
      <c r="AV36" s="124"/>
      <c r="AW36" s="124"/>
      <c r="AX36" s="124"/>
      <c r="AY36" s="124"/>
      <c r="AZ36" s="124"/>
      <c r="BA36" s="124"/>
      <c r="BB36" s="124"/>
      <c r="BC36" s="124"/>
      <c r="BD36" s="124"/>
      <c r="BE36" s="124"/>
      <c r="BF36" s="124"/>
      <c r="BG36" s="124"/>
      <c r="BH36" s="124"/>
      <c r="BI36" s="124"/>
      <c r="BJ36" s="124"/>
      <c r="BK36" s="124"/>
      <c r="BO36" s="124"/>
      <c r="BP36" s="57"/>
      <c r="BQ36" s="124"/>
      <c r="BR36" s="124"/>
      <c r="BS36" s="124"/>
      <c r="BT36" s="124"/>
      <c r="BU36" s="124"/>
    </row>
    <row r="37">
      <c r="A37" s="129" t="s">
        <v>172</v>
      </c>
      <c r="B37" s="122" t="s">
        <v>173</v>
      </c>
      <c r="C37" s="122" t="s">
        <v>160</v>
      </c>
      <c r="D37" s="122" t="s">
        <v>174</v>
      </c>
      <c r="E37" s="121" t="s">
        <v>175</v>
      </c>
      <c r="F37" s="121" t="s">
        <v>176</v>
      </c>
      <c r="G37" s="121" t="s">
        <v>177</v>
      </c>
      <c r="H37" s="121" t="s">
        <v>141</v>
      </c>
      <c r="I37" s="121"/>
      <c r="J37" s="121" t="s">
        <v>144</v>
      </c>
      <c r="K37" s="121" t="s">
        <v>178</v>
      </c>
      <c r="L37" s="121" t="s">
        <v>141</v>
      </c>
      <c r="M37" s="121"/>
      <c r="N37" s="123"/>
      <c r="AV37" s="124"/>
      <c r="AW37" s="124"/>
      <c r="AX37" s="124"/>
      <c r="AY37" s="124"/>
      <c r="AZ37" s="124"/>
      <c r="BA37" s="124"/>
      <c r="BB37" s="124"/>
      <c r="BC37" s="124"/>
      <c r="BD37" s="124"/>
      <c r="BE37" s="124"/>
      <c r="BF37" s="124"/>
      <c r="BG37" s="124"/>
      <c r="BH37" s="124"/>
      <c r="BI37" s="124"/>
      <c r="BJ37" s="124"/>
      <c r="BK37" s="124"/>
      <c r="BO37" s="124"/>
      <c r="BP37" s="57"/>
      <c r="BQ37" s="124"/>
      <c r="BR37" s="124"/>
      <c r="BS37" s="124"/>
      <c r="BT37" s="124"/>
      <c r="BU37" s="124"/>
    </row>
    <row r="38">
      <c r="A38" s="119" t="s">
        <v>74</v>
      </c>
      <c r="B38" s="121" t="s">
        <v>33</v>
      </c>
      <c r="C38" s="122" t="s">
        <v>160</v>
      </c>
      <c r="D38" s="122" t="s">
        <v>174</v>
      </c>
      <c r="E38" s="121" t="s">
        <v>175</v>
      </c>
      <c r="F38" s="121" t="s">
        <v>179</v>
      </c>
      <c r="G38" s="121" t="s">
        <v>177</v>
      </c>
      <c r="H38" s="121" t="s">
        <v>141</v>
      </c>
      <c r="I38" s="121"/>
      <c r="J38" s="121" t="s">
        <v>144</v>
      </c>
      <c r="K38" s="121" t="s">
        <v>178</v>
      </c>
      <c r="L38" s="121" t="s">
        <v>141</v>
      </c>
      <c r="M38" s="121"/>
      <c r="N38" s="123"/>
      <c r="AV38" s="124"/>
      <c r="AW38" s="124"/>
      <c r="AX38" s="124"/>
      <c r="AY38" s="124"/>
      <c r="AZ38" s="124"/>
      <c r="BA38" s="124"/>
      <c r="BB38" s="124"/>
      <c r="BC38" s="124"/>
      <c r="BD38" s="124"/>
      <c r="BE38" s="124"/>
      <c r="BF38" s="124"/>
      <c r="BG38" s="124"/>
      <c r="BH38" s="124"/>
      <c r="BI38" s="124"/>
      <c r="BJ38" s="124"/>
      <c r="BK38" s="124"/>
      <c r="BO38" s="124"/>
      <c r="BP38" s="57"/>
      <c r="BQ38" s="124"/>
      <c r="BR38" s="124"/>
      <c r="BS38" s="124"/>
      <c r="BT38" s="124"/>
      <c r="BU38" s="124"/>
    </row>
    <row r="39">
      <c r="A39" s="119" t="s">
        <v>70</v>
      </c>
      <c r="B39" s="121" t="s">
        <v>33</v>
      </c>
      <c r="C39" s="128" t="s">
        <v>33</v>
      </c>
      <c r="D39" s="128" t="s">
        <v>33</v>
      </c>
      <c r="E39" s="121" t="s">
        <v>180</v>
      </c>
      <c r="F39" s="121" t="s">
        <v>163</v>
      </c>
      <c r="G39" s="121" t="s">
        <v>181</v>
      </c>
      <c r="H39" s="121" t="s">
        <v>141</v>
      </c>
      <c r="I39" s="121"/>
      <c r="J39" s="121" t="s">
        <v>144</v>
      </c>
      <c r="K39" s="121" t="s">
        <v>141</v>
      </c>
      <c r="L39" s="121" t="s">
        <v>141</v>
      </c>
      <c r="M39" s="121"/>
      <c r="N39" s="123"/>
      <c r="AV39" s="124"/>
      <c r="AW39" s="124"/>
      <c r="AX39" s="124"/>
      <c r="AY39" s="124"/>
      <c r="AZ39" s="124"/>
      <c r="BA39" s="124"/>
      <c r="BB39" s="124"/>
      <c r="BC39" s="124"/>
      <c r="BD39" s="124"/>
      <c r="BE39" s="124"/>
      <c r="BF39" s="124"/>
      <c r="BG39" s="124"/>
      <c r="BH39" s="124"/>
      <c r="BI39" s="124"/>
      <c r="BJ39" s="124"/>
      <c r="BK39" s="124"/>
      <c r="BO39" s="124"/>
      <c r="BP39" s="57"/>
      <c r="BQ39" s="124"/>
      <c r="BR39" s="124"/>
      <c r="BS39" s="124"/>
      <c r="BT39" s="124"/>
      <c r="BU39" s="124"/>
    </row>
    <row r="40">
      <c r="A40" s="119" t="s">
        <v>182</v>
      </c>
      <c r="B40" s="121" t="s">
        <v>33</v>
      </c>
      <c r="C40" s="128" t="s">
        <v>33</v>
      </c>
      <c r="D40" s="122" t="s">
        <v>183</v>
      </c>
      <c r="E40" s="121" t="s">
        <v>162</v>
      </c>
      <c r="F40" s="121" t="s">
        <v>170</v>
      </c>
      <c r="G40" s="121" t="s">
        <v>157</v>
      </c>
      <c r="H40" s="121" t="s">
        <v>33</v>
      </c>
      <c r="I40" s="121"/>
      <c r="J40" s="121" t="s">
        <v>144</v>
      </c>
      <c r="K40" s="121" t="s">
        <v>141</v>
      </c>
      <c r="L40" s="121" t="s">
        <v>141</v>
      </c>
      <c r="M40" s="121"/>
      <c r="N40" s="123"/>
      <c r="AV40" s="124"/>
      <c r="AW40" s="124"/>
      <c r="AX40" s="124"/>
      <c r="AY40" s="124"/>
      <c r="AZ40" s="124"/>
      <c r="BA40" s="124"/>
      <c r="BB40" s="124"/>
      <c r="BC40" s="124"/>
      <c r="BD40" s="124"/>
      <c r="BE40" s="124"/>
      <c r="BF40" s="124"/>
      <c r="BG40" s="124"/>
      <c r="BH40" s="124"/>
      <c r="BI40" s="124"/>
      <c r="BJ40" s="124"/>
      <c r="BK40" s="124"/>
      <c r="BO40" s="124"/>
      <c r="BP40" s="57"/>
      <c r="BQ40" s="124"/>
      <c r="BR40" s="124"/>
      <c r="BS40" s="124"/>
      <c r="BT40" s="124"/>
      <c r="BU40" s="124"/>
    </row>
    <row r="41">
      <c r="A41" s="119" t="s">
        <v>184</v>
      </c>
      <c r="B41" s="121" t="s">
        <v>33</v>
      </c>
      <c r="C41" s="128" t="s">
        <v>33</v>
      </c>
      <c r="D41" s="122" t="s">
        <v>185</v>
      </c>
      <c r="E41" s="121" t="s">
        <v>186</v>
      </c>
      <c r="F41" s="121" t="s">
        <v>33</v>
      </c>
      <c r="G41" s="121" t="s">
        <v>187</v>
      </c>
      <c r="H41" s="121" t="s">
        <v>33</v>
      </c>
      <c r="I41" s="121"/>
      <c r="J41" s="121" t="s">
        <v>144</v>
      </c>
      <c r="K41" s="121" t="s">
        <v>188</v>
      </c>
      <c r="L41" s="121" t="s">
        <v>189</v>
      </c>
      <c r="M41" s="121"/>
      <c r="N41" s="123"/>
      <c r="AV41" s="124"/>
      <c r="AW41" s="124"/>
      <c r="AX41" s="124"/>
      <c r="AY41" s="124"/>
      <c r="AZ41" s="124"/>
      <c r="BA41" s="124"/>
      <c r="BB41" s="124"/>
      <c r="BC41" s="124"/>
      <c r="BD41" s="124"/>
      <c r="BE41" s="124"/>
      <c r="BF41" s="124"/>
      <c r="BG41" s="124"/>
      <c r="BH41" s="124"/>
      <c r="BI41" s="124"/>
      <c r="BJ41" s="124"/>
      <c r="BK41" s="124"/>
      <c r="BO41" s="124"/>
      <c r="BP41" s="57"/>
      <c r="BQ41" s="124"/>
      <c r="BR41" s="124"/>
      <c r="BS41" s="124"/>
      <c r="BT41" s="124"/>
      <c r="BU41" s="124"/>
    </row>
    <row r="42">
      <c r="A42" s="119" t="s">
        <v>190</v>
      </c>
      <c r="B42" s="121" t="s">
        <v>33</v>
      </c>
      <c r="C42" s="128" t="s">
        <v>33</v>
      </c>
      <c r="D42" s="122" t="s">
        <v>191</v>
      </c>
      <c r="E42" s="130" t="s">
        <v>186</v>
      </c>
      <c r="F42" s="128" t="s">
        <v>33</v>
      </c>
      <c r="G42" s="121" t="s">
        <v>33</v>
      </c>
      <c r="H42" s="121" t="s">
        <v>33</v>
      </c>
      <c r="I42" s="121"/>
      <c r="J42" s="121" t="s">
        <v>144</v>
      </c>
      <c r="K42" s="121" t="s">
        <v>144</v>
      </c>
      <c r="L42" s="121" t="s">
        <v>33</v>
      </c>
      <c r="M42" s="121"/>
      <c r="N42" s="123"/>
      <c r="AV42" s="124"/>
      <c r="AW42" s="124"/>
      <c r="AX42" s="124"/>
      <c r="AY42" s="124"/>
      <c r="AZ42" s="124"/>
      <c r="BA42" s="124"/>
      <c r="BB42" s="124"/>
      <c r="BC42" s="124"/>
      <c r="BD42" s="124"/>
      <c r="BE42" s="124"/>
      <c r="BF42" s="124"/>
      <c r="BG42" s="124"/>
      <c r="BH42" s="124"/>
      <c r="BI42" s="124"/>
      <c r="BJ42" s="124"/>
      <c r="BK42" s="124"/>
      <c r="BO42" s="124"/>
      <c r="BP42" s="57"/>
      <c r="BQ42" s="124"/>
      <c r="BR42" s="124"/>
      <c r="BS42" s="124"/>
      <c r="BT42" s="124"/>
      <c r="BU42" s="124"/>
    </row>
    <row r="43">
      <c r="A43" s="119" t="s">
        <v>65</v>
      </c>
      <c r="B43" s="121" t="s">
        <v>33</v>
      </c>
      <c r="C43" s="128" t="s">
        <v>33</v>
      </c>
      <c r="D43" s="121" t="s">
        <v>33</v>
      </c>
      <c r="E43" s="130" t="s">
        <v>192</v>
      </c>
      <c r="F43" s="121" t="s">
        <v>33</v>
      </c>
      <c r="G43" s="121" t="s">
        <v>33</v>
      </c>
      <c r="H43" s="121" t="s">
        <v>33</v>
      </c>
      <c r="I43" s="121"/>
      <c r="J43" s="121" t="s">
        <v>33</v>
      </c>
      <c r="K43" s="121" t="s">
        <v>144</v>
      </c>
      <c r="L43" s="121" t="s">
        <v>33</v>
      </c>
      <c r="M43" s="121"/>
      <c r="N43" s="123"/>
      <c r="AV43" s="124"/>
      <c r="AW43" s="124"/>
      <c r="AX43" s="124"/>
      <c r="AY43" s="124"/>
      <c r="AZ43" s="124"/>
      <c r="BA43" s="124"/>
      <c r="BB43" s="124"/>
      <c r="BC43" s="124"/>
      <c r="BD43" s="124"/>
      <c r="BE43" s="124"/>
      <c r="BF43" s="124"/>
      <c r="BG43" s="124"/>
      <c r="BH43" s="124"/>
      <c r="BI43" s="124"/>
      <c r="BJ43" s="124"/>
      <c r="BK43" s="124"/>
      <c r="BO43" s="124"/>
      <c r="BP43" s="57"/>
      <c r="BQ43" s="124"/>
      <c r="BR43" s="124"/>
      <c r="BS43" s="124"/>
      <c r="BT43" s="124"/>
      <c r="BU43" s="124"/>
    </row>
    <row r="44">
      <c r="A44" s="119" t="s">
        <v>193</v>
      </c>
      <c r="B44" s="122" t="s">
        <v>194</v>
      </c>
      <c r="C44" s="122" t="s">
        <v>195</v>
      </c>
      <c r="D44" s="122" t="s">
        <v>196</v>
      </c>
      <c r="E44" s="121" t="s">
        <v>197</v>
      </c>
      <c r="F44" s="121" t="s">
        <v>198</v>
      </c>
      <c r="G44" s="121" t="s">
        <v>157</v>
      </c>
      <c r="H44" s="121" t="s">
        <v>199</v>
      </c>
      <c r="I44" s="121"/>
      <c r="J44" s="121" t="s">
        <v>200</v>
      </c>
      <c r="K44" s="121" t="s">
        <v>201</v>
      </c>
      <c r="L44" s="121" t="s">
        <v>141</v>
      </c>
      <c r="M44" s="121"/>
      <c r="N44" s="123"/>
      <c r="O44" s="124"/>
      <c r="P44" s="124"/>
      <c r="Q44" s="124"/>
      <c r="R44" s="124"/>
      <c r="S44" s="124"/>
      <c r="T44" s="124"/>
      <c r="U44" s="124"/>
      <c r="V44" s="124"/>
      <c r="W44" s="124"/>
      <c r="X44" s="124"/>
      <c r="Y44" s="124"/>
      <c r="Z44" s="124"/>
      <c r="AA44" s="124"/>
      <c r="AB44" s="124"/>
      <c r="AC44" s="124"/>
      <c r="AD44" s="124"/>
      <c r="AE44" s="124"/>
      <c r="AF44" s="124"/>
      <c r="AG44" s="124"/>
      <c r="AH44" s="124"/>
      <c r="AI44" s="124"/>
      <c r="AJ44" s="124"/>
      <c r="AK44" s="124"/>
      <c r="AL44" s="124"/>
      <c r="AM44" s="124"/>
      <c r="AN44" s="124"/>
      <c r="AO44" s="124"/>
      <c r="AP44" s="124"/>
      <c r="AQ44" s="124"/>
      <c r="AR44" s="124"/>
      <c r="AS44" s="124"/>
      <c r="AT44" s="124"/>
      <c r="AU44" s="124"/>
      <c r="AV44" s="124"/>
      <c r="AW44" s="124"/>
      <c r="AX44" s="124"/>
      <c r="AY44" s="124"/>
      <c r="AZ44" s="124"/>
      <c r="BA44" s="124"/>
      <c r="BB44" s="124"/>
      <c r="BC44" s="124"/>
      <c r="BD44" s="124"/>
      <c r="BE44" s="124"/>
      <c r="BF44" s="124"/>
      <c r="BG44" s="124"/>
      <c r="BH44" s="124"/>
      <c r="BI44" s="124"/>
      <c r="BJ44" s="124"/>
      <c r="BK44" s="124"/>
      <c r="BO44" s="124"/>
      <c r="BP44" s="50"/>
      <c r="BQ44" s="124"/>
      <c r="BR44" s="124"/>
      <c r="BS44" s="124"/>
      <c r="BT44" s="124"/>
      <c r="BU44" s="124"/>
    </row>
    <row r="45">
      <c r="A45" s="119" t="s">
        <v>78</v>
      </c>
      <c r="B45" s="121"/>
      <c r="C45" s="121"/>
      <c r="D45" s="121"/>
      <c r="E45" s="121"/>
      <c r="F45" s="121"/>
      <c r="G45" s="121" t="s">
        <v>202</v>
      </c>
      <c r="H45" s="121"/>
      <c r="I45" s="121"/>
      <c r="J45" s="121"/>
      <c r="K45" s="121"/>
      <c r="L45" s="121"/>
      <c r="M45" s="121"/>
      <c r="N45" s="123"/>
      <c r="O45" s="124"/>
      <c r="P45" s="124"/>
      <c r="Q45" s="124"/>
      <c r="R45" s="124"/>
      <c r="S45" s="124"/>
      <c r="T45" s="124"/>
      <c r="U45" s="124"/>
      <c r="V45" s="124"/>
      <c r="W45" s="124"/>
      <c r="X45" s="124"/>
      <c r="Y45" s="124"/>
      <c r="Z45" s="124"/>
      <c r="AA45" s="124"/>
      <c r="AB45" s="124"/>
      <c r="AC45" s="124"/>
      <c r="AD45" s="124"/>
      <c r="AE45" s="124"/>
      <c r="AF45" s="124"/>
      <c r="AG45" s="124"/>
      <c r="AH45" s="124"/>
      <c r="AI45" s="124"/>
      <c r="AJ45" s="124"/>
      <c r="AK45" s="124"/>
      <c r="AL45" s="124"/>
      <c r="AM45" s="124"/>
      <c r="AN45" s="124"/>
      <c r="AO45" s="124"/>
      <c r="AP45" s="124"/>
      <c r="AQ45" s="124"/>
      <c r="AR45" s="124"/>
      <c r="AS45" s="124"/>
      <c r="AT45" s="124"/>
      <c r="AU45" s="124"/>
      <c r="AV45" s="124"/>
      <c r="AW45" s="124"/>
      <c r="AX45" s="124"/>
      <c r="AY45" s="124"/>
      <c r="AZ45" s="124"/>
      <c r="BA45" s="124"/>
      <c r="BB45" s="124"/>
      <c r="BC45" s="124"/>
      <c r="BD45" s="124"/>
      <c r="BE45" s="124"/>
      <c r="BF45" s="124"/>
      <c r="BG45" s="124"/>
      <c r="BH45" s="124"/>
      <c r="BI45" s="124"/>
      <c r="BJ45" s="124"/>
      <c r="BK45" s="124"/>
      <c r="BO45" s="124"/>
      <c r="BP45" s="50"/>
      <c r="BQ45" s="124"/>
      <c r="BR45" s="124"/>
      <c r="BS45" s="124"/>
      <c r="BT45" s="124"/>
      <c r="BU45" s="124"/>
    </row>
    <row r="46">
      <c r="A46" s="119"/>
      <c r="B46" s="121"/>
      <c r="C46" s="121"/>
      <c r="D46" s="121"/>
      <c r="E46" s="121"/>
      <c r="F46" s="121"/>
      <c r="G46" s="121"/>
      <c r="H46" s="121"/>
      <c r="I46" s="121"/>
      <c r="J46" s="121"/>
      <c r="K46" s="121"/>
      <c r="L46" s="121"/>
      <c r="M46" s="121"/>
      <c r="N46" s="123"/>
      <c r="O46" s="124"/>
      <c r="P46" s="124"/>
      <c r="Q46" s="124"/>
      <c r="R46" s="124"/>
      <c r="S46" s="124"/>
      <c r="T46" s="124"/>
      <c r="U46" s="124"/>
      <c r="V46" s="124"/>
      <c r="W46" s="124"/>
      <c r="X46" s="124"/>
      <c r="Y46" s="124"/>
      <c r="Z46" s="124"/>
      <c r="AA46" s="124"/>
      <c r="AB46" s="124"/>
      <c r="AC46" s="124"/>
      <c r="AD46" s="124"/>
      <c r="AE46" s="124"/>
      <c r="AF46" s="124"/>
      <c r="AG46" s="124"/>
      <c r="AH46" s="124"/>
      <c r="AI46" s="124"/>
      <c r="AJ46" s="124"/>
      <c r="AK46" s="124"/>
      <c r="AL46" s="124"/>
      <c r="AM46" s="124"/>
      <c r="AN46" s="124"/>
      <c r="AO46" s="124"/>
      <c r="AP46" s="124"/>
      <c r="AQ46" s="124"/>
      <c r="AR46" s="124"/>
      <c r="AS46" s="124"/>
      <c r="AT46" s="124"/>
      <c r="AU46" s="124"/>
      <c r="AV46" s="124"/>
      <c r="AW46" s="124"/>
      <c r="AX46" s="124"/>
      <c r="AY46" s="124"/>
      <c r="AZ46" s="124"/>
      <c r="BA46" s="124"/>
      <c r="BB46" s="124"/>
      <c r="BC46" s="124"/>
      <c r="BD46" s="124"/>
      <c r="BE46" s="124"/>
      <c r="BF46" s="124"/>
      <c r="BG46" s="124"/>
      <c r="BH46" s="124"/>
      <c r="BI46" s="124"/>
      <c r="BJ46" s="124"/>
      <c r="BK46" s="124"/>
      <c r="BO46" s="124"/>
      <c r="BP46" s="50"/>
      <c r="BQ46" s="124"/>
      <c r="BR46" s="124"/>
      <c r="BS46" s="124"/>
      <c r="BT46" s="124"/>
      <c r="BU46" s="124"/>
    </row>
    <row r="47">
      <c r="A47" s="131"/>
      <c r="B47" s="132" t="s">
        <v>203</v>
      </c>
      <c r="C47" s="133"/>
      <c r="D47" s="133"/>
      <c r="E47" s="133"/>
      <c r="F47" s="133"/>
      <c r="G47" s="133"/>
      <c r="H47" s="133"/>
      <c r="I47" s="133"/>
      <c r="J47" s="133"/>
      <c r="K47" s="133"/>
      <c r="L47" s="133"/>
      <c r="M47" s="133"/>
      <c r="N47" s="134"/>
      <c r="O47" s="124"/>
      <c r="P47" s="124"/>
      <c r="Q47" s="124"/>
      <c r="R47" s="124"/>
      <c r="S47" s="124"/>
      <c r="T47" s="124"/>
      <c r="U47" s="124"/>
      <c r="V47" s="124"/>
      <c r="W47" s="124"/>
      <c r="X47" s="124"/>
      <c r="Y47" s="124"/>
      <c r="Z47" s="124"/>
      <c r="AA47" s="124"/>
      <c r="AB47" s="124"/>
      <c r="AC47" s="124"/>
      <c r="AD47" s="124"/>
      <c r="AE47" s="124"/>
      <c r="AF47" s="124"/>
      <c r="AG47" s="124"/>
      <c r="AH47" s="124"/>
      <c r="AI47" s="124"/>
      <c r="AJ47" s="124"/>
      <c r="AK47" s="124"/>
      <c r="AL47" s="124"/>
      <c r="AM47" s="124"/>
      <c r="AN47" s="124"/>
      <c r="AO47" s="124"/>
      <c r="AP47" s="124"/>
      <c r="AQ47" s="124"/>
      <c r="AR47" s="124"/>
      <c r="AS47" s="124"/>
      <c r="AT47" s="124"/>
      <c r="AU47" s="124"/>
      <c r="AV47" s="124"/>
      <c r="AW47" s="124"/>
      <c r="AX47" s="124"/>
      <c r="AY47" s="124"/>
      <c r="AZ47" s="124"/>
      <c r="BA47" s="124"/>
      <c r="BB47" s="124"/>
      <c r="BC47" s="124"/>
      <c r="BD47" s="124"/>
      <c r="BE47" s="124"/>
      <c r="BF47" s="124"/>
      <c r="BG47" s="124"/>
      <c r="BH47" s="124"/>
      <c r="BI47" s="124"/>
      <c r="BJ47" s="124"/>
      <c r="BK47" s="124"/>
      <c r="BO47" s="124"/>
      <c r="BP47" s="50"/>
      <c r="BQ47" s="124"/>
      <c r="BR47" s="124"/>
      <c r="BS47" s="124"/>
      <c r="BT47" s="124"/>
      <c r="BU47" s="124"/>
    </row>
    <row r="48">
      <c r="A48" s="50"/>
      <c r="B48" s="124"/>
      <c r="C48" s="124"/>
      <c r="D48" s="124"/>
      <c r="E48" s="124"/>
      <c r="F48" s="124"/>
      <c r="G48" s="124"/>
      <c r="H48" s="124"/>
      <c r="I48" s="124"/>
      <c r="J48" s="124"/>
      <c r="K48" s="124"/>
      <c r="L48" s="124"/>
      <c r="M48" s="124"/>
      <c r="N48" s="124"/>
      <c r="O48" s="124"/>
      <c r="P48" s="124"/>
      <c r="Q48" s="124"/>
      <c r="R48" s="124"/>
      <c r="S48" s="124"/>
      <c r="T48" s="124"/>
      <c r="U48" s="124"/>
      <c r="V48" s="124"/>
      <c r="W48" s="124"/>
      <c r="X48" s="124"/>
      <c r="Y48" s="124"/>
      <c r="Z48" s="124"/>
      <c r="AA48" s="124"/>
      <c r="AB48" s="124"/>
      <c r="AC48" s="124"/>
      <c r="AD48" s="124"/>
      <c r="AE48" s="124"/>
      <c r="AF48" s="124"/>
      <c r="AG48" s="124"/>
      <c r="AH48" s="124"/>
      <c r="AI48" s="124"/>
      <c r="AJ48" s="124"/>
      <c r="AK48" s="124"/>
      <c r="AL48" s="124"/>
      <c r="AM48" s="124"/>
      <c r="AN48" s="124"/>
      <c r="AO48" s="124"/>
      <c r="AP48" s="124"/>
      <c r="AQ48" s="124"/>
      <c r="AR48" s="124"/>
      <c r="AS48" s="124"/>
      <c r="AT48" s="124"/>
      <c r="AU48" s="124"/>
      <c r="AV48" s="124"/>
      <c r="AW48" s="124"/>
      <c r="AX48" s="124"/>
      <c r="AY48" s="124"/>
      <c r="AZ48" s="124"/>
      <c r="BA48" s="124"/>
      <c r="BB48" s="124"/>
      <c r="BC48" s="124"/>
      <c r="BD48" s="124"/>
      <c r="BE48" s="124"/>
      <c r="BF48" s="124"/>
      <c r="BG48" s="124"/>
      <c r="BH48" s="124"/>
      <c r="BI48" s="124"/>
      <c r="BJ48" s="124"/>
      <c r="BK48" s="124"/>
      <c r="BL48" s="124"/>
      <c r="BM48" s="124"/>
      <c r="BN48" s="124"/>
      <c r="BO48" s="124"/>
      <c r="BP48" s="50"/>
      <c r="BQ48" s="124"/>
      <c r="BR48" s="124"/>
      <c r="BS48" s="124"/>
      <c r="BT48" s="124"/>
      <c r="BU48" s="124"/>
      <c r="BV48" s="124"/>
    </row>
    <row r="49">
      <c r="BP49" s="50"/>
    </row>
    <row r="50">
      <c r="BP50" s="50"/>
    </row>
    <row r="51">
      <c r="BP51" s="50"/>
    </row>
    <row r="52">
      <c r="BP52" s="50"/>
    </row>
    <row r="53">
      <c r="BP53" s="50"/>
    </row>
    <row r="54">
      <c r="BP54" s="50"/>
    </row>
    <row r="55">
      <c r="BP55" s="50"/>
    </row>
    <row r="56">
      <c r="BP56" s="50"/>
    </row>
    <row r="57">
      <c r="BP57" s="50"/>
    </row>
    <row r="58">
      <c r="BP58" s="50"/>
    </row>
    <row r="59">
      <c r="BP59" s="50"/>
    </row>
    <row r="60">
      <c r="BP60" s="50"/>
    </row>
    <row r="61">
      <c r="BP61" s="50"/>
    </row>
    <row r="62">
      <c r="BP62" s="50"/>
    </row>
    <row r="63">
      <c r="BP63" s="50"/>
    </row>
    <row r="64">
      <c r="BP64" s="50"/>
    </row>
    <row r="65">
      <c r="BP65" s="50"/>
    </row>
    <row r="66">
      <c r="BP66" s="50"/>
    </row>
    <row r="67">
      <c r="BP67" s="50"/>
    </row>
    <row r="68">
      <c r="BP68" s="50"/>
    </row>
    <row r="69">
      <c r="BP69" s="50"/>
    </row>
    <row r="70">
      <c r="BP70" s="50"/>
    </row>
    <row r="71">
      <c r="BP71" s="50"/>
    </row>
    <row r="72">
      <c r="BP72" s="50"/>
    </row>
    <row r="73">
      <c r="BP73" s="50"/>
    </row>
    <row r="74">
      <c r="BP74" s="50"/>
    </row>
    <row r="75">
      <c r="BP75" s="50"/>
    </row>
    <row r="76">
      <c r="BP76" s="50"/>
    </row>
    <row r="77">
      <c r="BP77" s="50"/>
    </row>
    <row r="78">
      <c r="BP78" s="50"/>
    </row>
    <row r="79">
      <c r="BP79" s="50"/>
    </row>
    <row r="80">
      <c r="BP80" s="50"/>
    </row>
    <row r="81">
      <c r="BP81" s="50"/>
    </row>
    <row r="82">
      <c r="BP82" s="50"/>
    </row>
    <row r="83">
      <c r="BP83" s="50"/>
    </row>
    <row r="84">
      <c r="BP84" s="50"/>
    </row>
    <row r="85">
      <c r="BP85" s="50"/>
    </row>
    <row r="86">
      <c r="BP86" s="50"/>
    </row>
    <row r="87">
      <c r="BP87" s="50"/>
    </row>
    <row r="88">
      <c r="BP88" s="50"/>
    </row>
    <row r="89">
      <c r="BP89" s="50"/>
    </row>
    <row r="90">
      <c r="BP90" s="50"/>
    </row>
    <row r="91">
      <c r="BP91" s="50"/>
    </row>
    <row r="92">
      <c r="BP92" s="50"/>
    </row>
    <row r="93">
      <c r="BP93" s="50"/>
    </row>
    <row r="94">
      <c r="BP94" s="50"/>
    </row>
    <row r="95">
      <c r="BP95" s="50"/>
    </row>
    <row r="96">
      <c r="BP96" s="50"/>
    </row>
    <row r="97">
      <c r="BP97" s="50"/>
    </row>
    <row r="98">
      <c r="BP98" s="50"/>
    </row>
    <row r="99">
      <c r="BP99" s="50"/>
    </row>
    <row r="100">
      <c r="BP100" s="50"/>
    </row>
    <row r="101">
      <c r="BP101" s="50"/>
    </row>
    <row r="102">
      <c r="BP102" s="50"/>
    </row>
    <row r="103">
      <c r="BP103" s="50"/>
    </row>
    <row r="104">
      <c r="BP104" s="50"/>
    </row>
    <row r="105">
      <c r="BP105" s="50"/>
    </row>
    <row r="106">
      <c r="BP106" s="50"/>
    </row>
    <row r="107">
      <c r="BP107" s="50"/>
    </row>
    <row r="108">
      <c r="BP108" s="50"/>
    </row>
    <row r="109">
      <c r="BP109" s="50"/>
    </row>
    <row r="110">
      <c r="BP110" s="50"/>
    </row>
    <row r="111">
      <c r="BP111" s="50"/>
    </row>
    <row r="112">
      <c r="BP112" s="50"/>
    </row>
    <row r="113">
      <c r="BP113" s="50"/>
    </row>
    <row r="114">
      <c r="BP114" s="50"/>
    </row>
    <row r="115">
      <c r="BP115" s="50"/>
    </row>
    <row r="116">
      <c r="BP116" s="50"/>
    </row>
    <row r="117">
      <c r="BP117" s="50"/>
    </row>
    <row r="118">
      <c r="BP118" s="50"/>
    </row>
    <row r="119">
      <c r="BP119" s="50"/>
    </row>
    <row r="120">
      <c r="BP120" s="50"/>
    </row>
    <row r="121">
      <c r="BP121" s="50"/>
    </row>
    <row r="122">
      <c r="BP122" s="50"/>
    </row>
    <row r="123">
      <c r="BP123" s="50"/>
    </row>
    <row r="124">
      <c r="BP124" s="50"/>
    </row>
    <row r="125">
      <c r="BP125" s="50"/>
    </row>
    <row r="126">
      <c r="BP126" s="50"/>
    </row>
    <row r="127">
      <c r="BP127" s="50"/>
    </row>
    <row r="128">
      <c r="BP128" s="50"/>
    </row>
    <row r="129">
      <c r="BP129" s="50"/>
    </row>
    <row r="130">
      <c r="BP130" s="50"/>
    </row>
    <row r="131">
      <c r="BP131" s="50"/>
    </row>
    <row r="132">
      <c r="BP132" s="50"/>
    </row>
    <row r="133">
      <c r="BP133" s="50"/>
    </row>
    <row r="134">
      <c r="BP134" s="50"/>
    </row>
    <row r="135">
      <c r="BP135" s="50"/>
    </row>
    <row r="136">
      <c r="BP136" s="50"/>
    </row>
    <row r="137">
      <c r="BP137" s="50"/>
    </row>
    <row r="138">
      <c r="BP138" s="50"/>
    </row>
    <row r="139">
      <c r="BP139" s="50"/>
    </row>
    <row r="140">
      <c r="BP140" s="50"/>
    </row>
    <row r="141">
      <c r="BP141" s="50"/>
    </row>
    <row r="142">
      <c r="BP142" s="50"/>
    </row>
    <row r="143">
      <c r="BP143" s="50"/>
    </row>
    <row r="144">
      <c r="BP144" s="50"/>
    </row>
    <row r="145">
      <c r="BP145" s="50"/>
    </row>
    <row r="146">
      <c r="BP146" s="50"/>
    </row>
    <row r="147">
      <c r="BP147" s="50"/>
    </row>
    <row r="148">
      <c r="BP148" s="50"/>
    </row>
    <row r="149">
      <c r="BP149" s="50"/>
    </row>
    <row r="150">
      <c r="BP150" s="50"/>
    </row>
    <row r="151">
      <c r="BP151" s="50"/>
    </row>
    <row r="152">
      <c r="BP152" s="50"/>
    </row>
    <row r="153">
      <c r="BP153" s="50"/>
    </row>
    <row r="154">
      <c r="BP154" s="50"/>
    </row>
    <row r="155">
      <c r="BP155" s="50"/>
    </row>
    <row r="156">
      <c r="BP156" s="50"/>
    </row>
    <row r="157">
      <c r="BP157" s="50"/>
    </row>
    <row r="158">
      <c r="BP158" s="50"/>
    </row>
    <row r="159">
      <c r="BP159" s="50"/>
    </row>
    <row r="160">
      <c r="BP160" s="50"/>
    </row>
    <row r="161">
      <c r="BP161" s="50"/>
    </row>
    <row r="162">
      <c r="BP162" s="50"/>
    </row>
    <row r="163">
      <c r="BP163" s="50"/>
    </row>
    <row r="164">
      <c r="BP164" s="50"/>
    </row>
    <row r="165">
      <c r="BP165" s="50"/>
    </row>
    <row r="166">
      <c r="BP166" s="50"/>
    </row>
    <row r="167">
      <c r="BP167" s="50"/>
    </row>
    <row r="168">
      <c r="BP168" s="50"/>
    </row>
    <row r="169">
      <c r="BP169" s="50"/>
    </row>
    <row r="170">
      <c r="BP170" s="50"/>
    </row>
    <row r="171">
      <c r="BP171" s="50"/>
    </row>
    <row r="172">
      <c r="BP172" s="50"/>
    </row>
    <row r="173">
      <c r="BP173" s="50"/>
    </row>
    <row r="174">
      <c r="BP174" s="50"/>
    </row>
    <row r="175">
      <c r="BP175" s="50"/>
    </row>
    <row r="176">
      <c r="BP176" s="50"/>
    </row>
    <row r="177">
      <c r="BP177" s="50"/>
    </row>
    <row r="178">
      <c r="BP178" s="50"/>
    </row>
    <row r="179">
      <c r="BP179" s="50"/>
    </row>
    <row r="180">
      <c r="BP180" s="50"/>
    </row>
    <row r="181">
      <c r="BP181" s="50"/>
    </row>
    <row r="182">
      <c r="BP182" s="50"/>
    </row>
    <row r="183">
      <c r="BP183" s="50"/>
    </row>
    <row r="184">
      <c r="BP184" s="50"/>
    </row>
    <row r="185">
      <c r="BP185" s="50"/>
    </row>
    <row r="186">
      <c r="BP186" s="50"/>
    </row>
    <row r="187">
      <c r="BP187" s="50"/>
    </row>
    <row r="188">
      <c r="BP188" s="50"/>
    </row>
    <row r="189">
      <c r="BP189" s="50"/>
    </row>
    <row r="190">
      <c r="BP190" s="50"/>
    </row>
    <row r="191">
      <c r="BP191" s="50"/>
    </row>
    <row r="192">
      <c r="BP192" s="50"/>
    </row>
    <row r="193">
      <c r="BP193" s="50"/>
    </row>
    <row r="194">
      <c r="BP194" s="50"/>
    </row>
    <row r="195">
      <c r="BP195" s="50"/>
    </row>
    <row r="196">
      <c r="BP196" s="50"/>
    </row>
    <row r="197">
      <c r="BP197" s="50"/>
    </row>
    <row r="198">
      <c r="BP198" s="50"/>
    </row>
    <row r="199">
      <c r="BP199" s="50"/>
    </row>
    <row r="200">
      <c r="BP200" s="50"/>
    </row>
    <row r="201">
      <c r="BP201" s="50"/>
    </row>
    <row r="202">
      <c r="BP202" s="50"/>
    </row>
    <row r="203">
      <c r="BP203" s="50"/>
    </row>
    <row r="204">
      <c r="BP204" s="50"/>
    </row>
    <row r="205">
      <c r="BP205" s="50"/>
    </row>
    <row r="206">
      <c r="BP206" s="50"/>
    </row>
    <row r="207">
      <c r="BP207" s="50"/>
    </row>
    <row r="208">
      <c r="BP208" s="50"/>
    </row>
    <row r="209">
      <c r="BP209" s="50"/>
    </row>
    <row r="210">
      <c r="BP210" s="50"/>
    </row>
    <row r="211">
      <c r="BP211" s="50"/>
    </row>
    <row r="212">
      <c r="BP212" s="50"/>
    </row>
    <row r="213">
      <c r="BP213" s="50"/>
    </row>
    <row r="214">
      <c r="BP214" s="50"/>
    </row>
    <row r="215">
      <c r="BP215" s="50"/>
    </row>
    <row r="216">
      <c r="BP216" s="50"/>
    </row>
    <row r="217">
      <c r="BP217" s="50"/>
    </row>
    <row r="218">
      <c r="BP218" s="50"/>
    </row>
    <row r="219">
      <c r="BP219" s="50"/>
    </row>
    <row r="220">
      <c r="BP220" s="50"/>
    </row>
    <row r="221">
      <c r="BP221" s="50"/>
    </row>
    <row r="222">
      <c r="BP222" s="50"/>
    </row>
    <row r="223">
      <c r="BP223" s="50"/>
    </row>
    <row r="224">
      <c r="BP224" s="50"/>
    </row>
    <row r="225">
      <c r="BP225" s="50"/>
    </row>
    <row r="226">
      <c r="BP226" s="50"/>
    </row>
    <row r="227">
      <c r="BP227" s="50"/>
    </row>
    <row r="228">
      <c r="BP228" s="50"/>
    </row>
    <row r="229">
      <c r="BP229" s="50"/>
    </row>
    <row r="230">
      <c r="BP230" s="50"/>
    </row>
    <row r="231">
      <c r="BP231" s="50"/>
    </row>
    <row r="232">
      <c r="BP232" s="50"/>
    </row>
    <row r="233">
      <c r="BP233" s="50"/>
    </row>
    <row r="234">
      <c r="BP234" s="50"/>
    </row>
    <row r="235">
      <c r="BP235" s="50"/>
    </row>
    <row r="236">
      <c r="BP236" s="50"/>
    </row>
    <row r="237">
      <c r="BP237" s="50"/>
    </row>
    <row r="238">
      <c r="BP238" s="50"/>
    </row>
    <row r="239">
      <c r="BP239" s="50"/>
    </row>
    <row r="240">
      <c r="BP240" s="50"/>
    </row>
    <row r="241">
      <c r="BP241" s="50"/>
    </row>
    <row r="242">
      <c r="BP242" s="50"/>
    </row>
    <row r="243">
      <c r="BP243" s="50"/>
    </row>
    <row r="244">
      <c r="BP244" s="50"/>
    </row>
    <row r="245">
      <c r="BP245" s="50"/>
    </row>
    <row r="246">
      <c r="BP246" s="50"/>
    </row>
    <row r="247">
      <c r="BP247" s="50"/>
    </row>
    <row r="248">
      <c r="BP248" s="50"/>
    </row>
    <row r="249">
      <c r="BP249" s="50"/>
    </row>
    <row r="250">
      <c r="BP250" s="50"/>
    </row>
    <row r="251">
      <c r="BP251" s="50"/>
    </row>
    <row r="252">
      <c r="BP252" s="50"/>
    </row>
    <row r="253">
      <c r="BP253" s="50"/>
    </row>
    <row r="254">
      <c r="BP254" s="50"/>
    </row>
    <row r="255">
      <c r="BP255" s="50"/>
    </row>
    <row r="256">
      <c r="BP256" s="50"/>
    </row>
    <row r="257">
      <c r="BP257" s="50"/>
    </row>
    <row r="258">
      <c r="BP258" s="50"/>
    </row>
    <row r="259">
      <c r="BP259" s="50"/>
    </row>
    <row r="260">
      <c r="BP260" s="50"/>
    </row>
    <row r="261">
      <c r="BP261" s="50"/>
    </row>
    <row r="262">
      <c r="BP262" s="50"/>
    </row>
    <row r="263">
      <c r="BP263" s="50"/>
    </row>
    <row r="264">
      <c r="BP264" s="50"/>
    </row>
    <row r="265">
      <c r="BP265" s="50"/>
    </row>
    <row r="266">
      <c r="BP266" s="50"/>
    </row>
    <row r="267">
      <c r="BP267" s="50"/>
    </row>
    <row r="268">
      <c r="BP268" s="50"/>
    </row>
    <row r="269">
      <c r="BP269" s="50"/>
    </row>
    <row r="270">
      <c r="BP270" s="50"/>
    </row>
    <row r="271">
      <c r="BP271" s="50"/>
    </row>
    <row r="272">
      <c r="BP272" s="50"/>
    </row>
    <row r="273">
      <c r="BP273" s="50"/>
    </row>
    <row r="274">
      <c r="BP274" s="50"/>
    </row>
    <row r="275">
      <c r="BP275" s="50"/>
    </row>
    <row r="276">
      <c r="BP276" s="50"/>
    </row>
    <row r="277">
      <c r="BP277" s="50"/>
    </row>
    <row r="278">
      <c r="BP278" s="50"/>
    </row>
    <row r="279">
      <c r="BP279" s="50"/>
    </row>
    <row r="280">
      <c r="BP280" s="50"/>
    </row>
    <row r="281">
      <c r="BP281" s="50"/>
    </row>
    <row r="282">
      <c r="BP282" s="50"/>
    </row>
    <row r="283">
      <c r="BP283" s="50"/>
    </row>
    <row r="284">
      <c r="BP284" s="50"/>
    </row>
    <row r="285">
      <c r="BP285" s="50"/>
    </row>
    <row r="286">
      <c r="BP286" s="50"/>
    </row>
    <row r="287">
      <c r="BP287" s="50"/>
    </row>
    <row r="288">
      <c r="BP288" s="50"/>
    </row>
    <row r="289">
      <c r="BP289" s="50"/>
    </row>
    <row r="290">
      <c r="BP290" s="50"/>
    </row>
    <row r="291">
      <c r="BP291" s="50"/>
    </row>
    <row r="292">
      <c r="BP292" s="50"/>
    </row>
    <row r="293">
      <c r="BP293" s="50"/>
    </row>
    <row r="294">
      <c r="BP294" s="50"/>
    </row>
    <row r="295">
      <c r="BP295" s="50"/>
    </row>
    <row r="296">
      <c r="BP296" s="50"/>
    </row>
    <row r="297">
      <c r="BP297" s="50"/>
    </row>
    <row r="298">
      <c r="BP298" s="50"/>
    </row>
    <row r="299">
      <c r="BP299" s="50"/>
    </row>
    <row r="300">
      <c r="BP300" s="50"/>
    </row>
    <row r="301">
      <c r="BP301" s="50"/>
    </row>
    <row r="302">
      <c r="BP302" s="50"/>
    </row>
    <row r="303">
      <c r="BP303" s="50"/>
    </row>
    <row r="304">
      <c r="BP304" s="50"/>
    </row>
    <row r="305">
      <c r="BP305" s="50"/>
    </row>
    <row r="306">
      <c r="BP306" s="50"/>
    </row>
    <row r="307">
      <c r="BP307" s="50"/>
    </row>
    <row r="308">
      <c r="BP308" s="50"/>
    </row>
    <row r="309">
      <c r="BP309" s="50"/>
    </row>
    <row r="310">
      <c r="BP310" s="50"/>
    </row>
    <row r="311">
      <c r="BP311" s="50"/>
    </row>
    <row r="312">
      <c r="BP312" s="50"/>
    </row>
    <row r="313">
      <c r="BP313" s="50"/>
    </row>
    <row r="314">
      <c r="BP314" s="50"/>
    </row>
    <row r="315">
      <c r="BP315" s="50"/>
    </row>
    <row r="316">
      <c r="BP316" s="50"/>
    </row>
    <row r="317">
      <c r="BP317" s="50"/>
    </row>
    <row r="318">
      <c r="BP318" s="50"/>
    </row>
    <row r="319">
      <c r="BP319" s="50"/>
    </row>
    <row r="320">
      <c r="BP320" s="50"/>
    </row>
    <row r="321">
      <c r="BP321" s="50"/>
    </row>
    <row r="322">
      <c r="BP322" s="50"/>
    </row>
    <row r="323">
      <c r="BP323" s="50"/>
    </row>
    <row r="324">
      <c r="BP324" s="50"/>
    </row>
    <row r="325">
      <c r="BP325" s="50"/>
    </row>
    <row r="326">
      <c r="BP326" s="50"/>
    </row>
    <row r="327">
      <c r="BP327" s="50"/>
    </row>
    <row r="328">
      <c r="BP328" s="50"/>
    </row>
    <row r="329">
      <c r="BP329" s="50"/>
    </row>
    <row r="330">
      <c r="BP330" s="50"/>
    </row>
    <row r="331">
      <c r="BP331" s="50"/>
    </row>
    <row r="332">
      <c r="BP332" s="50"/>
    </row>
    <row r="333">
      <c r="BP333" s="50"/>
    </row>
    <row r="334">
      <c r="BP334" s="50"/>
    </row>
    <row r="335">
      <c r="BP335" s="50"/>
    </row>
    <row r="336">
      <c r="BP336" s="50"/>
    </row>
    <row r="337">
      <c r="BP337" s="50"/>
    </row>
    <row r="338">
      <c r="BP338" s="50"/>
    </row>
    <row r="339">
      <c r="BP339" s="50"/>
    </row>
    <row r="340">
      <c r="BP340" s="50"/>
    </row>
    <row r="341">
      <c r="BP341" s="50"/>
    </row>
    <row r="342">
      <c r="BP342" s="50"/>
    </row>
    <row r="343">
      <c r="BP343" s="50"/>
    </row>
    <row r="344">
      <c r="BP344" s="50"/>
    </row>
    <row r="345">
      <c r="BP345" s="50"/>
    </row>
    <row r="346">
      <c r="BP346" s="50"/>
    </row>
    <row r="347">
      <c r="BP347" s="50"/>
    </row>
    <row r="348">
      <c r="BP348" s="50"/>
    </row>
    <row r="349">
      <c r="BP349" s="50"/>
    </row>
    <row r="350">
      <c r="BP350" s="50"/>
    </row>
    <row r="351">
      <c r="BP351" s="50"/>
    </row>
    <row r="352">
      <c r="BP352" s="50"/>
    </row>
    <row r="353">
      <c r="BP353" s="50"/>
    </row>
    <row r="354">
      <c r="BP354" s="50"/>
    </row>
    <row r="355">
      <c r="BP355" s="50"/>
    </row>
    <row r="356">
      <c r="BP356" s="50"/>
    </row>
    <row r="357">
      <c r="BP357" s="50"/>
    </row>
    <row r="358">
      <c r="BP358" s="50"/>
    </row>
    <row r="359">
      <c r="BP359" s="50"/>
    </row>
    <row r="360">
      <c r="BP360" s="50"/>
    </row>
    <row r="361">
      <c r="BP361" s="50"/>
    </row>
    <row r="362">
      <c r="BP362" s="50"/>
    </row>
    <row r="363">
      <c r="BP363" s="50"/>
    </row>
    <row r="364">
      <c r="BP364" s="50"/>
    </row>
    <row r="365">
      <c r="BP365" s="50"/>
    </row>
    <row r="366">
      <c r="BP366" s="50"/>
    </row>
    <row r="367">
      <c r="BP367" s="50"/>
    </row>
    <row r="368">
      <c r="BP368" s="50"/>
    </row>
    <row r="369">
      <c r="BP369" s="50"/>
    </row>
    <row r="370">
      <c r="BP370" s="50"/>
    </row>
    <row r="371">
      <c r="BP371" s="50"/>
    </row>
    <row r="372">
      <c r="BP372" s="50"/>
    </row>
    <row r="373">
      <c r="BP373" s="50"/>
    </row>
    <row r="374">
      <c r="BP374" s="50"/>
    </row>
    <row r="375">
      <c r="BP375" s="50"/>
    </row>
    <row r="376">
      <c r="BP376" s="50"/>
    </row>
    <row r="377">
      <c r="BP377" s="50"/>
    </row>
    <row r="378">
      <c r="BP378" s="50"/>
    </row>
    <row r="379">
      <c r="BP379" s="50"/>
    </row>
    <row r="380">
      <c r="BP380" s="50"/>
    </row>
    <row r="381">
      <c r="BP381" s="50"/>
    </row>
    <row r="382">
      <c r="BP382" s="50"/>
    </row>
    <row r="383">
      <c r="BP383" s="50"/>
    </row>
    <row r="384">
      <c r="BP384" s="50"/>
    </row>
    <row r="385">
      <c r="BP385" s="50"/>
    </row>
    <row r="386">
      <c r="BP386" s="50"/>
    </row>
    <row r="387">
      <c r="BP387" s="50"/>
    </row>
    <row r="388">
      <c r="BP388" s="50"/>
    </row>
    <row r="389">
      <c r="BP389" s="50"/>
    </row>
    <row r="390">
      <c r="BP390" s="50"/>
    </row>
    <row r="391">
      <c r="BP391" s="50"/>
    </row>
    <row r="392">
      <c r="BP392" s="50"/>
    </row>
    <row r="393">
      <c r="BP393" s="50"/>
    </row>
    <row r="394">
      <c r="BP394" s="50"/>
    </row>
    <row r="395">
      <c r="BP395" s="50"/>
    </row>
    <row r="396">
      <c r="BP396" s="50"/>
    </row>
    <row r="397">
      <c r="BP397" s="50"/>
    </row>
    <row r="398">
      <c r="BP398" s="50"/>
    </row>
    <row r="399">
      <c r="BP399" s="50"/>
    </row>
    <row r="400">
      <c r="BP400" s="50"/>
    </row>
    <row r="401">
      <c r="BP401" s="50"/>
    </row>
    <row r="402">
      <c r="BP402" s="50"/>
    </row>
    <row r="403">
      <c r="BP403" s="50"/>
    </row>
    <row r="404">
      <c r="BP404" s="50"/>
    </row>
    <row r="405">
      <c r="BP405" s="50"/>
    </row>
    <row r="406">
      <c r="BP406" s="50"/>
    </row>
    <row r="407">
      <c r="BP407" s="50"/>
    </row>
    <row r="408">
      <c r="BP408" s="50"/>
    </row>
    <row r="409">
      <c r="BP409" s="50"/>
    </row>
    <row r="410">
      <c r="BP410" s="50"/>
    </row>
    <row r="411">
      <c r="BP411" s="50"/>
    </row>
    <row r="412">
      <c r="BP412" s="50"/>
    </row>
    <row r="413">
      <c r="BP413" s="50"/>
    </row>
    <row r="414">
      <c r="BP414" s="50"/>
    </row>
    <row r="415">
      <c r="BP415" s="50"/>
    </row>
    <row r="416">
      <c r="BP416" s="50"/>
    </row>
    <row r="417">
      <c r="BP417" s="50"/>
    </row>
    <row r="418">
      <c r="BP418" s="50"/>
    </row>
    <row r="419">
      <c r="BP419" s="50"/>
    </row>
    <row r="420">
      <c r="BP420" s="50"/>
    </row>
    <row r="421">
      <c r="BP421" s="50"/>
    </row>
    <row r="422">
      <c r="BP422" s="50"/>
    </row>
    <row r="423">
      <c r="BP423" s="50"/>
    </row>
    <row r="424">
      <c r="BP424" s="50"/>
    </row>
    <row r="425">
      <c r="BP425" s="50"/>
    </row>
    <row r="426">
      <c r="BP426" s="50"/>
    </row>
    <row r="427">
      <c r="BP427" s="50"/>
    </row>
    <row r="428">
      <c r="BP428" s="50"/>
    </row>
    <row r="429">
      <c r="BP429" s="50"/>
    </row>
    <row r="430">
      <c r="BP430" s="50"/>
    </row>
    <row r="431">
      <c r="BP431" s="50"/>
    </row>
    <row r="432">
      <c r="BP432" s="50"/>
    </row>
    <row r="433">
      <c r="BP433" s="50"/>
    </row>
    <row r="434">
      <c r="BP434" s="50"/>
    </row>
    <row r="435">
      <c r="BP435" s="50"/>
    </row>
    <row r="436">
      <c r="BP436" s="50"/>
    </row>
    <row r="437">
      <c r="BP437" s="50"/>
    </row>
    <row r="438">
      <c r="BP438" s="50"/>
    </row>
    <row r="439">
      <c r="BP439" s="50"/>
    </row>
    <row r="440">
      <c r="BP440" s="50"/>
    </row>
    <row r="441">
      <c r="BP441" s="50"/>
    </row>
    <row r="442">
      <c r="BP442" s="50"/>
    </row>
    <row r="443">
      <c r="BP443" s="50"/>
    </row>
    <row r="444">
      <c r="BP444" s="50"/>
    </row>
    <row r="445">
      <c r="BP445" s="50"/>
    </row>
    <row r="446">
      <c r="BP446" s="50"/>
    </row>
    <row r="447">
      <c r="BP447" s="50"/>
    </row>
    <row r="448">
      <c r="BP448" s="50"/>
    </row>
    <row r="449">
      <c r="BP449" s="50"/>
    </row>
    <row r="450">
      <c r="BP450" s="50"/>
    </row>
    <row r="451">
      <c r="BP451" s="50"/>
    </row>
    <row r="452">
      <c r="BP452" s="50"/>
    </row>
    <row r="453">
      <c r="BP453" s="50"/>
    </row>
    <row r="454">
      <c r="BP454" s="50"/>
    </row>
    <row r="455">
      <c r="BP455" s="50"/>
    </row>
    <row r="456">
      <c r="BP456" s="50"/>
    </row>
    <row r="457">
      <c r="BP457" s="50"/>
    </row>
    <row r="458">
      <c r="BP458" s="50"/>
    </row>
    <row r="459">
      <c r="BP459" s="50"/>
    </row>
    <row r="460">
      <c r="BP460" s="50"/>
    </row>
    <row r="461">
      <c r="BP461" s="50"/>
    </row>
    <row r="462">
      <c r="BP462" s="50"/>
    </row>
    <row r="463">
      <c r="BP463" s="50"/>
    </row>
    <row r="464">
      <c r="BP464" s="50"/>
    </row>
    <row r="465">
      <c r="BP465" s="50"/>
    </row>
    <row r="466">
      <c r="BP466" s="50"/>
    </row>
    <row r="467">
      <c r="BP467" s="50"/>
    </row>
    <row r="468">
      <c r="BP468" s="50"/>
    </row>
    <row r="469">
      <c r="BP469" s="50"/>
    </row>
    <row r="470">
      <c r="BP470" s="50"/>
    </row>
    <row r="471">
      <c r="BP471" s="50"/>
    </row>
    <row r="472">
      <c r="BP472" s="50"/>
    </row>
    <row r="473">
      <c r="BP473" s="50"/>
    </row>
    <row r="474">
      <c r="BP474" s="50"/>
    </row>
    <row r="475">
      <c r="BP475" s="50"/>
    </row>
    <row r="476">
      <c r="BP476" s="50"/>
    </row>
    <row r="477">
      <c r="BP477" s="50"/>
    </row>
    <row r="478">
      <c r="BP478" s="50"/>
    </row>
    <row r="479">
      <c r="BP479" s="50"/>
    </row>
    <row r="480">
      <c r="BP480" s="50"/>
    </row>
    <row r="481">
      <c r="BP481" s="50"/>
    </row>
    <row r="482">
      <c r="BP482" s="50"/>
    </row>
    <row r="483">
      <c r="BP483" s="50"/>
    </row>
    <row r="484">
      <c r="BP484" s="50"/>
    </row>
    <row r="485">
      <c r="BP485" s="50"/>
    </row>
    <row r="486">
      <c r="BP486" s="50"/>
    </row>
    <row r="487">
      <c r="BP487" s="50"/>
    </row>
    <row r="488">
      <c r="BP488" s="50"/>
    </row>
    <row r="489">
      <c r="BP489" s="50"/>
    </row>
    <row r="490">
      <c r="BP490" s="50"/>
    </row>
    <row r="491">
      <c r="BP491" s="50"/>
    </row>
    <row r="492">
      <c r="BP492" s="50"/>
    </row>
    <row r="493">
      <c r="BP493" s="50"/>
    </row>
    <row r="494">
      <c r="BP494" s="50"/>
    </row>
    <row r="495">
      <c r="BP495" s="50"/>
    </row>
    <row r="496">
      <c r="BP496" s="50"/>
    </row>
    <row r="497">
      <c r="BP497" s="50"/>
    </row>
    <row r="498">
      <c r="BP498" s="50"/>
    </row>
    <row r="499">
      <c r="BP499" s="50"/>
    </row>
    <row r="500">
      <c r="BP500" s="50"/>
    </row>
    <row r="501">
      <c r="BP501" s="50"/>
    </row>
    <row r="502">
      <c r="BP502" s="50"/>
    </row>
    <row r="503">
      <c r="BP503" s="50"/>
    </row>
    <row r="504">
      <c r="BP504" s="50"/>
    </row>
    <row r="505">
      <c r="BP505" s="50"/>
    </row>
    <row r="506">
      <c r="BP506" s="50"/>
    </row>
    <row r="507">
      <c r="BP507" s="50"/>
    </row>
    <row r="508">
      <c r="BP508" s="50"/>
    </row>
    <row r="509">
      <c r="BP509" s="50"/>
    </row>
    <row r="510">
      <c r="BP510" s="50"/>
    </row>
    <row r="511">
      <c r="BP511" s="50"/>
    </row>
    <row r="512">
      <c r="BP512" s="50"/>
    </row>
    <row r="513">
      <c r="BP513" s="50"/>
    </row>
    <row r="514">
      <c r="BP514" s="50"/>
    </row>
    <row r="515">
      <c r="BP515" s="50"/>
    </row>
    <row r="516">
      <c r="BP516" s="50"/>
    </row>
    <row r="517">
      <c r="BP517" s="50"/>
    </row>
    <row r="518">
      <c r="BP518" s="50"/>
    </row>
    <row r="519">
      <c r="BP519" s="50"/>
    </row>
    <row r="520">
      <c r="BP520" s="50"/>
    </row>
    <row r="521">
      <c r="BP521" s="50"/>
    </row>
    <row r="522">
      <c r="BP522" s="50"/>
    </row>
    <row r="523">
      <c r="BP523" s="50"/>
    </row>
    <row r="524">
      <c r="BP524" s="50"/>
    </row>
    <row r="525">
      <c r="BP525" s="50"/>
    </row>
    <row r="526">
      <c r="BP526" s="50"/>
    </row>
    <row r="527">
      <c r="BP527" s="50"/>
    </row>
    <row r="528">
      <c r="BP528" s="50"/>
    </row>
    <row r="529">
      <c r="BP529" s="50"/>
    </row>
    <row r="530">
      <c r="BP530" s="50"/>
    </row>
    <row r="531">
      <c r="BP531" s="50"/>
    </row>
    <row r="532">
      <c r="BP532" s="50"/>
    </row>
    <row r="533">
      <c r="BP533" s="50"/>
    </row>
    <row r="534">
      <c r="BP534" s="50"/>
    </row>
    <row r="535">
      <c r="BP535" s="50"/>
    </row>
    <row r="536">
      <c r="BP536" s="50"/>
    </row>
    <row r="537">
      <c r="BP537" s="50"/>
    </row>
    <row r="538">
      <c r="BP538" s="50"/>
    </row>
    <row r="539">
      <c r="BP539" s="50"/>
    </row>
    <row r="540">
      <c r="BP540" s="50"/>
    </row>
    <row r="541">
      <c r="BP541" s="50"/>
    </row>
    <row r="542">
      <c r="BP542" s="50"/>
    </row>
    <row r="543">
      <c r="BP543" s="50"/>
    </row>
    <row r="544">
      <c r="BP544" s="50"/>
    </row>
    <row r="545">
      <c r="BP545" s="50"/>
    </row>
    <row r="546">
      <c r="BP546" s="50"/>
    </row>
    <row r="547">
      <c r="BP547" s="50"/>
    </row>
    <row r="548">
      <c r="BP548" s="50"/>
    </row>
    <row r="549">
      <c r="BP549" s="50"/>
    </row>
    <row r="550">
      <c r="BP550" s="50"/>
    </row>
    <row r="551">
      <c r="BP551" s="50"/>
    </row>
    <row r="552">
      <c r="BP552" s="50"/>
    </row>
    <row r="553">
      <c r="BP553" s="50"/>
    </row>
    <row r="554">
      <c r="BP554" s="50"/>
    </row>
    <row r="555">
      <c r="BP555" s="50"/>
    </row>
    <row r="556">
      <c r="BP556" s="50"/>
    </row>
    <row r="557">
      <c r="BP557" s="50"/>
    </row>
    <row r="558">
      <c r="BP558" s="50"/>
    </row>
    <row r="559">
      <c r="BP559" s="50"/>
    </row>
    <row r="560">
      <c r="BP560" s="50"/>
    </row>
    <row r="561">
      <c r="BP561" s="50"/>
    </row>
    <row r="562">
      <c r="BP562" s="50"/>
    </row>
    <row r="563">
      <c r="BP563" s="50"/>
    </row>
    <row r="564">
      <c r="BP564" s="50"/>
    </row>
    <row r="565">
      <c r="BP565" s="50"/>
    </row>
    <row r="566">
      <c r="BP566" s="50"/>
    </row>
    <row r="567">
      <c r="BP567" s="50"/>
    </row>
    <row r="568">
      <c r="BP568" s="50"/>
    </row>
    <row r="569">
      <c r="BP569" s="50"/>
    </row>
    <row r="570">
      <c r="BP570" s="50"/>
    </row>
    <row r="571">
      <c r="BP571" s="50"/>
    </row>
    <row r="572">
      <c r="BP572" s="50"/>
    </row>
    <row r="573">
      <c r="BP573" s="50"/>
    </row>
    <row r="574">
      <c r="BP574" s="50"/>
    </row>
    <row r="575">
      <c r="BP575" s="50"/>
    </row>
    <row r="576">
      <c r="BP576" s="50"/>
    </row>
    <row r="577">
      <c r="BP577" s="50"/>
    </row>
    <row r="578">
      <c r="BP578" s="50"/>
    </row>
    <row r="579">
      <c r="BP579" s="50"/>
    </row>
    <row r="580">
      <c r="BP580" s="50"/>
    </row>
    <row r="581">
      <c r="BP581" s="50"/>
    </row>
    <row r="582">
      <c r="BP582" s="50"/>
    </row>
    <row r="583">
      <c r="BP583" s="50"/>
    </row>
    <row r="584">
      <c r="BP584" s="50"/>
    </row>
    <row r="585">
      <c r="BP585" s="50"/>
    </row>
    <row r="586">
      <c r="BP586" s="50"/>
    </row>
    <row r="587">
      <c r="BP587" s="50"/>
    </row>
    <row r="588">
      <c r="BP588" s="50"/>
    </row>
    <row r="589">
      <c r="BP589" s="50"/>
    </row>
    <row r="590">
      <c r="BP590" s="50"/>
    </row>
    <row r="591">
      <c r="BP591" s="50"/>
    </row>
    <row r="592">
      <c r="BP592" s="50"/>
    </row>
    <row r="593">
      <c r="BP593" s="50"/>
    </row>
    <row r="594">
      <c r="BP594" s="50"/>
    </row>
    <row r="595">
      <c r="BP595" s="50"/>
    </row>
    <row r="596">
      <c r="BP596" s="50"/>
    </row>
    <row r="597">
      <c r="BP597" s="50"/>
    </row>
    <row r="598">
      <c r="BP598" s="50"/>
    </row>
    <row r="599">
      <c r="BP599" s="50"/>
    </row>
    <row r="600">
      <c r="BP600" s="50"/>
    </row>
    <row r="601">
      <c r="BP601" s="50"/>
    </row>
    <row r="602">
      <c r="BP602" s="50"/>
    </row>
    <row r="603">
      <c r="BP603" s="50"/>
    </row>
    <row r="604">
      <c r="BP604" s="50"/>
    </row>
    <row r="605">
      <c r="BP605" s="50"/>
    </row>
    <row r="606">
      <c r="BP606" s="50"/>
    </row>
    <row r="607">
      <c r="BP607" s="50"/>
    </row>
    <row r="608">
      <c r="BP608" s="50"/>
    </row>
    <row r="609">
      <c r="BP609" s="50"/>
    </row>
    <row r="610">
      <c r="BP610" s="50"/>
    </row>
    <row r="611">
      <c r="BP611" s="50"/>
    </row>
    <row r="612">
      <c r="BP612" s="50"/>
    </row>
    <row r="613">
      <c r="BP613" s="50"/>
    </row>
    <row r="614">
      <c r="BP614" s="50"/>
    </row>
    <row r="615">
      <c r="BP615" s="50"/>
    </row>
    <row r="616">
      <c r="BP616" s="50"/>
    </row>
    <row r="617">
      <c r="BP617" s="50"/>
    </row>
    <row r="618">
      <c r="BP618" s="50"/>
    </row>
    <row r="619">
      <c r="BP619" s="50"/>
    </row>
    <row r="620">
      <c r="BP620" s="50"/>
    </row>
    <row r="621">
      <c r="BP621" s="50"/>
    </row>
    <row r="622">
      <c r="BP622" s="50"/>
    </row>
    <row r="623">
      <c r="BP623" s="50"/>
    </row>
    <row r="624">
      <c r="BP624" s="50"/>
    </row>
    <row r="625">
      <c r="BP625" s="50"/>
    </row>
    <row r="626">
      <c r="BP626" s="50"/>
    </row>
    <row r="627">
      <c r="BP627" s="50"/>
    </row>
    <row r="628">
      <c r="BP628" s="50"/>
    </row>
    <row r="629">
      <c r="BP629" s="50"/>
    </row>
    <row r="630">
      <c r="BP630" s="50"/>
    </row>
    <row r="631">
      <c r="BP631" s="50"/>
    </row>
    <row r="632">
      <c r="BP632" s="50"/>
    </row>
    <row r="633">
      <c r="BP633" s="50"/>
    </row>
    <row r="634">
      <c r="BP634" s="50"/>
    </row>
    <row r="635">
      <c r="BP635" s="50"/>
    </row>
    <row r="636">
      <c r="BP636" s="50"/>
    </row>
    <row r="637">
      <c r="BP637" s="50"/>
    </row>
    <row r="638">
      <c r="BP638" s="50"/>
    </row>
    <row r="639">
      <c r="BP639" s="50"/>
    </row>
    <row r="640">
      <c r="BP640" s="50"/>
    </row>
    <row r="641">
      <c r="BP641" s="50"/>
    </row>
    <row r="642">
      <c r="BP642" s="50"/>
    </row>
    <row r="643">
      <c r="BP643" s="50"/>
    </row>
    <row r="644">
      <c r="BP644" s="50"/>
    </row>
    <row r="645">
      <c r="BP645" s="50"/>
    </row>
    <row r="646">
      <c r="BP646" s="50"/>
    </row>
    <row r="647">
      <c r="BP647" s="50"/>
    </row>
    <row r="648">
      <c r="BP648" s="50"/>
    </row>
    <row r="649">
      <c r="BP649" s="50"/>
    </row>
    <row r="650">
      <c r="BP650" s="50"/>
    </row>
    <row r="651">
      <c r="BP651" s="50"/>
    </row>
    <row r="652">
      <c r="BP652" s="50"/>
    </row>
    <row r="653">
      <c r="BP653" s="50"/>
    </row>
    <row r="654">
      <c r="BP654" s="50"/>
    </row>
    <row r="655">
      <c r="BP655" s="50"/>
    </row>
    <row r="656">
      <c r="BP656" s="50"/>
    </row>
    <row r="657">
      <c r="BP657" s="50"/>
    </row>
    <row r="658">
      <c r="BP658" s="50"/>
    </row>
    <row r="659">
      <c r="BP659" s="50"/>
    </row>
    <row r="660">
      <c r="BP660" s="50"/>
    </row>
    <row r="661">
      <c r="BP661" s="50"/>
    </row>
    <row r="662">
      <c r="BP662" s="50"/>
    </row>
    <row r="663">
      <c r="BP663" s="50"/>
    </row>
    <row r="664">
      <c r="BP664" s="50"/>
    </row>
    <row r="665">
      <c r="BP665" s="50"/>
    </row>
    <row r="666">
      <c r="BP666" s="50"/>
    </row>
    <row r="667">
      <c r="BP667" s="50"/>
    </row>
    <row r="668">
      <c r="BP668" s="50"/>
    </row>
    <row r="669">
      <c r="BP669" s="50"/>
    </row>
    <row r="670">
      <c r="BP670" s="50"/>
    </row>
    <row r="671">
      <c r="BP671" s="50"/>
    </row>
    <row r="672">
      <c r="BP672" s="50"/>
    </row>
    <row r="673">
      <c r="BP673" s="50"/>
    </row>
    <row r="674">
      <c r="BP674" s="50"/>
    </row>
    <row r="675">
      <c r="BP675" s="50"/>
    </row>
    <row r="676">
      <c r="BP676" s="50"/>
    </row>
    <row r="677">
      <c r="BP677" s="50"/>
    </row>
    <row r="678">
      <c r="BP678" s="50"/>
    </row>
    <row r="679">
      <c r="BP679" s="50"/>
    </row>
    <row r="680">
      <c r="BP680" s="50"/>
    </row>
    <row r="681">
      <c r="BP681" s="50"/>
    </row>
    <row r="682">
      <c r="BP682" s="50"/>
    </row>
    <row r="683">
      <c r="BP683" s="50"/>
    </row>
    <row r="684">
      <c r="BP684" s="50"/>
    </row>
    <row r="685">
      <c r="BP685" s="50"/>
    </row>
    <row r="686">
      <c r="BP686" s="50"/>
    </row>
    <row r="687">
      <c r="BP687" s="50"/>
    </row>
    <row r="688">
      <c r="BP688" s="50"/>
    </row>
    <row r="689">
      <c r="BP689" s="50"/>
    </row>
    <row r="690">
      <c r="BP690" s="50"/>
    </row>
    <row r="691">
      <c r="BP691" s="50"/>
    </row>
    <row r="692">
      <c r="BP692" s="50"/>
    </row>
    <row r="693">
      <c r="BP693" s="50"/>
    </row>
    <row r="694">
      <c r="BP694" s="50"/>
    </row>
    <row r="695">
      <c r="BP695" s="50"/>
    </row>
    <row r="696">
      <c r="BP696" s="50"/>
    </row>
    <row r="697">
      <c r="BP697" s="50"/>
    </row>
    <row r="698">
      <c r="BP698" s="50"/>
    </row>
    <row r="699">
      <c r="BP699" s="50"/>
    </row>
    <row r="700">
      <c r="BP700" s="50"/>
    </row>
    <row r="701">
      <c r="BP701" s="50"/>
    </row>
    <row r="702">
      <c r="BP702" s="50"/>
    </row>
    <row r="703">
      <c r="BP703" s="50"/>
    </row>
    <row r="704">
      <c r="BP704" s="50"/>
    </row>
    <row r="705">
      <c r="BP705" s="50"/>
    </row>
    <row r="706">
      <c r="BP706" s="50"/>
    </row>
    <row r="707">
      <c r="BP707" s="50"/>
    </row>
    <row r="708">
      <c r="BP708" s="50"/>
    </row>
    <row r="709">
      <c r="BP709" s="50"/>
    </row>
    <row r="710">
      <c r="BP710" s="50"/>
    </row>
    <row r="711">
      <c r="BP711" s="50"/>
    </row>
    <row r="712">
      <c r="BP712" s="50"/>
    </row>
    <row r="713">
      <c r="BP713" s="50"/>
    </row>
    <row r="714">
      <c r="BP714" s="50"/>
    </row>
    <row r="715">
      <c r="BP715" s="50"/>
    </row>
    <row r="716">
      <c r="BP716" s="50"/>
    </row>
    <row r="717">
      <c r="BP717" s="50"/>
    </row>
    <row r="718">
      <c r="BP718" s="50"/>
    </row>
    <row r="719">
      <c r="BP719" s="50"/>
    </row>
    <row r="720">
      <c r="BP720" s="50"/>
    </row>
    <row r="721">
      <c r="BP721" s="50"/>
    </row>
    <row r="722">
      <c r="BP722" s="50"/>
    </row>
    <row r="723">
      <c r="BP723" s="50"/>
    </row>
    <row r="724">
      <c r="BP724" s="50"/>
    </row>
    <row r="725">
      <c r="BP725" s="50"/>
    </row>
    <row r="726">
      <c r="BP726" s="50"/>
    </row>
    <row r="727">
      <c r="BP727" s="50"/>
    </row>
    <row r="728">
      <c r="BP728" s="50"/>
    </row>
    <row r="729">
      <c r="BP729" s="50"/>
    </row>
    <row r="730">
      <c r="BP730" s="50"/>
    </row>
    <row r="731">
      <c r="BP731" s="50"/>
    </row>
    <row r="732">
      <c r="BP732" s="50"/>
    </row>
    <row r="733">
      <c r="BP733" s="50"/>
    </row>
    <row r="734">
      <c r="BP734" s="50"/>
    </row>
    <row r="735">
      <c r="BP735" s="50"/>
    </row>
    <row r="736">
      <c r="BP736" s="50"/>
    </row>
    <row r="737">
      <c r="BP737" s="50"/>
    </row>
    <row r="738">
      <c r="BP738" s="50"/>
    </row>
    <row r="739">
      <c r="BP739" s="50"/>
    </row>
    <row r="740">
      <c r="BP740" s="50"/>
    </row>
    <row r="741">
      <c r="BP741" s="50"/>
    </row>
    <row r="742">
      <c r="BP742" s="50"/>
    </row>
    <row r="743">
      <c r="BP743" s="50"/>
    </row>
    <row r="744">
      <c r="BP744" s="50"/>
    </row>
    <row r="745">
      <c r="BP745" s="50"/>
    </row>
    <row r="746">
      <c r="BP746" s="50"/>
    </row>
    <row r="747">
      <c r="BP747" s="50"/>
    </row>
    <row r="748">
      <c r="BP748" s="50"/>
    </row>
    <row r="749">
      <c r="BP749" s="50"/>
    </row>
    <row r="750">
      <c r="BP750" s="50"/>
    </row>
    <row r="751">
      <c r="BP751" s="50"/>
    </row>
    <row r="752">
      <c r="BP752" s="50"/>
    </row>
    <row r="753">
      <c r="BP753" s="50"/>
    </row>
    <row r="754">
      <c r="BP754" s="50"/>
    </row>
    <row r="755">
      <c r="BP755" s="50"/>
    </row>
    <row r="756">
      <c r="BP756" s="50"/>
    </row>
    <row r="757">
      <c r="BP757" s="50"/>
    </row>
    <row r="758">
      <c r="BP758" s="50"/>
    </row>
    <row r="759">
      <c r="BP759" s="50"/>
    </row>
    <row r="760">
      <c r="BP760" s="50"/>
    </row>
    <row r="761">
      <c r="BP761" s="50"/>
    </row>
    <row r="762">
      <c r="BP762" s="50"/>
    </row>
    <row r="763">
      <c r="BP763" s="50"/>
    </row>
    <row r="764">
      <c r="BP764" s="50"/>
    </row>
    <row r="765">
      <c r="BP765" s="50"/>
    </row>
    <row r="766">
      <c r="BP766" s="50"/>
    </row>
    <row r="767">
      <c r="BP767" s="50"/>
    </row>
    <row r="768">
      <c r="BP768" s="50"/>
    </row>
    <row r="769">
      <c r="BP769" s="50"/>
    </row>
    <row r="770">
      <c r="BP770" s="50"/>
    </row>
    <row r="771">
      <c r="BP771" s="50"/>
    </row>
    <row r="772">
      <c r="BP772" s="50"/>
    </row>
    <row r="773">
      <c r="BP773" s="50"/>
    </row>
    <row r="774">
      <c r="BP774" s="50"/>
    </row>
    <row r="775">
      <c r="BP775" s="50"/>
    </row>
    <row r="776">
      <c r="BP776" s="50"/>
    </row>
    <row r="777">
      <c r="BP777" s="50"/>
    </row>
    <row r="778">
      <c r="BP778" s="50"/>
    </row>
    <row r="779">
      <c r="BP779" s="50"/>
    </row>
    <row r="780">
      <c r="BP780" s="50"/>
    </row>
    <row r="781">
      <c r="BP781" s="50"/>
    </row>
    <row r="782">
      <c r="BP782" s="50"/>
    </row>
    <row r="783">
      <c r="BP783" s="50"/>
    </row>
    <row r="784">
      <c r="BP784" s="50"/>
    </row>
    <row r="785">
      <c r="BP785" s="50"/>
    </row>
    <row r="786">
      <c r="BP786" s="50"/>
    </row>
    <row r="787">
      <c r="BP787" s="50"/>
    </row>
    <row r="788">
      <c r="BP788" s="50"/>
    </row>
    <row r="789">
      <c r="BP789" s="50"/>
    </row>
    <row r="790">
      <c r="BP790" s="50"/>
    </row>
    <row r="791">
      <c r="BP791" s="50"/>
    </row>
    <row r="792">
      <c r="BP792" s="50"/>
    </row>
    <row r="793">
      <c r="BP793" s="50"/>
    </row>
    <row r="794">
      <c r="BP794" s="50"/>
    </row>
    <row r="795">
      <c r="BP795" s="50"/>
    </row>
    <row r="796">
      <c r="BP796" s="50"/>
    </row>
    <row r="797">
      <c r="BP797" s="50"/>
    </row>
    <row r="798">
      <c r="BP798" s="50"/>
    </row>
    <row r="799">
      <c r="BP799" s="50"/>
    </row>
    <row r="800">
      <c r="BP800" s="50"/>
    </row>
    <row r="801">
      <c r="BP801" s="50"/>
    </row>
    <row r="802">
      <c r="BP802" s="50"/>
    </row>
    <row r="803">
      <c r="BP803" s="50"/>
    </row>
    <row r="804">
      <c r="BP804" s="50"/>
    </row>
    <row r="805">
      <c r="BP805" s="50"/>
    </row>
    <row r="806">
      <c r="BP806" s="50"/>
    </row>
    <row r="807">
      <c r="BP807" s="50"/>
    </row>
    <row r="808">
      <c r="BP808" s="50"/>
    </row>
    <row r="809">
      <c r="BP809" s="50"/>
    </row>
    <row r="810">
      <c r="BP810" s="50"/>
    </row>
    <row r="811">
      <c r="BP811" s="50"/>
    </row>
    <row r="812">
      <c r="BP812" s="50"/>
    </row>
    <row r="813">
      <c r="BP813" s="50"/>
    </row>
    <row r="814">
      <c r="BP814" s="50"/>
    </row>
    <row r="815">
      <c r="BP815" s="50"/>
    </row>
    <row r="816">
      <c r="BP816" s="50"/>
    </row>
    <row r="817">
      <c r="BP817" s="50"/>
    </row>
    <row r="818">
      <c r="BP818" s="50"/>
    </row>
    <row r="819">
      <c r="BP819" s="50"/>
    </row>
    <row r="820">
      <c r="BP820" s="50"/>
    </row>
    <row r="821">
      <c r="BP821" s="50"/>
    </row>
    <row r="822">
      <c r="BP822" s="50"/>
    </row>
    <row r="823">
      <c r="BP823" s="50"/>
    </row>
    <row r="824">
      <c r="BP824" s="50"/>
    </row>
    <row r="825">
      <c r="BP825" s="50"/>
    </row>
    <row r="826">
      <c r="BP826" s="50"/>
    </row>
    <row r="827">
      <c r="BP827" s="50"/>
    </row>
    <row r="828">
      <c r="BP828" s="50"/>
    </row>
    <row r="829">
      <c r="BP829" s="50"/>
    </row>
    <row r="830">
      <c r="BP830" s="50"/>
    </row>
    <row r="831">
      <c r="BP831" s="50"/>
    </row>
    <row r="832">
      <c r="BP832" s="50"/>
    </row>
    <row r="833">
      <c r="BP833" s="50"/>
    </row>
    <row r="834">
      <c r="BP834" s="50"/>
    </row>
    <row r="835">
      <c r="BP835" s="50"/>
    </row>
    <row r="836">
      <c r="BP836" s="50"/>
    </row>
    <row r="837">
      <c r="BP837" s="50"/>
    </row>
    <row r="838">
      <c r="BP838" s="50"/>
    </row>
    <row r="839">
      <c r="BP839" s="50"/>
    </row>
    <row r="840">
      <c r="BP840" s="50"/>
    </row>
    <row r="841">
      <c r="BP841" s="50"/>
    </row>
    <row r="842">
      <c r="BP842" s="50"/>
    </row>
    <row r="843">
      <c r="BP843" s="50"/>
    </row>
    <row r="844">
      <c r="BP844" s="50"/>
    </row>
    <row r="845">
      <c r="BP845" s="50"/>
    </row>
    <row r="846">
      <c r="BP846" s="50"/>
    </row>
    <row r="847">
      <c r="BP847" s="50"/>
    </row>
    <row r="848">
      <c r="BP848" s="50"/>
    </row>
    <row r="849">
      <c r="BP849" s="50"/>
    </row>
    <row r="850">
      <c r="BP850" s="50"/>
    </row>
    <row r="851">
      <c r="BP851" s="50"/>
    </row>
    <row r="852">
      <c r="BP852" s="50"/>
    </row>
    <row r="853">
      <c r="BP853" s="50"/>
    </row>
    <row r="854">
      <c r="BP854" s="50"/>
    </row>
    <row r="855">
      <c r="BP855" s="50"/>
    </row>
    <row r="856">
      <c r="BP856" s="50"/>
    </row>
    <row r="857">
      <c r="BP857" s="50"/>
    </row>
    <row r="858">
      <c r="BP858" s="50"/>
    </row>
    <row r="859">
      <c r="BP859" s="50"/>
    </row>
    <row r="860">
      <c r="BP860" s="50"/>
    </row>
    <row r="861">
      <c r="BP861" s="50"/>
    </row>
    <row r="862">
      <c r="BP862" s="50"/>
    </row>
    <row r="863">
      <c r="BP863" s="50"/>
    </row>
    <row r="864">
      <c r="BP864" s="50"/>
    </row>
    <row r="865">
      <c r="BP865" s="50"/>
    </row>
    <row r="866">
      <c r="BP866" s="50"/>
    </row>
    <row r="867">
      <c r="BP867" s="50"/>
    </row>
    <row r="868">
      <c r="BP868" s="50"/>
    </row>
    <row r="869">
      <c r="BP869" s="50"/>
    </row>
    <row r="870">
      <c r="BP870" s="50"/>
    </row>
    <row r="871">
      <c r="BP871" s="50"/>
    </row>
    <row r="872">
      <c r="BP872" s="50"/>
    </row>
    <row r="873">
      <c r="BP873" s="50"/>
    </row>
    <row r="874">
      <c r="BP874" s="50"/>
    </row>
    <row r="875">
      <c r="BP875" s="50"/>
    </row>
    <row r="876">
      <c r="BP876" s="50"/>
    </row>
    <row r="877">
      <c r="BP877" s="50"/>
    </row>
    <row r="878">
      <c r="BP878" s="50"/>
    </row>
    <row r="879">
      <c r="BP879" s="50"/>
    </row>
    <row r="880">
      <c r="BP880" s="50"/>
    </row>
    <row r="881">
      <c r="BP881" s="50"/>
    </row>
    <row r="882">
      <c r="BP882" s="50"/>
    </row>
    <row r="883">
      <c r="BP883" s="50"/>
    </row>
    <row r="884">
      <c r="BP884" s="50"/>
    </row>
    <row r="885">
      <c r="BP885" s="50"/>
    </row>
    <row r="886">
      <c r="BP886" s="50"/>
    </row>
    <row r="887">
      <c r="BP887" s="50"/>
    </row>
    <row r="888">
      <c r="BP888" s="50"/>
    </row>
    <row r="889">
      <c r="BP889" s="50"/>
    </row>
    <row r="890">
      <c r="BP890" s="50"/>
    </row>
    <row r="891">
      <c r="BP891" s="50"/>
    </row>
    <row r="892">
      <c r="BP892" s="50"/>
    </row>
    <row r="893">
      <c r="BP893" s="50"/>
    </row>
    <row r="894">
      <c r="BP894" s="50"/>
    </row>
    <row r="895">
      <c r="BP895" s="50"/>
    </row>
    <row r="896">
      <c r="BP896" s="50"/>
    </row>
    <row r="897">
      <c r="BP897" s="50"/>
    </row>
    <row r="898">
      <c r="BP898" s="50"/>
    </row>
    <row r="899">
      <c r="BP899" s="50"/>
    </row>
    <row r="900">
      <c r="BP900" s="50"/>
    </row>
    <row r="901">
      <c r="BP901" s="50"/>
    </row>
    <row r="902">
      <c r="BP902" s="50"/>
    </row>
    <row r="903">
      <c r="BP903" s="50"/>
    </row>
    <row r="904">
      <c r="BP904" s="50"/>
    </row>
    <row r="905">
      <c r="BP905" s="50"/>
    </row>
    <row r="906">
      <c r="BP906" s="50"/>
    </row>
    <row r="907">
      <c r="BP907" s="50"/>
    </row>
    <row r="908">
      <c r="BP908" s="50"/>
    </row>
    <row r="909">
      <c r="BP909" s="50"/>
    </row>
    <row r="910">
      <c r="BP910" s="50"/>
    </row>
    <row r="911">
      <c r="BP911" s="50"/>
    </row>
    <row r="912">
      <c r="BP912" s="50"/>
    </row>
    <row r="913">
      <c r="BP913" s="50"/>
    </row>
    <row r="914">
      <c r="BP914" s="50"/>
    </row>
    <row r="915">
      <c r="BP915" s="50"/>
    </row>
    <row r="916">
      <c r="BP916" s="50"/>
    </row>
    <row r="917">
      <c r="BP917" s="50"/>
    </row>
    <row r="918">
      <c r="BP918" s="50"/>
    </row>
    <row r="919">
      <c r="BP919" s="50"/>
    </row>
    <row r="920">
      <c r="BP920" s="50"/>
    </row>
    <row r="921">
      <c r="BP921" s="50"/>
    </row>
    <row r="922">
      <c r="BP922" s="50"/>
    </row>
    <row r="923">
      <c r="BP923" s="50"/>
    </row>
    <row r="924">
      <c r="BP924" s="50"/>
    </row>
    <row r="925">
      <c r="BP925" s="50"/>
    </row>
    <row r="926">
      <c r="BP926" s="50"/>
    </row>
    <row r="927">
      <c r="BP927" s="50"/>
    </row>
    <row r="928">
      <c r="BP928" s="50"/>
    </row>
    <row r="929">
      <c r="BP929" s="50"/>
    </row>
    <row r="930">
      <c r="BP930" s="50"/>
    </row>
    <row r="931">
      <c r="BP931" s="50"/>
    </row>
    <row r="932">
      <c r="BP932" s="50"/>
    </row>
    <row r="933">
      <c r="BP933" s="50"/>
    </row>
    <row r="934">
      <c r="BP934" s="50"/>
    </row>
    <row r="935">
      <c r="BP935" s="50"/>
    </row>
    <row r="936">
      <c r="BP936" s="50"/>
    </row>
    <row r="937">
      <c r="BP937" s="50"/>
    </row>
    <row r="938">
      <c r="BP938" s="50"/>
    </row>
    <row r="939">
      <c r="BP939" s="50"/>
    </row>
    <row r="940">
      <c r="BP940" s="50"/>
    </row>
    <row r="941">
      <c r="BP941" s="50"/>
    </row>
    <row r="942">
      <c r="BP942" s="50"/>
    </row>
    <row r="943">
      <c r="BP943" s="50"/>
    </row>
    <row r="944">
      <c r="BP944" s="50"/>
    </row>
    <row r="945">
      <c r="BP945" s="50"/>
    </row>
    <row r="946">
      <c r="BP946" s="50"/>
    </row>
    <row r="947">
      <c r="BP947" s="50"/>
    </row>
    <row r="948">
      <c r="BP948" s="50"/>
    </row>
    <row r="949">
      <c r="BP949" s="50"/>
    </row>
    <row r="950">
      <c r="BP950" s="50"/>
    </row>
    <row r="951">
      <c r="BP951" s="50"/>
    </row>
    <row r="952">
      <c r="BP952" s="50"/>
    </row>
    <row r="953">
      <c r="BP953" s="50"/>
    </row>
    <row r="954">
      <c r="BP954" s="50"/>
    </row>
    <row r="955">
      <c r="BP955" s="50"/>
    </row>
    <row r="956">
      <c r="BP956" s="50"/>
    </row>
    <row r="957">
      <c r="BP957" s="50"/>
    </row>
    <row r="958">
      <c r="BP958" s="50"/>
    </row>
    <row r="959">
      <c r="BP959" s="50"/>
    </row>
    <row r="960">
      <c r="BP960" s="50"/>
    </row>
    <row r="961">
      <c r="BP961" s="50"/>
    </row>
    <row r="962">
      <c r="BP962" s="50"/>
    </row>
    <row r="963">
      <c r="BP963" s="50"/>
    </row>
    <row r="964">
      <c r="BP964" s="50"/>
    </row>
    <row r="965">
      <c r="BP965" s="50"/>
    </row>
    <row r="966">
      <c r="BP966" s="50"/>
    </row>
    <row r="967">
      <c r="BP967" s="50"/>
    </row>
    <row r="968">
      <c r="BP968" s="50"/>
    </row>
    <row r="969">
      <c r="BP969" s="50"/>
    </row>
    <row r="970">
      <c r="BP970" s="50"/>
    </row>
    <row r="971">
      <c r="BP971" s="50"/>
    </row>
    <row r="972">
      <c r="BP972" s="50"/>
    </row>
    <row r="973">
      <c r="BP973" s="50"/>
    </row>
    <row r="974">
      <c r="BP974" s="50"/>
    </row>
    <row r="975">
      <c r="BP975" s="50"/>
    </row>
    <row r="976">
      <c r="BP976" s="50"/>
    </row>
    <row r="977">
      <c r="BP977" s="50"/>
    </row>
    <row r="978">
      <c r="BP978" s="50"/>
    </row>
    <row r="979">
      <c r="BP979" s="50"/>
    </row>
    <row r="980">
      <c r="BP980" s="50"/>
    </row>
    <row r="981">
      <c r="BP981" s="50"/>
    </row>
    <row r="982">
      <c r="BP982" s="50"/>
    </row>
    <row r="983">
      <c r="BP983" s="50"/>
    </row>
    <row r="984">
      <c r="BP984" s="50"/>
    </row>
    <row r="985">
      <c r="BP985" s="50"/>
    </row>
    <row r="986">
      <c r="BP986" s="50"/>
    </row>
    <row r="987">
      <c r="BP987" s="50"/>
    </row>
    <row r="988">
      <c r="BP988" s="50"/>
    </row>
    <row r="989">
      <c r="BP989" s="50"/>
    </row>
    <row r="990">
      <c r="BP990" s="50"/>
    </row>
    <row r="991">
      <c r="BP991" s="50"/>
    </row>
    <row r="992">
      <c r="BP992" s="50"/>
    </row>
    <row r="993">
      <c r="BP993" s="50"/>
    </row>
    <row r="994">
      <c r="BP994" s="50"/>
    </row>
    <row r="995">
      <c r="BP995" s="50"/>
    </row>
    <row r="996">
      <c r="BP996" s="50"/>
    </row>
    <row r="997">
      <c r="BP997" s="50"/>
    </row>
    <row r="998">
      <c r="BP998" s="50"/>
    </row>
    <row r="999">
      <c r="BP999" s="50"/>
    </row>
    <row r="1000">
      <c r="BP1000" s="50"/>
    </row>
    <row r="1001">
      <c r="BP1001" s="50"/>
    </row>
    <row r="1002">
      <c r="BP1002" s="50"/>
    </row>
    <row r="1003">
      <c r="BP1003" s="50"/>
    </row>
    <row r="1004">
      <c r="BP1004" s="50"/>
    </row>
  </sheetData>
  <dataValidations>
    <dataValidation type="list" allowBlank="1" sqref="D4:D22">
      <formula1>CredentialFormat_list</formula1>
    </dataValidation>
    <dataValidation type="list" allowBlank="1" sqref="F4:F15 F17:F22">
      <formula1>RevocationAlgorithm_list</formula1>
    </dataValidation>
    <dataValidation type="list" allowBlank="1" sqref="E4:E22">
      <formula1>SigningAlgorithm_list</formula1>
    </dataValidation>
    <dataValidation type="list" allowBlank="1" sqref="I4:I5">
      <formula1>Trust_Management!$A$3:$A$9</formula1>
    </dataValidation>
    <dataValidation type="list" allowBlank="1" sqref="G4:H22">
      <formula1>KeyManagement_list</formula1>
    </dataValidation>
    <dataValidation type="list" allowBlank="1" sqref="I6:I22">
      <formula1>Trust_Management!$A$3:$A$10</formula1>
    </dataValidation>
  </dataValidations>
  <hyperlinks>
    <hyperlink r:id="rId2" ref="C8"/>
    <hyperlink r:id="rId3" ref="J8"/>
    <hyperlink r:id="rId4" ref="C9"/>
    <hyperlink r:id="rId5" ref="J9"/>
    <hyperlink r:id="rId6" ref="C13"/>
    <hyperlink r:id="rId7" ref="C14"/>
    <hyperlink r:id="rId8" ref="J14"/>
    <hyperlink r:id="rId9" ref="C15"/>
    <hyperlink r:id="rId10" ref="J15"/>
    <hyperlink r:id="rId11" ref="L16"/>
    <hyperlink r:id="rId12" ref="D31"/>
    <hyperlink r:id="rId13" ref="B32"/>
    <hyperlink r:id="rId14" location="sec-Requirements" ref="C32"/>
    <hyperlink r:id="rId15" ref="D32"/>
    <hyperlink r:id="rId16" ref="B34"/>
    <hyperlink r:id="rId17" ref="C34"/>
    <hyperlink r:id="rId18" ref="D34"/>
    <hyperlink r:id="rId19" ref="D35"/>
    <hyperlink r:id="rId20" location="sec-Requirements" ref="C36"/>
    <hyperlink r:id="rId21" ref="D36"/>
    <hyperlink r:id="rId22" location="implementations" ref="B37"/>
    <hyperlink r:id="rId23" ref="C37"/>
    <hyperlink r:id="rId24" ref="D37"/>
    <hyperlink r:id="rId25" ref="C38"/>
    <hyperlink r:id="rId26" ref="D38"/>
    <hyperlink r:id="rId27" ref="D40"/>
    <hyperlink r:id="rId28" ref="D41"/>
    <hyperlink r:id="rId29" ref="D42"/>
    <hyperlink r:id="rId30" ref="B44"/>
    <hyperlink r:id="rId31" ref="C44"/>
    <hyperlink r:id="rId32" ref="D44"/>
  </hyperlinks>
  <printOptions gridLines="1" horizontalCentered="1"/>
  <pageMargins bottom="0.75" footer="0.0" header="0.0" left="0.7" right="0.7" top="0.75"/>
  <pageSetup fitToHeight="0" paperSize="8" cellComments="atEnd" orientation="landscape" pageOrder="overThenDown"/>
  <drawing r:id="rId33"/>
  <legacyDrawing r:id="rId3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C4587"/>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3" width="27.63"/>
    <col customWidth="1" min="14" max="25" width="20.75"/>
  </cols>
  <sheetData>
    <row r="1">
      <c r="A1" s="135" t="s">
        <v>111</v>
      </c>
      <c r="B1" s="136" t="s">
        <v>112</v>
      </c>
      <c r="C1" s="137" t="s">
        <v>15</v>
      </c>
      <c r="D1" s="136" t="s">
        <v>113</v>
      </c>
      <c r="E1" s="137" t="s">
        <v>114</v>
      </c>
      <c r="F1" s="137" t="s">
        <v>115</v>
      </c>
      <c r="G1" s="136" t="s">
        <v>116</v>
      </c>
      <c r="H1" s="137" t="s">
        <v>117</v>
      </c>
      <c r="I1" s="137" t="s">
        <v>118</v>
      </c>
      <c r="J1" s="137" t="s">
        <v>119</v>
      </c>
      <c r="K1" s="137" t="s">
        <v>120</v>
      </c>
      <c r="L1" s="137" t="s">
        <v>121</v>
      </c>
      <c r="M1" s="138" t="s">
        <v>122</v>
      </c>
    </row>
    <row r="2">
      <c r="A2" s="139" t="s">
        <v>123</v>
      </c>
      <c r="B2" s="41" t="s">
        <v>124</v>
      </c>
      <c r="C2" s="41" t="s">
        <v>125</v>
      </c>
      <c r="D2" s="41" t="s">
        <v>126</v>
      </c>
      <c r="E2" s="41" t="s">
        <v>127</v>
      </c>
      <c r="F2" s="41" t="s">
        <v>128</v>
      </c>
      <c r="G2" s="41" t="s">
        <v>129</v>
      </c>
      <c r="H2" s="41" t="s">
        <v>130</v>
      </c>
      <c r="I2" s="41" t="s">
        <v>131</v>
      </c>
      <c r="J2" s="41" t="s">
        <v>132</v>
      </c>
      <c r="K2" s="41" t="s">
        <v>133</v>
      </c>
      <c r="L2" s="41" t="s">
        <v>204</v>
      </c>
      <c r="M2" s="140" t="s">
        <v>205</v>
      </c>
    </row>
    <row r="3">
      <c r="A3" s="141" t="s">
        <v>27</v>
      </c>
      <c r="B3" s="142" t="s">
        <v>136</v>
      </c>
      <c r="C3" s="57" t="s">
        <v>33</v>
      </c>
      <c r="D3" s="143" t="s">
        <v>137</v>
      </c>
      <c r="E3" s="57" t="s">
        <v>138</v>
      </c>
      <c r="F3" s="57" t="s">
        <v>139</v>
      </c>
      <c r="G3" s="57" t="s">
        <v>140</v>
      </c>
      <c r="H3" s="57" t="s">
        <v>141</v>
      </c>
      <c r="I3" s="57" t="s">
        <v>142</v>
      </c>
      <c r="J3" s="57" t="s">
        <v>143</v>
      </c>
      <c r="K3" s="57" t="s">
        <v>144</v>
      </c>
      <c r="L3" s="57" t="s">
        <v>28</v>
      </c>
      <c r="M3" s="144" t="s">
        <v>145</v>
      </c>
    </row>
    <row r="4">
      <c r="A4" s="141" t="s">
        <v>38</v>
      </c>
      <c r="B4" s="58" t="s">
        <v>146</v>
      </c>
      <c r="C4" s="145" t="s">
        <v>147</v>
      </c>
      <c r="D4" s="143" t="s">
        <v>148</v>
      </c>
      <c r="E4" s="57" t="s">
        <v>149</v>
      </c>
      <c r="F4" s="57" t="s">
        <v>150</v>
      </c>
      <c r="G4" s="57" t="s">
        <v>151</v>
      </c>
      <c r="H4" s="57" t="s">
        <v>144</v>
      </c>
      <c r="I4" s="57" t="s">
        <v>144</v>
      </c>
      <c r="J4" s="57" t="s">
        <v>152</v>
      </c>
      <c r="K4" s="57" t="s">
        <v>153</v>
      </c>
      <c r="L4" s="57" t="s">
        <v>206</v>
      </c>
      <c r="M4" s="144" t="s">
        <v>207</v>
      </c>
    </row>
    <row r="5">
      <c r="A5" s="141" t="s">
        <v>49</v>
      </c>
      <c r="B5" s="57" t="s">
        <v>154</v>
      </c>
      <c r="C5" s="146" t="s">
        <v>33</v>
      </c>
      <c r="D5" s="57" t="s">
        <v>55</v>
      </c>
      <c r="E5" s="57" t="s">
        <v>155</v>
      </c>
      <c r="F5" s="57" t="s">
        <v>156</v>
      </c>
      <c r="G5" s="57" t="s">
        <v>157</v>
      </c>
      <c r="H5" s="57" t="s">
        <v>141</v>
      </c>
      <c r="I5" s="57" t="s">
        <v>144</v>
      </c>
      <c r="J5" s="57" t="s">
        <v>178</v>
      </c>
      <c r="K5" s="57" t="s">
        <v>141</v>
      </c>
      <c r="L5" s="57" t="s">
        <v>33</v>
      </c>
      <c r="M5" s="144" t="s">
        <v>33</v>
      </c>
    </row>
    <row r="6">
      <c r="A6" s="141" t="s">
        <v>158</v>
      </c>
      <c r="B6" s="143" t="s">
        <v>159</v>
      </c>
      <c r="C6" s="143" t="s">
        <v>160</v>
      </c>
      <c r="D6" s="143" t="s">
        <v>161</v>
      </c>
      <c r="E6" s="57" t="s">
        <v>162</v>
      </c>
      <c r="F6" s="57" t="s">
        <v>163</v>
      </c>
      <c r="G6" s="57" t="s">
        <v>208</v>
      </c>
      <c r="H6" s="57" t="s">
        <v>141</v>
      </c>
      <c r="I6" s="57" t="s">
        <v>144</v>
      </c>
      <c r="J6" s="57" t="s">
        <v>141</v>
      </c>
      <c r="K6" s="57" t="s">
        <v>141</v>
      </c>
      <c r="L6" s="57" t="s">
        <v>206</v>
      </c>
      <c r="M6" s="144" t="s">
        <v>207</v>
      </c>
    </row>
    <row r="7">
      <c r="A7" s="141" t="s">
        <v>165</v>
      </c>
      <c r="B7" s="57" t="s">
        <v>33</v>
      </c>
      <c r="C7" s="146" t="s">
        <v>33</v>
      </c>
      <c r="D7" s="143" t="s">
        <v>166</v>
      </c>
      <c r="E7" s="57" t="s">
        <v>167</v>
      </c>
      <c r="F7" s="57" t="s">
        <v>179</v>
      </c>
      <c r="G7" s="57" t="s">
        <v>164</v>
      </c>
      <c r="H7" s="57" t="s">
        <v>33</v>
      </c>
      <c r="I7" s="57" t="s">
        <v>144</v>
      </c>
      <c r="J7" s="57" t="s">
        <v>169</v>
      </c>
      <c r="K7" s="57" t="s">
        <v>144</v>
      </c>
      <c r="L7" s="57" t="s">
        <v>33</v>
      </c>
      <c r="M7" s="144" t="s">
        <v>33</v>
      </c>
    </row>
    <row r="8">
      <c r="A8" s="141" t="s">
        <v>209</v>
      </c>
      <c r="B8" s="58" t="str">
        <f>B6</f>
        <v>https://jwt.io/libraries</v>
      </c>
      <c r="C8" s="145" t="s">
        <v>147</v>
      </c>
      <c r="D8" s="143" t="s">
        <v>148</v>
      </c>
      <c r="E8" s="57" t="s">
        <v>149</v>
      </c>
      <c r="F8" s="57" t="s">
        <v>170</v>
      </c>
      <c r="G8" s="57" t="s">
        <v>171</v>
      </c>
      <c r="H8" s="57" t="s">
        <v>210</v>
      </c>
      <c r="I8" s="57" t="s">
        <v>144</v>
      </c>
      <c r="J8" s="57" t="s">
        <v>144</v>
      </c>
      <c r="K8" s="57" t="s">
        <v>141</v>
      </c>
      <c r="L8" s="57" t="s">
        <v>206</v>
      </c>
      <c r="M8" s="144" t="s">
        <v>211</v>
      </c>
    </row>
    <row r="9">
      <c r="A9" s="147" t="s">
        <v>172</v>
      </c>
      <c r="B9" s="143" t="s">
        <v>173</v>
      </c>
      <c r="C9" s="143" t="s">
        <v>160</v>
      </c>
      <c r="D9" s="143" t="s">
        <v>174</v>
      </c>
      <c r="E9" s="57" t="s">
        <v>175</v>
      </c>
      <c r="F9" s="57" t="s">
        <v>212</v>
      </c>
      <c r="G9" s="57" t="s">
        <v>171</v>
      </c>
      <c r="H9" s="57" t="s">
        <v>141</v>
      </c>
      <c r="I9" s="57" t="s">
        <v>144</v>
      </c>
      <c r="J9" s="57" t="s">
        <v>178</v>
      </c>
      <c r="K9" s="57" t="s">
        <v>141</v>
      </c>
      <c r="L9" s="57" t="s">
        <v>33</v>
      </c>
      <c r="M9" s="144" t="s">
        <v>33</v>
      </c>
    </row>
    <row r="10">
      <c r="A10" s="141" t="s">
        <v>74</v>
      </c>
      <c r="B10" s="57" t="s">
        <v>33</v>
      </c>
      <c r="C10" s="143" t="s">
        <v>160</v>
      </c>
      <c r="D10" s="143" t="s">
        <v>174</v>
      </c>
      <c r="E10" s="57" t="s">
        <v>175</v>
      </c>
      <c r="F10" s="57" t="s">
        <v>176</v>
      </c>
      <c r="G10" s="57" t="s">
        <v>140</v>
      </c>
      <c r="H10" s="57" t="s">
        <v>141</v>
      </c>
      <c r="I10" s="57" t="s">
        <v>144</v>
      </c>
      <c r="J10" s="57" t="s">
        <v>178</v>
      </c>
      <c r="K10" s="57" t="s">
        <v>141</v>
      </c>
      <c r="L10" s="57" t="s">
        <v>33</v>
      </c>
      <c r="M10" s="144" t="s">
        <v>33</v>
      </c>
    </row>
    <row r="11">
      <c r="A11" s="141" t="s">
        <v>213</v>
      </c>
      <c r="B11" s="57" t="s">
        <v>33</v>
      </c>
      <c r="C11" s="146" t="s">
        <v>33</v>
      </c>
      <c r="D11" s="146" t="s">
        <v>33</v>
      </c>
      <c r="E11" s="57" t="s">
        <v>180</v>
      </c>
      <c r="F11" s="57" t="s">
        <v>163</v>
      </c>
      <c r="G11" s="57" t="s">
        <v>181</v>
      </c>
      <c r="H11" s="57" t="s">
        <v>141</v>
      </c>
      <c r="I11" s="57" t="s">
        <v>144</v>
      </c>
      <c r="J11" s="57" t="s">
        <v>141</v>
      </c>
      <c r="K11" s="57" t="s">
        <v>141</v>
      </c>
      <c r="L11" s="57" t="s">
        <v>33</v>
      </c>
      <c r="M11" s="144" t="s">
        <v>33</v>
      </c>
    </row>
    <row r="12">
      <c r="A12" s="141" t="s">
        <v>182</v>
      </c>
      <c r="B12" s="57" t="s">
        <v>33</v>
      </c>
      <c r="C12" s="146" t="s">
        <v>33</v>
      </c>
      <c r="D12" s="143" t="s">
        <v>183</v>
      </c>
      <c r="E12" s="57" t="s">
        <v>162</v>
      </c>
      <c r="F12" s="57" t="s">
        <v>170</v>
      </c>
      <c r="G12" s="57" t="s">
        <v>157</v>
      </c>
      <c r="H12" s="57" t="s">
        <v>33</v>
      </c>
      <c r="I12" s="57" t="s">
        <v>144</v>
      </c>
      <c r="J12" s="57" t="s">
        <v>141</v>
      </c>
      <c r="K12" s="57" t="s">
        <v>141</v>
      </c>
      <c r="L12" s="57" t="s">
        <v>33</v>
      </c>
      <c r="M12" s="144" t="s">
        <v>33</v>
      </c>
    </row>
    <row r="13">
      <c r="A13" s="141" t="s">
        <v>184</v>
      </c>
      <c r="B13" s="57" t="s">
        <v>33</v>
      </c>
      <c r="C13" s="146" t="s">
        <v>33</v>
      </c>
      <c r="D13" s="143" t="s">
        <v>185</v>
      </c>
      <c r="E13" s="57" t="s">
        <v>186</v>
      </c>
      <c r="F13" s="57" t="s">
        <v>33</v>
      </c>
      <c r="G13" s="57" t="s">
        <v>187</v>
      </c>
      <c r="H13" s="57" t="s">
        <v>33</v>
      </c>
      <c r="I13" s="57" t="s">
        <v>144</v>
      </c>
      <c r="J13" s="57" t="s">
        <v>188</v>
      </c>
      <c r="K13" s="57" t="s">
        <v>189</v>
      </c>
      <c r="L13" s="57" t="s">
        <v>33</v>
      </c>
      <c r="M13" s="144" t="s">
        <v>33</v>
      </c>
    </row>
    <row r="14">
      <c r="A14" s="141" t="s">
        <v>190</v>
      </c>
      <c r="B14" s="57" t="s">
        <v>33</v>
      </c>
      <c r="C14" s="146" t="s">
        <v>33</v>
      </c>
      <c r="D14" s="143" t="s">
        <v>191</v>
      </c>
      <c r="E14" s="148" t="s">
        <v>186</v>
      </c>
      <c r="F14" s="146" t="s">
        <v>33</v>
      </c>
      <c r="G14" s="57" t="s">
        <v>33</v>
      </c>
      <c r="H14" s="57" t="s">
        <v>33</v>
      </c>
      <c r="I14" s="57" t="s">
        <v>144</v>
      </c>
      <c r="J14" s="57" t="s">
        <v>144</v>
      </c>
      <c r="K14" s="57" t="s">
        <v>33</v>
      </c>
      <c r="L14" s="57" t="s">
        <v>33</v>
      </c>
      <c r="M14" s="144" t="s">
        <v>33</v>
      </c>
    </row>
    <row r="15">
      <c r="A15" s="141" t="s">
        <v>65</v>
      </c>
      <c r="B15" s="57" t="s">
        <v>33</v>
      </c>
      <c r="C15" s="146" t="s">
        <v>33</v>
      </c>
      <c r="D15" s="57" t="s">
        <v>33</v>
      </c>
      <c r="E15" s="148" t="s">
        <v>192</v>
      </c>
      <c r="F15" s="57" t="s">
        <v>33</v>
      </c>
      <c r="G15" s="57" t="s">
        <v>33</v>
      </c>
      <c r="H15" s="57" t="s">
        <v>33</v>
      </c>
      <c r="I15" s="57" t="s">
        <v>33</v>
      </c>
      <c r="J15" s="57" t="s">
        <v>144</v>
      </c>
      <c r="K15" s="57" t="s">
        <v>33</v>
      </c>
      <c r="L15" s="57" t="s">
        <v>33</v>
      </c>
      <c r="M15" s="144" t="s">
        <v>33</v>
      </c>
    </row>
    <row r="16">
      <c r="A16" s="141" t="s">
        <v>193</v>
      </c>
      <c r="B16" s="143" t="s">
        <v>214</v>
      </c>
      <c r="C16" s="143" t="s">
        <v>215</v>
      </c>
      <c r="D16" s="143" t="s">
        <v>216</v>
      </c>
      <c r="E16" s="57" t="s">
        <v>197</v>
      </c>
      <c r="F16" s="57" t="s">
        <v>198</v>
      </c>
      <c r="G16" s="57" t="s">
        <v>157</v>
      </c>
      <c r="H16" s="57" t="s">
        <v>199</v>
      </c>
      <c r="I16" s="57" t="s">
        <v>200</v>
      </c>
      <c r="J16" s="57" t="s">
        <v>201</v>
      </c>
      <c r="K16" s="57" t="s">
        <v>141</v>
      </c>
      <c r="L16" s="57" t="s">
        <v>33</v>
      </c>
      <c r="M16" s="144" t="s">
        <v>33</v>
      </c>
    </row>
    <row r="17">
      <c r="A17" s="141" t="s">
        <v>78</v>
      </c>
      <c r="B17" s="57" t="s">
        <v>217</v>
      </c>
      <c r="C17" s="57" t="s">
        <v>33</v>
      </c>
      <c r="D17" s="57" t="s">
        <v>218</v>
      </c>
      <c r="E17" s="57" t="s">
        <v>219</v>
      </c>
      <c r="F17" s="57" t="s">
        <v>163</v>
      </c>
      <c r="G17" s="57" t="s">
        <v>140</v>
      </c>
      <c r="H17" s="57" t="s">
        <v>144</v>
      </c>
      <c r="I17" s="57" t="s">
        <v>220</v>
      </c>
      <c r="J17" s="57" t="s">
        <v>144</v>
      </c>
      <c r="K17" s="57" t="s">
        <v>144</v>
      </c>
      <c r="L17" s="57" t="s">
        <v>28</v>
      </c>
      <c r="M17" s="144" t="s">
        <v>67</v>
      </c>
    </row>
    <row r="18">
      <c r="A18" s="141"/>
      <c r="B18" s="57"/>
      <c r="C18" s="57"/>
      <c r="D18" s="57"/>
      <c r="E18" s="57"/>
      <c r="F18" s="57"/>
      <c r="G18" s="57"/>
      <c r="H18" s="57"/>
      <c r="I18" s="57"/>
      <c r="J18" s="57"/>
      <c r="K18" s="57"/>
      <c r="L18" s="57"/>
      <c r="M18" s="144"/>
    </row>
    <row r="19">
      <c r="A19" s="141"/>
      <c r="B19" s="57"/>
      <c r="C19" s="57"/>
      <c r="D19" s="57"/>
      <c r="E19" s="57"/>
      <c r="F19" s="57"/>
      <c r="G19" s="57"/>
      <c r="H19" s="57"/>
      <c r="I19" s="57"/>
      <c r="J19" s="57"/>
      <c r="K19" s="57"/>
      <c r="L19" s="57"/>
      <c r="M19" s="144"/>
    </row>
    <row r="20">
      <c r="A20" s="149"/>
      <c r="B20" s="150" t="s">
        <v>203</v>
      </c>
      <c r="C20" s="151"/>
      <c r="D20" s="151"/>
      <c r="E20" s="151"/>
      <c r="F20" s="151"/>
      <c r="G20" s="151"/>
      <c r="H20" s="151"/>
      <c r="I20" s="151"/>
      <c r="J20" s="151"/>
      <c r="K20" s="151"/>
      <c r="L20" s="151"/>
      <c r="M20" s="152"/>
    </row>
  </sheetData>
  <hyperlinks>
    <hyperlink r:id="rId2" ref="D3"/>
    <hyperlink r:id="rId3" ref="B4"/>
    <hyperlink r:id="rId4" location="sec-Requirements" ref="C4"/>
    <hyperlink r:id="rId5" ref="D4"/>
    <hyperlink r:id="rId6" ref="B6"/>
    <hyperlink r:id="rId7" ref="C6"/>
    <hyperlink r:id="rId8" ref="D6"/>
    <hyperlink r:id="rId9" ref="D7"/>
    <hyperlink r:id="rId10" location="sec-Requirements" ref="C8"/>
    <hyperlink r:id="rId11" ref="D8"/>
    <hyperlink r:id="rId12" location="implementations" ref="B9"/>
    <hyperlink r:id="rId13" ref="C9"/>
    <hyperlink r:id="rId14" ref="D9"/>
    <hyperlink r:id="rId15" ref="C10"/>
    <hyperlink r:id="rId16" ref="D10"/>
    <hyperlink r:id="rId17" ref="D12"/>
    <hyperlink r:id="rId18" ref="D13"/>
    <hyperlink r:id="rId19" ref="D14"/>
    <hyperlink r:id="rId20" ref="B16"/>
    <hyperlink r:id="rId21" ref="C16"/>
    <hyperlink r:id="rId22" ref="D16"/>
  </hyperlinks>
  <drawing r:id="rId23"/>
  <legacyDrawing r:id="rId2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8761D"/>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2" width="27.63"/>
    <col customWidth="1" min="13" max="25" width="20.75"/>
  </cols>
  <sheetData>
    <row r="1">
      <c r="A1" s="153" t="s">
        <v>221</v>
      </c>
      <c r="B1" s="154" t="s">
        <v>222</v>
      </c>
      <c r="C1" s="154" t="s">
        <v>15</v>
      </c>
      <c r="D1" s="155" t="s">
        <v>113</v>
      </c>
      <c r="E1" s="154" t="s">
        <v>114</v>
      </c>
      <c r="F1" s="154" t="s">
        <v>115</v>
      </c>
      <c r="G1" s="155" t="s">
        <v>223</v>
      </c>
      <c r="H1" s="154" t="s">
        <v>224</v>
      </c>
      <c r="I1" s="154" t="s">
        <v>225</v>
      </c>
      <c r="J1" s="155" t="s">
        <v>226</v>
      </c>
      <c r="K1" s="155" t="s">
        <v>227</v>
      </c>
      <c r="L1" s="156" t="s">
        <v>228</v>
      </c>
    </row>
    <row r="2">
      <c r="A2" s="157" t="s">
        <v>123</v>
      </c>
      <c r="B2" s="41" t="s">
        <v>229</v>
      </c>
      <c r="C2" s="41" t="s">
        <v>125</v>
      </c>
      <c r="D2" s="41" t="s">
        <v>230</v>
      </c>
      <c r="E2" s="41" t="s">
        <v>231</v>
      </c>
      <c r="F2" s="41" t="s">
        <v>128</v>
      </c>
      <c r="G2" s="41" t="s">
        <v>232</v>
      </c>
      <c r="H2" s="41" t="s">
        <v>233</v>
      </c>
      <c r="I2" s="41" t="s">
        <v>234</v>
      </c>
      <c r="J2" s="41" t="s">
        <v>235</v>
      </c>
      <c r="K2" s="41" t="s">
        <v>236</v>
      </c>
      <c r="L2" s="158" t="s">
        <v>237</v>
      </c>
    </row>
    <row r="3">
      <c r="A3" s="159" t="s">
        <v>28</v>
      </c>
      <c r="B3" s="57" t="s">
        <v>238</v>
      </c>
      <c r="C3" s="57" t="s">
        <v>33</v>
      </c>
      <c r="D3" s="57" t="s">
        <v>239</v>
      </c>
      <c r="E3" s="57" t="s">
        <v>142</v>
      </c>
      <c r="F3" s="57" t="s">
        <v>240</v>
      </c>
      <c r="G3" s="57" t="s">
        <v>241</v>
      </c>
      <c r="H3" s="57" t="s">
        <v>242</v>
      </c>
      <c r="I3" s="57" t="s">
        <v>141</v>
      </c>
      <c r="J3" s="57" t="s">
        <v>144</v>
      </c>
      <c r="K3" s="57" t="s">
        <v>243</v>
      </c>
      <c r="L3" s="160" t="s">
        <v>141</v>
      </c>
    </row>
    <row r="4">
      <c r="A4" s="161" t="s">
        <v>45</v>
      </c>
      <c r="B4" s="58" t="s">
        <v>244</v>
      </c>
      <c r="C4" s="57" t="s">
        <v>33</v>
      </c>
      <c r="D4" s="143" t="s">
        <v>245</v>
      </c>
      <c r="E4" s="57" t="s">
        <v>246</v>
      </c>
      <c r="F4" s="57" t="s">
        <v>33</v>
      </c>
      <c r="G4" s="57" t="s">
        <v>247</v>
      </c>
      <c r="H4" s="162" t="s">
        <v>33</v>
      </c>
      <c r="I4" s="162" t="s">
        <v>141</v>
      </c>
      <c r="J4" s="162" t="s">
        <v>141</v>
      </c>
      <c r="K4" s="57" t="s">
        <v>248</v>
      </c>
      <c r="L4" s="160" t="s">
        <v>141</v>
      </c>
    </row>
    <row r="5">
      <c r="A5" s="161" t="s">
        <v>39</v>
      </c>
      <c r="B5" s="57" t="s">
        <v>33</v>
      </c>
      <c r="C5" s="1" t="s">
        <v>249</v>
      </c>
      <c r="D5" s="162"/>
      <c r="E5" s="57" t="s">
        <v>246</v>
      </c>
      <c r="F5" s="57" t="s">
        <v>33</v>
      </c>
      <c r="G5" s="57" t="s">
        <v>247</v>
      </c>
      <c r="H5" s="162" t="s">
        <v>33</v>
      </c>
      <c r="I5" s="162" t="s">
        <v>141</v>
      </c>
      <c r="J5" s="57" t="s">
        <v>144</v>
      </c>
      <c r="K5" s="57" t="s">
        <v>33</v>
      </c>
      <c r="L5" s="160" t="s">
        <v>141</v>
      </c>
    </row>
    <row r="6">
      <c r="A6" s="159" t="s">
        <v>50</v>
      </c>
      <c r="B6" s="57" t="s">
        <v>250</v>
      </c>
      <c r="C6" s="57" t="s">
        <v>33</v>
      </c>
      <c r="D6" s="57" t="s">
        <v>251</v>
      </c>
      <c r="E6" s="57" t="s">
        <v>252</v>
      </c>
      <c r="F6" s="57" t="s">
        <v>163</v>
      </c>
      <c r="G6" s="57" t="s">
        <v>144</v>
      </c>
      <c r="H6" s="163" t="s">
        <v>33</v>
      </c>
      <c r="I6" s="163" t="s">
        <v>144</v>
      </c>
      <c r="J6" s="57" t="s">
        <v>141</v>
      </c>
      <c r="K6" s="57" t="s">
        <v>253</v>
      </c>
      <c r="L6" s="160" t="s">
        <v>141</v>
      </c>
    </row>
    <row r="7">
      <c r="A7" s="159" t="s">
        <v>98</v>
      </c>
      <c r="B7" s="57" t="s">
        <v>250</v>
      </c>
      <c r="C7" s="57" t="s">
        <v>33</v>
      </c>
      <c r="D7" s="57" t="s">
        <v>33</v>
      </c>
      <c r="E7" s="57" t="s">
        <v>33</v>
      </c>
      <c r="F7" s="57" t="s">
        <v>33</v>
      </c>
      <c r="G7" s="57" t="s">
        <v>254</v>
      </c>
      <c r="H7" s="163" t="s">
        <v>255</v>
      </c>
      <c r="I7" s="163" t="s">
        <v>256</v>
      </c>
      <c r="J7" s="57" t="s">
        <v>141</v>
      </c>
      <c r="K7" s="57" t="s">
        <v>257</v>
      </c>
      <c r="L7" s="160" t="s">
        <v>141</v>
      </c>
    </row>
    <row r="8">
      <c r="A8" s="159" t="s">
        <v>258</v>
      </c>
      <c r="B8" s="57" t="s">
        <v>250</v>
      </c>
      <c r="C8" s="57" t="s">
        <v>33</v>
      </c>
      <c r="D8" s="57" t="s">
        <v>33</v>
      </c>
      <c r="E8" s="57" t="s">
        <v>33</v>
      </c>
      <c r="F8" s="57" t="s">
        <v>163</v>
      </c>
      <c r="G8" s="57" t="s">
        <v>259</v>
      </c>
      <c r="H8" s="57" t="s">
        <v>33</v>
      </c>
      <c r="I8" s="57" t="s">
        <v>144</v>
      </c>
      <c r="J8" s="57" t="s">
        <v>141</v>
      </c>
      <c r="K8" s="57" t="s">
        <v>260</v>
      </c>
      <c r="L8" s="160" t="s">
        <v>141</v>
      </c>
    </row>
    <row r="9">
      <c r="A9" s="159" t="s">
        <v>261</v>
      </c>
      <c r="B9" s="57" t="s">
        <v>250</v>
      </c>
      <c r="C9" s="57" t="s">
        <v>262</v>
      </c>
      <c r="D9" s="57" t="s">
        <v>263</v>
      </c>
      <c r="E9" s="57" t="s">
        <v>264</v>
      </c>
      <c r="F9" s="57" t="s">
        <v>163</v>
      </c>
      <c r="G9" s="57" t="s">
        <v>265</v>
      </c>
      <c r="H9" s="57" t="s">
        <v>255</v>
      </c>
      <c r="I9" s="57" t="s">
        <v>266</v>
      </c>
      <c r="J9" s="57" t="s">
        <v>267</v>
      </c>
      <c r="K9" s="57" t="s">
        <v>33</v>
      </c>
      <c r="L9" s="160" t="s">
        <v>141</v>
      </c>
    </row>
    <row r="10">
      <c r="A10" s="159"/>
      <c r="B10" s="57"/>
      <c r="C10" s="57"/>
      <c r="D10" s="57"/>
      <c r="E10" s="57"/>
      <c r="F10" s="57"/>
      <c r="G10" s="57"/>
      <c r="H10" s="57"/>
      <c r="I10" s="57"/>
      <c r="J10" s="57"/>
      <c r="K10" s="57"/>
      <c r="L10" s="160"/>
    </row>
    <row r="11">
      <c r="A11" s="159"/>
      <c r="B11" s="57"/>
      <c r="C11" s="57"/>
      <c r="D11" s="57"/>
      <c r="E11" s="57"/>
      <c r="F11" s="57"/>
      <c r="G11" s="57"/>
      <c r="H11" s="57"/>
      <c r="I11" s="57"/>
      <c r="J11" s="57"/>
      <c r="K11" s="57"/>
      <c r="L11" s="160"/>
    </row>
    <row r="12">
      <c r="A12" s="164"/>
      <c r="B12" s="165" t="s">
        <v>203</v>
      </c>
      <c r="C12" s="166"/>
      <c r="D12" s="166"/>
      <c r="E12" s="166"/>
      <c r="F12" s="166"/>
      <c r="G12" s="166"/>
      <c r="H12" s="166"/>
      <c r="I12" s="166"/>
      <c r="J12" s="166"/>
      <c r="K12" s="166"/>
      <c r="L12" s="167"/>
    </row>
  </sheetData>
  <hyperlinks>
    <hyperlink r:id="rId2" ref="B4"/>
    <hyperlink r:id="rId3" ref="D4"/>
  </hyperlinks>
  <drawing r:id="rId4"/>
  <legacy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80000"/>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3" width="27.63"/>
    <col customWidth="1" min="14" max="25" width="20.75"/>
  </cols>
  <sheetData>
    <row r="1">
      <c r="A1" s="168" t="s">
        <v>268</v>
      </c>
      <c r="B1" s="169" t="s">
        <v>222</v>
      </c>
      <c r="C1" s="169" t="s">
        <v>15</v>
      </c>
      <c r="D1" s="170" t="s">
        <v>113</v>
      </c>
      <c r="E1" s="169" t="s">
        <v>114</v>
      </c>
      <c r="F1" s="169" t="s">
        <v>115</v>
      </c>
      <c r="G1" s="170" t="s">
        <v>223</v>
      </c>
      <c r="H1" s="170" t="s">
        <v>269</v>
      </c>
      <c r="I1" s="169" t="s">
        <v>224</v>
      </c>
      <c r="J1" s="169" t="s">
        <v>270</v>
      </c>
      <c r="K1" s="170" t="s">
        <v>271</v>
      </c>
      <c r="L1" s="170" t="s">
        <v>272</v>
      </c>
      <c r="M1" s="171" t="s">
        <v>273</v>
      </c>
    </row>
    <row r="2">
      <c r="A2" s="172" t="s">
        <v>123</v>
      </c>
      <c r="B2" s="41" t="s">
        <v>229</v>
      </c>
      <c r="C2" s="41" t="s">
        <v>125</v>
      </c>
      <c r="D2" s="41" t="s">
        <v>274</v>
      </c>
      <c r="E2" s="41" t="s">
        <v>275</v>
      </c>
      <c r="F2" s="41" t="s">
        <v>128</v>
      </c>
      <c r="G2" s="41" t="s">
        <v>276</v>
      </c>
      <c r="H2" s="41" t="s">
        <v>277</v>
      </c>
      <c r="I2" s="41" t="s">
        <v>278</v>
      </c>
      <c r="J2" s="41" t="s">
        <v>279</v>
      </c>
      <c r="K2" s="173" t="s">
        <v>280</v>
      </c>
      <c r="L2" s="41" t="s">
        <v>281</v>
      </c>
      <c r="M2" s="174" t="s">
        <v>282</v>
      </c>
    </row>
    <row r="3">
      <c r="A3" s="175" t="s">
        <v>40</v>
      </c>
      <c r="B3" s="58" t="s">
        <v>283</v>
      </c>
      <c r="C3" s="57" t="s">
        <v>33</v>
      </c>
      <c r="D3" s="143" t="s">
        <v>284</v>
      </c>
      <c r="E3" s="57" t="s">
        <v>149</v>
      </c>
      <c r="F3" s="57" t="s">
        <v>33</v>
      </c>
      <c r="G3" s="57" t="s">
        <v>141</v>
      </c>
      <c r="H3" s="57" t="s">
        <v>285</v>
      </c>
      <c r="I3" s="57" t="s">
        <v>33</v>
      </c>
      <c r="J3" s="57" t="s">
        <v>144</v>
      </c>
      <c r="K3" s="57" t="s">
        <v>286</v>
      </c>
      <c r="L3" s="162" t="s">
        <v>33</v>
      </c>
      <c r="M3" s="176" t="s">
        <v>33</v>
      </c>
    </row>
    <row r="4">
      <c r="A4" s="177" t="s">
        <v>287</v>
      </c>
      <c r="B4" s="57" t="s">
        <v>33</v>
      </c>
      <c r="C4" s="57" t="s">
        <v>33</v>
      </c>
      <c r="D4" s="57"/>
      <c r="E4" s="57" t="s">
        <v>33</v>
      </c>
      <c r="F4" s="57" t="s">
        <v>33</v>
      </c>
      <c r="G4" s="57" t="s">
        <v>144</v>
      </c>
      <c r="H4" s="57" t="s">
        <v>288</v>
      </c>
      <c r="I4" s="57" t="s">
        <v>33</v>
      </c>
      <c r="J4" s="57" t="s">
        <v>144</v>
      </c>
      <c r="K4" s="57" t="s">
        <v>33</v>
      </c>
      <c r="L4" s="57" t="s">
        <v>33</v>
      </c>
      <c r="M4" s="176" t="s">
        <v>33</v>
      </c>
    </row>
    <row r="5">
      <c r="A5" s="177" t="s">
        <v>29</v>
      </c>
      <c r="B5" s="57" t="s">
        <v>289</v>
      </c>
      <c r="C5" s="57" t="s">
        <v>33</v>
      </c>
      <c r="D5" s="57" t="s">
        <v>33</v>
      </c>
      <c r="E5" s="57" t="s">
        <v>25</v>
      </c>
      <c r="F5" s="57" t="s">
        <v>33</v>
      </c>
      <c r="G5" s="57" t="s">
        <v>141</v>
      </c>
      <c r="H5" s="57" t="s">
        <v>290</v>
      </c>
      <c r="I5" s="57" t="s">
        <v>33</v>
      </c>
      <c r="J5" s="57" t="s">
        <v>141</v>
      </c>
      <c r="K5" s="57" t="s">
        <v>33</v>
      </c>
      <c r="L5" s="57" t="s">
        <v>291</v>
      </c>
      <c r="M5" s="176" t="s">
        <v>33</v>
      </c>
    </row>
    <row r="6">
      <c r="A6" s="177" t="s">
        <v>292</v>
      </c>
      <c r="B6" s="57" t="s">
        <v>33</v>
      </c>
      <c r="C6" s="57" t="s">
        <v>33</v>
      </c>
      <c r="D6" s="57" t="s">
        <v>33</v>
      </c>
      <c r="E6" s="57" t="s">
        <v>33</v>
      </c>
      <c r="F6" s="57" t="s">
        <v>33</v>
      </c>
      <c r="G6" s="57" t="s">
        <v>141</v>
      </c>
      <c r="H6" s="57" t="s">
        <v>290</v>
      </c>
      <c r="I6" s="57" t="s">
        <v>33</v>
      </c>
      <c r="J6" s="57" t="s">
        <v>141</v>
      </c>
      <c r="K6" s="57" t="s">
        <v>33</v>
      </c>
      <c r="L6" s="57" t="s">
        <v>33</v>
      </c>
      <c r="M6" s="176" t="s">
        <v>33</v>
      </c>
    </row>
    <row r="7">
      <c r="A7" s="177" t="s">
        <v>293</v>
      </c>
      <c r="B7" s="57" t="s">
        <v>33</v>
      </c>
      <c r="C7" s="57" t="s">
        <v>33</v>
      </c>
      <c r="D7" s="57" t="s">
        <v>33</v>
      </c>
      <c r="E7" s="57" t="s">
        <v>33</v>
      </c>
      <c r="F7" s="57" t="s">
        <v>33</v>
      </c>
      <c r="G7" s="57" t="s">
        <v>141</v>
      </c>
      <c r="H7" s="57" t="s">
        <v>290</v>
      </c>
      <c r="I7" s="57" t="s">
        <v>33</v>
      </c>
      <c r="J7" s="57" t="s">
        <v>141</v>
      </c>
      <c r="K7" s="57" t="s">
        <v>33</v>
      </c>
      <c r="L7" s="57" t="s">
        <v>33</v>
      </c>
      <c r="M7" s="176" t="s">
        <v>33</v>
      </c>
    </row>
    <row r="8">
      <c r="A8" s="177" t="s">
        <v>294</v>
      </c>
      <c r="B8" s="57" t="s">
        <v>33</v>
      </c>
      <c r="C8" s="57" t="s">
        <v>33</v>
      </c>
      <c r="D8" s="57" t="s">
        <v>33</v>
      </c>
      <c r="E8" s="57" t="s">
        <v>33</v>
      </c>
      <c r="F8" s="57" t="s">
        <v>33</v>
      </c>
      <c r="G8" s="57" t="s">
        <v>33</v>
      </c>
      <c r="H8" s="57" t="s">
        <v>33</v>
      </c>
      <c r="I8" s="57" t="s">
        <v>33</v>
      </c>
      <c r="J8" s="57" t="s">
        <v>33</v>
      </c>
      <c r="K8" s="57" t="s">
        <v>33</v>
      </c>
      <c r="L8" s="57" t="s">
        <v>33</v>
      </c>
      <c r="M8" s="176" t="s">
        <v>33</v>
      </c>
    </row>
    <row r="9">
      <c r="A9" s="177" t="s">
        <v>66</v>
      </c>
      <c r="B9" s="57" t="s">
        <v>33</v>
      </c>
      <c r="C9" s="57" t="s">
        <v>33</v>
      </c>
      <c r="D9" s="57" t="s">
        <v>33</v>
      </c>
      <c r="E9" s="57" t="s">
        <v>33</v>
      </c>
      <c r="F9" s="57" t="s">
        <v>33</v>
      </c>
      <c r="G9" s="57" t="s">
        <v>33</v>
      </c>
      <c r="H9" s="57" t="s">
        <v>288</v>
      </c>
      <c r="I9" s="57" t="s">
        <v>33</v>
      </c>
      <c r="J9" s="57" t="s">
        <v>33</v>
      </c>
      <c r="K9" s="57" t="s">
        <v>33</v>
      </c>
      <c r="L9" s="57" t="s">
        <v>33</v>
      </c>
      <c r="M9" s="176" t="s">
        <v>33</v>
      </c>
    </row>
    <row r="10">
      <c r="A10" s="177" t="s">
        <v>295</v>
      </c>
      <c r="B10" s="57" t="s">
        <v>33</v>
      </c>
      <c r="C10" s="57" t="s">
        <v>33</v>
      </c>
      <c r="D10" s="57" t="s">
        <v>33</v>
      </c>
      <c r="E10" s="57" t="s">
        <v>33</v>
      </c>
      <c r="F10" s="57" t="s">
        <v>33</v>
      </c>
      <c r="G10" s="57" t="s">
        <v>33</v>
      </c>
      <c r="H10" s="57" t="s">
        <v>33</v>
      </c>
      <c r="I10" s="57" t="s">
        <v>33</v>
      </c>
      <c r="J10" s="57" t="s">
        <v>33</v>
      </c>
      <c r="K10" s="57" t="s">
        <v>33</v>
      </c>
      <c r="L10" s="57" t="s">
        <v>33</v>
      </c>
      <c r="M10" s="176" t="s">
        <v>33</v>
      </c>
    </row>
    <row r="11">
      <c r="A11" s="177" t="s">
        <v>79</v>
      </c>
      <c r="B11" s="143" t="s">
        <v>296</v>
      </c>
      <c r="C11" s="57" t="s">
        <v>33</v>
      </c>
      <c r="D11" s="58" t="s">
        <v>297</v>
      </c>
      <c r="E11" s="57" t="s">
        <v>33</v>
      </c>
      <c r="F11" s="57" t="s">
        <v>33</v>
      </c>
      <c r="G11" s="57" t="s">
        <v>141</v>
      </c>
      <c r="H11" s="57" t="s">
        <v>290</v>
      </c>
      <c r="I11" s="57" t="s">
        <v>33</v>
      </c>
      <c r="J11" s="57" t="s">
        <v>144</v>
      </c>
      <c r="K11" s="57" t="s">
        <v>141</v>
      </c>
      <c r="L11" s="57" t="s">
        <v>33</v>
      </c>
      <c r="M11" s="176" t="s">
        <v>144</v>
      </c>
    </row>
    <row r="12">
      <c r="A12" s="177" t="s">
        <v>85</v>
      </c>
      <c r="B12" s="57"/>
      <c r="C12" s="57"/>
      <c r="D12" s="57" t="s">
        <v>298</v>
      </c>
      <c r="E12" s="57"/>
      <c r="F12" s="57"/>
      <c r="G12" s="57"/>
      <c r="H12" s="57"/>
      <c r="I12" s="57"/>
      <c r="J12" s="57"/>
      <c r="K12" s="57"/>
      <c r="L12" s="57"/>
      <c r="M12" s="176"/>
    </row>
    <row r="13">
      <c r="A13" s="177" t="s">
        <v>51</v>
      </c>
      <c r="B13" s="57"/>
      <c r="C13" s="57"/>
      <c r="D13" s="57" t="s">
        <v>299</v>
      </c>
      <c r="E13" s="57"/>
      <c r="F13" s="57"/>
      <c r="G13" s="57"/>
      <c r="H13" s="57"/>
      <c r="I13" s="57"/>
      <c r="J13" s="57"/>
      <c r="K13" s="57"/>
      <c r="L13" s="57"/>
      <c r="M13" s="176"/>
    </row>
    <row r="14">
      <c r="A14" s="177" t="s">
        <v>104</v>
      </c>
      <c r="B14" s="57"/>
      <c r="C14" s="57"/>
      <c r="D14" s="57"/>
      <c r="E14" s="57"/>
      <c r="F14" s="57"/>
      <c r="G14" s="57"/>
      <c r="H14" s="57"/>
      <c r="I14" s="57"/>
      <c r="J14" s="57"/>
      <c r="K14" s="57"/>
      <c r="L14" s="57"/>
      <c r="M14" s="176"/>
    </row>
    <row r="15">
      <c r="A15" s="177" t="s">
        <v>300</v>
      </c>
      <c r="B15" s="57"/>
      <c r="C15" s="57"/>
      <c r="D15" s="57"/>
      <c r="E15" s="57"/>
      <c r="F15" s="57"/>
      <c r="G15" s="57"/>
      <c r="H15" s="57"/>
      <c r="I15" s="57"/>
      <c r="J15" s="57"/>
      <c r="K15" s="57"/>
      <c r="L15" s="57"/>
      <c r="M15" s="176"/>
    </row>
    <row r="16">
      <c r="A16" s="177"/>
      <c r="B16" s="57"/>
      <c r="C16" s="57"/>
      <c r="D16" s="57"/>
      <c r="E16" s="57"/>
      <c r="F16" s="57"/>
      <c r="G16" s="57"/>
      <c r="H16" s="57"/>
      <c r="I16" s="57"/>
      <c r="J16" s="57"/>
      <c r="K16" s="57"/>
      <c r="L16" s="57"/>
      <c r="M16" s="176"/>
    </row>
    <row r="17">
      <c r="A17" s="178"/>
      <c r="B17" s="179" t="s">
        <v>203</v>
      </c>
      <c r="C17" s="180"/>
      <c r="D17" s="180"/>
      <c r="E17" s="180"/>
      <c r="F17" s="180"/>
      <c r="G17" s="180"/>
      <c r="H17" s="180"/>
      <c r="I17" s="180"/>
      <c r="J17" s="180"/>
      <c r="K17" s="180"/>
      <c r="L17" s="180"/>
      <c r="M17" s="181"/>
    </row>
  </sheetData>
  <hyperlinks>
    <hyperlink r:id="rId1" ref="B3"/>
    <hyperlink r:id="rId2" ref="D3"/>
    <hyperlink r:id="rId3" ref="B11"/>
    <hyperlink r:id="rId4" ref="D11"/>
  </hyperlinks>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8" width="27.63"/>
    <col customWidth="1" min="9" max="25" width="20.75"/>
  </cols>
  <sheetData>
    <row r="1">
      <c r="A1" s="182" t="s">
        <v>301</v>
      </c>
      <c r="B1" s="183" t="s">
        <v>222</v>
      </c>
      <c r="C1" s="183" t="s">
        <v>15</v>
      </c>
      <c r="D1" s="183" t="s">
        <v>113</v>
      </c>
      <c r="E1" s="184" t="s">
        <v>302</v>
      </c>
      <c r="F1" s="184" t="s">
        <v>303</v>
      </c>
      <c r="G1" s="184" t="s">
        <v>304</v>
      </c>
      <c r="H1" s="185" t="s">
        <v>305</v>
      </c>
    </row>
    <row r="2">
      <c r="A2" s="186" t="s">
        <v>123</v>
      </c>
      <c r="B2" s="41" t="s">
        <v>229</v>
      </c>
      <c r="C2" s="41" t="s">
        <v>125</v>
      </c>
      <c r="D2" s="41" t="s">
        <v>306</v>
      </c>
      <c r="E2" s="41" t="s">
        <v>307</v>
      </c>
      <c r="F2" s="41" t="s">
        <v>308</v>
      </c>
      <c r="G2" s="41" t="s">
        <v>309</v>
      </c>
      <c r="H2" s="187" t="s">
        <v>310</v>
      </c>
    </row>
    <row r="3">
      <c r="A3" s="188" t="s">
        <v>106</v>
      </c>
      <c r="B3" s="58" t="s">
        <v>311</v>
      </c>
      <c r="C3" s="143" t="s">
        <v>160</v>
      </c>
      <c r="D3" s="143" t="s">
        <v>311</v>
      </c>
      <c r="E3" s="57" t="s">
        <v>142</v>
      </c>
      <c r="F3" s="162" t="s">
        <v>141</v>
      </c>
      <c r="G3" s="162" t="s">
        <v>312</v>
      </c>
      <c r="H3" s="189" t="s">
        <v>313</v>
      </c>
    </row>
    <row r="4">
      <c r="A4" s="188" t="s">
        <v>31</v>
      </c>
      <c r="B4" s="57" t="s">
        <v>33</v>
      </c>
      <c r="C4" s="57" t="s">
        <v>33</v>
      </c>
      <c r="D4" s="57" t="s">
        <v>33</v>
      </c>
      <c r="E4" s="57" t="s">
        <v>142</v>
      </c>
      <c r="F4" s="57" t="s">
        <v>141</v>
      </c>
      <c r="G4" s="57" t="s">
        <v>141</v>
      </c>
      <c r="H4" s="189" t="s">
        <v>314</v>
      </c>
    </row>
    <row r="5">
      <c r="A5" s="188" t="s">
        <v>30</v>
      </c>
      <c r="B5" s="58" t="s">
        <v>315</v>
      </c>
      <c r="C5" s="57" t="s">
        <v>33</v>
      </c>
      <c r="D5" s="57" t="s">
        <v>33</v>
      </c>
      <c r="E5" s="57" t="s">
        <v>316</v>
      </c>
      <c r="F5" s="57" t="s">
        <v>144</v>
      </c>
      <c r="G5" s="57" t="s">
        <v>144</v>
      </c>
      <c r="H5" s="189" t="s">
        <v>317</v>
      </c>
    </row>
    <row r="6">
      <c r="A6" s="188" t="s">
        <v>61</v>
      </c>
      <c r="B6" s="58" t="s">
        <v>318</v>
      </c>
      <c r="C6" s="57" t="s">
        <v>33</v>
      </c>
      <c r="D6" s="57" t="s">
        <v>33</v>
      </c>
      <c r="E6" s="57" t="s">
        <v>142</v>
      </c>
      <c r="F6" s="57" t="s">
        <v>141</v>
      </c>
      <c r="G6" s="57" t="s">
        <v>141</v>
      </c>
      <c r="H6" s="189" t="s">
        <v>313</v>
      </c>
    </row>
    <row r="7">
      <c r="A7" s="188" t="s">
        <v>319</v>
      </c>
      <c r="B7" s="57" t="s">
        <v>33</v>
      </c>
      <c r="C7" s="57" t="s">
        <v>33</v>
      </c>
      <c r="D7" s="57" t="s">
        <v>33</v>
      </c>
      <c r="E7" s="57" t="s">
        <v>144</v>
      </c>
      <c r="F7" s="57" t="s">
        <v>144</v>
      </c>
      <c r="G7" s="57" t="s">
        <v>144</v>
      </c>
      <c r="H7" s="189" t="s">
        <v>317</v>
      </c>
    </row>
    <row r="8">
      <c r="A8" s="188" t="s">
        <v>46</v>
      </c>
      <c r="B8" s="58" t="s">
        <v>320</v>
      </c>
      <c r="C8" s="57" t="s">
        <v>33</v>
      </c>
      <c r="D8" s="57" t="s">
        <v>33</v>
      </c>
      <c r="E8" s="57" t="s">
        <v>142</v>
      </c>
      <c r="F8" s="57" t="s">
        <v>141</v>
      </c>
      <c r="G8" s="57" t="s">
        <v>141</v>
      </c>
      <c r="H8" s="189" t="s">
        <v>313</v>
      </c>
    </row>
    <row r="9">
      <c r="A9" s="188" t="s">
        <v>321</v>
      </c>
      <c r="B9" s="58" t="s">
        <v>322</v>
      </c>
      <c r="C9" s="57" t="s">
        <v>33</v>
      </c>
      <c r="D9" s="57" t="s">
        <v>33</v>
      </c>
      <c r="E9" s="57" t="s">
        <v>33</v>
      </c>
      <c r="F9" s="57" t="s">
        <v>33</v>
      </c>
      <c r="G9" s="57" t="s">
        <v>33</v>
      </c>
      <c r="H9" s="189" t="s">
        <v>314</v>
      </c>
    </row>
    <row r="10">
      <c r="A10" s="188" t="s">
        <v>92</v>
      </c>
      <c r="B10" s="58" t="s">
        <v>323</v>
      </c>
      <c r="C10" s="57" t="s">
        <v>33</v>
      </c>
      <c r="D10" s="57" t="s">
        <v>33</v>
      </c>
      <c r="E10" s="57" t="s">
        <v>316</v>
      </c>
      <c r="F10" s="57" t="s">
        <v>144</v>
      </c>
      <c r="G10" s="57" t="s">
        <v>324</v>
      </c>
      <c r="H10" s="189" t="s">
        <v>317</v>
      </c>
    </row>
    <row r="11">
      <c r="A11" s="188" t="s">
        <v>325</v>
      </c>
      <c r="B11" s="58" t="s">
        <v>326</v>
      </c>
      <c r="C11" s="57" t="s">
        <v>33</v>
      </c>
      <c r="D11" s="57" t="s">
        <v>33</v>
      </c>
      <c r="E11" s="57" t="s">
        <v>327</v>
      </c>
      <c r="F11" s="57" t="s">
        <v>144</v>
      </c>
      <c r="G11" s="57" t="s">
        <v>144</v>
      </c>
      <c r="H11" s="189" t="s">
        <v>313</v>
      </c>
    </row>
    <row r="12">
      <c r="A12" s="188" t="s">
        <v>102</v>
      </c>
      <c r="B12" s="58" t="s">
        <v>326</v>
      </c>
      <c r="C12" s="57" t="s">
        <v>33</v>
      </c>
      <c r="D12" s="57" t="s">
        <v>33</v>
      </c>
      <c r="E12" s="57" t="s">
        <v>327</v>
      </c>
      <c r="F12" s="57" t="s">
        <v>144</v>
      </c>
      <c r="G12" s="57" t="s">
        <v>144</v>
      </c>
      <c r="H12" s="189" t="s">
        <v>313</v>
      </c>
    </row>
    <row r="13">
      <c r="A13" s="188" t="s">
        <v>41</v>
      </c>
      <c r="B13" s="58" t="s">
        <v>328</v>
      </c>
      <c r="C13" s="57" t="s">
        <v>33</v>
      </c>
      <c r="D13" s="57" t="s">
        <v>33</v>
      </c>
      <c r="E13" s="57" t="s">
        <v>329</v>
      </c>
      <c r="F13" s="57" t="s">
        <v>144</v>
      </c>
      <c r="G13" s="57" t="s">
        <v>141</v>
      </c>
      <c r="H13" s="189" t="s">
        <v>313</v>
      </c>
    </row>
    <row r="14">
      <c r="A14" s="188" t="s">
        <v>67</v>
      </c>
      <c r="B14" s="57" t="s">
        <v>33</v>
      </c>
      <c r="C14" s="57" t="s">
        <v>33</v>
      </c>
      <c r="D14" s="57" t="s">
        <v>33</v>
      </c>
      <c r="E14" s="57" t="s">
        <v>142</v>
      </c>
      <c r="F14" s="57" t="s">
        <v>141</v>
      </c>
      <c r="G14" s="57" t="s">
        <v>141</v>
      </c>
      <c r="H14" s="189" t="s">
        <v>313</v>
      </c>
    </row>
    <row r="15">
      <c r="A15" s="188" t="s">
        <v>42</v>
      </c>
      <c r="B15" s="57" t="s">
        <v>33</v>
      </c>
      <c r="C15" s="57" t="s">
        <v>33</v>
      </c>
      <c r="D15" s="57" t="s">
        <v>33</v>
      </c>
      <c r="E15" s="57" t="s">
        <v>142</v>
      </c>
      <c r="F15" s="57" t="s">
        <v>141</v>
      </c>
      <c r="G15" s="57" t="s">
        <v>141</v>
      </c>
      <c r="H15" s="189" t="s">
        <v>314</v>
      </c>
    </row>
    <row r="16">
      <c r="A16" s="188" t="s">
        <v>330</v>
      </c>
      <c r="B16" s="57" t="s">
        <v>33</v>
      </c>
      <c r="C16" s="57" t="s">
        <v>33</v>
      </c>
      <c r="D16" s="57" t="s">
        <v>33</v>
      </c>
      <c r="E16" s="57" t="s">
        <v>329</v>
      </c>
      <c r="F16" s="57" t="s">
        <v>144</v>
      </c>
      <c r="G16" s="162" t="s">
        <v>312</v>
      </c>
      <c r="H16" s="189" t="s">
        <v>317</v>
      </c>
    </row>
    <row r="17">
      <c r="A17" s="188" t="s">
        <v>75</v>
      </c>
      <c r="B17" s="57"/>
      <c r="C17" s="57"/>
      <c r="D17" s="57"/>
      <c r="E17" s="57"/>
      <c r="F17" s="57"/>
      <c r="G17" s="57"/>
      <c r="H17" s="189" t="s">
        <v>313</v>
      </c>
    </row>
    <row r="18">
      <c r="A18" s="188" t="s">
        <v>53</v>
      </c>
      <c r="B18" s="143" t="s">
        <v>331</v>
      </c>
      <c r="C18" s="57"/>
      <c r="D18" s="57"/>
      <c r="E18" s="57"/>
      <c r="F18" s="57"/>
      <c r="G18" s="57"/>
      <c r="H18" s="189"/>
    </row>
    <row r="19">
      <c r="A19" s="188" t="s">
        <v>52</v>
      </c>
      <c r="B19" s="57"/>
      <c r="C19" s="57"/>
      <c r="D19" s="57"/>
      <c r="E19" s="57"/>
      <c r="F19" s="57"/>
      <c r="G19" s="57"/>
      <c r="H19" s="189"/>
    </row>
    <row r="20">
      <c r="A20" s="188" t="s">
        <v>93</v>
      </c>
      <c r="B20" s="57"/>
      <c r="C20" s="57"/>
      <c r="D20" s="57"/>
      <c r="E20" s="57"/>
      <c r="F20" s="57"/>
      <c r="G20" s="57"/>
      <c r="H20" s="189"/>
    </row>
    <row r="21">
      <c r="A21" s="188" t="s">
        <v>105</v>
      </c>
      <c r="B21" s="57"/>
      <c r="C21" s="57"/>
      <c r="D21" s="57"/>
      <c r="E21" s="57"/>
      <c r="F21" s="57"/>
      <c r="G21" s="57"/>
      <c r="H21" s="189"/>
    </row>
    <row r="22">
      <c r="A22" s="188"/>
      <c r="B22" s="57"/>
      <c r="C22" s="57"/>
      <c r="D22" s="57"/>
      <c r="E22" s="57"/>
      <c r="F22" s="57"/>
      <c r="G22" s="57"/>
      <c r="H22" s="189"/>
    </row>
    <row r="23">
      <c r="A23" s="190"/>
      <c r="B23" s="191" t="s">
        <v>203</v>
      </c>
      <c r="C23" s="192"/>
      <c r="D23" s="192"/>
      <c r="E23" s="192"/>
      <c r="F23" s="192"/>
      <c r="G23" s="192"/>
      <c r="H23" s="193"/>
    </row>
  </sheetData>
  <hyperlinks>
    <hyperlink r:id="rId2" ref="B3"/>
    <hyperlink r:id="rId3" ref="C3"/>
    <hyperlink r:id="rId4" ref="D3"/>
    <hyperlink r:id="rId5" ref="B5"/>
    <hyperlink r:id="rId6" ref="B6"/>
    <hyperlink r:id="rId7" ref="B8"/>
    <hyperlink r:id="rId8" ref="B9"/>
    <hyperlink r:id="rId9" ref="B10"/>
    <hyperlink r:id="rId10" ref="B11"/>
    <hyperlink r:id="rId11" ref="B12"/>
    <hyperlink r:id="rId12" ref="B13"/>
    <hyperlink r:id="rId13" ref="B18"/>
  </hyperlinks>
  <drawing r:id="rId14"/>
  <legacyDrawing r:id="rId1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9000"/>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6" width="27.63"/>
    <col customWidth="1" min="7" max="24" width="20.75"/>
  </cols>
  <sheetData>
    <row r="1">
      <c r="A1" s="194" t="s">
        <v>13</v>
      </c>
      <c r="B1" s="195" t="s">
        <v>222</v>
      </c>
      <c r="C1" s="195" t="s">
        <v>15</v>
      </c>
      <c r="D1" s="196" t="s">
        <v>114</v>
      </c>
      <c r="E1" s="195" t="s">
        <v>113</v>
      </c>
      <c r="F1" s="197" t="s">
        <v>332</v>
      </c>
    </row>
    <row r="2">
      <c r="A2" s="198" t="s">
        <v>123</v>
      </c>
      <c r="B2" s="41" t="s">
        <v>229</v>
      </c>
      <c r="C2" s="41" t="s">
        <v>125</v>
      </c>
      <c r="D2" s="41" t="s">
        <v>127</v>
      </c>
      <c r="E2" s="41" t="s">
        <v>333</v>
      </c>
      <c r="F2" s="48" t="s">
        <v>334</v>
      </c>
    </row>
    <row r="3">
      <c r="A3" s="199" t="s">
        <v>68</v>
      </c>
      <c r="B3" s="57" t="s">
        <v>335</v>
      </c>
      <c r="C3" s="57" t="s">
        <v>33</v>
      </c>
      <c r="D3" s="57" t="s">
        <v>33</v>
      </c>
      <c r="E3" s="57" t="s">
        <v>33</v>
      </c>
      <c r="F3" s="62" t="s">
        <v>336</v>
      </c>
    </row>
    <row r="4">
      <c r="A4" s="199" t="s">
        <v>337</v>
      </c>
      <c r="B4" s="57" t="s">
        <v>33</v>
      </c>
      <c r="C4" s="57" t="s">
        <v>33</v>
      </c>
      <c r="D4" s="162" t="s">
        <v>338</v>
      </c>
      <c r="E4" s="143" t="s">
        <v>339</v>
      </c>
      <c r="F4" s="62" t="s">
        <v>340</v>
      </c>
    </row>
    <row r="5">
      <c r="A5" s="199" t="s">
        <v>86</v>
      </c>
      <c r="B5" s="57" t="s">
        <v>33</v>
      </c>
      <c r="C5" s="57" t="s">
        <v>33</v>
      </c>
      <c r="D5" s="57" t="s">
        <v>341</v>
      </c>
      <c r="E5" s="57" t="s">
        <v>33</v>
      </c>
      <c r="F5" s="62" t="s">
        <v>342</v>
      </c>
    </row>
    <row r="6">
      <c r="A6" s="199" t="s">
        <v>343</v>
      </c>
      <c r="B6" s="57" t="s">
        <v>33</v>
      </c>
      <c r="C6" s="57" t="s">
        <v>33</v>
      </c>
      <c r="D6" s="57" t="s">
        <v>344</v>
      </c>
      <c r="E6" s="58" t="s">
        <v>345</v>
      </c>
      <c r="F6" s="62" t="s">
        <v>346</v>
      </c>
    </row>
    <row r="7">
      <c r="A7" s="199" t="s">
        <v>80</v>
      </c>
      <c r="B7" s="57"/>
      <c r="C7" s="57"/>
      <c r="D7" s="57"/>
      <c r="E7" s="58" t="s">
        <v>347</v>
      </c>
      <c r="F7" s="62" t="s">
        <v>348</v>
      </c>
    </row>
    <row r="8">
      <c r="A8" s="199" t="s">
        <v>32</v>
      </c>
      <c r="B8" s="57" t="s">
        <v>349</v>
      </c>
      <c r="C8" s="57" t="s">
        <v>350</v>
      </c>
      <c r="D8" s="57" t="s">
        <v>350</v>
      </c>
      <c r="E8" s="57" t="s">
        <v>350</v>
      </c>
      <c r="F8" s="62" t="s">
        <v>351</v>
      </c>
    </row>
    <row r="9">
      <c r="A9" s="199" t="s">
        <v>94</v>
      </c>
      <c r="B9" s="57"/>
      <c r="C9" s="57"/>
      <c r="D9" s="57"/>
      <c r="E9" s="57"/>
      <c r="F9" s="62" t="s">
        <v>352</v>
      </c>
    </row>
    <row r="10">
      <c r="A10" s="199" t="s">
        <v>54</v>
      </c>
      <c r="B10" s="57"/>
      <c r="C10" s="57"/>
      <c r="D10" s="57"/>
      <c r="E10" s="62" t="s">
        <v>353</v>
      </c>
    </row>
    <row r="11">
      <c r="A11" s="199"/>
      <c r="B11" s="57"/>
      <c r="C11" s="57"/>
      <c r="D11" s="57"/>
      <c r="E11" s="57"/>
      <c r="F11" s="62"/>
    </row>
    <row r="12">
      <c r="A12" s="199"/>
      <c r="B12" s="57"/>
      <c r="C12" s="57"/>
      <c r="D12" s="57"/>
      <c r="E12" s="57"/>
      <c r="F12" s="62"/>
    </row>
    <row r="13">
      <c r="A13" s="200"/>
      <c r="B13" s="201" t="s">
        <v>203</v>
      </c>
      <c r="C13" s="202"/>
      <c r="D13" s="202"/>
      <c r="E13" s="202"/>
      <c r="F13" s="203"/>
    </row>
  </sheetData>
  <hyperlinks>
    <hyperlink r:id="rId2" ref="E4"/>
    <hyperlink r:id="rId3" ref="E6"/>
    <hyperlink r:id="rId4" ref="E7"/>
  </hyperlinks>
  <drawing r:id="rId5"/>
  <legacyDrawing r:id="rId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FEFEF"/>
    <outlinePr summaryBelow="0" summaryRight="0"/>
  </sheetPr>
  <sheetViews>
    <sheetView workbookViewId="0"/>
  </sheetViews>
  <sheetFormatPr customHeight="1" defaultColWidth="12.63" defaultRowHeight="15.75"/>
  <cols>
    <col customWidth="1" min="1" max="6" width="24.38"/>
  </cols>
  <sheetData>
    <row r="1">
      <c r="A1" s="204" t="s">
        <v>6</v>
      </c>
      <c r="B1" s="205" t="str">
        <f>Credential_Format!A1</f>
        <v>Credential Format</v>
      </c>
      <c r="C1" s="206" t="str">
        <f>Signing_Algorithm!A1</f>
        <v>Signing Algorithm</v>
      </c>
      <c r="D1" s="207" t="str">
        <f>Revocation_Algorithm!A1</f>
        <v>Revocation Algorithm</v>
      </c>
      <c r="E1" s="208" t="str">
        <f>Key_Management!A1</f>
        <v>Key Management</v>
      </c>
      <c r="F1" s="209" t="str">
        <f>Trust_Management!A1</f>
        <v>Trust Management</v>
      </c>
    </row>
    <row r="2">
      <c r="A2" s="210" t="str">
        <f>Credential_Profile!J2</f>
        <v>Formal Specification</v>
      </c>
      <c r="B2" s="57" t="str">
        <f>Credential_Format!B1</f>
        <v>Implementation Support (e.g. Libraries)</v>
      </c>
      <c r="C2" s="57" t="str">
        <f>Signing_Algorithm!B1</f>
        <v>Implementation Support (e.g. Libraries) / Active Community</v>
      </c>
      <c r="D2" s="57" t="str">
        <f>Revocation_Algorithm!B1</f>
        <v>Implementation Support (e.g. Libraries) / Active Community</v>
      </c>
      <c r="E2" s="57" t="str">
        <f>Key_Management!B1</f>
        <v>Implementation Support (e.g. Libraries) / Active Community</v>
      </c>
      <c r="F2" s="57" t="str">
        <f>Trust_Management!B1</f>
        <v>Implementation Support (e.g. Libraries) / Active Community</v>
      </c>
    </row>
    <row r="3">
      <c r="A3" s="210" t="str">
        <f>Credential_Profile!K2</f>
        <v>IPR Policy</v>
      </c>
      <c r="B3" s="57" t="str">
        <f>Credential_Format!C1</f>
        <v>IPR Policy</v>
      </c>
      <c r="C3" s="57" t="str">
        <f>Signing_Algorithm!C1</f>
        <v>IPR Policy</v>
      </c>
      <c r="D3" s="57" t="str">
        <f>Revocation_Algorithm!C1</f>
        <v>IPR Policy</v>
      </c>
      <c r="E3" s="57" t="str">
        <f>Key_Management!C1</f>
        <v>IPR Policy</v>
      </c>
      <c r="F3" s="57" t="str">
        <f>Trust_Management!C1</f>
        <v>IPR Policy</v>
      </c>
    </row>
    <row r="4">
      <c r="A4" s="210" t="str">
        <f>Credential_Profile!L2</f>
        <v>Implementations</v>
      </c>
      <c r="B4" s="57" t="str">
        <f>Credential_Format!D1</f>
        <v>Specification</v>
      </c>
      <c r="C4" s="57" t="str">
        <f>Signing_Algorithm!D1</f>
        <v>Specification</v>
      </c>
      <c r="D4" s="57" t="str">
        <f>Revocation_Algorithm!D1</f>
        <v>Specification</v>
      </c>
      <c r="E4" s="57" t="str">
        <f>Key_Management!D1</f>
        <v>Specification</v>
      </c>
      <c r="F4" s="57" t="str">
        <f>Trust_Management!D1</f>
        <v>Standardization (Body, Process)</v>
      </c>
    </row>
    <row r="5">
      <c r="A5" s="211"/>
      <c r="B5" s="57" t="str">
        <f>Credential_Format!E1</f>
        <v>Standardization (Body, Process)</v>
      </c>
      <c r="C5" s="57" t="str">
        <f>Signing_Algorithm!E1</f>
        <v>Standardization (Body, Process)</v>
      </c>
      <c r="D5" s="57" t="str">
        <f>Revocation_Algorithm!E1</f>
        <v>Standardization (Body, Process)</v>
      </c>
      <c r="E5" s="57" t="str">
        <f>Key_Management!E1</f>
        <v>Infrastructure for Key Resolution</v>
      </c>
      <c r="F5" s="57" t="str">
        <f>Trust_Management!E1</f>
        <v>Specification</v>
      </c>
    </row>
    <row r="6">
      <c r="A6" s="211"/>
      <c r="B6" s="57" t="str">
        <f>Credential_Format!F1</f>
        <v>Technology Readiness Level</v>
      </c>
      <c r="C6" s="57" t="str">
        <f>Signing_Algorithm!F1</f>
        <v>Technology Readiness Level</v>
      </c>
      <c r="D6" s="57" t="str">
        <f>Revocation_Algorithm!F1</f>
        <v>Technology Readiness Level</v>
      </c>
      <c r="E6" s="57" t="str">
        <f>Key_Management!F1</f>
        <v>Key Rotation</v>
      </c>
      <c r="F6" s="57" t="str">
        <f>Trust_Management!F1</f>
        <v>Description</v>
      </c>
    </row>
    <row r="7">
      <c r="A7" s="211"/>
      <c r="B7" s="57" t="str">
        <f>Credential_Format!G1</f>
        <v>Encoding Scheme</v>
      </c>
      <c r="C7" s="57" t="str">
        <f>Signing_Algorithm!G1</f>
        <v>Recognition by government authorities (NIST, BSI, ...)</v>
      </c>
      <c r="D7" s="57" t="str">
        <f>Revocation_Algorithm!G1</f>
        <v>Recognition by government authorities (NIST, BSI, ...)</v>
      </c>
      <c r="E7" s="57" t="str">
        <f>Key_Management!G1</f>
        <v>Key History</v>
      </c>
      <c r="F7" s="57" t="str">
        <f>Trust_Management!G1</f>
        <v/>
      </c>
    </row>
    <row r="8">
      <c r="A8" s="211"/>
      <c r="B8" s="57" t="str">
        <f>Credential_Format!H1</f>
        <v>Rich Schemas/Semantic </v>
      </c>
      <c r="C8" s="57" t="str">
        <f>Signing_Algorithm!H1</f>
        <v>Performance</v>
      </c>
      <c r="D8" s="57" t="str">
        <f>Revocation_Algorithm!H1</f>
        <v>Category</v>
      </c>
      <c r="E8" s="1" t="str">
        <f>Key_Management!H1</f>
        <v>Party</v>
      </c>
      <c r="F8" s="1" t="str">
        <f>Trust_Management!H1</f>
        <v/>
      </c>
    </row>
    <row r="9">
      <c r="A9" s="211"/>
      <c r="B9" s="57" t="str">
        <f>Credential_Format!I1</f>
        <v>Crypto Agility</v>
      </c>
      <c r="C9" s="57" t="str">
        <f>Signing_Algorithm!I1</f>
        <v>Hardware support</v>
      </c>
      <c r="D9" s="57" t="str">
        <f>Revocation_Algorithm!I1</f>
        <v>Performance</v>
      </c>
      <c r="E9" s="211" t="str">
        <f>Key_Management!I1</f>
        <v/>
      </c>
      <c r="F9" s="211" t="str">
        <f>Trust_Management!I1</f>
        <v/>
      </c>
    </row>
    <row r="10">
      <c r="A10" s="211"/>
      <c r="B10" s="57" t="str">
        <f>Credential_Format!J1</f>
        <v>Selective Disclosure</v>
      </c>
      <c r="C10" s="57" t="str">
        <f>Signing_Algorithm!J1</f>
        <v>Unlinkability/Uncorrelatability/Blind signatures possible</v>
      </c>
      <c r="D10" s="57" t="str">
        <f>Revocation_Algorithm!J1</f>
        <v>Observability</v>
      </c>
      <c r="E10" s="211" t="str">
        <f>Key_Management!J1</f>
        <v/>
      </c>
      <c r="F10" s="211" t="str">
        <f>Trust_Management!J1</f>
        <v/>
      </c>
    </row>
    <row r="11">
      <c r="A11" s="211"/>
      <c r="B11" s="57" t="str">
        <f>Credential_Format!K1</f>
        <v>Predicates</v>
      </c>
      <c r="C11" s="57" t="str">
        <f>Signing_Algorithm!K1</f>
        <v>Security strength</v>
      </c>
      <c r="D11" s="57" t="str">
        <f>Revocation_Algorithm!K1</f>
        <v>Traceability</v>
      </c>
      <c r="E11" s="211" t="str">
        <f>Key_Management!K1</f>
        <v/>
      </c>
      <c r="F11" s="211" t="str">
        <f>Trust_Management!K1</f>
        <v/>
      </c>
    </row>
    <row r="12">
      <c r="A12" s="211"/>
      <c r="B12" s="57" t="str">
        <f>Credential_Format!L1</f>
        <v>Compatibility with Signing Algorithms</v>
      </c>
      <c r="C12" s="57" t="str">
        <f>Signing_Algorithm!L1</f>
        <v>Post-quantum security</v>
      </c>
      <c r="D12" s="57" t="str">
        <f>Revocation_Algorithm!L1</f>
        <v>Scalability</v>
      </c>
      <c r="E12" s="211" t="str">
        <f>Key_Management!L1</f>
        <v/>
      </c>
      <c r="F12" s="211" t="str">
        <f>Trust_Management!L1</f>
        <v/>
      </c>
    </row>
    <row r="13">
      <c r="A13" s="211"/>
      <c r="B13" s="57" t="str">
        <f>Credential_Format!M1</f>
        <v>Compatibility with Key Management Methods (Issuer)</v>
      </c>
      <c r="C13" s="57" t="str">
        <f>Signing_Algorithm!M1</f>
        <v/>
      </c>
      <c r="D13" s="57" t="str">
        <f>Revocation_Algorithm!M1</f>
        <v>Offline Friendliness</v>
      </c>
      <c r="E13" s="211" t="str">
        <f>Key_Management!M1</f>
        <v/>
      </c>
      <c r="F13" s="211" t="str">
        <f>Trust_Management!M1</f>
        <v/>
      </c>
    </row>
    <row r="14">
      <c r="A14" s="211"/>
      <c r="B14" s="57" t="str">
        <f>Credential_Format!N1</f>
        <v/>
      </c>
      <c r="C14" s="211" t="str">
        <f>Signing_Algorithm!N1</f>
        <v/>
      </c>
      <c r="D14" s="211" t="str">
        <f>Revocation_Algorithm!N1</f>
        <v/>
      </c>
      <c r="E14" s="211" t="str">
        <f>Key_Management!N1</f>
        <v/>
      </c>
      <c r="F14" s="211" t="str">
        <f>Trust_Management!N1</f>
        <v/>
      </c>
    </row>
    <row r="15">
      <c r="B15" s="211" t="str">
        <f>Credential_Format!O1</f>
        <v/>
      </c>
      <c r="C15" s="211" t="str">
        <f>Signing_Algorithm!O1</f>
        <v/>
      </c>
      <c r="D15" s="211" t="str">
        <f>Revocation_Algorithm!O1</f>
        <v/>
      </c>
      <c r="E15" s="211" t="str">
        <f>Key_Management!O1</f>
        <v/>
      </c>
      <c r="F15" s="211" t="str">
        <f>Trust_Management!O1</f>
        <v/>
      </c>
    </row>
    <row r="16">
      <c r="A16" s="212"/>
      <c r="B16" s="212"/>
      <c r="C16" s="212"/>
      <c r="D16" s="212"/>
      <c r="E16" s="212"/>
      <c r="F16" s="212"/>
      <c r="G16" s="212"/>
    </row>
    <row r="17">
      <c r="A17" s="211">
        <f>IFERROR(__xludf.DUMMYFUNCTION("COUNTUNIQUE(A2:A16)"),3.0)</f>
        <v>3</v>
      </c>
      <c r="B17" s="211">
        <f>IFERROR(__xludf.DUMMYFUNCTION("COUNTUNIQUE(B2:B16)"),12.0)</f>
        <v>12</v>
      </c>
      <c r="C17" s="211">
        <f>IFERROR(__xludf.DUMMYFUNCTION("COUNTUNIQUE(C2:C16)"),11.0)</f>
        <v>11</v>
      </c>
      <c r="D17" s="211">
        <f>IFERROR(__xludf.DUMMYFUNCTION("COUNTUNIQUE(D2:D16)"),12.0)</f>
        <v>12</v>
      </c>
      <c r="E17" s="211">
        <f>IFERROR(__xludf.DUMMYFUNCTION("COUNTUNIQUE(E2:E16)"),7.0)</f>
        <v>7</v>
      </c>
      <c r="F17" s="211">
        <f>IFERROR(__xludf.DUMMYFUNCTION("COUNTUNIQUE(F2:F16)"),5.0)</f>
        <v>5</v>
      </c>
      <c r="G17" s="213">
        <f>SUM(A17:F17)</f>
        <v>50</v>
      </c>
    </row>
    <row r="19">
      <c r="F19" s="214" t="s">
        <v>354</v>
      </c>
      <c r="G19" s="215">
        <f>COUNTA(Credential_Profile!J2:BZ2)-E17</f>
        <v>51</v>
      </c>
    </row>
    <row r="22">
      <c r="A22" s="57"/>
      <c r="C22" s="57"/>
      <c r="D22" s="57"/>
      <c r="E22" s="57"/>
      <c r="F22" s="57"/>
      <c r="G22" s="57"/>
    </row>
    <row r="23">
      <c r="B23" s="57"/>
    </row>
    <row r="24">
      <c r="A24" s="57"/>
      <c r="C24" s="57"/>
      <c r="D24" s="57"/>
      <c r="E24" s="57"/>
      <c r="F24" s="57"/>
      <c r="G24" s="57"/>
    </row>
    <row r="25">
      <c r="A25" s="57"/>
      <c r="B25" s="57"/>
      <c r="C25" s="57"/>
      <c r="D25" s="57"/>
      <c r="E25" s="57"/>
      <c r="F25" s="57"/>
    </row>
    <row r="26">
      <c r="B26" s="57"/>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15.25"/>
    <col customWidth="1" min="2" max="2" width="19.75"/>
    <col customWidth="1" min="3" max="3" width="30.63"/>
    <col customWidth="1" min="4" max="4" width="30.38"/>
    <col customWidth="1" min="5" max="5" width="45.0"/>
    <col customWidth="1" min="6" max="6" width="29.5"/>
    <col customWidth="1" min="7" max="7" width="22.25"/>
    <col customWidth="1" min="8" max="8" width="13.88"/>
    <col customWidth="1" min="9" max="9" width="10.25"/>
    <col customWidth="1" min="10" max="10" width="8.88"/>
    <col customWidth="1" min="12" max="12" width="7.13"/>
    <col customWidth="1" min="13" max="13" width="8.88"/>
    <col customWidth="1" min="15" max="15" width="13.63"/>
    <col customWidth="1" min="17" max="17" width="20.25"/>
    <col customWidth="1" min="18" max="18" width="18.75"/>
  </cols>
  <sheetData>
    <row r="1">
      <c r="A1" s="1" t="s">
        <v>355</v>
      </c>
      <c r="B1" s="1" t="s">
        <v>119</v>
      </c>
      <c r="C1" s="1" t="s">
        <v>356</v>
      </c>
      <c r="D1" s="1" t="s">
        <v>114</v>
      </c>
      <c r="E1" s="1" t="s">
        <v>357</v>
      </c>
      <c r="F1" s="1" t="s">
        <v>358</v>
      </c>
      <c r="G1" s="1" t="s">
        <v>115</v>
      </c>
      <c r="H1" s="1" t="s">
        <v>359</v>
      </c>
      <c r="I1" s="1" t="s">
        <v>360</v>
      </c>
      <c r="J1" s="1" t="s">
        <v>361</v>
      </c>
      <c r="K1" s="1" t="s">
        <v>362</v>
      </c>
      <c r="L1" s="1" t="s">
        <v>363</v>
      </c>
      <c r="M1" s="1" t="s">
        <v>120</v>
      </c>
      <c r="N1" s="1" t="s">
        <v>364</v>
      </c>
      <c r="O1" s="1" t="s">
        <v>365</v>
      </c>
      <c r="P1" s="1" t="s">
        <v>366</v>
      </c>
      <c r="Q1" s="1" t="s">
        <v>367</v>
      </c>
      <c r="R1" s="1" t="s">
        <v>368</v>
      </c>
      <c r="S1" s="1" t="s">
        <v>369</v>
      </c>
      <c r="T1" s="1" t="s">
        <v>370</v>
      </c>
      <c r="U1" s="1" t="s">
        <v>371</v>
      </c>
      <c r="V1" s="1" t="s">
        <v>372</v>
      </c>
    </row>
    <row r="2">
      <c r="A2" s="1" t="s">
        <v>25</v>
      </c>
      <c r="B2" s="1" t="s">
        <v>144</v>
      </c>
      <c r="C2" s="1" t="s">
        <v>373</v>
      </c>
      <c r="D2" s="1" t="s">
        <v>374</v>
      </c>
      <c r="E2" s="1" t="s">
        <v>375</v>
      </c>
      <c r="G2" s="1" t="s">
        <v>376</v>
      </c>
      <c r="I2" s="1" t="s">
        <v>142</v>
      </c>
      <c r="L2" s="1" t="s">
        <v>144</v>
      </c>
      <c r="M2" s="1" t="s">
        <v>144</v>
      </c>
    </row>
    <row r="3">
      <c r="A3" s="1" t="s">
        <v>377</v>
      </c>
      <c r="B3" s="1" t="s">
        <v>144</v>
      </c>
      <c r="C3" s="1" t="s">
        <v>378</v>
      </c>
      <c r="D3" s="1" t="s">
        <v>379</v>
      </c>
      <c r="E3" s="1" t="s">
        <v>247</v>
      </c>
      <c r="G3" s="1" t="s">
        <v>380</v>
      </c>
      <c r="I3" s="1" t="s">
        <v>142</v>
      </c>
      <c r="L3" s="1" t="s">
        <v>144</v>
      </c>
      <c r="M3" s="1" t="s">
        <v>141</v>
      </c>
    </row>
    <row r="4">
      <c r="A4" s="1" t="s">
        <v>48</v>
      </c>
      <c r="B4" s="1" t="s">
        <v>144</v>
      </c>
      <c r="C4" s="1" t="s">
        <v>381</v>
      </c>
      <c r="D4" s="1" t="s">
        <v>155</v>
      </c>
      <c r="E4" s="1" t="s">
        <v>144</v>
      </c>
      <c r="G4" s="1" t="s">
        <v>376</v>
      </c>
      <c r="I4" s="1" t="s">
        <v>144</v>
      </c>
      <c r="L4" s="1" t="s">
        <v>141</v>
      </c>
      <c r="M4" s="1" t="s">
        <v>141</v>
      </c>
    </row>
    <row r="5">
      <c r="A5" s="1" t="s">
        <v>158</v>
      </c>
      <c r="B5" s="1" t="s">
        <v>382</v>
      </c>
      <c r="C5" s="1" t="s">
        <v>141</v>
      </c>
      <c r="D5" s="1" t="s">
        <v>162</v>
      </c>
      <c r="E5" s="1" t="s">
        <v>383</v>
      </c>
      <c r="G5" s="1" t="s">
        <v>255</v>
      </c>
      <c r="I5" s="1" t="s">
        <v>144</v>
      </c>
      <c r="L5" s="1" t="s">
        <v>141</v>
      </c>
      <c r="M5" s="1" t="s">
        <v>141</v>
      </c>
    </row>
    <row r="6">
      <c r="A6" s="1" t="s">
        <v>165</v>
      </c>
      <c r="B6" s="1" t="s">
        <v>144</v>
      </c>
      <c r="C6" s="1" t="s">
        <v>141</v>
      </c>
      <c r="D6" s="1" t="s">
        <v>167</v>
      </c>
      <c r="E6" s="1" t="s">
        <v>141</v>
      </c>
      <c r="G6" s="1" t="s">
        <v>380</v>
      </c>
      <c r="I6" s="1" t="s">
        <v>144</v>
      </c>
      <c r="L6" s="1" t="s">
        <v>384</v>
      </c>
      <c r="M6" s="1" t="s">
        <v>144</v>
      </c>
    </row>
    <row r="7">
      <c r="A7" s="1" t="s">
        <v>385</v>
      </c>
      <c r="B7" s="1" t="s">
        <v>382</v>
      </c>
      <c r="C7" s="1" t="s">
        <v>141</v>
      </c>
      <c r="D7" s="1" t="s">
        <v>149</v>
      </c>
      <c r="E7" s="1" t="s">
        <v>383</v>
      </c>
      <c r="G7" s="1" t="s">
        <v>376</v>
      </c>
      <c r="I7" s="1" t="s">
        <v>144</v>
      </c>
      <c r="L7" s="1" t="s">
        <v>141</v>
      </c>
      <c r="M7" s="1" t="s">
        <v>141</v>
      </c>
    </row>
    <row r="8">
      <c r="A8" s="1" t="s">
        <v>386</v>
      </c>
      <c r="B8" s="1" t="s">
        <v>144</v>
      </c>
      <c r="C8" s="1" t="s">
        <v>141</v>
      </c>
      <c r="D8" s="1" t="s">
        <v>387</v>
      </c>
      <c r="E8" s="1" t="s">
        <v>141</v>
      </c>
      <c r="G8" s="1" t="s">
        <v>142</v>
      </c>
      <c r="I8" s="1" t="s">
        <v>144</v>
      </c>
      <c r="L8" s="1" t="s">
        <v>141</v>
      </c>
      <c r="M8" s="1" t="s">
        <v>141</v>
      </c>
    </row>
    <row r="9">
      <c r="A9" s="216" t="s">
        <v>70</v>
      </c>
      <c r="B9" s="1" t="s">
        <v>382</v>
      </c>
      <c r="C9" s="1" t="s">
        <v>388</v>
      </c>
      <c r="D9" s="1" t="s">
        <v>180</v>
      </c>
      <c r="E9" s="1" t="s">
        <v>383</v>
      </c>
      <c r="G9" s="1" t="s">
        <v>255</v>
      </c>
      <c r="I9" s="1" t="s">
        <v>144</v>
      </c>
      <c r="L9" s="1" t="s">
        <v>141</v>
      </c>
      <c r="M9" s="1" t="s">
        <v>141</v>
      </c>
    </row>
    <row r="10">
      <c r="A10" s="1" t="s">
        <v>182</v>
      </c>
      <c r="B10" s="1" t="s">
        <v>382</v>
      </c>
      <c r="C10" s="1" t="s">
        <v>141</v>
      </c>
      <c r="D10" s="1" t="s">
        <v>162</v>
      </c>
      <c r="E10" s="1" t="s">
        <v>383</v>
      </c>
      <c r="G10" s="1" t="s">
        <v>255</v>
      </c>
      <c r="I10" s="1" t="s">
        <v>144</v>
      </c>
      <c r="L10" s="1" t="s">
        <v>141</v>
      </c>
      <c r="M10" s="1" t="s">
        <v>141</v>
      </c>
    </row>
    <row r="11">
      <c r="A11" s="1" t="s">
        <v>184</v>
      </c>
      <c r="B11" s="1" t="s">
        <v>188</v>
      </c>
      <c r="C11" s="1" t="s">
        <v>188</v>
      </c>
      <c r="D11" s="1" t="s">
        <v>186</v>
      </c>
      <c r="E11" s="1" t="s">
        <v>383</v>
      </c>
      <c r="G11" s="1" t="s">
        <v>380</v>
      </c>
      <c r="I11" s="1" t="s">
        <v>144</v>
      </c>
      <c r="L11" s="1" t="s">
        <v>189</v>
      </c>
      <c r="M11" s="1" t="s">
        <v>189</v>
      </c>
    </row>
    <row r="12">
      <c r="A12" s="1" t="s">
        <v>190</v>
      </c>
      <c r="B12" s="1" t="s">
        <v>144</v>
      </c>
      <c r="C12" s="1" t="s">
        <v>188</v>
      </c>
      <c r="D12" s="1" t="s">
        <v>186</v>
      </c>
      <c r="E12" s="1" t="s">
        <v>383</v>
      </c>
      <c r="G12" s="1" t="s">
        <v>380</v>
      </c>
      <c r="I12" s="1" t="s">
        <v>144</v>
      </c>
      <c r="L12" s="1" t="s">
        <v>189</v>
      </c>
      <c r="M12" s="1" t="s">
        <v>189</v>
      </c>
    </row>
    <row r="14">
      <c r="E14" s="1" t="s">
        <v>389</v>
      </c>
      <c r="F14" s="1" t="s">
        <v>390</v>
      </c>
      <c r="G14" s="1" t="s">
        <v>391</v>
      </c>
    </row>
    <row r="15">
      <c r="A15" s="1" t="s">
        <v>392</v>
      </c>
      <c r="E15" s="1" t="s">
        <v>393</v>
      </c>
      <c r="F15" s="1" t="s">
        <v>394</v>
      </c>
    </row>
    <row r="17">
      <c r="A17" s="1" t="s">
        <v>395</v>
      </c>
      <c r="B17" s="217" t="s">
        <v>396</v>
      </c>
    </row>
  </sheetData>
  <hyperlinks>
    <hyperlink r:id="rId2" ref="B17"/>
  </hyperlinks>
  <drawing r:id="rId3"/>
  <legacyDrawing r:id="rId4"/>
</worksheet>
</file>